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3450" firstSheet="9" activeTab="11"/>
  </bookViews>
  <sheets>
    <sheet name="Table A1.1 Cases &amp; Rates" sheetId="1" r:id="rId1"/>
    <sheet name="Table A1.2 UNClass&amp;rate" sheetId="2" r:id="rId2"/>
    <sheet name="Table A1.3 Contraventions" sheetId="3" r:id="rId3"/>
    <sheet name="Table A1.4 &amp; A1.5 Suspect Prose" sheetId="4" r:id="rId4"/>
    <sheet name="Tab A1.6 JuvOffByType&amp;Cat" sheetId="5" r:id="rId5"/>
    <sheet name="Table 1.7 VictimAdultJuvenile" sheetId="6" r:id="rId6"/>
    <sheet name="Table A1.8 civil criminal" sheetId="7" r:id="rId7"/>
    <sheet name="Table A1.9 UN Class " sheetId="8" r:id="rId8"/>
    <sheet name="Table A1.10 admission detainee " sheetId="9" r:id="rId9"/>
    <sheet name="TableA1.11 agegrp&amp;A1.12 defau" sheetId="10" r:id="rId10"/>
    <sheet name=" TableA1.13 offences&amp;length" sheetId="11" r:id="rId11"/>
    <sheet name="flowchart" sheetId="12" r:id="rId12"/>
  </sheets>
  <definedNames>
    <definedName name="_xlnm.Print_Area" localSheetId="10">' TableA1.13 offences&amp;length'!$A$1:$D$52</definedName>
    <definedName name="_xlnm.Print_Area" localSheetId="4">'Tab A1.6 JuvOffByType&amp;Cat'!$A$1:$H$36</definedName>
    <definedName name="_xlnm.Print_Area" localSheetId="5">'Table 1.7 VictimAdultJuvenile'!$A$1:$L$37</definedName>
    <definedName name="_xlnm.Print_Area" localSheetId="1">'Table A1.2 UNClass&amp;rate'!$A$1:$H$79</definedName>
    <definedName name="_xlnm.Print_Area" localSheetId="6">'Table A1.8 civil criminal'!$A$1:$J$13</definedName>
    <definedName name="_xlnm.Print_Area" localSheetId="7">'Table A1.9 UN Class '!$A$1:$I$86</definedName>
    <definedName name="_xlnm.Print_Area" localSheetId="9">'TableA1.11 agegrp&amp;A1.12 defau'!$A$1:$M$29</definedName>
  </definedNames>
  <calcPr fullCalcOnLoad="1"/>
</workbook>
</file>

<file path=xl/sharedStrings.xml><?xml version="1.0" encoding="utf-8"?>
<sst xmlns="http://schemas.openxmlformats.org/spreadsheetml/2006/main" count="566" uniqueCount="313">
  <si>
    <t>Total</t>
  </si>
  <si>
    <t>Number</t>
  </si>
  <si>
    <t>Male</t>
  </si>
  <si>
    <t>Female</t>
  </si>
  <si>
    <t>of which rape</t>
  </si>
  <si>
    <t>Sexual offences</t>
  </si>
  <si>
    <t>Cases</t>
  </si>
  <si>
    <r>
      <t>Crimes</t>
    </r>
    <r>
      <rPr>
        <vertAlign val="superscript"/>
        <sz val="9"/>
        <rFont val="Times New Roman"/>
        <family val="1"/>
      </rPr>
      <t>1</t>
    </r>
  </si>
  <si>
    <r>
      <t>Misdemeanours</t>
    </r>
    <r>
      <rPr>
        <vertAlign val="superscript"/>
        <sz val="9"/>
        <rFont val="Times New Roman"/>
        <family val="1"/>
      </rPr>
      <t>1</t>
    </r>
  </si>
  <si>
    <t>Contraventions</t>
  </si>
  <si>
    <t>Other occurrences</t>
  </si>
  <si>
    <t>Total cases</t>
  </si>
  <si>
    <t>Offences</t>
  </si>
  <si>
    <t>Juvenile offenders</t>
  </si>
  <si>
    <t xml:space="preserve">Total 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</si>
  <si>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Crime and misdemeanour rates include drug offences </t>
    </r>
  </si>
  <si>
    <t>Crimes</t>
  </si>
  <si>
    <t>Misdemeanours</t>
  </si>
  <si>
    <t>Total offences (excl. contraventions)</t>
  </si>
  <si>
    <t>of which road traffic contraventions</t>
  </si>
  <si>
    <t>Adults</t>
  </si>
  <si>
    <t>Juveniles</t>
  </si>
  <si>
    <t>Juvenile offences</t>
  </si>
  <si>
    <t>of which drug offences</t>
  </si>
  <si>
    <t>of which suicide</t>
  </si>
  <si>
    <t>attempted suicide</t>
  </si>
  <si>
    <r>
      <t>Offences</t>
    </r>
    <r>
      <rPr>
        <b/>
        <vertAlign val="superscript"/>
        <sz val="9"/>
        <rFont val="Times New Roman"/>
        <family val="1"/>
      </rPr>
      <t>1</t>
    </r>
  </si>
  <si>
    <t>Other offences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</si>
  <si>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Exclude contraventions</t>
    </r>
  </si>
  <si>
    <t>Total offences</t>
  </si>
  <si>
    <t>% change</t>
  </si>
  <si>
    <t>Rate</t>
  </si>
  <si>
    <t xml:space="preserve">Number </t>
  </si>
  <si>
    <t>Non intentional homicide</t>
  </si>
  <si>
    <t xml:space="preserve">              sodomy</t>
  </si>
  <si>
    <t>of which bribery by public official</t>
  </si>
  <si>
    <t xml:space="preserve">             bribery of public official</t>
  </si>
  <si>
    <t>Theft</t>
  </si>
  <si>
    <t>Robbery</t>
  </si>
  <si>
    <t>Burglary</t>
  </si>
  <si>
    <t xml:space="preserve">Rate </t>
  </si>
  <si>
    <t xml:space="preserve"> of which drug offences</t>
  </si>
  <si>
    <r>
      <t>Contraventions</t>
    </r>
    <r>
      <rPr>
        <b/>
        <vertAlign val="superscript"/>
        <sz val="9"/>
        <rFont val="Times New Roman"/>
        <family val="1"/>
      </rPr>
      <t>2</t>
    </r>
  </si>
  <si>
    <r>
      <t>Juvenile delinquency rate</t>
    </r>
    <r>
      <rPr>
        <b/>
        <vertAlign val="superscript"/>
        <sz val="9"/>
        <rFont val="Times New Roman"/>
        <family val="1"/>
      </rPr>
      <t>3</t>
    </r>
  </si>
  <si>
    <r>
      <rPr>
        <vertAlign val="superscript"/>
        <sz val="9"/>
        <rFont val="Times New Roman"/>
        <family val="1"/>
      </rPr>
      <t xml:space="preserve">1 </t>
    </r>
    <r>
      <rPr>
        <sz val="9"/>
        <rFont val="Times New Roman"/>
        <family val="1"/>
      </rPr>
      <t xml:space="preserve">Crimes and misdemeanours include drug offences 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</si>
  <si>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Excludes contraventions established by camera</t>
    </r>
  </si>
  <si>
    <t>Crimes and misdemeanours</t>
  </si>
  <si>
    <t xml:space="preserve">of which road traffic </t>
  </si>
  <si>
    <r>
      <t>Contraventions</t>
    </r>
    <r>
      <rPr>
        <b/>
        <i/>
        <vertAlign val="superscript"/>
        <sz val="9"/>
        <rFont val="Times New Roman"/>
        <family val="1"/>
      </rPr>
      <t>2</t>
    </r>
  </si>
  <si>
    <t>Characteristics of victim</t>
  </si>
  <si>
    <t>Homicides</t>
  </si>
  <si>
    <t xml:space="preserve">Assaults </t>
  </si>
  <si>
    <t>Adult</t>
  </si>
  <si>
    <t>Both sexes</t>
  </si>
  <si>
    <r>
      <rPr>
        <vertAlign val="superscript"/>
        <sz val="9"/>
        <color indexed="8"/>
        <rFont val="Times New Roman"/>
        <family val="1"/>
      </rPr>
      <t xml:space="preserve">1 </t>
    </r>
    <r>
      <rPr>
        <sz val="9"/>
        <color indexed="8"/>
        <rFont val="Times New Roman"/>
        <family val="1"/>
      </rPr>
      <t>A person may be victim of one or more offence and/or an offence may involve one or more victim</t>
    </r>
  </si>
  <si>
    <t>Activity Status</t>
  </si>
  <si>
    <t>Relationship to offender</t>
  </si>
  <si>
    <t>Location of incident</t>
  </si>
  <si>
    <t>Employed</t>
  </si>
  <si>
    <t>Student</t>
  </si>
  <si>
    <t>Other</t>
  </si>
  <si>
    <t>Not related</t>
  </si>
  <si>
    <t>Private-household</t>
  </si>
  <si>
    <t>Educational-institution</t>
  </si>
  <si>
    <t>Juvenile</t>
  </si>
  <si>
    <r>
      <rPr>
        <vertAlign val="superscript"/>
        <sz val="11"/>
        <color indexed="8"/>
        <rFont val="Times New Roman"/>
        <family val="1"/>
      </rPr>
      <t xml:space="preserve">3 </t>
    </r>
    <r>
      <rPr>
        <sz val="9"/>
        <color indexed="8"/>
        <rFont val="Times New Roman"/>
        <family val="1"/>
      </rPr>
      <t>Non-intentional homicides</t>
    </r>
  </si>
  <si>
    <t xml:space="preserve">Cases pending as at 1st January </t>
  </si>
  <si>
    <t xml:space="preserve"> Cases lodged</t>
  </si>
  <si>
    <t>Cases disposed of</t>
  </si>
  <si>
    <t>Cases outstanding as at 31st December</t>
  </si>
  <si>
    <t xml:space="preserve">of which </t>
  </si>
  <si>
    <t>divorce</t>
  </si>
  <si>
    <t>cases under the Protection from Domestic Violence Act</t>
  </si>
  <si>
    <t xml:space="preserve">           Total</t>
  </si>
  <si>
    <t>Imprisonment</t>
  </si>
  <si>
    <t>Drug offences</t>
  </si>
  <si>
    <t>Daily average</t>
  </si>
  <si>
    <t>Convicts</t>
  </si>
  <si>
    <t>Remand and trials</t>
  </si>
  <si>
    <t xml:space="preserve">Admission </t>
  </si>
  <si>
    <t>By number of previous imprisonment</t>
  </si>
  <si>
    <t>None</t>
  </si>
  <si>
    <t>One</t>
  </si>
  <si>
    <t>Two or more</t>
  </si>
  <si>
    <t>Remand</t>
  </si>
  <si>
    <t>Rehabilitational Youth Centre</t>
  </si>
  <si>
    <t>Other cases</t>
  </si>
  <si>
    <t>No.</t>
  </si>
  <si>
    <t>18 - 21</t>
  </si>
  <si>
    <t>22 - 25</t>
  </si>
  <si>
    <t>26 - 30</t>
  </si>
  <si>
    <t>31 - 35</t>
  </si>
  <si>
    <t>36 - 50</t>
  </si>
  <si>
    <t>Over 50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</si>
  <si>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Rate per 100,000 population </t>
    </r>
  </si>
  <si>
    <t>&lt; 1 month</t>
  </si>
  <si>
    <t>1 - 3 months</t>
  </si>
  <si>
    <t>4 - 6 months</t>
  </si>
  <si>
    <t xml:space="preserve">  7 - 12 months</t>
  </si>
  <si>
    <t>Two years and over</t>
  </si>
  <si>
    <t>Undefined (fine defaulters)</t>
  </si>
  <si>
    <t>&lt; 1,001</t>
  </si>
  <si>
    <t>1,001 - 5,000</t>
  </si>
  <si>
    <t>5,001 -10,000</t>
  </si>
  <si>
    <t>10,001 - 20,000</t>
  </si>
  <si>
    <t>20,001 - 25,000</t>
  </si>
  <si>
    <t>25,001 - 30,000</t>
  </si>
  <si>
    <t>30,001 - 60,000</t>
  </si>
  <si>
    <t>60,001 &amp; over</t>
  </si>
  <si>
    <t xml:space="preserve">Related </t>
  </si>
  <si>
    <t>Amount of fine (Rs)</t>
  </si>
  <si>
    <t>Total convicted offences</t>
  </si>
  <si>
    <r>
      <rPr>
        <vertAlign val="superscript"/>
        <sz val="9"/>
        <color indexed="8"/>
        <rFont val="Times New Roman"/>
        <family val="1"/>
      </rPr>
      <t xml:space="preserve">2 </t>
    </r>
    <r>
      <rPr>
        <sz val="9"/>
        <color indexed="8"/>
        <rFont val="Times New Roman"/>
        <family val="1"/>
      </rPr>
      <t>Excluding abortion</t>
    </r>
  </si>
  <si>
    <t>By length of sentence</t>
  </si>
  <si>
    <t>Life sentence</t>
  </si>
  <si>
    <t>Annex 1</t>
  </si>
  <si>
    <t>Adult and Juvenile</t>
  </si>
  <si>
    <t>Illegal feticide</t>
  </si>
  <si>
    <t>Acts leading to death or intending to cause death</t>
  </si>
  <si>
    <t>Attempted intentional homicide</t>
  </si>
  <si>
    <t>Acts causing harm or intending to cause harm to the person</t>
  </si>
  <si>
    <t>Assault</t>
  </si>
  <si>
    <t>Other assaults or threats</t>
  </si>
  <si>
    <t>Acts against liberty</t>
  </si>
  <si>
    <t>Trafficking in persons</t>
  </si>
  <si>
    <t>Coercion</t>
  </si>
  <si>
    <t>Negligence</t>
  </si>
  <si>
    <t>Dangerous acts</t>
  </si>
  <si>
    <t>Injurious acts of a sexual nature</t>
  </si>
  <si>
    <t>Sexual violence</t>
  </si>
  <si>
    <t>Sexual exploitation</t>
  </si>
  <si>
    <t>Acts against property involving violence or threat against a person</t>
  </si>
  <si>
    <t>Other acts against property involving violence or threat against a person</t>
  </si>
  <si>
    <t>Acts against property only</t>
  </si>
  <si>
    <t>Intellectual property offences</t>
  </si>
  <si>
    <t>Property damage</t>
  </si>
  <si>
    <t>Other acts against property only</t>
  </si>
  <si>
    <t>Acts involving fraud, deception or corruption</t>
  </si>
  <si>
    <t xml:space="preserve">Fraud </t>
  </si>
  <si>
    <t>Forgery/counterfeiting</t>
  </si>
  <si>
    <t>Corruption</t>
  </si>
  <si>
    <t>Acts involving the proceeds of crime</t>
  </si>
  <si>
    <t>Other acts involving fraud, deception or corruption</t>
  </si>
  <si>
    <t>Acts against public order, authority and provisions of the State</t>
  </si>
  <si>
    <t>Acts against public safety and state security</t>
  </si>
  <si>
    <t>Acts against the natural environment</t>
  </si>
  <si>
    <t>Other criminal acts not elsewhere classified</t>
  </si>
  <si>
    <t>protective helmet improperly secured</t>
  </si>
  <si>
    <t>of which making use of cellular phone whilst driving</t>
  </si>
  <si>
    <t xml:space="preserve">Intentional homicide </t>
  </si>
  <si>
    <t>minor assault (simple assault)</t>
  </si>
  <si>
    <r>
      <t>Acts involving controlled drugs or other psychoactive substances</t>
    </r>
    <r>
      <rPr>
        <b/>
        <i/>
        <sz val="9"/>
        <rFont val="Times New Roman"/>
        <family val="1"/>
      </rPr>
      <t xml:space="preserve"> (drug offences)</t>
    </r>
  </si>
  <si>
    <t>failing to wear seat belt whilst driving</t>
  </si>
  <si>
    <t>Driving without licence</t>
  </si>
  <si>
    <t>of which non-injurious traffic violations</t>
  </si>
  <si>
    <t>of which acts against public order behavioural standards</t>
  </si>
  <si>
    <t>acts against the justice system</t>
  </si>
  <si>
    <t>of which road traffic offences</t>
  </si>
  <si>
    <t xml:space="preserve">of which speeding </t>
  </si>
  <si>
    <r>
      <t>Non-int.</t>
    </r>
    <r>
      <rPr>
        <b/>
        <vertAlign val="superscript"/>
        <sz val="9"/>
        <color indexed="8"/>
        <rFont val="Times New Roman"/>
        <family val="1"/>
      </rPr>
      <t>3</t>
    </r>
  </si>
  <si>
    <t xml:space="preserve">Exceeding speed limit </t>
  </si>
  <si>
    <r>
      <t>Driving motor vehicle with alcohol concentration above prescribed limit</t>
    </r>
    <r>
      <rPr>
        <vertAlign val="superscript"/>
        <sz val="9"/>
        <rFont val="Times New Roman"/>
        <family val="1"/>
      </rPr>
      <t>1</t>
    </r>
  </si>
  <si>
    <t>Driving without due care and attention</t>
  </si>
  <si>
    <t>Dangerous driving</t>
  </si>
  <si>
    <t>Bicycle contraventions</t>
  </si>
  <si>
    <t>Failing to comply with traffic sign</t>
  </si>
  <si>
    <t>Failing to stop when signaled by a police officer</t>
  </si>
  <si>
    <t>Overtaking on uninterrupted white line</t>
  </si>
  <si>
    <t>Failing to wear seat belt whilst driving</t>
  </si>
  <si>
    <t>Protective helmet improperly secured</t>
  </si>
  <si>
    <t>Making use of cellular phone whilst driving</t>
  </si>
  <si>
    <t>Breach of conditions attached to provisional licence</t>
  </si>
  <si>
    <t>Breach of condition attached to carriers licence</t>
  </si>
  <si>
    <t>Failing to produce driving licence on demand</t>
  </si>
  <si>
    <t>Failing to produce driving licence/Certificate of insurance within delay</t>
  </si>
  <si>
    <t>Motor vehicle licence not affixed</t>
  </si>
  <si>
    <t>Inoperative insurance policy</t>
  </si>
  <si>
    <t>Worn out tyre</t>
  </si>
  <si>
    <t>Allowing oil to drop</t>
  </si>
  <si>
    <t>Parking on double yellow line</t>
  </si>
  <si>
    <t>Parking on prohibited area</t>
  </si>
  <si>
    <t>Parking on footpath/pavement</t>
  </si>
  <si>
    <t>Fittings out of order</t>
  </si>
  <si>
    <t>No tail light</t>
  </si>
  <si>
    <t>Inefficient silencer</t>
  </si>
  <si>
    <t xml:space="preserve">Other 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</si>
  <si>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Formerly 'Driving under the influence of liquor'</t>
    </r>
  </si>
  <si>
    <r>
      <t xml:space="preserve">Homicide </t>
    </r>
    <r>
      <rPr>
        <i/>
        <vertAlign val="superscript"/>
        <sz val="9"/>
        <rFont val="Times New Roman"/>
        <family val="1"/>
      </rPr>
      <t>2</t>
    </r>
  </si>
  <si>
    <t>Robbery/burglary/theft</t>
  </si>
  <si>
    <t>Fraud/forgery/counterfeiting/corruption</t>
  </si>
  <si>
    <t>of which</t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</si>
  <si>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Exclude 'Abortion' and 'Arson causing death' </t>
    </r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</si>
  <si>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Exclude 'Abortion' and 'Arson causing death' </t>
    </r>
  </si>
  <si>
    <r>
      <t xml:space="preserve">Homicide </t>
    </r>
    <r>
      <rPr>
        <i/>
        <vertAlign val="superscript"/>
        <sz val="9"/>
        <rFont val="Times New Roman"/>
        <family val="1"/>
      </rPr>
      <t>4</t>
    </r>
  </si>
  <si>
    <t>0  for Nil</t>
  </si>
  <si>
    <t>Fraud/forgery/counterfeiting/  corruption</t>
  </si>
  <si>
    <t>By outcome of judgement</t>
  </si>
  <si>
    <r>
      <t>Other</t>
    </r>
    <r>
      <rPr>
        <vertAlign val="superscript"/>
        <sz val="9"/>
        <rFont val="Times New Roman"/>
        <family val="1"/>
      </rPr>
      <t>6</t>
    </r>
  </si>
  <si>
    <t>sodomy</t>
  </si>
  <si>
    <t>Sexual intercourse with minor under 16; with handicapped person; with specified person</t>
  </si>
  <si>
    <t xml:space="preserve">              bribery of public official</t>
  </si>
  <si>
    <t>0 for Nil</t>
  </si>
  <si>
    <t>Acts against public order behavioural standards</t>
  </si>
  <si>
    <t>Acts against public order sexual standards</t>
  </si>
  <si>
    <t>Acts contrary to public revenue or regulatory provisions</t>
  </si>
  <si>
    <t>Acts against the justice system</t>
  </si>
  <si>
    <t>Acts related to democratic elections</t>
  </si>
  <si>
    <t>Acts contrary to labour law</t>
  </si>
  <si>
    <t>Acts involving weapons, explosives and other destructive materials</t>
  </si>
  <si>
    <t>Acts against computer systems</t>
  </si>
  <si>
    <t xml:space="preserve">   making use of cellular phone whilst driving</t>
  </si>
  <si>
    <t>of which driving without due care and dangerous driving</t>
  </si>
  <si>
    <t>driving without licence</t>
  </si>
  <si>
    <t>Serious assault</t>
  </si>
  <si>
    <t>7 - 18 months</t>
  </si>
  <si>
    <t>13 - 18 months</t>
  </si>
  <si>
    <t>19 months to less than 2 years</t>
  </si>
  <si>
    <t xml:space="preserve">Sexual violence </t>
  </si>
  <si>
    <t xml:space="preserve">Sexual exploitation </t>
  </si>
  <si>
    <t>serious assault</t>
  </si>
  <si>
    <t xml:space="preserve">   minor assault (simple assault)</t>
  </si>
  <si>
    <t>of which rogue and vagabond</t>
  </si>
  <si>
    <t>of which possession of offensive weapon</t>
  </si>
  <si>
    <t>Acts involving controlled drugs or other psychoactive substances (drug offences)</t>
  </si>
  <si>
    <t xml:space="preserve">of which murder </t>
  </si>
  <si>
    <t>of which serious assault</t>
  </si>
  <si>
    <t>of which larceny of motor vehicles</t>
  </si>
  <si>
    <t>Sexual violence and sexual exploitation</t>
  </si>
  <si>
    <r>
      <t>Public places</t>
    </r>
    <r>
      <rPr>
        <vertAlign val="superscript"/>
        <sz val="9"/>
        <color indexed="8"/>
        <rFont val="Times New Roman"/>
        <family val="1"/>
      </rPr>
      <t>4</t>
    </r>
  </si>
  <si>
    <r>
      <t>Other places</t>
    </r>
    <r>
      <rPr>
        <vertAlign val="superscript"/>
        <sz val="9"/>
        <color indexed="8"/>
        <rFont val="Times New Roman"/>
        <family val="1"/>
      </rPr>
      <t>5</t>
    </r>
  </si>
  <si>
    <r>
      <rPr>
        <vertAlign val="superscript"/>
        <sz val="9"/>
        <color indexed="8"/>
        <rFont val="Times New Roman"/>
        <family val="1"/>
      </rPr>
      <t>4</t>
    </r>
    <r>
      <rPr>
        <sz val="9"/>
        <color indexed="8"/>
        <rFont val="Times New Roman"/>
        <family val="1"/>
      </rPr>
      <t xml:space="preserve"> Comprising commercial area, hotel, bungalow, public road and public beach</t>
    </r>
  </si>
  <si>
    <r>
      <rPr>
        <vertAlign val="superscript"/>
        <sz val="11"/>
        <color indexed="8"/>
        <rFont val="Times New Roman"/>
        <family val="1"/>
      </rPr>
      <t>5</t>
    </r>
    <r>
      <rPr>
        <sz val="9"/>
        <color indexed="8"/>
        <rFont val="Times New Roman"/>
        <family val="1"/>
      </rPr>
      <t xml:space="preserve"> Comprising workplace, hospital, airport, concert, etc.</t>
    </r>
  </si>
  <si>
    <t>Criminal cases</t>
  </si>
  <si>
    <t>Napp</t>
  </si>
  <si>
    <r>
      <t>Civil cases</t>
    </r>
    <r>
      <rPr>
        <b/>
        <vertAlign val="superscript"/>
        <sz val="9"/>
        <color indexed="8"/>
        <rFont val="Times New Roman"/>
        <family val="1"/>
      </rPr>
      <t>1</t>
    </r>
  </si>
  <si>
    <t xml:space="preserve">Juvenile </t>
  </si>
  <si>
    <t>By offence</t>
  </si>
  <si>
    <t>Non-intentional homicide</t>
  </si>
  <si>
    <r>
      <t>of which driving motor vehicle with alcohol concentration above prescribed limit</t>
    </r>
    <r>
      <rPr>
        <i/>
        <vertAlign val="superscript"/>
        <sz val="9"/>
        <rFont val="Times New Roman"/>
        <family val="1"/>
      </rPr>
      <t>7</t>
    </r>
  </si>
  <si>
    <t>of which revenue offences</t>
  </si>
  <si>
    <r>
      <t>Non-injurious traffic violations</t>
    </r>
    <r>
      <rPr>
        <vertAlign val="superscript"/>
        <sz val="9"/>
        <rFont val="Times New Roman"/>
        <family val="1"/>
      </rPr>
      <t>5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</si>
  <si>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Based on international classification of crime for Statistical purpose (ICCS) Version 1.0 (UNODC)</t>
    </r>
  </si>
  <si>
    <t>Napp: Not Applicable</t>
  </si>
  <si>
    <t xml:space="preserve">Table A1.1 - Cases reported and offence rate per 1,000 population by type, Republic of Mauritius, 2018 &amp; 2019
                                                                                                </t>
  </si>
  <si>
    <t>Table A1.3 - Road traffic contraventions, Republic of Mauritius, 2018 &amp; 2019</t>
  </si>
  <si>
    <r>
      <t>Table A1.7 - Victims of selected offences</t>
    </r>
    <r>
      <rPr>
        <b/>
        <vertAlign val="superscript"/>
        <sz val="9"/>
        <color indexed="8"/>
        <rFont val="Times New Roman"/>
        <family val="1"/>
      </rPr>
      <t>1</t>
    </r>
    <r>
      <rPr>
        <b/>
        <sz val="9"/>
        <color indexed="8"/>
        <rFont val="Times New Roman"/>
        <family val="1"/>
      </rPr>
      <t xml:space="preserve"> by socio-demographic and other characteristics, </t>
    </r>
    <r>
      <rPr>
        <b/>
        <sz val="9"/>
        <rFont val="Times New Roman"/>
        <family val="1"/>
      </rPr>
      <t>Republic of Mauritius</t>
    </r>
    <r>
      <rPr>
        <b/>
        <sz val="9"/>
        <color indexed="8"/>
        <rFont val="Times New Roman"/>
        <family val="1"/>
      </rPr>
      <t>, 2018 &amp; 2019</t>
    </r>
  </si>
  <si>
    <r>
      <t>Intentional homicides</t>
    </r>
    <r>
      <rPr>
        <b/>
        <vertAlign val="superscript"/>
        <sz val="9"/>
        <color indexed="8"/>
        <rFont val="Times New Roman"/>
        <family val="1"/>
      </rPr>
      <t>2</t>
    </r>
  </si>
  <si>
    <t>Attempted Intentional homicides</t>
  </si>
  <si>
    <t>Juvenile Population (12-17)</t>
  </si>
  <si>
    <t>Years old</t>
  </si>
  <si>
    <t>TOTAL</t>
  </si>
  <si>
    <t>Napp  for not applicable</t>
  </si>
  <si>
    <t>Table A1.8 - Number of civil and criminal cases, Republic of Mauritius, 2018 &amp; 2019</t>
  </si>
  <si>
    <t>% Change</t>
  </si>
  <si>
    <t xml:space="preserve">Attempted intentional homicide </t>
  </si>
  <si>
    <t xml:space="preserve">Minor assault </t>
  </si>
  <si>
    <t>Theft/Burglary/Robbery</t>
  </si>
  <si>
    <t>Age-group (years)</t>
  </si>
  <si>
    <r>
      <t>By offence</t>
    </r>
    <r>
      <rPr>
        <b/>
        <u val="single"/>
        <vertAlign val="superscript"/>
        <sz val="9"/>
        <rFont val="Times New Roman"/>
        <family val="1"/>
      </rPr>
      <t>1</t>
    </r>
    <r>
      <rPr>
        <b/>
        <u val="single"/>
        <sz val="9"/>
        <rFont val="Times New Roman"/>
        <family val="1"/>
      </rPr>
      <t xml:space="preserve"> </t>
    </r>
  </si>
  <si>
    <t xml:space="preserve">  of which assault</t>
  </si>
  <si>
    <t xml:space="preserve">Acts against property involving violence or threat against a person </t>
  </si>
  <si>
    <t>of which robbery</t>
  </si>
  <si>
    <t>of which burglary</t>
  </si>
  <si>
    <t>theft</t>
  </si>
  <si>
    <t>property damage</t>
  </si>
  <si>
    <t xml:space="preserve">  of which fraud </t>
  </si>
  <si>
    <t>forgery/counterfeiting</t>
  </si>
  <si>
    <t>corruption</t>
  </si>
  <si>
    <t>aiding and abetting in the commission of a crime</t>
  </si>
  <si>
    <t>breach of condition of release</t>
  </si>
  <si>
    <r>
      <t xml:space="preserve">Other criminal acts not elsewhere classified </t>
    </r>
    <r>
      <rPr>
        <b/>
        <vertAlign val="superscript"/>
        <sz val="9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</si>
  <si>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Based on International Classification of Crime for Statistical Purpose (ICCS) Version 1.0 (UNODC)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</si>
  <si>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Data were not available at detailed level in 2016</t>
    </r>
  </si>
  <si>
    <t>14-17</t>
  </si>
  <si>
    <t>Child beyond control</t>
  </si>
  <si>
    <r>
      <t>Table A1.11 - Convicts admission rate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 by age-group and sex, Republic of Mauritius, 2018 &amp; 2019</t>
    </r>
  </si>
  <si>
    <t>Table A1.12 - Fine defaulters admitted to prisons by amount of fine due, Republic of Mauritius, 2018 &amp; 2019</t>
  </si>
  <si>
    <r>
      <t>Table A1.13 - Admission of convicts to prisons by offence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 and length of sentence, Republic of Mauritius, 2018 &amp; 2019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</si>
  <si>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Based on International Classification of Crime for Statistical Purpose (ICCS) Version 1.0 (UNODC)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</si>
  <si>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 Formerly 'Driving under the influence of liqour'</t>
    </r>
  </si>
  <si>
    <r>
      <t>of which driving motor vehicle with alcohol concentration above prescribed limit</t>
    </r>
    <r>
      <rPr>
        <i/>
        <vertAlign val="superscript"/>
        <sz val="9"/>
        <rFont val="Times New Roman"/>
        <family val="1"/>
      </rPr>
      <t>2</t>
    </r>
  </si>
  <si>
    <t>Table A1.5 - Persons prosecuted by type of offences, Republic of Mauritius, 2018 &amp; 2019</t>
  </si>
  <si>
    <t>Table A1.10 - Daily average and admission of detainees for adults and juveniles, Republic of Mauritius, 2018 &amp; 2019</t>
  </si>
  <si>
    <r>
      <t xml:space="preserve">Table A1. 2 - Reported offences and rate </t>
    </r>
    <r>
      <rPr>
        <b/>
        <u val="single"/>
        <sz val="9"/>
        <rFont val="Times New Roman"/>
        <family val="1"/>
      </rPr>
      <t>per 100,000 population</t>
    </r>
    <r>
      <rPr>
        <b/>
        <sz val="9"/>
        <rFont val="Times New Roman"/>
        <family val="1"/>
      </rPr>
      <t xml:space="preserve"> by offence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, Republic of Mauritius, 2018 &amp; 2019</t>
    </r>
  </si>
  <si>
    <r>
      <t xml:space="preserve">Table A1. 2 (cont'd) - Reported offences and rate </t>
    </r>
    <r>
      <rPr>
        <b/>
        <u val="single"/>
        <sz val="9"/>
        <rFont val="Times New Roman"/>
        <family val="1"/>
      </rPr>
      <t>per 100,000 population</t>
    </r>
    <r>
      <rPr>
        <b/>
        <sz val="9"/>
        <rFont val="Times New Roman"/>
        <family val="1"/>
      </rPr>
      <t xml:space="preserve"> by offence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, Republic of Mauritius, 2018 &amp; 2019</t>
    </r>
  </si>
  <si>
    <t>Table A1. 4 - Persons suspected, arrested and/or cautioned by type of offences, Republic of Mauritius, 2018 &amp; 2019</t>
  </si>
  <si>
    <t>Table A1. 6 - Offences involving juveniles reported by type, category and sex, Republic of Mauritius, 2018 &amp; 2019</t>
  </si>
  <si>
    <t xml:space="preserve">          National Criminal Chart, Republic of Mauritius</t>
  </si>
  <si>
    <t>Provisional cases lodged directly in courts</t>
  </si>
  <si>
    <t>Social Enquiry at Probation Office</t>
  </si>
  <si>
    <t xml:space="preserve">         Convicted or Remanded</t>
  </si>
  <si>
    <t>Annex 2</t>
  </si>
  <si>
    <t>Correctional Youth Centre</t>
  </si>
  <si>
    <r>
      <t>Imprisonment rate</t>
    </r>
    <r>
      <rPr>
        <b/>
        <vertAlign val="superscript"/>
        <sz val="9"/>
        <rFont val="Times New Roman"/>
        <family val="1"/>
      </rPr>
      <t>1</t>
    </r>
  </si>
  <si>
    <r>
      <t xml:space="preserve">Average prison occupancy level </t>
    </r>
    <r>
      <rPr>
        <b/>
        <vertAlign val="superscript"/>
        <sz val="9"/>
        <rFont val="Times New Roman"/>
        <family val="1"/>
      </rPr>
      <t>2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</si>
  <si>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Daily average number of detainees per 100,000 population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</si>
  <si>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Prison population as a percentage of the prison capacity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</si>
  <si>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Rate per 1,000 mid year juvenile population (excluding contraventions)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</si>
  <si>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Number of civil cases pending at the beginning of year </t>
    </r>
    <r>
      <rPr>
        <sz val="9"/>
        <color indexed="17"/>
        <rFont val="Times New Roman"/>
        <family val="1"/>
      </rPr>
      <t>2019</t>
    </r>
    <r>
      <rPr>
        <sz val="9"/>
        <rFont val="Times New Roman"/>
        <family val="1"/>
      </rPr>
      <t xml:space="preserve"> have been revised in light of physical count carried out at the end of the year </t>
    </r>
    <r>
      <rPr>
        <sz val="9"/>
        <color indexed="17"/>
        <rFont val="Times New Roman"/>
        <family val="1"/>
      </rPr>
      <t>2018</t>
    </r>
  </si>
  <si>
    <r>
      <t>Table A1.9 - Convicted offences involving adults and juveniles by outcome of judgment and offence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, Republic of Mauritius, 
2018 &amp; 2019</t>
    </r>
  </si>
  <si>
    <r>
      <t>Detention at RYC</t>
    </r>
    <r>
      <rPr>
        <vertAlign val="superscript"/>
        <sz val="9"/>
        <rFont val="Times New Roman"/>
        <family val="1"/>
      </rPr>
      <t xml:space="preserve">2 </t>
    </r>
    <r>
      <rPr>
        <sz val="9"/>
        <rFont val="Times New Roman"/>
        <family val="1"/>
      </rPr>
      <t>&amp; other institutions</t>
    </r>
    <r>
      <rPr>
        <vertAlign val="superscript"/>
        <sz val="9"/>
        <rFont val="Times New Roman"/>
        <family val="1"/>
      </rPr>
      <t>3</t>
    </r>
  </si>
  <si>
    <r>
      <t>Detention at CYC</t>
    </r>
    <r>
      <rPr>
        <vertAlign val="superscript"/>
        <sz val="9"/>
        <rFont val="Times New Roman"/>
        <family val="1"/>
      </rPr>
      <t>4</t>
    </r>
  </si>
  <si>
    <r>
      <t>Fine</t>
    </r>
    <r>
      <rPr>
        <vertAlign val="superscript"/>
        <sz val="9"/>
        <rFont val="Times New Roman"/>
        <family val="1"/>
      </rPr>
      <t>5</t>
    </r>
  </si>
  <si>
    <r>
      <t>Table A1.9 (cont'd) - Convicted offences involving adults and juveniles by outcome of judgment and offence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, Republic of Mauritius, 
2018 &amp; 2019</t>
    </r>
  </si>
  <si>
    <r>
      <t>Conviction rate</t>
    </r>
    <r>
      <rPr>
        <b/>
        <vertAlign val="superscript"/>
        <sz val="9"/>
        <rFont val="Times New Roman"/>
        <family val="1"/>
      </rPr>
      <t>8</t>
    </r>
  </si>
  <si>
    <r>
      <rPr>
        <vertAlign val="superscript"/>
        <sz val="9"/>
        <rFont val="Times New Roman"/>
        <family val="1"/>
      </rPr>
      <t xml:space="preserve">2 </t>
    </r>
    <r>
      <rPr>
        <sz val="9"/>
        <rFont val="Times New Roman"/>
        <family val="1"/>
      </rPr>
      <t>Rehabilitation Youth Centre</t>
    </r>
  </si>
  <si>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>Other institutions comprise Probation Home/Hostel/SOS Village/Terre de Paix, etc.</t>
    </r>
  </si>
  <si>
    <r>
      <rPr>
        <vertAlign val="superscript"/>
        <sz val="9"/>
        <rFont val="Times New Roman"/>
        <family val="1"/>
      </rPr>
      <t xml:space="preserve">4 </t>
    </r>
    <r>
      <rPr>
        <sz val="9"/>
        <rFont val="Times New Roman"/>
        <family val="1"/>
      </rPr>
      <t>Correctional Youth Centre</t>
    </r>
  </si>
  <si>
    <r>
      <rPr>
        <vertAlign val="superscript"/>
        <sz val="9"/>
        <rFont val="Times New Roman"/>
        <family val="1"/>
      </rPr>
      <t xml:space="preserve">5 </t>
    </r>
    <r>
      <rPr>
        <sz val="9"/>
        <rFont val="Times New Roman"/>
        <family val="1"/>
      </rPr>
      <t>Exclude figures under fixed penalty notice</t>
    </r>
  </si>
  <si>
    <r>
      <rPr>
        <vertAlign val="superscript"/>
        <sz val="9"/>
        <rFont val="Times New Roman"/>
        <family val="1"/>
      </rPr>
      <t xml:space="preserve">6 </t>
    </r>
    <r>
      <rPr>
        <sz val="9"/>
        <rFont val="Times New Roman"/>
        <family val="1"/>
      </rPr>
      <t>Other comprise Probation Order, Community Service Order and conditional and absolute discharges</t>
    </r>
  </si>
  <si>
    <r>
      <rPr>
        <vertAlign val="superscript"/>
        <sz val="9"/>
        <rFont val="Times New Roman"/>
        <family val="1"/>
      </rPr>
      <t>7</t>
    </r>
    <r>
      <rPr>
        <sz val="9"/>
        <rFont val="Times New Roman"/>
        <family val="1"/>
      </rPr>
      <t xml:space="preserve"> Formerly 'Driving under the influence of liquor'</t>
    </r>
  </si>
  <si>
    <r>
      <rPr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 xml:space="preserve"> Excluding contraventions</t>
    </r>
  </si>
  <si>
    <t>breach of protection order</t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</si>
</sst>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\ \ "/>
    <numFmt numFmtId="174" formatCode="#,##0\ \ "/>
    <numFmt numFmtId="175" formatCode="General\ \ \ \ \ \ "/>
    <numFmt numFmtId="176" formatCode="0.0\ \ "/>
    <numFmt numFmtId="177" formatCode="#,##0.0\ \ "/>
    <numFmt numFmtId="178" formatCode="0\ \ "/>
    <numFmt numFmtId="179" formatCode="#,##0.000"/>
    <numFmt numFmtId="180" formatCode="#,##0\ "/>
    <numFmt numFmtId="181" formatCode="0.0\ \ \ \ \ "/>
    <numFmt numFmtId="182" formatCode="#,##0.0\ "/>
    <numFmt numFmtId="183" formatCode="#,##0.000\ "/>
    <numFmt numFmtId="184" formatCode="#,##0.0"/>
    <numFmt numFmtId="185" formatCode="General\ "/>
    <numFmt numFmtId="186" formatCode="0\ "/>
    <numFmt numFmtId="187" formatCode="0.0\ \ \ \ \ \ \ \ \ \ \ \ \ "/>
    <numFmt numFmtId="188" formatCode="0.00\ \ \ \ \ \ \ \ \ \ \ \ \ "/>
    <numFmt numFmtId="189" formatCode="0\ \ \ \ \ \ \ \ \ \ \ \ \ "/>
    <numFmt numFmtId="190" formatCode="0.0\ \ \ \ \ \ "/>
    <numFmt numFmtId="191" formatCode="0\ \ \ \ \ \ "/>
    <numFmt numFmtId="192" formatCode="0.000"/>
    <numFmt numFmtId="193" formatCode="0.00000"/>
    <numFmt numFmtId="194" formatCode="0.0000"/>
    <numFmt numFmtId="195" formatCode="0.00000000"/>
    <numFmt numFmtId="196" formatCode="0.0000000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_);_(* \(#,##0.0\);_(* &quot;-&quot;??_);_(@_)"/>
    <numFmt numFmtId="203" formatCode="_(* #,##0_);_(* \(#,##0\);_(* &quot;-&quot;??_);_(@_)"/>
    <numFmt numFmtId="204" formatCode="#,##0\ \ \ \ \ \ \ \ \ \ \ \ \ \ "/>
    <numFmt numFmtId="205" formatCode="#,##0\ \ \ \ \ \ \ "/>
    <numFmt numFmtId="206" formatCode="0.0\ "/>
    <numFmt numFmtId="207" formatCode="0.0\ \ \ \ "/>
    <numFmt numFmtId="208" formatCode="#,##0.00\ \ "/>
    <numFmt numFmtId="209" formatCode="#,##0.000\ \ "/>
    <numFmt numFmtId="210" formatCode="#,##0.0000\ \ "/>
    <numFmt numFmtId="211" formatCode="General\ \ "/>
    <numFmt numFmtId="212" formatCode="00"/>
    <numFmt numFmtId="213" formatCode="0\ \ \ \ \ "/>
    <numFmt numFmtId="214" formatCode="0.00\ \ \ \ \ "/>
    <numFmt numFmtId="215" formatCode="#,##0.00\ "/>
    <numFmt numFmtId="216" formatCode="0.000000000"/>
    <numFmt numFmtId="217" formatCode="0.0000000000"/>
    <numFmt numFmtId="218" formatCode="0.00000000000"/>
    <numFmt numFmtId="219" formatCode="_-* #,##0_-;\-* #,##0_-;_-* &quot;-&quot;??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b/>
      <vertAlign val="superscript"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vertAlign val="superscript"/>
      <sz val="9"/>
      <name val="Times New Roman"/>
      <family val="1"/>
    </font>
    <font>
      <b/>
      <vertAlign val="superscript"/>
      <sz val="9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i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9"/>
      <name val="Times New Roman"/>
      <family val="1"/>
    </font>
    <font>
      <i/>
      <vertAlign val="superscript"/>
      <sz val="9"/>
      <name val="Times New Roman"/>
      <family val="1"/>
    </font>
    <font>
      <sz val="11"/>
      <name val="Calibri"/>
      <family val="2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4"/>
      <name val="Times New Roman"/>
      <family val="1"/>
    </font>
    <font>
      <b/>
      <u val="single"/>
      <vertAlign val="superscript"/>
      <sz val="9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8"/>
      <name val="Arial"/>
      <family val="2"/>
    </font>
    <font>
      <i/>
      <sz val="7"/>
      <name val="Arial"/>
      <family val="2"/>
    </font>
    <font>
      <sz val="9"/>
      <color indexed="17"/>
      <name val="Times New Roman"/>
      <family val="1"/>
    </font>
    <font>
      <vertAlign val="superscript"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i/>
      <sz val="9"/>
      <color indexed="8"/>
      <name val="Calibri"/>
      <family val="2"/>
    </font>
    <font>
      <sz val="9"/>
      <color indexed="10"/>
      <name val="Times New Roman"/>
      <family val="1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9"/>
      <name val="Arial"/>
      <family val="2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i/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i/>
      <sz val="9"/>
      <color theme="1"/>
      <name val="Calibri"/>
      <family val="2"/>
    </font>
    <font>
      <sz val="9"/>
      <color rgb="FFFF0000"/>
      <name val="Times New Roman"/>
      <family val="1"/>
    </font>
    <font>
      <b/>
      <sz val="9"/>
      <color rgb="FF000000"/>
      <name val="Times New Roman"/>
      <family val="1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dotted"/>
      <right/>
      <top style="thin"/>
      <bottom style="thin"/>
    </border>
    <border>
      <left/>
      <right style="dotted"/>
      <top>
        <color indexed="63"/>
      </top>
      <bottom>
        <color indexed="63"/>
      </bottom>
    </border>
    <border>
      <left/>
      <right style="dotted"/>
      <top/>
      <bottom style="thin"/>
    </border>
    <border>
      <left/>
      <right/>
      <top style="thin"/>
      <bottom/>
    </border>
    <border>
      <left/>
      <right style="dotted"/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/>
      <right style="dashed"/>
      <top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/>
      <top style="thin"/>
      <bottom style="thin"/>
    </border>
    <border>
      <left/>
      <right style="dotted"/>
      <top style="thin"/>
      <bottom/>
    </border>
    <border>
      <left style="dotted"/>
      <right/>
      <top style="thin"/>
      <bottom/>
    </border>
    <border>
      <left style="dotted"/>
      <right>
        <color indexed="63"/>
      </right>
      <top>
        <color indexed="63"/>
      </top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/>
      <right style="hair"/>
      <top style="thin"/>
      <bottom style="thin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71" fillId="0" borderId="0" applyFont="0" applyFill="0" applyBorder="0" applyAlignment="0" applyProtection="0"/>
    <xf numFmtId="171" fontId="7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6" fillId="27" borderId="8" applyNumberFormat="0" applyAlignment="0" applyProtection="0"/>
    <xf numFmtId="40" fontId="20" fillId="33" borderId="0">
      <alignment horizontal="right"/>
      <protection/>
    </xf>
    <xf numFmtId="0" fontId="31" fillId="33" borderId="9">
      <alignment/>
      <protection/>
    </xf>
    <xf numFmtId="0" fontId="31" fillId="0" borderId="0" applyBorder="0">
      <alignment horizontal="centerContinuous"/>
      <protection/>
    </xf>
    <xf numFmtId="0" fontId="32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10" applyNumberFormat="0" applyFill="0" applyAlignment="0" applyProtection="0"/>
    <xf numFmtId="0" fontId="89" fillId="0" borderId="0" applyNumberFormat="0" applyFill="0" applyBorder="0" applyAlignment="0" applyProtection="0"/>
  </cellStyleXfs>
  <cellXfs count="665">
    <xf numFmtId="0" fontId="0" fillId="0" borderId="0" xfId="0" applyAlignment="1">
      <alignment/>
    </xf>
    <xf numFmtId="0" fontId="3" fillId="0" borderId="0" xfId="70" applyFont="1" applyFill="1" applyBorder="1">
      <alignment/>
      <protection/>
    </xf>
    <xf numFmtId="3" fontId="3" fillId="0" borderId="0" xfId="70" applyNumberFormat="1" applyFont="1" applyFill="1" applyBorder="1" applyAlignment="1">
      <alignment vertical="center"/>
      <protection/>
    </xf>
    <xf numFmtId="3" fontId="5" fillId="0" borderId="0" xfId="70" applyNumberFormat="1" applyFont="1" applyFill="1" applyBorder="1" applyAlignment="1">
      <alignment vertical="center"/>
      <protection/>
    </xf>
    <xf numFmtId="3" fontId="2" fillId="0" borderId="0" xfId="70" applyNumberFormat="1" applyFont="1" applyFill="1" applyBorder="1" applyAlignment="1">
      <alignment vertical="center"/>
      <protection/>
    </xf>
    <xf numFmtId="0" fontId="3" fillId="0" borderId="0" xfId="70" applyFont="1" applyFill="1" applyBorder="1" applyAlignment="1">
      <alignment vertical="center"/>
      <protection/>
    </xf>
    <xf numFmtId="0" fontId="3" fillId="0" borderId="0" xfId="71" applyFont="1" applyFill="1" applyBorder="1" applyAlignment="1">
      <alignment vertical="center"/>
      <protection/>
    </xf>
    <xf numFmtId="0" fontId="3" fillId="0" borderId="0" xfId="71" applyFont="1" applyFill="1">
      <alignment/>
      <protection/>
    </xf>
    <xf numFmtId="174" fontId="3" fillId="0" borderId="0" xfId="70" applyNumberFormat="1" applyFont="1" applyFill="1" applyBorder="1" applyAlignment="1">
      <alignment horizontal="right" vertical="center"/>
      <protection/>
    </xf>
    <xf numFmtId="0" fontId="2" fillId="0" borderId="11" xfId="70" applyFont="1" applyFill="1" applyBorder="1" applyAlignment="1">
      <alignment horizontal="right" vertical="center"/>
      <protection/>
    </xf>
    <xf numFmtId="0" fontId="2" fillId="0" borderId="12" xfId="70" applyFont="1" applyFill="1" applyBorder="1" applyAlignment="1">
      <alignment horizontal="right" vertical="center"/>
      <protection/>
    </xf>
    <xf numFmtId="0" fontId="6" fillId="0" borderId="0" xfId="70" applyFont="1" applyAlignment="1">
      <alignment vertical="center"/>
      <protection/>
    </xf>
    <xf numFmtId="174" fontId="5" fillId="0" borderId="0" xfId="70" applyNumberFormat="1" applyFont="1" applyFill="1" applyBorder="1" applyAlignment="1">
      <alignment horizontal="right" vertical="center"/>
      <protection/>
    </xf>
    <xf numFmtId="0" fontId="2" fillId="0" borderId="0" xfId="71" applyFont="1" applyFill="1" applyBorder="1" applyAlignment="1">
      <alignment horizontal="left" vertical="center"/>
      <protection/>
    </xf>
    <xf numFmtId="0" fontId="3" fillId="0" borderId="0" xfId="71" applyFont="1" applyFill="1" applyBorder="1">
      <alignment/>
      <protection/>
    </xf>
    <xf numFmtId="0" fontId="14" fillId="0" borderId="0" xfId="70" applyFont="1" applyFill="1" applyAlignment="1">
      <alignment vertical="center"/>
      <protection/>
    </xf>
    <xf numFmtId="0" fontId="15" fillId="0" borderId="0" xfId="70" applyFont="1" applyFill="1">
      <alignment/>
      <protection/>
    </xf>
    <xf numFmtId="0" fontId="15" fillId="0" borderId="0" xfId="70" applyFont="1" applyFill="1" applyAlignment="1">
      <alignment vertical="center"/>
      <protection/>
    </xf>
    <xf numFmtId="0" fontId="16" fillId="0" borderId="0" xfId="70" applyFont="1" applyFill="1" applyAlignment="1">
      <alignment vertical="center"/>
      <protection/>
    </xf>
    <xf numFmtId="0" fontId="14" fillId="0" borderId="0" xfId="70" applyFont="1" applyFill="1">
      <alignment/>
      <protection/>
    </xf>
    <xf numFmtId="3" fontId="5" fillId="0" borderId="0" xfId="71" applyNumberFormat="1" applyFont="1" applyFill="1" applyBorder="1" applyAlignment="1">
      <alignment vertical="center"/>
      <protection/>
    </xf>
    <xf numFmtId="0" fontId="2" fillId="0" borderId="0" xfId="70" applyFont="1" applyFill="1" applyBorder="1" applyAlignment="1">
      <alignment vertical="center"/>
      <protection/>
    </xf>
    <xf numFmtId="0" fontId="3" fillId="0" borderId="0" xfId="70" applyFont="1" applyFill="1" applyBorder="1" applyAlignment="1">
      <alignment wrapText="1"/>
      <protection/>
    </xf>
    <xf numFmtId="0" fontId="3" fillId="0" borderId="0" xfId="70" applyFont="1" applyFill="1" applyBorder="1" applyAlignment="1">
      <alignment horizontal="right"/>
      <protection/>
    </xf>
    <xf numFmtId="0" fontId="2" fillId="0" borderId="0" xfId="70" applyFont="1" applyFill="1" applyBorder="1" applyAlignment="1">
      <alignment vertical="center" wrapText="1"/>
      <protection/>
    </xf>
    <xf numFmtId="174" fontId="2" fillId="0" borderId="0" xfId="70" applyNumberFormat="1" applyFont="1" applyFill="1" applyBorder="1" applyAlignment="1">
      <alignment horizontal="right" vertical="center"/>
      <protection/>
    </xf>
    <xf numFmtId="181" fontId="2" fillId="0" borderId="0" xfId="70" applyNumberFormat="1" applyFont="1" applyFill="1" applyBorder="1" applyAlignment="1">
      <alignment vertical="center"/>
      <protection/>
    </xf>
    <xf numFmtId="0" fontId="3" fillId="0" borderId="0" xfId="70" applyFont="1" applyFill="1" applyBorder="1" applyAlignment="1">
      <alignment horizontal="left" vertical="center" wrapText="1" indent="1"/>
      <protection/>
    </xf>
    <xf numFmtId="181" fontId="3" fillId="0" borderId="0" xfId="70" applyNumberFormat="1" applyFont="1" applyFill="1" applyBorder="1" applyAlignment="1">
      <alignment vertical="center"/>
      <protection/>
    </xf>
    <xf numFmtId="181" fontId="5" fillId="0" borderId="0" xfId="70" applyNumberFormat="1" applyFont="1" applyFill="1" applyBorder="1" applyAlignment="1">
      <alignment vertical="center"/>
      <protection/>
    </xf>
    <xf numFmtId="0" fontId="5" fillId="0" borderId="0" xfId="70" applyFont="1" applyFill="1" applyBorder="1" applyAlignment="1">
      <alignment vertical="center"/>
      <protection/>
    </xf>
    <xf numFmtId="174" fontId="5" fillId="0" borderId="0" xfId="70" applyNumberFormat="1" applyFont="1" applyFill="1" applyBorder="1" applyAlignment="1" quotePrefix="1">
      <alignment horizontal="right" vertical="center"/>
      <protection/>
    </xf>
    <xf numFmtId="185" fontId="2" fillId="0" borderId="11" xfId="70" applyNumberFormat="1" applyFont="1" applyFill="1" applyBorder="1" applyAlignment="1">
      <alignment horizontal="right" vertical="center" wrapText="1"/>
      <protection/>
    </xf>
    <xf numFmtId="0" fontId="2" fillId="0" borderId="13" xfId="70" applyFont="1" applyFill="1" applyBorder="1" applyAlignment="1">
      <alignment horizontal="right" vertical="center" wrapText="1"/>
      <protection/>
    </xf>
    <xf numFmtId="0" fontId="8" fillId="0" borderId="0" xfId="90" applyFont="1" applyFill="1">
      <alignment/>
      <protection/>
    </xf>
    <xf numFmtId="0" fontId="9" fillId="0" borderId="0" xfId="90" applyFont="1" applyFill="1">
      <alignment/>
      <protection/>
    </xf>
    <xf numFmtId="0" fontId="11" fillId="0" borderId="0" xfId="90" applyFont="1" applyFill="1">
      <alignment/>
      <protection/>
    </xf>
    <xf numFmtId="0" fontId="2" fillId="0" borderId="12" xfId="71" applyFont="1" applyFill="1" applyBorder="1" applyAlignment="1">
      <alignment horizontal="left" vertical="center" wrapText="1"/>
      <protection/>
    </xf>
    <xf numFmtId="0" fontId="2" fillId="0" borderId="11" xfId="71" applyFont="1" applyFill="1" applyBorder="1" applyAlignment="1">
      <alignment horizontal="center" vertical="center" wrapText="1"/>
      <protection/>
    </xf>
    <xf numFmtId="0" fontId="2" fillId="0" borderId="0" xfId="71" applyFont="1" applyFill="1" applyBorder="1" applyAlignment="1">
      <alignment horizontal="left" vertical="center" wrapText="1"/>
      <protection/>
    </xf>
    <xf numFmtId="174" fontId="3" fillId="0" borderId="0" xfId="71" applyNumberFormat="1" applyFont="1" applyFill="1" applyBorder="1" applyAlignment="1">
      <alignment vertical="center"/>
      <protection/>
    </xf>
    <xf numFmtId="174" fontId="5" fillId="0" borderId="0" xfId="71" applyNumberFormat="1" applyFont="1" applyFill="1" applyBorder="1" applyAlignment="1">
      <alignment vertical="center"/>
      <protection/>
    </xf>
    <xf numFmtId="174" fontId="12" fillId="0" borderId="0" xfId="71" applyNumberFormat="1" applyFont="1" applyFill="1" applyBorder="1" applyAlignment="1">
      <alignment vertical="center"/>
      <protection/>
    </xf>
    <xf numFmtId="177" fontId="12" fillId="0" borderId="12" xfId="71" applyNumberFormat="1" applyFont="1" applyFill="1" applyBorder="1" applyAlignment="1">
      <alignment vertical="center"/>
      <protection/>
    </xf>
    <xf numFmtId="177" fontId="2" fillId="0" borderId="0" xfId="71" applyNumberFormat="1" applyFont="1" applyFill="1" applyBorder="1" applyAlignment="1">
      <alignment vertical="center"/>
      <protection/>
    </xf>
    <xf numFmtId="177" fontId="12" fillId="0" borderId="0" xfId="71" applyNumberFormat="1" applyFont="1" applyFill="1" applyBorder="1" applyAlignment="1">
      <alignment vertical="center"/>
      <protection/>
    </xf>
    <xf numFmtId="0" fontId="3" fillId="0" borderId="0" xfId="71" applyFont="1" applyFill="1" applyBorder="1" applyAlignment="1">
      <alignment horizontal="left" vertical="center"/>
      <protection/>
    </xf>
    <xf numFmtId="0" fontId="8" fillId="0" borderId="0" xfId="90" applyFont="1" applyFill="1" applyAlignment="1">
      <alignment vertical="center"/>
      <protection/>
    </xf>
    <xf numFmtId="0" fontId="17" fillId="0" borderId="0" xfId="90" applyFont="1" applyFill="1">
      <alignment/>
      <protection/>
    </xf>
    <xf numFmtId="0" fontId="90" fillId="0" borderId="0" xfId="75" applyFont="1" applyFill="1">
      <alignment/>
      <protection/>
    </xf>
    <xf numFmtId="0" fontId="91" fillId="0" borderId="0" xfId="75" applyFont="1" applyFill="1">
      <alignment/>
      <protection/>
    </xf>
    <xf numFmtId="3" fontId="92" fillId="0" borderId="0" xfId="75" applyNumberFormat="1" applyFont="1" applyFill="1" applyAlignment="1">
      <alignment horizontal="center"/>
      <protection/>
    </xf>
    <xf numFmtId="3" fontId="2" fillId="0" borderId="0" xfId="75" applyNumberFormat="1" applyFont="1" applyFill="1" applyAlignment="1">
      <alignment horizontal="center"/>
      <protection/>
    </xf>
    <xf numFmtId="0" fontId="90" fillId="0" borderId="0" xfId="75" applyFont="1" applyFill="1" applyAlignment="1">
      <alignment vertical="center"/>
      <protection/>
    </xf>
    <xf numFmtId="0" fontId="7" fillId="0" borderId="14" xfId="75" applyFont="1" applyFill="1" applyBorder="1" applyAlignment="1">
      <alignment horizontal="right" vertical="center" wrapText="1"/>
      <protection/>
    </xf>
    <xf numFmtId="3" fontId="7" fillId="0" borderId="0" xfId="75" applyNumberFormat="1" applyFont="1" applyFill="1" applyBorder="1" applyAlignment="1">
      <alignment horizontal="right" vertical="center" wrapText="1"/>
      <protection/>
    </xf>
    <xf numFmtId="0" fontId="91" fillId="0" borderId="0" xfId="76" applyFont="1" applyFill="1" applyBorder="1" applyAlignment="1">
      <alignment vertical="center"/>
      <protection/>
    </xf>
    <xf numFmtId="0" fontId="91" fillId="0" borderId="0" xfId="75" applyFont="1" applyFill="1" applyAlignment="1">
      <alignment vertical="center"/>
      <protection/>
    </xf>
    <xf numFmtId="0" fontId="90" fillId="0" borderId="12" xfId="75" applyFont="1" applyFill="1" applyBorder="1" applyAlignment="1">
      <alignment vertical="center"/>
      <protection/>
    </xf>
    <xf numFmtId="184" fontId="93" fillId="0" borderId="12" xfId="75" applyNumberFormat="1" applyFont="1" applyFill="1" applyBorder="1" applyAlignment="1">
      <alignment horizontal="right" vertical="center"/>
      <protection/>
    </xf>
    <xf numFmtId="184" fontId="93" fillId="0" borderId="15" xfId="75" applyNumberFormat="1" applyFont="1" applyFill="1" applyBorder="1" applyAlignment="1">
      <alignment horizontal="right" vertical="center"/>
      <protection/>
    </xf>
    <xf numFmtId="0" fontId="94" fillId="0" borderId="0" xfId="75" applyFont="1" applyFill="1" applyAlignment="1">
      <alignment vertical="center"/>
      <protection/>
    </xf>
    <xf numFmtId="0" fontId="93" fillId="0" borderId="0" xfId="75" applyFont="1" applyFill="1" applyAlignment="1">
      <alignment horizontal="left" vertical="center" indent="1"/>
      <protection/>
    </xf>
    <xf numFmtId="0" fontId="93" fillId="0" borderId="0" xfId="69" applyFont="1" applyBorder="1" applyAlignment="1">
      <alignment/>
      <protection/>
    </xf>
    <xf numFmtId="0" fontId="91" fillId="0" borderId="0" xfId="69" applyFont="1" applyFill="1" applyBorder="1" applyAlignment="1">
      <alignment horizontal="left" vertical="center" wrapText="1" indent="1"/>
      <protection/>
    </xf>
    <xf numFmtId="0" fontId="91" fillId="0" borderId="0" xfId="69" applyFont="1" applyFill="1" applyBorder="1" applyAlignment="1">
      <alignment vertical="center" wrapText="1"/>
      <protection/>
    </xf>
    <xf numFmtId="3" fontId="90" fillId="0" borderId="0" xfId="75" applyNumberFormat="1" applyFont="1" applyFill="1">
      <alignment/>
      <protection/>
    </xf>
    <xf numFmtId="3" fontId="2" fillId="0" borderId="0" xfId="75" applyNumberFormat="1" applyFont="1" applyFill="1" applyBorder="1" applyAlignment="1">
      <alignment horizontal="right" vertical="center" wrapText="1"/>
      <protection/>
    </xf>
    <xf numFmtId="0" fontId="2" fillId="0" borderId="16" xfId="71" applyFont="1" applyFill="1" applyBorder="1" applyAlignment="1">
      <alignment horizontal="left" vertical="center"/>
      <protection/>
    </xf>
    <xf numFmtId="0" fontId="91" fillId="0" borderId="17" xfId="75" applyFont="1" applyFill="1" applyBorder="1" applyAlignment="1">
      <alignment horizontal="center" vertical="center"/>
      <protection/>
    </xf>
    <xf numFmtId="0" fontId="2" fillId="0" borderId="18" xfId="70" applyFont="1" applyFill="1" applyBorder="1" applyAlignment="1">
      <alignment horizontal="left" vertical="center" indent="2"/>
      <protection/>
    </xf>
    <xf numFmtId="0" fontId="7" fillId="0" borderId="0" xfId="75" applyFont="1" applyFill="1" applyAlignment="1">
      <alignment horizontal="left" vertical="center"/>
      <protection/>
    </xf>
    <xf numFmtId="174" fontId="2" fillId="0" borderId="19" xfId="70" applyNumberFormat="1" applyFont="1" applyFill="1" applyBorder="1" applyAlignment="1">
      <alignment vertical="center"/>
      <protection/>
    </xf>
    <xf numFmtId="3" fontId="5" fillId="0" borderId="20" xfId="71" applyNumberFormat="1" applyFont="1" applyFill="1" applyBorder="1" applyAlignment="1">
      <alignment vertical="center"/>
      <protection/>
    </xf>
    <xf numFmtId="0" fontId="20" fillId="0" borderId="0" xfId="75" applyFont="1" applyFill="1">
      <alignment/>
      <protection/>
    </xf>
    <xf numFmtId="0" fontId="5" fillId="0" borderId="12" xfId="90" applyFont="1" applyFill="1" applyBorder="1" applyAlignment="1">
      <alignment vertical="center" wrapText="1"/>
      <protection/>
    </xf>
    <xf numFmtId="3" fontId="5" fillId="0" borderId="12" xfId="71" applyNumberFormat="1" applyFont="1" applyFill="1" applyBorder="1" applyAlignment="1">
      <alignment vertical="center"/>
      <protection/>
    </xf>
    <xf numFmtId="177" fontId="2" fillId="0" borderId="21" xfId="70" applyNumberFormat="1" applyFont="1" applyFill="1" applyBorder="1" applyAlignment="1">
      <alignment horizontal="right" vertical="center"/>
      <protection/>
    </xf>
    <xf numFmtId="177" fontId="2" fillId="0" borderId="14" xfId="70" applyNumberFormat="1" applyFont="1" applyFill="1" applyBorder="1" applyAlignment="1">
      <alignment horizontal="right" vertical="center"/>
      <protection/>
    </xf>
    <xf numFmtId="177" fontId="3" fillId="0" borderId="21" xfId="70" applyNumberFormat="1" applyFont="1" applyFill="1" applyBorder="1" applyAlignment="1">
      <alignment horizontal="right" vertical="center"/>
      <protection/>
    </xf>
    <xf numFmtId="177" fontId="3" fillId="0" borderId="14" xfId="70" applyNumberFormat="1" applyFont="1" applyFill="1" applyBorder="1" applyAlignment="1">
      <alignment horizontal="right" vertical="center"/>
      <protection/>
    </xf>
    <xf numFmtId="177" fontId="5" fillId="0" borderId="21" xfId="70" applyNumberFormat="1" applyFont="1" applyFill="1" applyBorder="1" applyAlignment="1">
      <alignment horizontal="right" vertical="center"/>
      <protection/>
    </xf>
    <xf numFmtId="177" fontId="5" fillId="0" borderId="14" xfId="70" applyNumberFormat="1" applyFont="1" applyFill="1" applyBorder="1" applyAlignment="1">
      <alignment horizontal="right" vertical="center"/>
      <protection/>
    </xf>
    <xf numFmtId="177" fontId="5" fillId="0" borderId="21" xfId="70" applyNumberFormat="1" applyFont="1" applyFill="1" applyBorder="1" applyAlignment="1" quotePrefix="1">
      <alignment horizontal="right" vertical="center"/>
      <protection/>
    </xf>
    <xf numFmtId="177" fontId="5" fillId="0" borderId="14" xfId="70" applyNumberFormat="1" applyFont="1" applyFill="1" applyBorder="1" applyAlignment="1" quotePrefix="1">
      <alignment horizontal="right" vertical="center"/>
      <protection/>
    </xf>
    <xf numFmtId="173" fontId="3" fillId="0" borderId="0" xfId="70" applyNumberFormat="1" applyFont="1" applyBorder="1" applyAlignment="1">
      <alignment horizontal="left" vertical="center" indent="2"/>
      <protection/>
    </xf>
    <xf numFmtId="0" fontId="3" fillId="0" borderId="0" xfId="92" applyFont="1">
      <alignment/>
      <protection/>
    </xf>
    <xf numFmtId="0" fontId="23" fillId="0" borderId="0" xfId="92" applyFont="1">
      <alignment/>
      <protection/>
    </xf>
    <xf numFmtId="0" fontId="2" fillId="0" borderId="11" xfId="92" applyFont="1" applyBorder="1" applyAlignment="1">
      <alignment horizontal="right" vertical="center" indent="1"/>
      <protection/>
    </xf>
    <xf numFmtId="0" fontId="3" fillId="0" borderId="0" xfId="92" applyFont="1" applyAlignment="1">
      <alignment vertical="center"/>
      <protection/>
    </xf>
    <xf numFmtId="0" fontId="2" fillId="0" borderId="0" xfId="92" applyFont="1" applyBorder="1" applyAlignment="1">
      <alignment horizontal="left" vertical="center" indent="1"/>
      <protection/>
    </xf>
    <xf numFmtId="177" fontId="3" fillId="0" borderId="0" xfId="92" applyNumberFormat="1" applyFont="1" applyBorder="1" applyAlignment="1">
      <alignment horizontal="right" vertical="center"/>
      <protection/>
    </xf>
    <xf numFmtId="203" fontId="3" fillId="0" borderId="0" xfId="45" applyNumberFormat="1" applyFont="1" applyBorder="1" applyAlignment="1">
      <alignment horizontal="right" vertical="center"/>
    </xf>
    <xf numFmtId="0" fontId="23" fillId="0" borderId="0" xfId="92" applyFont="1" applyAlignment="1">
      <alignment vertical="center"/>
      <protection/>
    </xf>
    <xf numFmtId="203" fontId="3" fillId="0" borderId="0" xfId="45" applyNumberFormat="1" applyFont="1" applyBorder="1" applyAlignment="1">
      <alignment vertical="center"/>
    </xf>
    <xf numFmtId="0" fontId="2" fillId="0" borderId="11" xfId="92" applyFont="1" applyBorder="1" applyAlignment="1">
      <alignment horizontal="left" vertical="center" indent="1"/>
      <protection/>
    </xf>
    <xf numFmtId="177" fontId="2" fillId="0" borderId="11" xfId="92" applyNumberFormat="1" applyFont="1" applyBorder="1" applyAlignment="1">
      <alignment horizontal="right" vertical="center"/>
      <protection/>
    </xf>
    <xf numFmtId="203" fontId="2" fillId="0" borderId="11" xfId="45" applyNumberFormat="1" applyFont="1" applyBorder="1" applyAlignment="1">
      <alignment vertical="center"/>
    </xf>
    <xf numFmtId="0" fontId="24" fillId="0" borderId="0" xfId="92" applyFont="1" applyBorder="1" applyAlignment="1">
      <alignment vertical="center"/>
      <protection/>
    </xf>
    <xf numFmtId="203" fontId="2" fillId="0" borderId="0" xfId="45" applyNumberFormat="1" applyFont="1" applyBorder="1" applyAlignment="1">
      <alignment vertical="center"/>
    </xf>
    <xf numFmtId="177" fontId="2" fillId="0" borderId="0" xfId="92" applyNumberFormat="1" applyFont="1" applyBorder="1" applyAlignment="1">
      <alignment horizontal="right" vertical="center"/>
      <protection/>
    </xf>
    <xf numFmtId="0" fontId="2" fillId="0" borderId="11" xfId="70" applyFont="1" applyFill="1" applyBorder="1" applyAlignment="1">
      <alignment horizontal="center" vertical="center"/>
      <protection/>
    </xf>
    <xf numFmtId="0" fontId="2" fillId="0" borderId="0" xfId="70" applyFont="1" applyFill="1" applyBorder="1" applyAlignment="1">
      <alignment horizontal="left" vertical="center" wrapText="1"/>
      <protection/>
    </xf>
    <xf numFmtId="0" fontId="3" fillId="0" borderId="0" xfId="70" applyFont="1" applyFill="1" applyBorder="1" applyAlignment="1">
      <alignment/>
      <protection/>
    </xf>
    <xf numFmtId="0" fontId="2" fillId="0" borderId="11" xfId="70" applyFont="1" applyFill="1" applyBorder="1" applyAlignment="1">
      <alignment horizontal="right" vertical="center" wrapText="1"/>
      <protection/>
    </xf>
    <xf numFmtId="0" fontId="5" fillId="0" borderId="0" xfId="70" applyFont="1" applyFill="1" applyBorder="1" applyAlignment="1">
      <alignment horizontal="left" vertical="center" wrapText="1"/>
      <protection/>
    </xf>
    <xf numFmtId="3" fontId="2" fillId="0" borderId="11" xfId="70" applyNumberFormat="1" applyFont="1" applyFill="1" applyBorder="1" applyAlignment="1">
      <alignment vertical="center"/>
      <protection/>
    </xf>
    <xf numFmtId="0" fontId="2" fillId="0" borderId="11" xfId="70" applyFont="1" applyFill="1" applyBorder="1" applyAlignment="1">
      <alignment vertical="center"/>
      <protection/>
    </xf>
    <xf numFmtId="0" fontId="3" fillId="0" borderId="0" xfId="70" applyFont="1" applyBorder="1" applyAlignment="1">
      <alignment/>
      <protection/>
    </xf>
    <xf numFmtId="3" fontId="3" fillId="0" borderId="0" xfId="70" applyNumberFormat="1" applyFont="1" applyFill="1" applyBorder="1">
      <alignment/>
      <protection/>
    </xf>
    <xf numFmtId="0" fontId="3" fillId="0" borderId="0" xfId="70" applyFont="1" applyFill="1" applyBorder="1" applyAlignment="1">
      <alignment horizontal="center" vertical="center"/>
      <protection/>
    </xf>
    <xf numFmtId="0" fontId="3" fillId="0" borderId="12" xfId="70" applyFont="1" applyFill="1" applyBorder="1" applyAlignment="1">
      <alignment/>
      <protection/>
    </xf>
    <xf numFmtId="0" fontId="2" fillId="0" borderId="16" xfId="70" applyFont="1" applyFill="1" applyBorder="1" applyAlignment="1">
      <alignment vertical="center"/>
      <protection/>
    </xf>
    <xf numFmtId="0" fontId="2" fillId="0" borderId="12" xfId="70" applyFont="1" applyFill="1" applyBorder="1" applyAlignment="1">
      <alignment vertical="center"/>
      <protection/>
    </xf>
    <xf numFmtId="0" fontId="3" fillId="0" borderId="16" xfId="70" applyFont="1" applyFill="1" applyBorder="1" applyAlignment="1">
      <alignment/>
      <protection/>
    </xf>
    <xf numFmtId="0" fontId="2" fillId="0" borderId="0" xfId="70" applyFont="1" applyFill="1" applyBorder="1" applyAlignment="1">
      <alignment horizontal="center" vertical="center"/>
      <protection/>
    </xf>
    <xf numFmtId="0" fontId="2" fillId="0" borderId="22" xfId="70" applyFont="1" applyFill="1" applyBorder="1" applyAlignment="1">
      <alignment horizontal="right" vertical="center"/>
      <protection/>
    </xf>
    <xf numFmtId="0" fontId="5" fillId="0" borderId="12" xfId="90" applyFont="1" applyFill="1" applyBorder="1" applyAlignment="1">
      <alignment horizontal="left" vertical="center" wrapText="1" indent="1"/>
      <protection/>
    </xf>
    <xf numFmtId="3" fontId="5" fillId="0" borderId="20" xfId="70" applyNumberFormat="1" applyFont="1" applyFill="1" applyBorder="1" applyAlignment="1">
      <alignment vertical="center"/>
      <protection/>
    </xf>
    <xf numFmtId="3" fontId="5" fillId="0" borderId="12" xfId="70" applyNumberFormat="1" applyFont="1" applyFill="1" applyBorder="1">
      <alignment/>
      <protection/>
    </xf>
    <xf numFmtId="0" fontId="2" fillId="0" borderId="16" xfId="70" applyFont="1" applyFill="1" applyBorder="1" applyAlignment="1">
      <alignment horizontal="center" vertical="center" wrapText="1"/>
      <protection/>
    </xf>
    <xf numFmtId="0" fontId="2" fillId="0" borderId="23" xfId="70" applyFont="1" applyFill="1" applyBorder="1" applyAlignment="1">
      <alignment horizontal="center" vertical="center" wrapText="1"/>
      <protection/>
    </xf>
    <xf numFmtId="3" fontId="93" fillId="0" borderId="0" xfId="81" applyNumberFormat="1" applyFont="1" applyBorder="1" applyAlignment="1">
      <alignment vertical="center"/>
      <protection/>
    </xf>
    <xf numFmtId="3" fontId="95" fillId="0" borderId="0" xfId="81" applyNumberFormat="1" applyFont="1" applyBorder="1" applyAlignment="1">
      <alignment horizontal="right" vertical="center"/>
      <protection/>
    </xf>
    <xf numFmtId="0" fontId="3" fillId="0" borderId="0" xfId="70" applyFont="1" applyBorder="1" applyAlignment="1">
      <alignment horizontal="left" vertical="center" wrapText="1" indent="3"/>
      <protection/>
    </xf>
    <xf numFmtId="3" fontId="5" fillId="0" borderId="0" xfId="70" applyNumberFormat="1" applyFont="1" applyBorder="1" applyAlignment="1">
      <alignment horizontal="left" vertical="center" indent="5"/>
      <protection/>
    </xf>
    <xf numFmtId="3" fontId="3" fillId="0" borderId="0" xfId="70" applyNumberFormat="1" applyFont="1" applyBorder="1" applyAlignment="1">
      <alignment horizontal="left" vertical="center" indent="3"/>
      <protection/>
    </xf>
    <xf numFmtId="0" fontId="17" fillId="0" borderId="0" xfId="90" applyFont="1" applyFill="1" applyAlignment="1">
      <alignment horizontal="left" vertical="center" indent="1"/>
      <protection/>
    </xf>
    <xf numFmtId="0" fontId="12" fillId="0" borderId="0" xfId="71" applyFont="1" applyFill="1" applyBorder="1" applyAlignment="1">
      <alignment horizontal="left" vertical="center" wrapText="1" indent="1"/>
      <protection/>
    </xf>
    <xf numFmtId="177" fontId="2" fillId="0" borderId="0" xfId="70" applyNumberFormat="1" applyFont="1" applyFill="1" applyBorder="1" applyAlignment="1">
      <alignment horizontal="right" vertical="center"/>
      <protection/>
    </xf>
    <xf numFmtId="177" fontId="3" fillId="0" borderId="0" xfId="70" applyNumberFormat="1" applyFont="1" applyFill="1" applyBorder="1" applyAlignment="1">
      <alignment horizontal="right" vertical="center"/>
      <protection/>
    </xf>
    <xf numFmtId="177" fontId="5" fillId="0" borderId="0" xfId="70" applyNumberFormat="1" applyFont="1" applyFill="1" applyBorder="1" applyAlignment="1">
      <alignment horizontal="right" vertical="center"/>
      <protection/>
    </xf>
    <xf numFmtId="177" fontId="5" fillId="0" borderId="0" xfId="70" applyNumberFormat="1" applyFont="1" applyFill="1" applyBorder="1" applyAlignment="1" quotePrefix="1">
      <alignment horizontal="right" vertical="center"/>
      <protection/>
    </xf>
    <xf numFmtId="0" fontId="2" fillId="0" borderId="15" xfId="70" applyFont="1" applyFill="1" applyBorder="1" applyAlignment="1">
      <alignment horizontal="right" vertical="center" wrapText="1"/>
      <protection/>
    </xf>
    <xf numFmtId="0" fontId="3" fillId="0" borderId="0" xfId="71" applyFont="1" applyFill="1" applyBorder="1" applyAlignment="1">
      <alignment horizontal="left" vertical="center" wrapText="1"/>
      <protection/>
    </xf>
    <xf numFmtId="176" fontId="3" fillId="0" borderId="0" xfId="70" applyNumberFormat="1" applyFont="1" applyFill="1" applyBorder="1" applyAlignment="1">
      <alignment vertical="center"/>
      <protection/>
    </xf>
    <xf numFmtId="176" fontId="2" fillId="0" borderId="11" xfId="70" applyNumberFormat="1" applyFont="1" applyFill="1" applyBorder="1" applyAlignment="1">
      <alignment vertical="center"/>
      <protection/>
    </xf>
    <xf numFmtId="176" fontId="2" fillId="0" borderId="0" xfId="70" applyNumberFormat="1" applyFont="1" applyFill="1" applyBorder="1" applyAlignment="1">
      <alignment vertical="center"/>
      <protection/>
    </xf>
    <xf numFmtId="176" fontId="5" fillId="0" borderId="0" xfId="70" applyNumberFormat="1" applyFont="1" applyFill="1" applyBorder="1" applyAlignment="1">
      <alignment vertical="center"/>
      <protection/>
    </xf>
    <xf numFmtId="0" fontId="5" fillId="0" borderId="0" xfId="70" applyNumberFormat="1" applyFont="1" applyFill="1" applyBorder="1" applyAlignment="1">
      <alignment horizontal="right" vertical="center"/>
      <protection/>
    </xf>
    <xf numFmtId="3" fontId="3" fillId="0" borderId="0" xfId="71" applyNumberFormat="1" applyFont="1" applyFill="1" applyBorder="1" applyAlignment="1">
      <alignment vertical="center"/>
      <protection/>
    </xf>
    <xf numFmtId="3" fontId="14" fillId="0" borderId="0" xfId="70" applyNumberFormat="1" applyFont="1" applyFill="1">
      <alignment/>
      <protection/>
    </xf>
    <xf numFmtId="171" fontId="23" fillId="0" borderId="0" xfId="92" applyNumberFormat="1" applyFont="1" applyAlignment="1">
      <alignment vertical="center"/>
      <protection/>
    </xf>
    <xf numFmtId="203" fontId="23" fillId="0" borderId="0" xfId="92" applyNumberFormat="1" applyFont="1" applyAlignment="1">
      <alignment vertical="center"/>
      <protection/>
    </xf>
    <xf numFmtId="203" fontId="23" fillId="0" borderId="0" xfId="92" applyNumberFormat="1" applyFont="1">
      <alignment/>
      <protection/>
    </xf>
    <xf numFmtId="0" fontId="91" fillId="0" borderId="0" xfId="81" applyFont="1" applyBorder="1" applyAlignment="1">
      <alignment horizontal="left" vertical="center" indent="1"/>
      <protection/>
    </xf>
    <xf numFmtId="3" fontId="91" fillId="0" borderId="0" xfId="81" applyNumberFormat="1" applyFont="1" applyBorder="1" applyAlignment="1">
      <alignment vertical="center"/>
      <protection/>
    </xf>
    <xf numFmtId="206" fontId="3" fillId="0" borderId="0" xfId="92" applyNumberFormat="1" applyFont="1" applyBorder="1" applyAlignment="1">
      <alignment vertical="center"/>
      <protection/>
    </xf>
    <xf numFmtId="0" fontId="2" fillId="0" borderId="13" xfId="71" applyFont="1" applyFill="1" applyBorder="1" applyAlignment="1">
      <alignment horizontal="center" vertical="center" wrapText="1"/>
      <protection/>
    </xf>
    <xf numFmtId="174" fontId="2" fillId="0" borderId="19" xfId="71" applyNumberFormat="1" applyFont="1" applyFill="1" applyBorder="1" applyAlignment="1">
      <alignment vertical="center"/>
      <protection/>
    </xf>
    <xf numFmtId="174" fontId="5" fillId="0" borderId="19" xfId="71" applyNumberFormat="1" applyFont="1" applyFill="1" applyBorder="1" applyAlignment="1">
      <alignment vertical="center"/>
      <protection/>
    </xf>
    <xf numFmtId="177" fontId="3" fillId="0" borderId="0" xfId="71" applyNumberFormat="1" applyFont="1" applyFill="1" applyBorder="1" applyAlignment="1">
      <alignment vertical="center"/>
      <protection/>
    </xf>
    <xf numFmtId="0" fontId="2" fillId="0" borderId="0" xfId="70" applyFont="1" applyFill="1" applyBorder="1" applyAlignment="1">
      <alignment horizontal="right" vertical="center"/>
      <protection/>
    </xf>
    <xf numFmtId="0" fontId="27" fillId="0" borderId="0" xfId="70" applyFont="1" applyFill="1" applyBorder="1" applyAlignment="1">
      <alignment horizontal="right"/>
      <protection/>
    </xf>
    <xf numFmtId="174" fontId="12" fillId="0" borderId="0" xfId="71" applyNumberFormat="1" applyFont="1" applyFill="1" applyBorder="1" applyAlignment="1">
      <alignment horizontal="right" vertical="center"/>
      <protection/>
    </xf>
    <xf numFmtId="173" fontId="2" fillId="0" borderId="0" xfId="70" applyNumberFormat="1" applyFont="1" applyBorder="1" applyAlignment="1">
      <alignment horizontal="left" vertical="center" indent="3"/>
      <protection/>
    </xf>
    <xf numFmtId="3" fontId="93" fillId="0" borderId="0" xfId="81" applyNumberFormat="1" applyFont="1" applyFill="1" applyBorder="1" applyAlignment="1">
      <alignment vertical="center"/>
      <protection/>
    </xf>
    <xf numFmtId="3" fontId="95" fillId="0" borderId="0" xfId="81" applyNumberFormat="1" applyFont="1" applyFill="1" applyBorder="1" applyAlignment="1">
      <alignment vertical="center"/>
      <protection/>
    </xf>
    <xf numFmtId="0" fontId="93" fillId="0" borderId="0" xfId="75" applyFont="1" applyFill="1" applyBorder="1" applyAlignment="1">
      <alignment horizontal="left" vertical="center" indent="1"/>
      <protection/>
    </xf>
    <xf numFmtId="0" fontId="6" fillId="0" borderId="0" xfId="75" applyFont="1" applyFill="1" applyAlignment="1">
      <alignment horizontal="left" vertical="center" indent="1"/>
      <protection/>
    </xf>
    <xf numFmtId="0" fontId="3" fillId="0" borderId="0" xfId="70" applyFont="1" applyFill="1" applyBorder="1" applyAlignment="1">
      <alignment horizontal="left" vertical="center" wrapText="1" indent="3"/>
      <protection/>
    </xf>
    <xf numFmtId="0" fontId="3" fillId="0" borderId="0" xfId="0" applyFont="1" applyFill="1" applyBorder="1" applyAlignment="1">
      <alignment horizontal="left" vertical="center" wrapText="1" indent="3"/>
    </xf>
    <xf numFmtId="0" fontId="5" fillId="0" borderId="0" xfId="70" applyFont="1" applyFill="1" applyBorder="1" applyAlignment="1">
      <alignment horizontal="left" vertical="center" wrapText="1" indent="5"/>
      <protection/>
    </xf>
    <xf numFmtId="0" fontId="5" fillId="0" borderId="0" xfId="70" applyFont="1" applyFill="1" applyBorder="1" applyAlignment="1">
      <alignment horizontal="left" vertical="center" wrapText="1" indent="6"/>
      <protection/>
    </xf>
    <xf numFmtId="0" fontId="96" fillId="0" borderId="14" xfId="75" applyFont="1" applyFill="1" applyBorder="1" applyAlignment="1">
      <alignment horizontal="right" vertical="center" wrapText="1"/>
      <protection/>
    </xf>
    <xf numFmtId="0" fontId="96" fillId="0" borderId="15" xfId="75" applyFont="1" applyFill="1" applyBorder="1" applyAlignment="1">
      <alignment horizontal="right" vertical="center" wrapText="1"/>
      <protection/>
    </xf>
    <xf numFmtId="0" fontId="2" fillId="0" borderId="16" xfId="70" applyFont="1" applyFill="1" applyBorder="1" applyAlignment="1">
      <alignment horizontal="left" vertical="center" wrapText="1"/>
      <protection/>
    </xf>
    <xf numFmtId="0" fontId="2" fillId="0" borderId="16" xfId="70" applyFont="1" applyFill="1" applyBorder="1" applyAlignment="1">
      <alignment vertical="center" wrapText="1"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4"/>
    </xf>
    <xf numFmtId="0" fontId="5" fillId="0" borderId="0" xfId="0" applyFont="1" applyFill="1" applyBorder="1" applyAlignment="1">
      <alignment horizontal="left" vertical="center" indent="7"/>
    </xf>
    <xf numFmtId="174" fontId="2" fillId="0" borderId="16" xfId="70" applyNumberFormat="1" applyFont="1" applyFill="1" applyBorder="1" applyAlignment="1">
      <alignment horizontal="right" vertical="center"/>
      <protection/>
    </xf>
    <xf numFmtId="177" fontId="2" fillId="0" borderId="24" xfId="70" applyNumberFormat="1" applyFont="1" applyFill="1" applyBorder="1" applyAlignment="1">
      <alignment horizontal="right" vertical="center"/>
      <protection/>
    </xf>
    <xf numFmtId="177" fontId="2" fillId="0" borderId="16" xfId="70" applyNumberFormat="1" applyFont="1" applyFill="1" applyBorder="1" applyAlignment="1">
      <alignment horizontal="right" vertical="center"/>
      <protection/>
    </xf>
    <xf numFmtId="177" fontId="2" fillId="0" borderId="23" xfId="70" applyNumberFormat="1" applyFont="1" applyFill="1" applyBorder="1" applyAlignment="1">
      <alignment horizontal="right" vertical="center"/>
      <protection/>
    </xf>
    <xf numFmtId="0" fontId="97" fillId="0" borderId="0" xfId="91" applyFont="1" applyFill="1" applyAlignment="1">
      <alignment vertical="center"/>
      <protection/>
    </xf>
    <xf numFmtId="0" fontId="95" fillId="0" borderId="0" xfId="91" applyFont="1" applyFill="1" applyBorder="1" applyAlignment="1">
      <alignment horizontal="left" vertical="center" indent="6"/>
      <protection/>
    </xf>
    <xf numFmtId="0" fontId="5" fillId="0" borderId="0" xfId="70" applyFont="1" applyFill="1" applyBorder="1" applyAlignment="1">
      <alignment horizontal="left" vertical="center" wrapText="1" indent="3"/>
      <protection/>
    </xf>
    <xf numFmtId="0" fontId="5" fillId="0" borderId="12" xfId="70" applyFont="1" applyFill="1" applyBorder="1" applyAlignment="1">
      <alignment horizontal="left" vertical="center" wrapText="1" indent="4"/>
      <protection/>
    </xf>
    <xf numFmtId="174" fontId="5" fillId="0" borderId="12" xfId="70" applyNumberFormat="1" applyFont="1" applyFill="1" applyBorder="1" applyAlignment="1">
      <alignment horizontal="right" vertical="center"/>
      <protection/>
    </xf>
    <xf numFmtId="174" fontId="5" fillId="0" borderId="15" xfId="70" applyNumberFormat="1" applyFont="1" applyFill="1" applyBorder="1" applyAlignment="1">
      <alignment horizontal="right" vertical="center"/>
      <protection/>
    </xf>
    <xf numFmtId="177" fontId="5" fillId="0" borderId="12" xfId="70" applyNumberFormat="1" applyFont="1" applyFill="1" applyBorder="1" applyAlignment="1">
      <alignment horizontal="right" vertical="center"/>
      <protection/>
    </xf>
    <xf numFmtId="0" fontId="5" fillId="0" borderId="0" xfId="71" applyFont="1" applyFill="1" applyBorder="1" applyAlignment="1">
      <alignment horizontal="left" vertical="center" wrapText="1" indent="2"/>
      <protection/>
    </xf>
    <xf numFmtId="0" fontId="5" fillId="0" borderId="0" xfId="90" applyFont="1" applyFill="1" applyBorder="1" applyAlignment="1">
      <alignment horizontal="left" vertical="center" wrapText="1" indent="2"/>
      <protection/>
    </xf>
    <xf numFmtId="0" fontId="3" fillId="0" borderId="0" xfId="70" applyFont="1" applyFill="1" applyBorder="1" applyAlignment="1">
      <alignment horizontal="right" vertical="center"/>
      <protection/>
    </xf>
    <xf numFmtId="0" fontId="3" fillId="0" borderId="0" xfId="70" applyFont="1" applyFill="1" applyBorder="1" applyAlignment="1">
      <alignment horizontal="left" vertical="center" wrapText="1"/>
      <protection/>
    </xf>
    <xf numFmtId="0" fontId="5" fillId="0" borderId="0" xfId="71" applyFont="1" applyFill="1" applyBorder="1" applyAlignment="1">
      <alignment horizontal="left" vertical="center" wrapText="1" indent="4"/>
      <protection/>
    </xf>
    <xf numFmtId="0" fontId="5" fillId="0" borderId="12" xfId="71" applyFont="1" applyFill="1" applyBorder="1" applyAlignment="1">
      <alignment horizontal="left" vertical="center" wrapText="1" indent="4"/>
      <protection/>
    </xf>
    <xf numFmtId="0" fontId="3" fillId="0" borderId="0" xfId="71" applyFont="1" applyFill="1" applyBorder="1" applyAlignment="1">
      <alignment horizontal="left" vertical="center" wrapText="1" indent="3"/>
      <protection/>
    </xf>
    <xf numFmtId="0" fontId="0" fillId="0" borderId="0" xfId="70" applyFont="1">
      <alignment/>
      <protection/>
    </xf>
    <xf numFmtId="0" fontId="2" fillId="0" borderId="11" xfId="70" applyFont="1" applyBorder="1" applyAlignment="1">
      <alignment vertical="center"/>
      <protection/>
    </xf>
    <xf numFmtId="0" fontId="3" fillId="0" borderId="0" xfId="70" applyFont="1" applyAlignment="1">
      <alignment vertical="center" wrapText="1"/>
      <protection/>
    </xf>
    <xf numFmtId="3" fontId="3" fillId="0" borderId="0" xfId="70" applyNumberFormat="1" applyFont="1" applyFill="1" applyAlignment="1">
      <alignment horizontal="right" vertical="center"/>
      <protection/>
    </xf>
    <xf numFmtId="0" fontId="0" fillId="0" borderId="0" xfId="70" applyFont="1" applyAlignment="1">
      <alignment vertical="center"/>
      <protection/>
    </xf>
    <xf numFmtId="0" fontId="3" fillId="0" borderId="0" xfId="70" applyFont="1" applyAlignment="1">
      <alignment vertical="center"/>
      <protection/>
    </xf>
    <xf numFmtId="0" fontId="3" fillId="0" borderId="0" xfId="70" applyFont="1" applyFill="1" applyBorder="1" applyAlignment="1">
      <alignment horizontal="left" vertical="center"/>
      <protection/>
    </xf>
    <xf numFmtId="3" fontId="2" fillId="0" borderId="11" xfId="70" applyNumberFormat="1" applyFont="1" applyFill="1" applyBorder="1" applyAlignment="1">
      <alignment horizontal="right" vertical="center"/>
      <protection/>
    </xf>
    <xf numFmtId="3" fontId="0" fillId="0" borderId="0" xfId="70" applyNumberFormat="1" applyFont="1">
      <alignment/>
      <protection/>
    </xf>
    <xf numFmtId="0" fontId="30" fillId="0" borderId="0" xfId="70" applyFont="1" applyFill="1" applyAlignment="1">
      <alignment vertical="center"/>
      <protection/>
    </xf>
    <xf numFmtId="0" fontId="0" fillId="0" borderId="0" xfId="70" applyFont="1" applyFill="1">
      <alignment/>
      <protection/>
    </xf>
    <xf numFmtId="0" fontId="5" fillId="0" borderId="0" xfId="70" applyFont="1" applyFill="1" applyBorder="1" applyAlignment="1">
      <alignment horizontal="left" vertical="center" indent="1"/>
      <protection/>
    </xf>
    <xf numFmtId="0" fontId="5" fillId="0" borderId="0" xfId="70" applyFont="1" applyFill="1" applyBorder="1" applyAlignment="1">
      <alignment vertical="center" wrapText="1"/>
      <protection/>
    </xf>
    <xf numFmtId="180" fontId="7" fillId="0" borderId="0" xfId="75" applyNumberFormat="1" applyFont="1" applyFill="1" applyBorder="1" applyAlignment="1">
      <alignment horizontal="right" vertical="center" wrapText="1"/>
      <protection/>
    </xf>
    <xf numFmtId="180" fontId="3" fillId="0" borderId="0" xfId="75" applyNumberFormat="1" applyFont="1" applyFill="1" applyBorder="1" applyAlignment="1">
      <alignment horizontal="right" vertical="center"/>
      <protection/>
    </xf>
    <xf numFmtId="180" fontId="3" fillId="0" borderId="14" xfId="75" applyNumberFormat="1" applyFont="1" applyFill="1" applyBorder="1" applyAlignment="1">
      <alignment horizontal="right" vertical="center"/>
      <protection/>
    </xf>
    <xf numFmtId="180" fontId="98" fillId="0" borderId="0" xfId="75" applyNumberFormat="1" applyFont="1" applyFill="1" applyBorder="1" applyAlignment="1">
      <alignment horizontal="right" vertical="center"/>
      <protection/>
    </xf>
    <xf numFmtId="180" fontId="98" fillId="0" borderId="0" xfId="75" applyNumberFormat="1" applyFont="1" applyFill="1" applyBorder="1" applyAlignment="1" quotePrefix="1">
      <alignment horizontal="right" vertical="center"/>
      <protection/>
    </xf>
    <xf numFmtId="180" fontId="2" fillId="0" borderId="0" xfId="75" applyNumberFormat="1" applyFont="1" applyFill="1" applyBorder="1" applyAlignment="1">
      <alignment horizontal="right" vertical="center"/>
      <protection/>
    </xf>
    <xf numFmtId="180" fontId="2" fillId="0" borderId="14" xfId="75" applyNumberFormat="1" applyFont="1" applyFill="1" applyBorder="1" applyAlignment="1">
      <alignment horizontal="right" vertical="center"/>
      <protection/>
    </xf>
    <xf numFmtId="180" fontId="5" fillId="0" borderId="0" xfId="71" applyNumberFormat="1" applyFont="1" applyFill="1" applyBorder="1" applyAlignment="1">
      <alignment vertical="center"/>
      <protection/>
    </xf>
    <xf numFmtId="180" fontId="98" fillId="0" borderId="14" xfId="75" applyNumberFormat="1" applyFont="1" applyFill="1" applyBorder="1" applyAlignment="1">
      <alignment horizontal="right" vertical="center"/>
      <protection/>
    </xf>
    <xf numFmtId="180" fontId="3" fillId="0" borderId="0" xfId="75" applyNumberFormat="1" applyFont="1" applyFill="1" applyBorder="1" applyAlignment="1" quotePrefix="1">
      <alignment horizontal="right" vertical="center"/>
      <protection/>
    </xf>
    <xf numFmtId="180" fontId="96" fillId="0" borderId="0" xfId="75" applyNumberFormat="1" applyFont="1" applyFill="1" applyBorder="1" applyAlignment="1">
      <alignment horizontal="right" vertical="center"/>
      <protection/>
    </xf>
    <xf numFmtId="180" fontId="96" fillId="0" borderId="14" xfId="75" applyNumberFormat="1" applyFont="1" applyFill="1" applyBorder="1" applyAlignment="1">
      <alignment horizontal="right" vertical="center"/>
      <protection/>
    </xf>
    <xf numFmtId="0" fontId="3" fillId="0" borderId="12" xfId="70" applyFont="1" applyFill="1" applyBorder="1" applyAlignment="1">
      <alignment horizontal="left" vertical="center" wrapText="1" indent="3"/>
      <protection/>
    </xf>
    <xf numFmtId="174" fontId="3" fillId="0" borderId="12" xfId="70" applyNumberFormat="1" applyFont="1" applyFill="1" applyBorder="1" applyAlignment="1">
      <alignment horizontal="right" vertical="center"/>
      <protection/>
    </xf>
    <xf numFmtId="177" fontId="3" fillId="0" borderId="25" xfId="70" applyNumberFormat="1" applyFont="1" applyFill="1" applyBorder="1" applyAlignment="1">
      <alignment horizontal="right" vertical="center"/>
      <protection/>
    </xf>
    <xf numFmtId="177" fontId="3" fillId="0" borderId="12" xfId="70" applyNumberFormat="1" applyFont="1" applyFill="1" applyBorder="1" applyAlignment="1">
      <alignment horizontal="right" vertical="center"/>
      <protection/>
    </xf>
    <xf numFmtId="177" fontId="3" fillId="0" borderId="15" xfId="70" applyNumberFormat="1" applyFont="1" applyFill="1" applyBorder="1" applyAlignment="1">
      <alignment horizontal="right" vertical="center"/>
      <protection/>
    </xf>
    <xf numFmtId="181" fontId="3" fillId="0" borderId="12" xfId="70" applyNumberFormat="1" applyFont="1" applyFill="1" applyBorder="1" applyAlignment="1">
      <alignment vertical="center"/>
      <protection/>
    </xf>
    <xf numFmtId="3" fontId="2" fillId="0" borderId="16" xfId="91" applyNumberFormat="1" applyFont="1" applyFill="1" applyBorder="1" applyAlignment="1">
      <alignment horizontal="right" vertical="center"/>
      <protection/>
    </xf>
    <xf numFmtId="3" fontId="3" fillId="0" borderId="0" xfId="91" applyNumberFormat="1" applyFont="1" applyFill="1" applyBorder="1" applyAlignment="1">
      <alignment horizontal="right" vertical="center"/>
      <protection/>
    </xf>
    <xf numFmtId="0" fontId="3" fillId="0" borderId="0" xfId="91" applyFont="1" applyFill="1" applyBorder="1" applyAlignment="1">
      <alignment horizontal="left" vertical="center" indent="3"/>
      <protection/>
    </xf>
    <xf numFmtId="0" fontId="2" fillId="0" borderId="0" xfId="91" applyFont="1" applyFill="1" applyBorder="1" applyAlignment="1">
      <alignment horizontal="left" vertical="center" indent="1"/>
      <protection/>
    </xf>
    <xf numFmtId="3" fontId="2" fillId="0" borderId="0" xfId="91" applyNumberFormat="1" applyFont="1" applyFill="1" applyBorder="1" applyAlignment="1">
      <alignment horizontal="right" vertical="center"/>
      <protection/>
    </xf>
    <xf numFmtId="0" fontId="5" fillId="0" borderId="0" xfId="70" applyFont="1" applyFill="1" applyBorder="1" applyAlignment="1">
      <alignment horizontal="left" vertical="center" wrapText="1" indent="2"/>
      <protection/>
    </xf>
    <xf numFmtId="3" fontId="5" fillId="0" borderId="0" xfId="91" applyNumberFormat="1" applyFont="1" applyFill="1" applyBorder="1" applyAlignment="1">
      <alignment horizontal="right" vertical="center"/>
      <protection/>
    </xf>
    <xf numFmtId="0" fontId="5" fillId="0" borderId="0" xfId="70" applyFont="1" applyFill="1" applyBorder="1" applyAlignment="1">
      <alignment horizontal="left" vertical="center" indent="2"/>
      <protection/>
    </xf>
    <xf numFmtId="3" fontId="2" fillId="0" borderId="12" xfId="91" applyNumberFormat="1" applyFont="1" applyFill="1" applyBorder="1" applyAlignment="1">
      <alignment horizontal="right" vertical="center"/>
      <protection/>
    </xf>
    <xf numFmtId="184" fontId="2" fillId="0" borderId="11" xfId="91" applyNumberFormat="1" applyFont="1" applyFill="1" applyBorder="1" applyAlignment="1">
      <alignment horizontal="right" vertical="center"/>
      <protection/>
    </xf>
    <xf numFmtId="0" fontId="3" fillId="0" borderId="0" xfId="70" applyFont="1" applyFill="1" applyBorder="1" applyAlignment="1">
      <alignment horizontal="left" vertical="center" indent="1"/>
      <protection/>
    </xf>
    <xf numFmtId="0" fontId="5" fillId="0" borderId="0" xfId="70" applyFont="1" applyFill="1" applyBorder="1" applyAlignment="1">
      <alignment horizontal="left" vertical="center" indent="5"/>
      <protection/>
    </xf>
    <xf numFmtId="0" fontId="5" fillId="0" borderId="0" xfId="70" applyFont="1" applyFill="1" applyBorder="1" applyAlignment="1">
      <alignment horizontal="left" vertical="center" wrapText="1" indent="7"/>
      <protection/>
    </xf>
    <xf numFmtId="177" fontId="3" fillId="0" borderId="14" xfId="92" applyNumberFormat="1" applyFont="1" applyBorder="1" applyAlignment="1">
      <alignment horizontal="right" vertical="center"/>
      <protection/>
    </xf>
    <xf numFmtId="1" fontId="23" fillId="0" borderId="0" xfId="92" applyNumberFormat="1" applyFont="1" applyAlignment="1">
      <alignment vertical="center"/>
      <protection/>
    </xf>
    <xf numFmtId="177" fontId="2" fillId="0" borderId="17" xfId="92" applyNumberFormat="1" applyFont="1" applyBorder="1" applyAlignment="1">
      <alignment horizontal="right" vertical="center"/>
      <protection/>
    </xf>
    <xf numFmtId="0" fontId="95" fillId="0" borderId="0" xfId="81" applyFont="1" applyBorder="1" applyAlignment="1">
      <alignment horizontal="left" vertical="center" indent="4"/>
      <protection/>
    </xf>
    <xf numFmtId="0" fontId="5" fillId="0" borderId="0" xfId="70" applyFont="1" applyFill="1" applyBorder="1" applyAlignment="1">
      <alignment horizontal="left" vertical="center" wrapText="1" indent="4"/>
      <protection/>
    </xf>
    <xf numFmtId="3" fontId="95" fillId="0" borderId="0" xfId="81" applyNumberFormat="1" applyFont="1" applyBorder="1" applyAlignment="1">
      <alignment vertical="center"/>
      <protection/>
    </xf>
    <xf numFmtId="0" fontId="23" fillId="0" borderId="12" xfId="92" applyFont="1" applyBorder="1">
      <alignment/>
      <protection/>
    </xf>
    <xf numFmtId="0" fontId="2" fillId="0" borderId="18" xfId="71" applyFont="1" applyFill="1" applyBorder="1" applyAlignment="1">
      <alignment horizontal="left" vertical="center" wrapText="1" indent="1"/>
      <protection/>
    </xf>
    <xf numFmtId="172" fontId="0" fillId="0" borderId="0" xfId="70" applyNumberFormat="1" applyFont="1" applyAlignment="1">
      <alignment vertical="center"/>
      <protection/>
    </xf>
    <xf numFmtId="172" fontId="3" fillId="0" borderId="0" xfId="70" applyNumberFormat="1" applyFont="1" applyFill="1" applyAlignment="1">
      <alignment vertical="center"/>
      <protection/>
    </xf>
    <xf numFmtId="172" fontId="2" fillId="0" borderId="11" xfId="70" applyNumberFormat="1" applyFont="1" applyFill="1" applyBorder="1" applyAlignment="1">
      <alignment vertical="center"/>
      <protection/>
    </xf>
    <xf numFmtId="174" fontId="5" fillId="0" borderId="0" xfId="70" applyNumberFormat="1" applyFont="1" applyFill="1" applyBorder="1" applyAlignment="1">
      <alignment vertical="center"/>
      <protection/>
    </xf>
    <xf numFmtId="172" fontId="5" fillId="0" borderId="0" xfId="70" applyNumberFormat="1" applyFont="1" applyFill="1" applyBorder="1" applyAlignment="1">
      <alignment vertical="center"/>
      <protection/>
    </xf>
    <xf numFmtId="180" fontId="90" fillId="0" borderId="0" xfId="75" applyNumberFormat="1" applyFont="1" applyFill="1" applyAlignment="1">
      <alignment vertical="center"/>
      <protection/>
    </xf>
    <xf numFmtId="172" fontId="2" fillId="0" borderId="0" xfId="70" applyNumberFormat="1" applyFont="1" applyFill="1" applyBorder="1" applyAlignment="1">
      <alignment horizontal="right" vertical="center"/>
      <protection/>
    </xf>
    <xf numFmtId="172" fontId="2" fillId="0" borderId="14" xfId="70" applyNumberFormat="1" applyFont="1" applyFill="1" applyBorder="1" applyAlignment="1">
      <alignment horizontal="right" vertical="center"/>
      <protection/>
    </xf>
    <xf numFmtId="172" fontId="2" fillId="0" borderId="0" xfId="70" applyNumberFormat="1" applyFont="1" applyFill="1" applyBorder="1" applyAlignment="1">
      <alignment vertical="center"/>
      <protection/>
    </xf>
    <xf numFmtId="0" fontId="6" fillId="0" borderId="0" xfId="75" applyFont="1" applyFill="1" applyAlignment="1">
      <alignment/>
      <protection/>
    </xf>
    <xf numFmtId="0" fontId="20" fillId="0" borderId="0" xfId="75" applyFont="1" applyFill="1" applyAlignment="1">
      <alignment/>
      <protection/>
    </xf>
    <xf numFmtId="3" fontId="3" fillId="0" borderId="21" xfId="70" applyNumberFormat="1" applyFont="1" applyFill="1" applyBorder="1" applyAlignment="1">
      <alignment vertical="center"/>
      <protection/>
    </xf>
    <xf numFmtId="174" fontId="3" fillId="0" borderId="14" xfId="70" applyNumberFormat="1" applyFont="1" applyFill="1" applyBorder="1" applyAlignment="1">
      <alignment vertical="center"/>
      <protection/>
    </xf>
    <xf numFmtId="3" fontId="5" fillId="0" borderId="21" xfId="70" applyNumberFormat="1" applyFont="1" applyFill="1" applyBorder="1" applyAlignment="1">
      <alignment vertical="center"/>
      <protection/>
    </xf>
    <xf numFmtId="174" fontId="5" fillId="0" borderId="14" xfId="70" applyNumberFormat="1" applyFont="1" applyFill="1" applyBorder="1" applyAlignment="1">
      <alignment vertical="center"/>
      <protection/>
    </xf>
    <xf numFmtId="172" fontId="5" fillId="0" borderId="0" xfId="70" applyNumberFormat="1" applyFont="1" applyFill="1" applyAlignment="1">
      <alignment vertical="center"/>
      <protection/>
    </xf>
    <xf numFmtId="3" fontId="2" fillId="0" borderId="21" xfId="70" applyNumberFormat="1" applyFont="1" applyFill="1" applyBorder="1" applyAlignment="1">
      <alignment vertical="center"/>
      <protection/>
    </xf>
    <xf numFmtId="174" fontId="2" fillId="0" borderId="14" xfId="70" applyNumberFormat="1" applyFont="1" applyFill="1" applyBorder="1" applyAlignment="1">
      <alignment vertical="center"/>
      <protection/>
    </xf>
    <xf numFmtId="3" fontId="5" fillId="0" borderId="21" xfId="71" applyNumberFormat="1" applyFont="1" applyFill="1" applyBorder="1" applyAlignment="1">
      <alignment vertical="center"/>
      <protection/>
    </xf>
    <xf numFmtId="174" fontId="5" fillId="0" borderId="14" xfId="71" applyNumberFormat="1" applyFont="1" applyFill="1" applyBorder="1" applyAlignment="1">
      <alignment vertical="center"/>
      <protection/>
    </xf>
    <xf numFmtId="172" fontId="5" fillId="0" borderId="0" xfId="71" applyNumberFormat="1" applyFont="1" applyFill="1" applyAlignment="1">
      <alignment horizontal="right" vertical="center"/>
      <protection/>
    </xf>
    <xf numFmtId="172" fontId="5" fillId="0" borderId="0" xfId="71" applyNumberFormat="1" applyFont="1" applyFill="1" applyAlignment="1">
      <alignment vertical="center"/>
      <protection/>
    </xf>
    <xf numFmtId="172" fontId="5" fillId="0" borderId="0" xfId="71" applyNumberFormat="1" applyFont="1" applyFill="1" applyBorder="1" applyAlignment="1">
      <alignment vertical="center"/>
      <protection/>
    </xf>
    <xf numFmtId="3" fontId="5" fillId="0" borderId="25" xfId="71" applyNumberFormat="1" applyFont="1" applyFill="1" applyBorder="1" applyAlignment="1">
      <alignment vertical="center"/>
      <protection/>
    </xf>
    <xf numFmtId="3" fontId="5" fillId="0" borderId="15" xfId="71" applyNumberFormat="1" applyFont="1" applyFill="1" applyBorder="1" applyAlignment="1">
      <alignment vertical="center"/>
      <protection/>
    </xf>
    <xf numFmtId="172" fontId="5" fillId="0" borderId="12" xfId="71" applyNumberFormat="1" applyFont="1" applyFill="1" applyBorder="1" applyAlignment="1">
      <alignment vertical="center"/>
      <protection/>
    </xf>
    <xf numFmtId="3" fontId="5" fillId="0" borderId="14" xfId="71" applyNumberFormat="1" applyFont="1" applyFill="1" applyBorder="1" applyAlignment="1">
      <alignment vertical="center"/>
      <protection/>
    </xf>
    <xf numFmtId="0" fontId="5" fillId="0" borderId="25" xfId="70" applyFont="1" applyFill="1" applyBorder="1">
      <alignment/>
      <protection/>
    </xf>
    <xf numFmtId="0" fontId="5" fillId="0" borderId="12" xfId="70" applyFont="1" applyFill="1" applyBorder="1">
      <alignment/>
      <protection/>
    </xf>
    <xf numFmtId="3" fontId="5" fillId="0" borderId="15" xfId="70" applyNumberFormat="1" applyFont="1" applyFill="1" applyBorder="1" applyAlignment="1">
      <alignment vertical="center"/>
      <protection/>
    </xf>
    <xf numFmtId="3" fontId="12" fillId="0" borderId="21" xfId="79" applyNumberFormat="1" applyFont="1" applyFill="1" applyBorder="1" applyAlignment="1">
      <alignment horizontal="right" vertical="center"/>
      <protection/>
    </xf>
    <xf numFmtId="3" fontId="12" fillId="0" borderId="0" xfId="79" applyNumberFormat="1" applyFont="1" applyFill="1" applyBorder="1" applyAlignment="1">
      <alignment horizontal="right" vertical="center"/>
      <protection/>
    </xf>
    <xf numFmtId="174" fontId="2" fillId="0" borderId="14" xfId="71" applyNumberFormat="1" applyFont="1" applyFill="1" applyBorder="1" applyAlignment="1">
      <alignment vertical="center"/>
      <protection/>
    </xf>
    <xf numFmtId="174" fontId="12" fillId="0" borderId="14" xfId="71" applyNumberFormat="1" applyFont="1" applyFill="1" applyBorder="1" applyAlignment="1">
      <alignment vertical="center"/>
      <protection/>
    </xf>
    <xf numFmtId="174" fontId="3" fillId="0" borderId="14" xfId="71" applyNumberFormat="1" applyFont="1" applyFill="1" applyBorder="1" applyAlignment="1">
      <alignment vertical="center"/>
      <protection/>
    </xf>
    <xf numFmtId="177" fontId="5" fillId="0" borderId="0" xfId="71" applyNumberFormat="1" applyFont="1" applyFill="1" applyBorder="1" applyAlignment="1">
      <alignment vertical="center"/>
      <protection/>
    </xf>
    <xf numFmtId="3" fontId="12" fillId="0" borderId="25" xfId="79" applyNumberFormat="1" applyFont="1" applyFill="1" applyBorder="1" applyAlignment="1">
      <alignment horizontal="right" vertical="center"/>
      <protection/>
    </xf>
    <xf numFmtId="3" fontId="12" fillId="0" borderId="12" xfId="79" applyNumberFormat="1" applyFont="1" applyFill="1" applyBorder="1" applyAlignment="1">
      <alignment horizontal="right" vertical="center"/>
      <protection/>
    </xf>
    <xf numFmtId="174" fontId="5" fillId="0" borderId="15" xfId="71" applyNumberFormat="1" applyFont="1" applyFill="1" applyBorder="1" applyAlignment="1">
      <alignment vertical="center"/>
      <protection/>
    </xf>
    <xf numFmtId="174" fontId="2" fillId="0" borderId="24" xfId="71" applyNumberFormat="1" applyFont="1" applyFill="1" applyBorder="1" applyAlignment="1">
      <alignment vertical="center"/>
      <protection/>
    </xf>
    <xf numFmtId="174" fontId="2" fillId="0" borderId="16" xfId="71" applyNumberFormat="1" applyFont="1" applyFill="1" applyBorder="1" applyAlignment="1">
      <alignment vertical="center"/>
      <protection/>
    </xf>
    <xf numFmtId="174" fontId="3" fillId="0" borderId="21" xfId="71" applyNumberFormat="1" applyFont="1" applyFill="1" applyBorder="1" applyAlignment="1">
      <alignment vertical="center"/>
      <protection/>
    </xf>
    <xf numFmtId="174" fontId="12" fillId="0" borderId="21" xfId="71" applyNumberFormat="1" applyFont="1" applyFill="1" applyBorder="1" applyAlignment="1">
      <alignment horizontal="right" vertical="center"/>
      <protection/>
    </xf>
    <xf numFmtId="174" fontId="5" fillId="0" borderId="21" xfId="71" applyNumberFormat="1" applyFont="1" applyFill="1" applyBorder="1" applyAlignment="1">
      <alignment vertical="center"/>
      <protection/>
    </xf>
    <xf numFmtId="174" fontId="5" fillId="0" borderId="0" xfId="71" applyNumberFormat="1" applyFont="1" applyFill="1" applyBorder="1" applyAlignment="1">
      <alignment horizontal="right" vertical="center"/>
      <protection/>
    </xf>
    <xf numFmtId="174" fontId="12" fillId="0" borderId="21" xfId="71" applyNumberFormat="1" applyFont="1" applyFill="1" applyBorder="1" applyAlignment="1">
      <alignment vertical="center"/>
      <protection/>
    </xf>
    <xf numFmtId="177" fontId="12" fillId="0" borderId="25" xfId="71" applyNumberFormat="1" applyFont="1" applyFill="1" applyBorder="1" applyAlignment="1">
      <alignment vertical="center"/>
      <protection/>
    </xf>
    <xf numFmtId="177" fontId="2" fillId="0" borderId="15" xfId="71" applyNumberFormat="1" applyFont="1" applyFill="1" applyBorder="1" applyAlignment="1">
      <alignment vertical="center"/>
      <protection/>
    </xf>
    <xf numFmtId="177" fontId="2" fillId="0" borderId="12" xfId="71" applyNumberFormat="1" applyFont="1" applyFill="1" applyBorder="1" applyAlignment="1">
      <alignment vertical="center"/>
      <protection/>
    </xf>
    <xf numFmtId="0" fontId="99" fillId="0" borderId="23" xfId="91" applyFont="1" applyBorder="1" applyAlignment="1">
      <alignment horizontal="center" wrapText="1"/>
      <protection/>
    </xf>
    <xf numFmtId="0" fontId="99" fillId="0" borderId="11" xfId="91" applyFont="1" applyBorder="1" applyAlignment="1">
      <alignment horizontal="right" vertical="center" wrapText="1"/>
      <protection/>
    </xf>
    <xf numFmtId="0" fontId="99" fillId="0" borderId="17" xfId="91" applyFont="1" applyBorder="1" applyAlignment="1">
      <alignment horizontal="right" vertical="center" wrapText="1"/>
      <protection/>
    </xf>
    <xf numFmtId="3" fontId="99" fillId="0" borderId="16" xfId="91" applyNumberFormat="1" applyFont="1" applyBorder="1" applyAlignment="1">
      <alignment horizontal="right" vertical="center" wrapText="1"/>
      <protection/>
    </xf>
    <xf numFmtId="3" fontId="99" fillId="0" borderId="23" xfId="91" applyNumberFormat="1" applyFont="1" applyBorder="1" applyAlignment="1">
      <alignment horizontal="right" vertical="center" wrapText="1"/>
      <protection/>
    </xf>
    <xf numFmtId="0" fontId="95" fillId="0" borderId="0" xfId="91" applyFont="1" applyBorder="1" applyAlignment="1">
      <alignment horizontal="left" vertical="center"/>
      <protection/>
    </xf>
    <xf numFmtId="3" fontId="100" fillId="0" borderId="14" xfId="91" applyNumberFormat="1" applyFont="1" applyBorder="1">
      <alignment/>
      <protection/>
    </xf>
    <xf numFmtId="3" fontId="100" fillId="0" borderId="0" xfId="91" applyNumberFormat="1" applyFont="1">
      <alignment/>
      <protection/>
    </xf>
    <xf numFmtId="0" fontId="95" fillId="0" borderId="0" xfId="91" applyFont="1" applyBorder="1" applyAlignment="1">
      <alignment horizontal="left" vertical="center" indent="2"/>
      <protection/>
    </xf>
    <xf numFmtId="3" fontId="95" fillId="0" borderId="0" xfId="91" applyNumberFormat="1" applyFont="1" applyBorder="1" applyAlignment="1">
      <alignment horizontal="right" vertical="center" wrapText="1"/>
      <protection/>
    </xf>
    <xf numFmtId="3" fontId="95" fillId="0" borderId="14" xfId="91" applyNumberFormat="1" applyFont="1" applyBorder="1" applyAlignment="1">
      <alignment horizontal="right" vertical="center" wrapText="1"/>
      <protection/>
    </xf>
    <xf numFmtId="0" fontId="95" fillId="0" borderId="0" xfId="91" applyFont="1" applyBorder="1" applyAlignment="1">
      <alignment horizontal="left" vertical="center" wrapText="1" indent="2"/>
      <protection/>
    </xf>
    <xf numFmtId="0" fontId="99" fillId="0" borderId="0" xfId="91" applyFont="1" applyBorder="1" applyAlignment="1">
      <alignment horizontal="left" vertical="center"/>
      <protection/>
    </xf>
    <xf numFmtId="3" fontId="99" fillId="0" borderId="15" xfId="91" applyNumberFormat="1" applyFont="1" applyBorder="1" applyAlignment="1">
      <alignment horizontal="right" vertical="center" wrapText="1"/>
      <protection/>
    </xf>
    <xf numFmtId="3" fontId="99" fillId="0" borderId="0" xfId="91" applyNumberFormat="1" applyFont="1" applyBorder="1" applyAlignment="1">
      <alignment horizontal="right" vertical="center" wrapText="1"/>
      <protection/>
    </xf>
    <xf numFmtId="0" fontId="99" fillId="0" borderId="11" xfId="91" applyFont="1" applyBorder="1" applyAlignment="1">
      <alignment horizontal="left" vertical="center" wrapText="1"/>
      <protection/>
    </xf>
    <xf numFmtId="3" fontId="99" fillId="0" borderId="11" xfId="91" applyNumberFormat="1" applyFont="1" applyBorder="1" applyAlignment="1">
      <alignment horizontal="right" vertical="center"/>
      <protection/>
    </xf>
    <xf numFmtId="3" fontId="99" fillId="0" borderId="17" xfId="91" applyNumberFormat="1" applyFont="1" applyBorder="1" applyAlignment="1">
      <alignment horizontal="right" vertical="center"/>
      <protection/>
    </xf>
    <xf numFmtId="0" fontId="99" fillId="0" borderId="0" xfId="91" applyFont="1" applyBorder="1" applyAlignment="1">
      <alignment vertical="center" wrapText="1"/>
      <protection/>
    </xf>
    <xf numFmtId="3" fontId="99" fillId="0" borderId="0" xfId="91" applyNumberFormat="1" applyFont="1" applyBorder="1" applyAlignment="1">
      <alignment horizontal="right" vertical="center"/>
      <protection/>
    </xf>
    <xf numFmtId="3" fontId="2" fillId="0" borderId="26" xfId="91" applyNumberFormat="1" applyFont="1" applyFill="1" applyBorder="1" applyAlignment="1">
      <alignment horizontal="right" vertical="center"/>
      <protection/>
    </xf>
    <xf numFmtId="3" fontId="3" fillId="0" borderId="14" xfId="91" applyNumberFormat="1" applyFont="1" applyFill="1" applyBorder="1" applyAlignment="1">
      <alignment horizontal="right" vertical="center"/>
      <protection/>
    </xf>
    <xf numFmtId="3" fontId="3" fillId="0" borderId="27" xfId="91" applyNumberFormat="1" applyFont="1" applyFill="1" applyBorder="1" applyAlignment="1">
      <alignment horizontal="right" vertical="center"/>
      <protection/>
    </xf>
    <xf numFmtId="3" fontId="2" fillId="0" borderId="14" xfId="91" applyNumberFormat="1" applyFont="1" applyFill="1" applyBorder="1" applyAlignment="1">
      <alignment horizontal="right" vertical="center"/>
      <protection/>
    </xf>
    <xf numFmtId="0" fontId="5" fillId="0" borderId="0" xfId="68" applyFont="1" applyFill="1" applyBorder="1" applyAlignment="1">
      <alignment horizontal="left" vertical="center" wrapText="1" indent="2"/>
      <protection/>
    </xf>
    <xf numFmtId="3" fontId="5" fillId="0" borderId="14" xfId="91" applyNumberFormat="1" applyFont="1" applyFill="1" applyBorder="1" applyAlignment="1">
      <alignment horizontal="right" vertical="center"/>
      <protection/>
    </xf>
    <xf numFmtId="0" fontId="3" fillId="0" borderId="0" xfId="68" applyFont="1" applyFill="1" applyBorder="1" applyAlignment="1">
      <alignment horizontal="left" vertical="center" wrapText="1" indent="1"/>
      <protection/>
    </xf>
    <xf numFmtId="0" fontId="5" fillId="0" borderId="0" xfId="68" applyFont="1" applyFill="1" applyBorder="1" applyAlignment="1">
      <alignment horizontal="left" vertical="center" wrapText="1" indent="1"/>
      <protection/>
    </xf>
    <xf numFmtId="184" fontId="2" fillId="0" borderId="17" xfId="91" applyNumberFormat="1" applyFont="1" applyFill="1" applyBorder="1" applyAlignment="1">
      <alignment horizontal="right" vertical="center"/>
      <protection/>
    </xf>
    <xf numFmtId="181" fontId="2" fillId="0" borderId="0" xfId="70" applyNumberFormat="1" applyFont="1" applyFill="1" applyBorder="1" applyAlignment="1">
      <alignment/>
      <protection/>
    </xf>
    <xf numFmtId="172" fontId="3" fillId="0" borderId="0" xfId="70" applyNumberFormat="1" applyFont="1" applyFill="1" applyBorder="1" applyAlignment="1">
      <alignment vertical="center"/>
      <protection/>
    </xf>
    <xf numFmtId="3" fontId="5" fillId="0" borderId="0" xfId="0" applyNumberFormat="1" applyFont="1" applyFill="1" applyBorder="1" applyAlignment="1">
      <alignment vertical="center"/>
    </xf>
    <xf numFmtId="0" fontId="5" fillId="0" borderId="0" xfId="70" applyFont="1" applyFill="1" applyBorder="1">
      <alignment/>
      <protection/>
    </xf>
    <xf numFmtId="3" fontId="2" fillId="0" borderId="0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0" fontId="3" fillId="34" borderId="0" xfId="70" applyFont="1" applyFill="1" applyBorder="1" applyAlignment="1">
      <alignment vertical="center"/>
      <protection/>
    </xf>
    <xf numFmtId="3" fontId="0" fillId="0" borderId="0" xfId="70" applyNumberFormat="1" applyFont="1" applyAlignment="1">
      <alignment vertical="center"/>
      <protection/>
    </xf>
    <xf numFmtId="177" fontId="91" fillId="34" borderId="0" xfId="70" applyNumberFormat="1" applyFont="1" applyFill="1" applyBorder="1" applyAlignment="1">
      <alignment horizontal="right" vertical="center"/>
      <protection/>
    </xf>
    <xf numFmtId="3" fontId="0" fillId="0" borderId="0" xfId="70" applyNumberFormat="1" applyFont="1" applyFill="1">
      <alignment/>
      <protection/>
    </xf>
    <xf numFmtId="180" fontId="90" fillId="0" borderId="0" xfId="75" applyNumberFormat="1" applyFont="1" applyFill="1">
      <alignment/>
      <protection/>
    </xf>
    <xf numFmtId="180" fontId="3" fillId="0" borderId="0" xfId="71" applyNumberFormat="1" applyFont="1" applyFill="1" applyBorder="1" applyAlignment="1">
      <alignment vertical="center"/>
      <protection/>
    </xf>
    <xf numFmtId="180" fontId="93" fillId="0" borderId="0" xfId="75" applyNumberFormat="1" applyFont="1" applyFill="1" applyBorder="1" applyAlignment="1">
      <alignment horizontal="right" vertical="center"/>
      <protection/>
    </xf>
    <xf numFmtId="180" fontId="7" fillId="0" borderId="21" xfId="75" applyNumberFormat="1" applyFont="1" applyFill="1" applyBorder="1" applyAlignment="1">
      <alignment horizontal="right" vertical="center" wrapText="1"/>
      <protection/>
    </xf>
    <xf numFmtId="180" fontId="3" fillId="0" borderId="21" xfId="75" applyNumberFormat="1" applyFont="1" applyFill="1" applyBorder="1" applyAlignment="1">
      <alignment horizontal="right" vertical="center"/>
      <protection/>
    </xf>
    <xf numFmtId="180" fontId="98" fillId="0" borderId="21" xfId="75" applyNumberFormat="1" applyFont="1" applyFill="1" applyBorder="1" applyAlignment="1">
      <alignment horizontal="right" vertical="center"/>
      <protection/>
    </xf>
    <xf numFmtId="180" fontId="2" fillId="0" borderId="21" xfId="75" applyNumberFormat="1" applyFont="1" applyFill="1" applyBorder="1" applyAlignment="1">
      <alignment horizontal="right" vertical="center"/>
      <protection/>
    </xf>
    <xf numFmtId="0" fontId="27" fillId="0" borderId="0" xfId="70" applyFont="1" applyFill="1" applyBorder="1" applyAlignment="1">
      <alignment vertical="center"/>
      <protection/>
    </xf>
    <xf numFmtId="0" fontId="27" fillId="0" borderId="0" xfId="70" applyFont="1" applyFill="1" applyBorder="1" applyAlignment="1">
      <alignment horizontal="center" vertical="center"/>
      <protection/>
    </xf>
    <xf numFmtId="0" fontId="33" fillId="0" borderId="0" xfId="70" applyFont="1" applyFill="1" applyBorder="1" applyAlignment="1">
      <alignment vertical="center"/>
      <protection/>
    </xf>
    <xf numFmtId="177" fontId="2" fillId="0" borderId="24" xfId="71" applyNumberFormat="1" applyFont="1" applyFill="1" applyBorder="1" applyAlignment="1">
      <alignment vertical="center"/>
      <protection/>
    </xf>
    <xf numFmtId="174" fontId="12" fillId="0" borderId="24" xfId="71" applyNumberFormat="1" applyFont="1" applyFill="1" applyBorder="1" applyAlignment="1">
      <alignment vertical="center"/>
      <protection/>
    </xf>
    <xf numFmtId="174" fontId="12" fillId="0" borderId="14" xfId="71" applyNumberFormat="1" applyFont="1" applyFill="1" applyBorder="1" applyAlignment="1">
      <alignment horizontal="right" vertical="center"/>
      <protection/>
    </xf>
    <xf numFmtId="177" fontId="12" fillId="0" borderId="15" xfId="71" applyNumberFormat="1" applyFont="1" applyFill="1" applyBorder="1" applyAlignment="1">
      <alignment vertical="center"/>
      <protection/>
    </xf>
    <xf numFmtId="0" fontId="3" fillId="0" borderId="0" xfId="69" applyFont="1" applyFill="1" applyBorder="1" applyAlignment="1">
      <alignment horizontal="left" wrapText="1"/>
      <protection/>
    </xf>
    <xf numFmtId="0" fontId="2" fillId="0" borderId="16" xfId="92" applyFont="1" applyBorder="1" applyAlignment="1">
      <alignment horizontal="center" vertical="center" wrapText="1"/>
      <protection/>
    </xf>
    <xf numFmtId="0" fontId="2" fillId="0" borderId="0" xfId="92" applyFont="1" applyBorder="1" applyAlignment="1">
      <alignment horizontal="center" vertical="center" wrapText="1"/>
      <protection/>
    </xf>
    <xf numFmtId="0" fontId="2" fillId="0" borderId="12" xfId="92" applyFont="1" applyBorder="1" applyAlignment="1">
      <alignment horizontal="center" vertical="center" wrapText="1"/>
      <protection/>
    </xf>
    <xf numFmtId="0" fontId="2" fillId="0" borderId="11" xfId="92" applyFont="1" applyBorder="1" applyAlignment="1">
      <alignment horizontal="center" vertical="center" wrapText="1"/>
      <protection/>
    </xf>
    <xf numFmtId="0" fontId="2" fillId="0" borderId="11" xfId="92" applyFont="1" applyBorder="1" applyAlignment="1">
      <alignment horizontal="center" vertical="center"/>
      <protection/>
    </xf>
    <xf numFmtId="181" fontId="2" fillId="0" borderId="24" xfId="70" applyNumberFormat="1" applyFont="1" applyFill="1" applyBorder="1" applyAlignment="1">
      <alignment vertical="center"/>
      <protection/>
    </xf>
    <xf numFmtId="181" fontId="2" fillId="0" borderId="25" xfId="70" applyNumberFormat="1" applyFont="1" applyFill="1" applyBorder="1" applyAlignment="1">
      <alignment vertical="center"/>
      <protection/>
    </xf>
    <xf numFmtId="172" fontId="2" fillId="0" borderId="21" xfId="70" applyNumberFormat="1" applyFont="1" applyFill="1" applyBorder="1" applyAlignment="1">
      <alignment vertical="center"/>
      <protection/>
    </xf>
    <xf numFmtId="0" fontId="71" fillId="0" borderId="0" xfId="91">
      <alignment/>
      <protection/>
    </xf>
    <xf numFmtId="0" fontId="71" fillId="0" borderId="0" xfId="91" applyBorder="1">
      <alignment/>
      <protection/>
    </xf>
    <xf numFmtId="0" fontId="99" fillId="0" borderId="0" xfId="91" applyFont="1" applyAlignment="1">
      <alignment horizontal="right"/>
      <protection/>
    </xf>
    <xf numFmtId="0" fontId="99" fillId="0" borderId="0" xfId="91" applyFont="1" applyBorder="1" applyAlignment="1">
      <alignment horizontal="right"/>
      <protection/>
    </xf>
    <xf numFmtId="0" fontId="99" fillId="0" borderId="0" xfId="91" applyFont="1" applyBorder="1" applyAlignment="1">
      <alignment horizontal="center" wrapText="1"/>
      <protection/>
    </xf>
    <xf numFmtId="0" fontId="99" fillId="0" borderId="0" xfId="91" applyFont="1" applyBorder="1" applyAlignment="1">
      <alignment horizontal="right" vertical="center" wrapText="1"/>
      <protection/>
    </xf>
    <xf numFmtId="3" fontId="100" fillId="0" borderId="0" xfId="91" applyNumberFormat="1" applyFont="1" applyBorder="1">
      <alignment/>
      <protection/>
    </xf>
    <xf numFmtId="0" fontId="101" fillId="0" borderId="0" xfId="91" applyFont="1">
      <alignment/>
      <protection/>
    </xf>
    <xf numFmtId="0" fontId="3" fillId="0" borderId="12" xfId="70" applyFont="1" applyFill="1" applyBorder="1">
      <alignment/>
      <protection/>
    </xf>
    <xf numFmtId="3" fontId="2" fillId="0" borderId="23" xfId="91" applyNumberFormat="1" applyFont="1" applyFill="1" applyBorder="1" applyAlignment="1">
      <alignment horizontal="right" vertical="center"/>
      <protection/>
    </xf>
    <xf numFmtId="184" fontId="3" fillId="0" borderId="21" xfId="91" applyNumberFormat="1" applyFont="1" applyFill="1" applyBorder="1" applyAlignment="1">
      <alignment horizontal="right" vertical="center"/>
      <protection/>
    </xf>
    <xf numFmtId="3" fontId="2" fillId="0" borderId="15" xfId="91" applyNumberFormat="1" applyFont="1" applyFill="1" applyBorder="1" applyAlignment="1">
      <alignment horizontal="right" vertical="center"/>
      <protection/>
    </xf>
    <xf numFmtId="0" fontId="0" fillId="0" borderId="0" xfId="62">
      <alignment/>
      <protection/>
    </xf>
    <xf numFmtId="0" fontId="2" fillId="0" borderId="16" xfId="62" applyFont="1" applyBorder="1" applyAlignment="1">
      <alignment horizontal="left" vertical="center"/>
      <protection/>
    </xf>
    <xf numFmtId="0" fontId="2" fillId="0" borderId="11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2" fillId="0" borderId="11" xfId="62" applyFont="1" applyBorder="1" applyAlignment="1">
      <alignment horizontal="right" vertical="center"/>
      <protection/>
    </xf>
    <xf numFmtId="0" fontId="2" fillId="0" borderId="25" xfId="62" applyFont="1" applyBorder="1" applyAlignment="1">
      <alignment horizontal="right" vertical="center" wrapText="1"/>
      <protection/>
    </xf>
    <xf numFmtId="0" fontId="2" fillId="0" borderId="12" xfId="62" applyFont="1" applyBorder="1" applyAlignment="1">
      <alignment horizontal="right" vertical="center" wrapText="1"/>
      <protection/>
    </xf>
    <xf numFmtId="0" fontId="2" fillId="0" borderId="15" xfId="62" applyFont="1" applyBorder="1" applyAlignment="1">
      <alignment horizontal="right" vertical="center" wrapText="1"/>
      <protection/>
    </xf>
    <xf numFmtId="0" fontId="2" fillId="0" borderId="11" xfId="62" applyFont="1" applyBorder="1" applyAlignment="1">
      <alignment horizontal="right" vertical="center" wrapText="1"/>
      <protection/>
    </xf>
    <xf numFmtId="0" fontId="2" fillId="0" borderId="16" xfId="62" applyFont="1" applyBorder="1" applyAlignment="1">
      <alignment horizontal="right" vertical="center" wrapText="1"/>
      <protection/>
    </xf>
    <xf numFmtId="0" fontId="2" fillId="0" borderId="24" xfId="62" applyFont="1" applyBorder="1" applyAlignment="1">
      <alignment horizontal="right" vertical="center" wrapText="1"/>
      <protection/>
    </xf>
    <xf numFmtId="0" fontId="2" fillId="0" borderId="23" xfId="62" applyFont="1" applyBorder="1" applyAlignment="1">
      <alignment horizontal="right" vertical="center" wrapText="1"/>
      <protection/>
    </xf>
    <xf numFmtId="0" fontId="12" fillId="0" borderId="0" xfId="62" applyFont="1" applyBorder="1" applyAlignment="1">
      <alignment horizontal="left" vertical="center" indent="1"/>
      <protection/>
    </xf>
    <xf numFmtId="0" fontId="2" fillId="0" borderId="0" xfId="62" applyFont="1" applyBorder="1" applyAlignment="1">
      <alignment horizontal="right" vertical="center" wrapText="1"/>
      <protection/>
    </xf>
    <xf numFmtId="0" fontId="2" fillId="0" borderId="21" xfId="62" applyFont="1" applyBorder="1" applyAlignment="1">
      <alignment horizontal="right" vertical="center" wrapText="1"/>
      <protection/>
    </xf>
    <xf numFmtId="0" fontId="2" fillId="0" borderId="14" xfId="62" applyFont="1" applyBorder="1" applyAlignment="1">
      <alignment horizontal="right" vertical="center" wrapText="1"/>
      <protection/>
    </xf>
    <xf numFmtId="0" fontId="3" fillId="0" borderId="0" xfId="62" applyFont="1" applyBorder="1" applyAlignment="1">
      <alignment horizontal="left" vertical="center" indent="3"/>
      <protection/>
    </xf>
    <xf numFmtId="3" fontId="3" fillId="0" borderId="0" xfId="62" applyNumberFormat="1" applyFont="1" applyBorder="1" applyAlignment="1">
      <alignment horizontal="right" vertical="center"/>
      <protection/>
    </xf>
    <xf numFmtId="3" fontId="3" fillId="0" borderId="0" xfId="62" applyNumberFormat="1" applyFont="1" applyBorder="1" applyAlignment="1">
      <alignment vertical="center"/>
      <protection/>
    </xf>
    <xf numFmtId="3" fontId="3" fillId="0" borderId="21" xfId="62" applyNumberFormat="1" applyFont="1" applyBorder="1" applyAlignment="1">
      <alignment horizontal="right" vertical="center"/>
      <protection/>
    </xf>
    <xf numFmtId="3" fontId="3" fillId="0" borderId="14" xfId="62" applyNumberFormat="1" applyFont="1" applyBorder="1" applyAlignment="1">
      <alignment horizontal="right" vertical="center"/>
      <protection/>
    </xf>
    <xf numFmtId="184" fontId="3" fillId="0" borderId="0" xfId="62" applyNumberFormat="1" applyFont="1" applyBorder="1" applyAlignment="1">
      <alignment horizontal="right" vertical="center"/>
      <protection/>
    </xf>
    <xf numFmtId="0" fontId="2" fillId="0" borderId="0" xfId="62" applyFont="1" applyBorder="1" applyAlignment="1">
      <alignment horizontal="left" vertical="center" indent="3"/>
      <protection/>
    </xf>
    <xf numFmtId="3" fontId="2" fillId="0" borderId="0" xfId="62" applyNumberFormat="1" applyFont="1" applyBorder="1" applyAlignment="1">
      <alignment horizontal="right" vertical="center" wrapText="1"/>
      <protection/>
    </xf>
    <xf numFmtId="3" fontId="2" fillId="0" borderId="0" xfId="62" applyNumberFormat="1" applyFont="1" applyBorder="1" applyAlignment="1">
      <alignment horizontal="right" vertical="center"/>
      <protection/>
    </xf>
    <xf numFmtId="3" fontId="2" fillId="0" borderId="14" xfId="62" applyNumberFormat="1" applyFont="1" applyBorder="1" applyAlignment="1">
      <alignment horizontal="right" vertical="center"/>
      <protection/>
    </xf>
    <xf numFmtId="0" fontId="2" fillId="0" borderId="0" xfId="62" applyFont="1" applyBorder="1" applyAlignment="1">
      <alignment horizontal="left" vertical="center"/>
      <protection/>
    </xf>
    <xf numFmtId="3" fontId="0" fillId="0" borderId="0" xfId="62" applyNumberFormat="1">
      <alignment/>
      <protection/>
    </xf>
    <xf numFmtId="3" fontId="2" fillId="0" borderId="21" xfId="62" applyNumberFormat="1" applyFont="1" applyBorder="1" applyAlignment="1">
      <alignment horizontal="right" vertical="center" wrapText="1"/>
      <protection/>
    </xf>
    <xf numFmtId="3" fontId="26" fillId="0" borderId="0" xfId="62" applyNumberFormat="1" applyFont="1">
      <alignment/>
      <protection/>
    </xf>
    <xf numFmtId="0" fontId="0" fillId="0" borderId="0" xfId="62" applyFont="1" applyBorder="1" applyAlignment="1">
      <alignment horizontal="right" vertical="center"/>
      <protection/>
    </xf>
    <xf numFmtId="0" fontId="3" fillId="0" borderId="0" xfId="62" applyFont="1" applyBorder="1" applyAlignment="1">
      <alignment horizontal="left" vertical="center" wrapText="1" indent="2"/>
      <protection/>
    </xf>
    <xf numFmtId="0" fontId="3" fillId="0" borderId="0" xfId="62" applyFont="1" applyBorder="1" applyAlignment="1">
      <alignment horizontal="left" vertical="center" wrapText="1" indent="5"/>
      <protection/>
    </xf>
    <xf numFmtId="0" fontId="2" fillId="0" borderId="0" xfId="62" applyFont="1" applyBorder="1" applyAlignment="1">
      <alignment horizontal="left" vertical="center" wrapText="1" indent="5"/>
      <protection/>
    </xf>
    <xf numFmtId="3" fontId="2" fillId="0" borderId="0" xfId="62" applyNumberFormat="1" applyFont="1" applyBorder="1" applyAlignment="1">
      <alignment vertical="center"/>
      <protection/>
    </xf>
    <xf numFmtId="3" fontId="2" fillId="0" borderId="21" xfId="62" applyNumberFormat="1" applyFont="1" applyBorder="1" applyAlignment="1">
      <alignment horizontal="right" vertical="center"/>
      <protection/>
    </xf>
    <xf numFmtId="0" fontId="2" fillId="0" borderId="0" xfId="62" applyFont="1" applyBorder="1" applyAlignment="1">
      <alignment horizontal="left"/>
      <protection/>
    </xf>
    <xf numFmtId="3" fontId="3" fillId="0" borderId="0" xfId="62" applyNumberFormat="1" applyFont="1" applyFill="1" applyBorder="1" applyAlignment="1">
      <alignment horizontal="right" vertical="center"/>
      <protection/>
    </xf>
    <xf numFmtId="3" fontId="0" fillId="0" borderId="0" xfId="62" applyNumberFormat="1" applyFont="1">
      <alignment/>
      <protection/>
    </xf>
    <xf numFmtId="3" fontId="5" fillId="0" borderId="0" xfId="62" applyNumberFormat="1" applyFont="1" applyBorder="1" applyAlignment="1">
      <alignment horizontal="right" vertical="center"/>
      <protection/>
    </xf>
    <xf numFmtId="3" fontId="5" fillId="0" borderId="0" xfId="62" applyNumberFormat="1" applyFont="1" applyFill="1" applyBorder="1" applyAlignment="1">
      <alignment horizontal="right" vertical="center"/>
      <protection/>
    </xf>
    <xf numFmtId="3" fontId="5" fillId="0" borderId="0" xfId="62" applyNumberFormat="1" applyFont="1" applyBorder="1" applyAlignment="1">
      <alignment vertical="center"/>
      <protection/>
    </xf>
    <xf numFmtId="3" fontId="5" fillId="0" borderId="21" xfId="62" applyNumberFormat="1" applyFont="1" applyFill="1" applyBorder="1" applyAlignment="1">
      <alignment horizontal="right" vertical="center"/>
      <protection/>
    </xf>
    <xf numFmtId="3" fontId="12" fillId="0" borderId="14" xfId="62" applyNumberFormat="1" applyFont="1" applyBorder="1" applyAlignment="1">
      <alignment horizontal="right" vertical="center"/>
      <protection/>
    </xf>
    <xf numFmtId="3" fontId="5" fillId="0" borderId="21" xfId="62" applyNumberFormat="1" applyFont="1" applyBorder="1" applyAlignment="1">
      <alignment horizontal="right" vertical="center"/>
      <protection/>
    </xf>
    <xf numFmtId="0" fontId="0" fillId="0" borderId="0" xfId="62" applyAlignment="1">
      <alignment/>
      <protection/>
    </xf>
    <xf numFmtId="173" fontId="2" fillId="0" borderId="0" xfId="70" applyNumberFormat="1" applyFont="1" applyBorder="1" applyAlignment="1">
      <alignment horizontal="left" vertical="center" indent="2"/>
      <protection/>
    </xf>
    <xf numFmtId="184" fontId="2" fillId="0" borderId="0" xfId="62" applyNumberFormat="1" applyFont="1" applyFill="1" applyBorder="1" applyAlignment="1">
      <alignment horizontal="right" vertical="center"/>
      <protection/>
    </xf>
    <xf numFmtId="3" fontId="2" fillId="0" borderId="0" xfId="62" applyNumberFormat="1" applyFont="1" applyFill="1" applyBorder="1" applyAlignment="1">
      <alignment vertical="center"/>
      <protection/>
    </xf>
    <xf numFmtId="184" fontId="2" fillId="0" borderId="21" xfId="62" applyNumberFormat="1" applyFont="1" applyFill="1" applyBorder="1" applyAlignment="1">
      <alignment horizontal="right" vertical="center"/>
      <protection/>
    </xf>
    <xf numFmtId="3" fontId="3" fillId="0" borderId="14" xfId="62" applyNumberFormat="1" applyFont="1" applyFill="1" applyBorder="1" applyAlignment="1">
      <alignment horizontal="right" vertical="center"/>
      <protection/>
    </xf>
    <xf numFmtId="0" fontId="2" fillId="0" borderId="0" xfId="62" applyFont="1" applyBorder="1" applyAlignment="1">
      <alignment horizontal="left" indent="2"/>
      <protection/>
    </xf>
    <xf numFmtId="184" fontId="2" fillId="0" borderId="0" xfId="62" applyNumberFormat="1" applyFont="1" applyFill="1" applyBorder="1" applyAlignment="1">
      <alignment horizontal="right" vertical="center" wrapText="1"/>
      <protection/>
    </xf>
    <xf numFmtId="3" fontId="2" fillId="0" borderId="0" xfId="62" applyNumberFormat="1" applyFont="1" applyFill="1" applyBorder="1" applyAlignment="1">
      <alignment horizontal="right" vertical="center" wrapText="1"/>
      <protection/>
    </xf>
    <xf numFmtId="184" fontId="2" fillId="0" borderId="21" xfId="62" applyNumberFormat="1" applyFont="1" applyFill="1" applyBorder="1" applyAlignment="1">
      <alignment horizontal="right" vertical="center" wrapText="1"/>
      <protection/>
    </xf>
    <xf numFmtId="0" fontId="0" fillId="0" borderId="14" xfId="62" applyFont="1" applyFill="1" applyBorder="1">
      <alignment/>
      <protection/>
    </xf>
    <xf numFmtId="0" fontId="3" fillId="0" borderId="12" xfId="62" applyFont="1" applyBorder="1">
      <alignment/>
      <protection/>
    </xf>
    <xf numFmtId="3" fontId="3" fillId="0" borderId="12" xfId="62" applyNumberFormat="1" applyFont="1" applyBorder="1" applyAlignment="1">
      <alignment horizontal="right" vertical="center" wrapText="1"/>
      <protection/>
    </xf>
    <xf numFmtId="3" fontId="3" fillId="0" borderId="25" xfId="62" applyNumberFormat="1" applyFont="1" applyBorder="1" applyAlignment="1">
      <alignment horizontal="right" vertical="center" wrapText="1"/>
      <protection/>
    </xf>
    <xf numFmtId="0" fontId="0" fillId="0" borderId="15" xfId="62" applyFont="1" applyBorder="1">
      <alignment/>
      <protection/>
    </xf>
    <xf numFmtId="0" fontId="0" fillId="0" borderId="12" xfId="62" applyFont="1" applyBorder="1">
      <alignment/>
      <protection/>
    </xf>
    <xf numFmtId="3" fontId="3" fillId="0" borderId="0" xfId="62" applyNumberFormat="1" applyFont="1" applyBorder="1" applyAlignment="1">
      <alignment horizontal="right" vertical="center" wrapText="1"/>
      <protection/>
    </xf>
    <xf numFmtId="0" fontId="3" fillId="0" borderId="0" xfId="62" applyFont="1" applyAlignment="1">
      <alignment vertical="center"/>
      <protection/>
    </xf>
    <xf numFmtId="0" fontId="0" fillId="0" borderId="0" xfId="62" applyAlignment="1">
      <alignment vertical="center"/>
      <protection/>
    </xf>
    <xf numFmtId="0" fontId="26" fillId="0" borderId="0" xfId="62" applyFont="1" applyAlignment="1">
      <alignment vertical="center"/>
      <protection/>
    </xf>
    <xf numFmtId="1" fontId="0" fillId="0" borderId="0" xfId="62" applyNumberFormat="1">
      <alignment/>
      <protection/>
    </xf>
    <xf numFmtId="0" fontId="26" fillId="0" borderId="0" xfId="62" applyFont="1">
      <alignment/>
      <protection/>
    </xf>
    <xf numFmtId="0" fontId="2" fillId="0" borderId="11" xfId="92" applyFont="1" applyBorder="1" applyAlignment="1">
      <alignment horizontal="right" vertical="center"/>
      <protection/>
    </xf>
    <xf numFmtId="171" fontId="3" fillId="0" borderId="0" xfId="62" applyNumberFormat="1" applyFont="1" applyAlignment="1">
      <alignment vertical="center"/>
      <protection/>
    </xf>
    <xf numFmtId="0" fontId="3" fillId="0" borderId="0" xfId="62" applyFont="1">
      <alignment/>
      <protection/>
    </xf>
    <xf numFmtId="203" fontId="3" fillId="0" borderId="0" xfId="62" applyNumberFormat="1" applyFont="1">
      <alignment/>
      <protection/>
    </xf>
    <xf numFmtId="177" fontId="3" fillId="34" borderId="0" xfId="92" applyNumberFormat="1" applyFont="1" applyFill="1" applyBorder="1" applyAlignment="1">
      <alignment horizontal="right" vertical="center"/>
      <protection/>
    </xf>
    <xf numFmtId="206" fontId="2" fillId="0" borderId="11" xfId="92" applyNumberFormat="1" applyFont="1" applyBorder="1" applyAlignment="1">
      <alignment vertical="center"/>
      <protection/>
    </xf>
    <xf numFmtId="0" fontId="23" fillId="0" borderId="0" xfId="92" applyFont="1" applyAlignment="1">
      <alignment/>
      <protection/>
    </xf>
    <xf numFmtId="0" fontId="8" fillId="0" borderId="0" xfId="62" applyFont="1" applyBorder="1" applyAlignment="1">
      <alignment/>
      <protection/>
    </xf>
    <xf numFmtId="3" fontId="22" fillId="0" borderId="0" xfId="62" applyNumberFormat="1" applyFont="1" applyBorder="1" applyAlignment="1">
      <alignment horizontal="left" indent="3"/>
      <protection/>
    </xf>
    <xf numFmtId="172" fontId="3" fillId="0" borderId="0" xfId="62" applyNumberFormat="1" applyFont="1" applyBorder="1" applyAlignment="1">
      <alignment horizontal="right" vertical="center"/>
      <protection/>
    </xf>
    <xf numFmtId="203" fontId="23" fillId="0" borderId="0" xfId="92" applyNumberFormat="1" applyFont="1" applyAlignment="1">
      <alignment/>
      <protection/>
    </xf>
    <xf numFmtId="0" fontId="9" fillId="0" borderId="12" xfId="62" applyFont="1" applyBorder="1" applyAlignment="1">
      <alignment vertical="center"/>
      <protection/>
    </xf>
    <xf numFmtId="3" fontId="22" fillId="0" borderId="12" xfId="62" applyNumberFormat="1" applyFont="1" applyBorder="1" applyAlignment="1">
      <alignment horizontal="left" indent="3"/>
      <protection/>
    </xf>
    <xf numFmtId="172" fontId="3" fillId="0" borderId="12" xfId="62" applyNumberFormat="1" applyFont="1" applyBorder="1" applyAlignment="1">
      <alignment horizontal="right" vertical="center"/>
      <protection/>
    </xf>
    <xf numFmtId="0" fontId="23" fillId="0" borderId="0" xfId="92" applyFont="1" applyBorder="1">
      <alignment/>
      <protection/>
    </xf>
    <xf numFmtId="0" fontId="23" fillId="0" borderId="0" xfId="92" applyFont="1" applyBorder="1" applyAlignment="1">
      <alignment/>
      <protection/>
    </xf>
    <xf numFmtId="0" fontId="23" fillId="0" borderId="12" xfId="92" applyFont="1" applyBorder="1" applyAlignment="1">
      <alignment vertical="center"/>
      <protection/>
    </xf>
    <xf numFmtId="0" fontId="9" fillId="0" borderId="12" xfId="62" applyFont="1" applyBorder="1" applyAlignment="1">
      <alignment horizontal="left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8" fillId="0" borderId="0" xfId="62" applyFont="1" applyAlignment="1">
      <alignment horizontal="left" vertical="center"/>
      <protection/>
    </xf>
    <xf numFmtId="172" fontId="3" fillId="0" borderId="0" xfId="62" applyNumberFormat="1" applyFont="1" applyAlignment="1">
      <alignment horizontal="center" vertical="center"/>
      <protection/>
    </xf>
    <xf numFmtId="0" fontId="8" fillId="0" borderId="12" xfId="62" applyFont="1" applyBorder="1" applyAlignment="1">
      <alignment horizontal="left" vertical="center"/>
      <protection/>
    </xf>
    <xf numFmtId="172" fontId="3" fillId="0" borderId="12" xfId="62" applyNumberFormat="1" applyFont="1" applyBorder="1" applyAlignment="1">
      <alignment horizontal="center" vertical="center"/>
      <protection/>
    </xf>
    <xf numFmtId="172" fontId="2" fillId="0" borderId="12" xfId="62" applyNumberFormat="1" applyFont="1" applyBorder="1" applyAlignment="1">
      <alignment horizontal="center" vertical="center"/>
      <protection/>
    </xf>
    <xf numFmtId="0" fontId="8" fillId="0" borderId="16" xfId="62" applyFont="1" applyBorder="1">
      <alignment/>
      <protection/>
    </xf>
    <xf numFmtId="0" fontId="0" fillId="0" borderId="16" xfId="62" applyBorder="1" applyAlignment="1">
      <alignment horizontal="right" vertical="center"/>
      <protection/>
    </xf>
    <xf numFmtId="0" fontId="2" fillId="0" borderId="0" xfId="62" applyFont="1" applyFill="1" applyAlignment="1">
      <alignment horizontal="left" vertical="center" wrapText="1"/>
      <protection/>
    </xf>
    <xf numFmtId="0" fontId="0" fillId="0" borderId="0" xfId="62" applyFill="1">
      <alignment/>
      <protection/>
    </xf>
    <xf numFmtId="0" fontId="2" fillId="0" borderId="11" xfId="62" applyFont="1" applyBorder="1" applyAlignment="1">
      <alignment horizontal="left" vertical="center"/>
      <protection/>
    </xf>
    <xf numFmtId="0" fontId="2" fillId="0" borderId="0" xfId="62" applyFont="1" applyFill="1" applyBorder="1" applyAlignment="1">
      <alignment horizontal="right" vertical="center"/>
      <protection/>
    </xf>
    <xf numFmtId="0" fontId="28" fillId="0" borderId="0" xfId="62" applyFont="1" applyBorder="1" applyAlignment="1">
      <alignment horizontal="left" vertical="center"/>
      <protection/>
    </xf>
    <xf numFmtId="0" fontId="2" fillId="0" borderId="0" xfId="62" applyFont="1" applyFill="1" applyBorder="1" applyAlignment="1">
      <alignment horizontal="right" vertical="center" wrapText="1"/>
      <protection/>
    </xf>
    <xf numFmtId="172" fontId="2" fillId="0" borderId="0" xfId="62" applyNumberFormat="1" applyFont="1" applyAlignment="1">
      <alignment horizontal="right" vertical="center"/>
      <protection/>
    </xf>
    <xf numFmtId="172" fontId="2" fillId="0" borderId="0" xfId="62" applyNumberFormat="1" applyFont="1" applyFill="1" applyAlignment="1">
      <alignment horizontal="right" vertical="center"/>
      <protection/>
    </xf>
    <xf numFmtId="172" fontId="0" fillId="0" borderId="0" xfId="62" applyNumberFormat="1" applyFill="1" applyAlignment="1">
      <alignment horizontal="left"/>
      <protection/>
    </xf>
    <xf numFmtId="0" fontId="3" fillId="0" borderId="0" xfId="70" applyFont="1" applyFill="1" applyBorder="1" applyAlignment="1">
      <alignment horizontal="left" vertical="center" wrapText="1" indent="2"/>
      <protection/>
    </xf>
    <xf numFmtId="172" fontId="3" fillId="0" borderId="0" xfId="62" applyNumberFormat="1" applyFont="1" applyAlignment="1">
      <alignment horizontal="right" vertical="center"/>
      <protection/>
    </xf>
    <xf numFmtId="0" fontId="3" fillId="0" borderId="0" xfId="62" applyFont="1" applyFill="1" applyBorder="1" applyAlignment="1">
      <alignment horizontal="left" vertical="center" wrapText="1" indent="2"/>
      <protection/>
    </xf>
    <xf numFmtId="0" fontId="2" fillId="0" borderId="0" xfId="70" applyFont="1" applyFill="1" applyBorder="1" applyAlignment="1">
      <alignment horizontal="left" vertical="center" wrapText="1" indent="1"/>
      <protection/>
    </xf>
    <xf numFmtId="192" fontId="0" fillId="0" borderId="0" xfId="62" applyNumberFormat="1" applyFill="1" applyAlignment="1">
      <alignment horizontal="left"/>
      <protection/>
    </xf>
    <xf numFmtId="0" fontId="5" fillId="0" borderId="0" xfId="62" applyFont="1" applyFill="1" applyBorder="1" applyAlignment="1">
      <alignment horizontal="left" vertical="center" wrapText="1" indent="6"/>
      <protection/>
    </xf>
    <xf numFmtId="0" fontId="5" fillId="0" borderId="0" xfId="62" applyFont="1" applyFill="1" applyBorder="1" applyAlignment="1">
      <alignment horizontal="left" vertical="center" indent="5"/>
      <protection/>
    </xf>
    <xf numFmtId="0" fontId="93" fillId="0" borderId="0" xfId="81" applyFont="1" applyBorder="1" applyAlignment="1">
      <alignment horizontal="left" vertical="center" indent="2"/>
      <protection/>
    </xf>
    <xf numFmtId="172" fontId="3" fillId="0" borderId="0" xfId="62" applyNumberFormat="1" applyFont="1" applyFill="1" applyAlignment="1">
      <alignment horizontal="right" vertical="center"/>
      <protection/>
    </xf>
    <xf numFmtId="3" fontId="93" fillId="0" borderId="0" xfId="81" applyNumberFormat="1" applyFont="1" applyBorder="1" applyAlignment="1">
      <alignment horizontal="right" vertical="center"/>
      <protection/>
    </xf>
    <xf numFmtId="3" fontId="91" fillId="0" borderId="0" xfId="81" applyNumberFormat="1" applyFont="1" applyFill="1" applyBorder="1" applyAlignment="1">
      <alignment vertical="center"/>
      <protection/>
    </xf>
    <xf numFmtId="1" fontId="0" fillId="0" borderId="0" xfId="62" applyNumberFormat="1" applyFill="1">
      <alignment/>
      <protection/>
    </xf>
    <xf numFmtId="0" fontId="28" fillId="0" borderId="0" xfId="62" applyFont="1" applyBorder="1" applyAlignment="1">
      <alignment vertical="center"/>
      <protection/>
    </xf>
    <xf numFmtId="3" fontId="8" fillId="0" borderId="0" xfId="62" applyNumberFormat="1" applyFont="1">
      <alignment/>
      <protection/>
    </xf>
    <xf numFmtId="0" fontId="8" fillId="0" borderId="0" xfId="62" applyFont="1" applyAlignment="1">
      <alignment horizontal="left" indent="1"/>
      <protection/>
    </xf>
    <xf numFmtId="3" fontId="8" fillId="0" borderId="0" xfId="62" applyNumberFormat="1" applyFont="1" applyFill="1">
      <alignment/>
      <protection/>
    </xf>
    <xf numFmtId="3" fontId="0" fillId="0" borderId="0" xfId="62" applyNumberFormat="1" applyFill="1">
      <alignment/>
      <protection/>
    </xf>
    <xf numFmtId="0" fontId="11" fillId="0" borderId="0" xfId="62" applyFont="1" applyAlignment="1">
      <alignment horizontal="left" indent="4"/>
      <protection/>
    </xf>
    <xf numFmtId="172" fontId="5" fillId="0" borderId="0" xfId="62" applyNumberFormat="1" applyFont="1" applyFill="1" applyAlignment="1">
      <alignment horizontal="right" vertical="center"/>
      <protection/>
    </xf>
    <xf numFmtId="0" fontId="102" fillId="0" borderId="0" xfId="62" applyFont="1" applyFill="1" applyAlignment="1">
      <alignment horizontal="left" indent="1"/>
      <protection/>
    </xf>
    <xf numFmtId="3" fontId="102" fillId="0" borderId="0" xfId="62" applyNumberFormat="1" applyFont="1" applyFill="1">
      <alignment/>
      <protection/>
    </xf>
    <xf numFmtId="172" fontId="93" fillId="0" borderId="0" xfId="62" applyNumberFormat="1" applyFont="1" applyFill="1" applyAlignment="1">
      <alignment horizontal="right" vertical="center"/>
      <protection/>
    </xf>
    <xf numFmtId="0" fontId="9" fillId="0" borderId="0" xfId="62" applyFont="1" applyAlignment="1">
      <alignment horizontal="left" indent="1"/>
      <protection/>
    </xf>
    <xf numFmtId="3" fontId="9" fillId="0" borderId="0" xfId="62" applyNumberFormat="1" applyFont="1">
      <alignment/>
      <protection/>
    </xf>
    <xf numFmtId="3" fontId="9" fillId="0" borderId="0" xfId="62" applyNumberFormat="1" applyFont="1" applyFill="1">
      <alignment/>
      <protection/>
    </xf>
    <xf numFmtId="172" fontId="2" fillId="0" borderId="0" xfId="62" applyNumberFormat="1" applyFont="1" applyAlignment="1">
      <alignment horizontal="right"/>
      <protection/>
    </xf>
    <xf numFmtId="172" fontId="2" fillId="0" borderId="0" xfId="62" applyNumberFormat="1" applyFont="1" applyFill="1" applyAlignment="1">
      <alignment horizontal="right"/>
      <protection/>
    </xf>
    <xf numFmtId="0" fontId="11" fillId="0" borderId="12" xfId="62" applyFont="1" applyBorder="1" applyAlignment="1">
      <alignment horizontal="left" indent="3"/>
      <protection/>
    </xf>
    <xf numFmtId="3" fontId="22" fillId="0" borderId="12" xfId="62" applyNumberFormat="1" applyFont="1" applyFill="1" applyBorder="1" applyAlignment="1">
      <alignment horizontal="left" indent="3"/>
      <protection/>
    </xf>
    <xf numFmtId="172" fontId="3" fillId="0" borderId="0" xfId="62" applyNumberFormat="1" applyFont="1" applyFill="1" applyBorder="1" applyAlignment="1">
      <alignment horizontal="right" vertical="center"/>
      <protection/>
    </xf>
    <xf numFmtId="0" fontId="0" fillId="0" borderId="0" xfId="62" applyFill="1" applyAlignment="1">
      <alignment horizontal="left" indent="3"/>
      <protection/>
    </xf>
    <xf numFmtId="0" fontId="0" fillId="0" borderId="0" xfId="62" applyAlignment="1">
      <alignment horizontal="left" indent="3"/>
      <protection/>
    </xf>
    <xf numFmtId="0" fontId="11" fillId="0" borderId="0" xfId="62" applyFont="1" applyBorder="1" applyAlignment="1">
      <alignment horizontal="left" indent="3"/>
      <protection/>
    </xf>
    <xf numFmtId="0" fontId="8" fillId="0" borderId="0" xfId="62" applyFont="1" applyBorder="1" applyAlignment="1">
      <alignment horizontal="left"/>
      <protection/>
    </xf>
    <xf numFmtId="3" fontId="22" fillId="0" borderId="0" xfId="62" applyNumberFormat="1" applyFont="1" applyBorder="1" applyAlignment="1">
      <alignment horizontal="left"/>
      <protection/>
    </xf>
    <xf numFmtId="0" fontId="0" fillId="0" borderId="0" xfId="62" applyAlignment="1">
      <alignment horizontal="left"/>
      <protection/>
    </xf>
    <xf numFmtId="0" fontId="5" fillId="0" borderId="0" xfId="70" applyFont="1" applyFill="1" applyBorder="1" applyAlignment="1">
      <alignment horizontal="left" wrapText="1"/>
      <protection/>
    </xf>
    <xf numFmtId="172" fontId="3" fillId="0" borderId="0" xfId="62" applyNumberFormat="1" applyFont="1" applyFill="1" applyBorder="1" applyAlignment="1">
      <alignment horizontal="right"/>
      <protection/>
    </xf>
    <xf numFmtId="0" fontId="0" fillId="0" borderId="0" xfId="62" applyFill="1" applyBorder="1" applyAlignment="1">
      <alignment horizontal="right" vertical="center"/>
      <protection/>
    </xf>
    <xf numFmtId="3" fontId="91" fillId="34" borderId="0" xfId="81" applyNumberFormat="1" applyFont="1" applyFill="1" applyBorder="1" applyAlignment="1">
      <alignment vertical="center"/>
      <protection/>
    </xf>
    <xf numFmtId="3" fontId="93" fillId="34" borderId="0" xfId="81" applyNumberFormat="1" applyFont="1" applyFill="1" applyBorder="1" applyAlignment="1">
      <alignment vertical="center"/>
      <protection/>
    </xf>
    <xf numFmtId="3" fontId="95" fillId="34" borderId="0" xfId="81" applyNumberFormat="1" applyFont="1" applyFill="1" applyBorder="1" applyAlignment="1">
      <alignment horizontal="right" vertical="center"/>
      <protection/>
    </xf>
    <xf numFmtId="3" fontId="93" fillId="34" borderId="0" xfId="81" applyNumberFormat="1" applyFont="1" applyFill="1" applyBorder="1" applyAlignment="1">
      <alignment horizontal="right" vertical="center"/>
      <protection/>
    </xf>
    <xf numFmtId="3" fontId="95" fillId="34" borderId="0" xfId="81" applyNumberFormat="1" applyFont="1" applyFill="1" applyBorder="1" applyAlignment="1">
      <alignment vertical="center"/>
      <protection/>
    </xf>
    <xf numFmtId="3" fontId="8" fillId="34" borderId="0" xfId="62" applyNumberFormat="1" applyFont="1" applyFill="1">
      <alignment/>
      <protection/>
    </xf>
    <xf numFmtId="3" fontId="11" fillId="34" borderId="0" xfId="62" applyNumberFormat="1" applyFont="1" applyFill="1">
      <alignment/>
      <protection/>
    </xf>
    <xf numFmtId="172" fontId="3" fillId="34" borderId="0" xfId="62" applyNumberFormat="1" applyFont="1" applyFill="1" applyAlignment="1">
      <alignment horizontal="right" vertical="center"/>
      <protection/>
    </xf>
    <xf numFmtId="172" fontId="5" fillId="34" borderId="0" xfId="62" applyNumberFormat="1" applyFont="1" applyFill="1" applyAlignment="1">
      <alignment horizontal="right" vertical="center"/>
      <protection/>
    </xf>
    <xf numFmtId="3" fontId="5" fillId="34" borderId="0" xfId="70" applyNumberFormat="1" applyFont="1" applyFill="1" applyBorder="1" applyAlignment="1">
      <alignment horizontal="left" vertical="center" indent="5"/>
      <protection/>
    </xf>
    <xf numFmtId="3" fontId="5" fillId="34" borderId="0" xfId="62" applyNumberFormat="1" applyFont="1" applyFill="1" applyBorder="1" applyAlignment="1">
      <alignment horizontal="right" vertical="center"/>
      <protection/>
    </xf>
    <xf numFmtId="3" fontId="5" fillId="34" borderId="0" xfId="62" applyNumberFormat="1" applyFont="1" applyFill="1" applyBorder="1" applyAlignment="1">
      <alignment vertical="center"/>
      <protection/>
    </xf>
    <xf numFmtId="3" fontId="5" fillId="34" borderId="21" xfId="62" applyNumberFormat="1" applyFont="1" applyFill="1" applyBorder="1" applyAlignment="1">
      <alignment horizontal="right" vertical="center"/>
      <protection/>
    </xf>
    <xf numFmtId="3" fontId="3" fillId="34" borderId="0" xfId="62" applyNumberFormat="1" applyFont="1" applyFill="1" applyBorder="1" applyAlignment="1">
      <alignment horizontal="right" vertical="center"/>
      <protection/>
    </xf>
    <xf numFmtId="3" fontId="5" fillId="34" borderId="14" xfId="62" applyNumberFormat="1" applyFont="1" applyFill="1" applyBorder="1" applyAlignment="1">
      <alignment vertical="center"/>
      <protection/>
    </xf>
    <xf numFmtId="180" fontId="5" fillId="34" borderId="0" xfId="71" applyNumberFormat="1" applyFont="1" applyFill="1" applyBorder="1" applyAlignment="1">
      <alignment vertical="center"/>
      <protection/>
    </xf>
    <xf numFmtId="3" fontId="3" fillId="34" borderId="0" xfId="70" applyNumberFormat="1" applyFont="1" applyFill="1" applyBorder="1" applyAlignment="1">
      <alignment horizontal="left" vertical="center" indent="3"/>
      <protection/>
    </xf>
    <xf numFmtId="3" fontId="3" fillId="34" borderId="0" xfId="62" applyNumberFormat="1" applyFont="1" applyFill="1" applyBorder="1" applyAlignment="1">
      <alignment vertical="center"/>
      <protection/>
    </xf>
    <xf numFmtId="3" fontId="3" fillId="34" borderId="21" xfId="62" applyNumberFormat="1" applyFont="1" applyFill="1" applyBorder="1" applyAlignment="1">
      <alignment horizontal="right" vertical="center"/>
      <protection/>
    </xf>
    <xf numFmtId="173" fontId="2" fillId="34" borderId="0" xfId="70" applyNumberFormat="1" applyFont="1" applyFill="1" applyBorder="1" applyAlignment="1">
      <alignment horizontal="left" vertical="center" indent="3"/>
      <protection/>
    </xf>
    <xf numFmtId="3" fontId="2" fillId="34" borderId="0" xfId="62" applyNumberFormat="1" applyFont="1" applyFill="1" applyBorder="1" applyAlignment="1">
      <alignment horizontal="right" vertical="center"/>
      <protection/>
    </xf>
    <xf numFmtId="3" fontId="2" fillId="34" borderId="0" xfId="62" applyNumberFormat="1" applyFont="1" applyFill="1" applyBorder="1" applyAlignment="1">
      <alignment vertical="center"/>
      <protection/>
    </xf>
    <xf numFmtId="3" fontId="2" fillId="34" borderId="21" xfId="62" applyNumberFormat="1" applyFont="1" applyFill="1" applyBorder="1" applyAlignment="1">
      <alignment horizontal="right" vertical="center"/>
      <protection/>
    </xf>
    <xf numFmtId="173" fontId="12" fillId="34" borderId="0" xfId="70" applyNumberFormat="1" applyFont="1" applyFill="1" applyBorder="1" applyAlignment="1">
      <alignment horizontal="left" vertical="center" indent="1"/>
      <protection/>
    </xf>
    <xf numFmtId="0" fontId="3" fillId="34" borderId="0" xfId="70" applyFont="1" applyFill="1" applyBorder="1" applyAlignment="1">
      <alignment horizontal="left" vertical="center" wrapText="1" indent="3"/>
      <protection/>
    </xf>
    <xf numFmtId="0" fontId="103" fillId="0" borderId="0" xfId="62" applyFont="1" applyAlignment="1">
      <alignment vertical="center"/>
      <protection/>
    </xf>
    <xf numFmtId="172" fontId="2" fillId="0" borderId="0" xfId="70" applyNumberFormat="1" applyFont="1" applyFill="1" applyBorder="1" applyAlignment="1">
      <alignment horizontal="center" vertical="center"/>
      <protection/>
    </xf>
    <xf numFmtId="171" fontId="3" fillId="0" borderId="0" xfId="62" applyNumberFormat="1" applyFont="1">
      <alignment/>
      <protection/>
    </xf>
    <xf numFmtId="202" fontId="3" fillId="0" borderId="0" xfId="62" applyNumberFormat="1" applyFont="1">
      <alignment/>
      <protection/>
    </xf>
    <xf numFmtId="184" fontId="3" fillId="0" borderId="21" xfId="62" applyNumberFormat="1" applyFont="1" applyBorder="1" applyAlignment="1">
      <alignment horizontal="right" vertical="center"/>
      <protection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 wrapText="1"/>
    </xf>
    <xf numFmtId="0" fontId="38" fillId="0" borderId="0" xfId="0" applyFont="1" applyAlignment="1">
      <alignment/>
    </xf>
    <xf numFmtId="0" fontId="35" fillId="0" borderId="0" xfId="0" applyFont="1" applyAlignment="1">
      <alignment/>
    </xf>
    <xf numFmtId="0" fontId="38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vertical="top" wrapText="1"/>
    </xf>
    <xf numFmtId="0" fontId="37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182" fontId="5" fillId="0" borderId="0" xfId="71" applyNumberFormat="1" applyFont="1" applyFill="1" applyBorder="1" applyAlignment="1">
      <alignment vertical="center"/>
      <protection/>
    </xf>
    <xf numFmtId="0" fontId="5" fillId="0" borderId="0" xfId="70" applyFont="1" applyFill="1" applyBorder="1" applyAlignment="1">
      <alignment horizontal="left" vertical="center"/>
      <protection/>
    </xf>
    <xf numFmtId="0" fontId="99" fillId="0" borderId="0" xfId="91" applyFont="1">
      <alignment/>
      <protection/>
    </xf>
    <xf numFmtId="0" fontId="99" fillId="0" borderId="16" xfId="91" applyFont="1" applyBorder="1" applyAlignment="1">
      <alignment horizontal="left" vertical="center"/>
      <protection/>
    </xf>
    <xf numFmtId="0" fontId="2" fillId="0" borderId="11" xfId="91" applyFont="1" applyFill="1" applyBorder="1" applyAlignment="1">
      <alignment horizontal="center" vertical="center"/>
      <protection/>
    </xf>
    <xf numFmtId="0" fontId="2" fillId="0" borderId="12" xfId="91" applyFont="1" applyFill="1" applyBorder="1" applyAlignment="1">
      <alignment horizontal="right" vertical="center"/>
      <protection/>
    </xf>
    <xf numFmtId="0" fontId="2" fillId="0" borderId="11" xfId="91" applyFont="1" applyFill="1" applyBorder="1" applyAlignment="1">
      <alignment horizontal="right" vertical="center"/>
      <protection/>
    </xf>
    <xf numFmtId="0" fontId="2" fillId="0" borderId="15" xfId="91" applyFont="1" applyFill="1" applyBorder="1" applyAlignment="1">
      <alignment horizontal="right" vertical="center"/>
      <protection/>
    </xf>
    <xf numFmtId="0" fontId="2" fillId="0" borderId="28" xfId="91" applyFont="1" applyFill="1" applyBorder="1" applyAlignment="1">
      <alignment horizontal="right" vertical="center"/>
      <protection/>
    </xf>
    <xf numFmtId="0" fontId="2" fillId="0" borderId="16" xfId="91" applyFont="1" applyFill="1" applyBorder="1" applyAlignment="1">
      <alignment horizontal="left" vertical="center"/>
      <protection/>
    </xf>
    <xf numFmtId="172" fontId="2" fillId="0" borderId="0" xfId="91" applyNumberFormat="1" applyFont="1" applyFill="1" applyAlignment="1">
      <alignment vertical="center"/>
      <protection/>
    </xf>
    <xf numFmtId="0" fontId="3" fillId="0" borderId="0" xfId="91" applyFont="1" applyFill="1">
      <alignment/>
      <protection/>
    </xf>
    <xf numFmtId="3" fontId="3" fillId="0" borderId="0" xfId="91" applyNumberFormat="1" applyFont="1" applyFill="1">
      <alignment/>
      <protection/>
    </xf>
    <xf numFmtId="0" fontId="2" fillId="0" borderId="0" xfId="91" applyFont="1" applyFill="1" applyBorder="1" applyAlignment="1">
      <alignment horizontal="right" vertical="center"/>
      <protection/>
    </xf>
    <xf numFmtId="0" fontId="2" fillId="0" borderId="14" xfId="91" applyFont="1" applyFill="1" applyBorder="1" applyAlignment="1">
      <alignment horizontal="right" vertical="center"/>
      <protection/>
    </xf>
    <xf numFmtId="0" fontId="2" fillId="0" borderId="27" xfId="91" applyFont="1" applyFill="1" applyBorder="1" applyAlignment="1">
      <alignment horizontal="right" vertical="center"/>
      <protection/>
    </xf>
    <xf numFmtId="172" fontId="3" fillId="0" borderId="0" xfId="91" applyNumberFormat="1" applyFont="1" applyFill="1" applyAlignment="1">
      <alignment vertical="center"/>
      <protection/>
    </xf>
    <xf numFmtId="0" fontId="3" fillId="0" borderId="0" xfId="91" applyFont="1" applyFill="1" applyAlignment="1">
      <alignment vertical="center"/>
      <protection/>
    </xf>
    <xf numFmtId="0" fontId="3" fillId="0" borderId="0" xfId="91" applyFont="1" applyFill="1" applyAlignment="1">
      <alignment horizontal="left" vertical="center" wrapText="1" indent="3"/>
      <protection/>
    </xf>
    <xf numFmtId="0" fontId="3" fillId="0" borderId="0" xfId="91" applyFont="1" applyFill="1" applyAlignment="1">
      <alignment/>
      <protection/>
    </xf>
    <xf numFmtId="0" fontId="3" fillId="0" borderId="0" xfId="91" applyFont="1" applyFill="1" applyAlignment="1">
      <alignment horizontal="left" vertical="center" indent="3"/>
      <protection/>
    </xf>
    <xf numFmtId="0" fontId="3" fillId="0" borderId="0" xfId="91" applyFont="1" applyFill="1" applyBorder="1" applyAlignment="1">
      <alignment horizontal="right" vertical="center"/>
      <protection/>
    </xf>
    <xf numFmtId="0" fontId="3" fillId="0" borderId="14" xfId="91" applyFont="1" applyFill="1" applyBorder="1" applyAlignment="1">
      <alignment horizontal="right" vertical="center"/>
      <protection/>
    </xf>
    <xf numFmtId="172" fontId="3" fillId="0" borderId="0" xfId="91" applyNumberFormat="1" applyFont="1" applyFill="1" applyBorder="1" applyAlignment="1">
      <alignment vertical="center"/>
      <protection/>
    </xf>
    <xf numFmtId="3" fontId="3" fillId="0" borderId="21" xfId="91" applyNumberFormat="1" applyFont="1" applyFill="1" applyBorder="1" applyAlignment="1">
      <alignment horizontal="right" vertical="center"/>
      <protection/>
    </xf>
    <xf numFmtId="172" fontId="2" fillId="0" borderId="0" xfId="91" applyNumberFormat="1" applyFont="1" applyFill="1" applyBorder="1" applyAlignment="1">
      <alignment vertical="center"/>
      <protection/>
    </xf>
    <xf numFmtId="0" fontId="3" fillId="0" borderId="0" xfId="91" applyFont="1" applyFill="1" applyBorder="1" applyAlignment="1">
      <alignment vertical="center"/>
      <protection/>
    </xf>
    <xf numFmtId="0" fontId="5" fillId="0" borderId="0" xfId="91" applyFont="1" applyFill="1" applyBorder="1" applyAlignment="1">
      <alignment vertical="center"/>
      <protection/>
    </xf>
    <xf numFmtId="0" fontId="5" fillId="0" borderId="0" xfId="91" applyFont="1" applyFill="1">
      <alignment/>
      <protection/>
    </xf>
    <xf numFmtId="0" fontId="5" fillId="0" borderId="0" xfId="91" applyFont="1" applyFill="1" applyBorder="1" applyAlignment="1">
      <alignment horizontal="left" vertical="center" indent="5"/>
      <protection/>
    </xf>
    <xf numFmtId="0" fontId="2" fillId="0" borderId="11" xfId="91" applyFont="1" applyFill="1" applyBorder="1" applyAlignment="1">
      <alignment horizontal="left" vertical="center"/>
      <protection/>
    </xf>
    <xf numFmtId="172" fontId="2" fillId="0" borderId="11" xfId="91" applyNumberFormat="1" applyFont="1" applyFill="1" applyBorder="1" applyAlignment="1">
      <alignment vertical="center"/>
      <protection/>
    </xf>
    <xf numFmtId="0" fontId="3" fillId="0" borderId="0" xfId="70" applyFont="1" applyFill="1" applyAlignment="1">
      <alignment vertical="center"/>
      <protection/>
    </xf>
    <xf numFmtId="3" fontId="3" fillId="0" borderId="0" xfId="91" applyNumberFormat="1" applyFont="1" applyFill="1" applyBorder="1" applyAlignment="1">
      <alignment vertical="center"/>
      <protection/>
    </xf>
    <xf numFmtId="0" fontId="4" fillId="0" borderId="0" xfId="91" applyFont="1" applyFill="1" applyAlignment="1">
      <alignment vertical="center"/>
      <protection/>
    </xf>
    <xf numFmtId="0" fontId="40" fillId="0" borderId="0" xfId="91" applyFont="1" applyFill="1" applyAlignment="1">
      <alignment vertical="center"/>
      <protection/>
    </xf>
    <xf numFmtId="0" fontId="3" fillId="0" borderId="0" xfId="70" applyFont="1" applyFill="1" applyAlignment="1">
      <alignment horizontal="left" vertical="center"/>
      <protection/>
    </xf>
    <xf numFmtId="0" fontId="3" fillId="0" borderId="0" xfId="70" applyFont="1" applyFill="1" applyBorder="1" applyAlignment="1">
      <alignment horizontal="left" vertical="center" wrapText="1"/>
      <protection/>
    </xf>
    <xf numFmtId="0" fontId="2" fillId="0" borderId="12" xfId="70" applyFont="1" applyFill="1" applyBorder="1" applyAlignment="1">
      <alignment horizontal="left" wrapText="1"/>
      <protection/>
    </xf>
    <xf numFmtId="0" fontId="2" fillId="0" borderId="11" xfId="70" applyFont="1" applyFill="1" applyBorder="1" applyAlignment="1">
      <alignment horizontal="center" vertical="center"/>
      <protection/>
    </xf>
    <xf numFmtId="0" fontId="3" fillId="0" borderId="16" xfId="70" applyFont="1" applyFill="1" applyBorder="1" applyAlignment="1">
      <alignment horizontal="left" vertical="center" wrapText="1"/>
      <protection/>
    </xf>
    <xf numFmtId="0" fontId="2" fillId="0" borderId="11" xfId="70" applyFont="1" applyFill="1" applyBorder="1" applyAlignment="1">
      <alignment horizontal="left" vertical="center" wrapText="1"/>
      <protection/>
    </xf>
    <xf numFmtId="0" fontId="2" fillId="0" borderId="16" xfId="70" applyFont="1" applyFill="1" applyBorder="1" applyAlignment="1">
      <alignment horizontal="left" vertical="center" wrapText="1"/>
      <protection/>
    </xf>
    <xf numFmtId="0" fontId="2" fillId="0" borderId="0" xfId="70" applyFont="1" applyFill="1" applyBorder="1" applyAlignment="1">
      <alignment horizontal="left" vertical="center" wrapText="1"/>
      <protection/>
    </xf>
    <xf numFmtId="0" fontId="5" fillId="0" borderId="0" xfId="70" applyFont="1" applyBorder="1" applyAlignment="1">
      <alignment horizontal="left" vertical="center" wrapText="1" indent="2"/>
      <protection/>
    </xf>
    <xf numFmtId="0" fontId="5" fillId="0" borderId="12" xfId="70" applyFont="1" applyBorder="1" applyAlignment="1">
      <alignment horizontal="left" vertical="center" wrapText="1" indent="2"/>
      <protection/>
    </xf>
    <xf numFmtId="0" fontId="3" fillId="0" borderId="0" xfId="70" applyFont="1" applyFill="1" applyBorder="1" applyAlignment="1">
      <alignment horizontal="center" wrapText="1"/>
      <protection/>
    </xf>
    <xf numFmtId="0" fontId="2" fillId="0" borderId="0" xfId="70" applyFont="1" applyFill="1" applyBorder="1" applyAlignment="1">
      <alignment vertical="center" wrapText="1"/>
      <protection/>
    </xf>
    <xf numFmtId="0" fontId="2" fillId="0" borderId="12" xfId="70" applyFont="1" applyFill="1" applyBorder="1" applyAlignment="1">
      <alignment horizontal="left" vertical="center" wrapText="1"/>
      <protection/>
    </xf>
    <xf numFmtId="0" fontId="3" fillId="0" borderId="16" xfId="70" applyFont="1" applyFill="1" applyBorder="1" applyAlignment="1">
      <alignment horizontal="center" vertical="center" wrapText="1"/>
      <protection/>
    </xf>
    <xf numFmtId="0" fontId="2" fillId="0" borderId="11" xfId="70" applyFont="1" applyFill="1" applyBorder="1" applyAlignment="1">
      <alignment horizontal="center" vertical="center" wrapText="1"/>
      <protection/>
    </xf>
    <xf numFmtId="0" fontId="2" fillId="0" borderId="24" xfId="70" applyFont="1" applyFill="1" applyBorder="1" applyAlignment="1">
      <alignment horizontal="center" vertical="center" wrapText="1"/>
      <protection/>
    </xf>
    <xf numFmtId="0" fontId="2" fillId="0" borderId="16" xfId="70" applyFont="1" applyFill="1" applyBorder="1" applyAlignment="1">
      <alignment horizontal="center" vertical="center" wrapText="1"/>
      <protection/>
    </xf>
    <xf numFmtId="0" fontId="2" fillId="0" borderId="12" xfId="70" applyFont="1" applyFill="1" applyBorder="1" applyAlignment="1">
      <alignment horizontal="center" vertical="center" wrapText="1"/>
      <protection/>
    </xf>
    <xf numFmtId="0" fontId="3" fillId="0" borderId="0" xfId="70" applyFont="1" applyFill="1" applyBorder="1" applyAlignment="1">
      <alignment horizontal="left" wrapText="1"/>
      <protection/>
    </xf>
    <xf numFmtId="0" fontId="3" fillId="0" borderId="0" xfId="70" applyFont="1" applyFill="1" applyBorder="1" applyAlignment="1">
      <alignment horizontal="left" vertical="top" wrapText="1"/>
      <protection/>
    </xf>
    <xf numFmtId="0" fontId="3" fillId="0" borderId="16" xfId="70" applyFont="1" applyBorder="1" applyAlignment="1">
      <alignment vertical="center"/>
      <protection/>
    </xf>
    <xf numFmtId="0" fontId="2" fillId="0" borderId="11" xfId="70" applyFont="1" applyBorder="1" applyAlignment="1">
      <alignment horizontal="center" vertical="center" wrapText="1"/>
      <protection/>
    </xf>
    <xf numFmtId="0" fontId="9" fillId="0" borderId="16" xfId="70" applyFont="1" applyBorder="1" applyAlignment="1">
      <alignment horizontal="right" vertical="center"/>
      <protection/>
    </xf>
    <xf numFmtId="0" fontId="9" fillId="0" borderId="12" xfId="70" applyFont="1" applyBorder="1" applyAlignment="1">
      <alignment horizontal="right" vertical="center"/>
      <protection/>
    </xf>
    <xf numFmtId="0" fontId="2" fillId="0" borderId="16" xfId="70" applyFont="1" applyBorder="1" applyAlignment="1">
      <alignment horizontal="left" vertical="center"/>
      <protection/>
    </xf>
    <xf numFmtId="0" fontId="2" fillId="0" borderId="12" xfId="70" applyFont="1" applyBorder="1" applyAlignment="1">
      <alignment horizontal="left" vertical="center"/>
      <protection/>
    </xf>
    <xf numFmtId="0" fontId="9" fillId="0" borderId="0" xfId="70" applyFont="1" applyBorder="1" applyAlignment="1">
      <alignment horizontal="left" vertical="center" wrapText="1"/>
      <protection/>
    </xf>
    <xf numFmtId="0" fontId="9" fillId="0" borderId="12" xfId="71" applyFont="1" applyFill="1" applyBorder="1" applyAlignment="1">
      <alignment vertical="center" wrapText="1"/>
      <protection/>
    </xf>
    <xf numFmtId="0" fontId="71" fillId="0" borderId="12" xfId="69" applyFill="1" applyBorder="1" applyAlignment="1">
      <alignment vertical="center" wrapText="1"/>
      <protection/>
    </xf>
    <xf numFmtId="0" fontId="2" fillId="0" borderId="16" xfId="70" applyFont="1" applyFill="1" applyBorder="1" applyAlignment="1">
      <alignment horizontal="left" vertical="center"/>
      <protection/>
    </xf>
    <xf numFmtId="0" fontId="2" fillId="0" borderId="12" xfId="70" applyFont="1" applyFill="1" applyBorder="1" applyAlignment="1">
      <alignment horizontal="left" vertical="center"/>
      <protection/>
    </xf>
    <xf numFmtId="0" fontId="2" fillId="0" borderId="18" xfId="70" applyFont="1" applyFill="1" applyBorder="1" applyAlignment="1">
      <alignment horizontal="center" vertical="center"/>
      <protection/>
    </xf>
    <xf numFmtId="0" fontId="2" fillId="0" borderId="22" xfId="70" applyFont="1" applyFill="1" applyBorder="1" applyAlignment="1">
      <alignment horizontal="center" vertical="center"/>
      <protection/>
    </xf>
    <xf numFmtId="0" fontId="33" fillId="0" borderId="0" xfId="70" applyFont="1" applyFill="1" applyBorder="1" applyAlignment="1">
      <alignment horizontal="center" vertical="center" wrapText="1"/>
      <protection/>
    </xf>
    <xf numFmtId="0" fontId="3" fillId="0" borderId="0" xfId="70" applyFont="1" applyFill="1" applyBorder="1" applyAlignment="1">
      <alignment horizontal="right" vertical="center" wrapText="1"/>
      <protection/>
    </xf>
    <xf numFmtId="0" fontId="2" fillId="0" borderId="12" xfId="71" applyFont="1" applyFill="1" applyBorder="1" applyAlignment="1">
      <alignment horizontal="left" vertical="center" wrapText="1"/>
      <protection/>
    </xf>
    <xf numFmtId="0" fontId="2" fillId="0" borderId="13" xfId="71" applyFont="1" applyFill="1" applyBorder="1" applyAlignment="1">
      <alignment horizontal="center" vertical="center"/>
      <protection/>
    </xf>
    <xf numFmtId="0" fontId="2" fillId="0" borderId="11" xfId="71" applyFont="1" applyFill="1" applyBorder="1" applyAlignment="1">
      <alignment horizontal="center" vertical="center"/>
      <protection/>
    </xf>
    <xf numFmtId="0" fontId="2" fillId="0" borderId="18" xfId="71" applyFont="1" applyFill="1" applyBorder="1" applyAlignment="1">
      <alignment horizontal="center" vertical="center"/>
      <protection/>
    </xf>
    <xf numFmtId="0" fontId="3" fillId="0" borderId="0" xfId="71" applyFont="1" applyFill="1" applyBorder="1" applyAlignment="1">
      <alignment horizontal="left" vertical="center" wrapText="1"/>
      <protection/>
    </xf>
    <xf numFmtId="0" fontId="91" fillId="0" borderId="0" xfId="75" applyFont="1" applyFill="1" applyAlignment="1">
      <alignment horizontal="left" vertical="center" wrapText="1"/>
      <protection/>
    </xf>
    <xf numFmtId="0" fontId="91" fillId="0" borderId="16" xfId="75" applyFont="1" applyFill="1" applyBorder="1" applyAlignment="1">
      <alignment horizontal="left" vertical="center" wrapText="1"/>
      <protection/>
    </xf>
    <xf numFmtId="0" fontId="71" fillId="0" borderId="0" xfId="69" applyFill="1" applyBorder="1" applyAlignment="1">
      <alignment wrapText="1"/>
      <protection/>
    </xf>
    <xf numFmtId="0" fontId="71" fillId="0" borderId="12" xfId="69" applyFill="1" applyBorder="1" applyAlignment="1">
      <alignment wrapText="1"/>
      <protection/>
    </xf>
    <xf numFmtId="0" fontId="91" fillId="0" borderId="11" xfId="75" applyFont="1" applyFill="1" applyBorder="1" applyAlignment="1">
      <alignment horizontal="center" vertical="center"/>
      <protection/>
    </xf>
    <xf numFmtId="0" fontId="7" fillId="0" borderId="12" xfId="75" applyFont="1" applyFill="1" applyBorder="1" applyAlignment="1">
      <alignment horizontal="center" vertical="center" wrapText="1"/>
      <protection/>
    </xf>
    <xf numFmtId="0" fontId="7" fillId="0" borderId="0" xfId="75" applyFont="1" applyFill="1" applyBorder="1" applyAlignment="1">
      <alignment horizontal="right" vertical="center" wrapText="1"/>
      <protection/>
    </xf>
    <xf numFmtId="0" fontId="7" fillId="0" borderId="12" xfId="75" applyFont="1" applyFill="1" applyBorder="1" applyAlignment="1">
      <alignment horizontal="right" vertical="center" wrapText="1"/>
      <protection/>
    </xf>
    <xf numFmtId="0" fontId="7" fillId="0" borderId="16" xfId="75" applyFont="1" applyFill="1" applyBorder="1" applyAlignment="1">
      <alignment horizontal="right" vertical="center" wrapText="1"/>
      <protection/>
    </xf>
    <xf numFmtId="0" fontId="7" fillId="0" borderId="16" xfId="75" applyFont="1" applyFill="1" applyBorder="1" applyAlignment="1">
      <alignment horizontal="left" vertical="center" wrapText="1"/>
      <protection/>
    </xf>
    <xf numFmtId="0" fontId="7" fillId="0" borderId="0" xfId="75" applyFont="1" applyFill="1" applyBorder="1" applyAlignment="1">
      <alignment horizontal="left" vertical="center" wrapText="1"/>
      <protection/>
    </xf>
    <xf numFmtId="0" fontId="7" fillId="0" borderId="12" xfId="75" applyFont="1" applyFill="1" applyBorder="1" applyAlignment="1">
      <alignment horizontal="left" vertical="center" wrapText="1"/>
      <protection/>
    </xf>
    <xf numFmtId="0" fontId="7" fillId="0" borderId="16" xfId="75" applyFont="1" applyFill="1" applyBorder="1" applyAlignment="1">
      <alignment horizontal="center" vertical="center" wrapText="1"/>
      <protection/>
    </xf>
    <xf numFmtId="0" fontId="99" fillId="0" borderId="0" xfId="91" applyFont="1">
      <alignment/>
      <protection/>
    </xf>
    <xf numFmtId="0" fontId="99" fillId="0" borderId="16" xfId="91" applyFont="1" applyBorder="1" applyAlignment="1">
      <alignment horizontal="left" vertical="center"/>
      <protection/>
    </xf>
    <xf numFmtId="0" fontId="99" fillId="0" borderId="12" xfId="91" applyFont="1" applyBorder="1" applyAlignment="1">
      <alignment horizontal="left" vertical="center"/>
      <protection/>
    </xf>
    <xf numFmtId="0" fontId="99" fillId="0" borderId="16" xfId="91" applyFont="1" applyBorder="1" applyAlignment="1">
      <alignment horizontal="center" wrapText="1"/>
      <protection/>
    </xf>
    <xf numFmtId="0" fontId="3" fillId="0" borderId="0" xfId="69" applyFont="1" applyFill="1" applyBorder="1" applyAlignment="1">
      <alignment horizontal="left" wrapText="1"/>
      <protection/>
    </xf>
    <xf numFmtId="0" fontId="2" fillId="0" borderId="12" xfId="91" applyFont="1" applyFill="1" applyBorder="1" applyAlignment="1">
      <alignment horizontal="left" vertical="center" wrapText="1"/>
      <protection/>
    </xf>
    <xf numFmtId="0" fontId="2" fillId="0" borderId="11" xfId="91" applyFont="1" applyFill="1" applyBorder="1" applyAlignment="1">
      <alignment horizontal="center" vertical="center"/>
      <protection/>
    </xf>
    <xf numFmtId="0" fontId="2" fillId="0" borderId="17" xfId="91" applyFont="1" applyFill="1" applyBorder="1" applyAlignment="1">
      <alignment horizontal="center" vertical="center"/>
      <protection/>
    </xf>
    <xf numFmtId="0" fontId="2" fillId="0" borderId="29" xfId="91" applyFont="1" applyFill="1" applyBorder="1" applyAlignment="1">
      <alignment horizontal="center" vertical="center"/>
      <protection/>
    </xf>
    <xf numFmtId="0" fontId="2" fillId="0" borderId="12" xfId="91" applyFont="1" applyFill="1" applyBorder="1" applyAlignment="1">
      <alignment vertical="center" wrapText="1"/>
      <protection/>
    </xf>
    <xf numFmtId="0" fontId="2" fillId="0" borderId="0" xfId="62" applyFont="1" applyAlignment="1">
      <alignment horizontal="left" vertical="center" wrapText="1"/>
      <protection/>
    </xf>
    <xf numFmtId="0" fontId="2" fillId="0" borderId="16" xfId="62" applyFont="1" applyBorder="1" applyAlignment="1">
      <alignment horizontal="left" vertical="center"/>
      <protection/>
    </xf>
    <xf numFmtId="0" fontId="2" fillId="0" borderId="12" xfId="62" applyFont="1" applyBorder="1" applyAlignment="1">
      <alignment horizontal="left" vertical="center"/>
      <protection/>
    </xf>
    <xf numFmtId="0" fontId="2" fillId="0" borderId="13" xfId="62" applyFont="1" applyBorder="1" applyAlignment="1">
      <alignment horizontal="center" vertical="center"/>
      <protection/>
    </xf>
    <xf numFmtId="0" fontId="2" fillId="0" borderId="11" xfId="62" applyFont="1" applyBorder="1" applyAlignment="1">
      <alignment horizontal="center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0" fillId="0" borderId="12" xfId="62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26" fillId="0" borderId="0" xfId="62" applyFont="1" applyBorder="1" applyAlignment="1">
      <alignment horizontal="center" vertical="center"/>
      <protection/>
    </xf>
    <xf numFmtId="0" fontId="0" fillId="0" borderId="11" xfId="62" applyBorder="1" applyAlignment="1">
      <alignment horizontal="center" vertical="center"/>
      <protection/>
    </xf>
    <xf numFmtId="0" fontId="26" fillId="0" borderId="11" xfId="62" applyFont="1" applyBorder="1" applyAlignment="1">
      <alignment horizontal="center" vertical="center"/>
      <protection/>
    </xf>
    <xf numFmtId="0" fontId="0" fillId="0" borderId="0" xfId="62" applyBorder="1" applyAlignment="1">
      <alignment horizontal="center" vertical="center"/>
      <protection/>
    </xf>
    <xf numFmtId="0" fontId="2" fillId="0" borderId="12" xfId="92" applyFont="1" applyBorder="1" applyAlignment="1">
      <alignment vertical="center"/>
      <protection/>
    </xf>
    <xf numFmtId="0" fontId="0" fillId="0" borderId="12" xfId="62" applyBorder="1" applyAlignment="1">
      <alignment vertical="center"/>
      <protection/>
    </xf>
    <xf numFmtId="0" fontId="2" fillId="0" borderId="11" xfId="92" applyFont="1" applyBorder="1" applyAlignment="1">
      <alignment horizontal="center" vertical="center"/>
      <protection/>
    </xf>
    <xf numFmtId="0" fontId="36" fillId="0" borderId="0" xfId="0" applyFont="1" applyAlignment="1">
      <alignment horizontal="center"/>
    </xf>
    <xf numFmtId="0" fontId="8" fillId="0" borderId="0" xfId="0" applyFont="1" applyAlignment="1">
      <alignment horizontal="center" vertical="center" textRotation="180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textRotation="180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2 2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10 2" xfId="62"/>
    <cellStyle name="Normal 11" xfId="63"/>
    <cellStyle name="Normal 12" xfId="64"/>
    <cellStyle name="Normal 12 2" xfId="65"/>
    <cellStyle name="Normal 13" xfId="66"/>
    <cellStyle name="Normal 14" xfId="67"/>
    <cellStyle name="Normal 14 2" xfId="68"/>
    <cellStyle name="Normal 2" xfId="69"/>
    <cellStyle name="Normal 2 2" xfId="70"/>
    <cellStyle name="Normal 2 2 2" xfId="71"/>
    <cellStyle name="Normal 2 2 3" xfId="72"/>
    <cellStyle name="Normal 2 2 3 2" xfId="73"/>
    <cellStyle name="Normal 2 2 4" xfId="74"/>
    <cellStyle name="Normal 2 3" xfId="75"/>
    <cellStyle name="Normal 2 3 2" xfId="76"/>
    <cellStyle name="Normal 2 3 3" xfId="77"/>
    <cellStyle name="Normal 2 3 4" xfId="78"/>
    <cellStyle name="Normal 2 3 7" xfId="79"/>
    <cellStyle name="Normal 2 4" xfId="80"/>
    <cellStyle name="Normal 2 5" xfId="81"/>
    <cellStyle name="Normal 2 6" xfId="82"/>
    <cellStyle name="Normal 2 7" xfId="83"/>
    <cellStyle name="Normal 3" xfId="84"/>
    <cellStyle name="Normal 3 2" xfId="85"/>
    <cellStyle name="Normal 3 3" xfId="86"/>
    <cellStyle name="Normal 4" xfId="87"/>
    <cellStyle name="Normal 4 2" xfId="88"/>
    <cellStyle name="Normal 4 3" xfId="89"/>
    <cellStyle name="Normal 5" xfId="90"/>
    <cellStyle name="Normal 6" xfId="91"/>
    <cellStyle name="Normal 6 2" xfId="92"/>
    <cellStyle name="Normal 6 2 2" xfId="93"/>
    <cellStyle name="Normal 6 3" xfId="94"/>
    <cellStyle name="Normal 6 4" xfId="95"/>
    <cellStyle name="Normal 6 4 2" xfId="96"/>
    <cellStyle name="Normal 6 5" xfId="97"/>
    <cellStyle name="Normal 7" xfId="98"/>
    <cellStyle name="Normal 7 2" xfId="99"/>
    <cellStyle name="Normal 7 3" xfId="100"/>
    <cellStyle name="Normal 7 3 2" xfId="101"/>
    <cellStyle name="Normal 7 4" xfId="102"/>
    <cellStyle name="Normal 7 4 2" xfId="103"/>
    <cellStyle name="Normal 7 4 3" xfId="104"/>
    <cellStyle name="Normal 8" xfId="105"/>
    <cellStyle name="Normal 9" xfId="106"/>
    <cellStyle name="Normal 9 2" xfId="107"/>
    <cellStyle name="Note" xfId="108"/>
    <cellStyle name="Output" xfId="109"/>
    <cellStyle name="Output Amounts" xfId="110"/>
    <cellStyle name="Output Line Items" xfId="111"/>
    <cellStyle name="Output Report Heading" xfId="112"/>
    <cellStyle name="Output Report Title" xfId="113"/>
    <cellStyle name="Percent" xfId="114"/>
    <cellStyle name="Title" xfId="115"/>
    <cellStyle name="Total" xfId="116"/>
    <cellStyle name="Warning Text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4</xdr:row>
      <xdr:rowOff>28575</xdr:rowOff>
    </xdr:from>
    <xdr:to>
      <xdr:col>8</xdr:col>
      <xdr:colOff>447675</xdr:colOff>
      <xdr:row>5</xdr:row>
      <xdr:rowOff>95250</xdr:rowOff>
    </xdr:to>
    <xdr:sp>
      <xdr:nvSpPr>
        <xdr:cNvPr id="1" name="Rectangle 72"/>
        <xdr:cNvSpPr>
          <a:spLocks/>
        </xdr:cNvSpPr>
      </xdr:nvSpPr>
      <xdr:spPr>
        <a:xfrm>
          <a:off x="3762375" y="838200"/>
          <a:ext cx="10763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Reported offence</a:t>
          </a:r>
        </a:p>
      </xdr:txBody>
    </xdr:sp>
    <xdr:clientData/>
  </xdr:twoCellAnchor>
  <xdr:twoCellAnchor>
    <xdr:from>
      <xdr:col>9</xdr:col>
      <xdr:colOff>142875</xdr:colOff>
      <xdr:row>4</xdr:row>
      <xdr:rowOff>38100</xdr:rowOff>
    </xdr:from>
    <xdr:to>
      <xdr:col>11</xdr:col>
      <xdr:colOff>28575</xdr:colOff>
      <xdr:row>5</xdr:row>
      <xdr:rowOff>85725</xdr:rowOff>
    </xdr:to>
    <xdr:sp>
      <xdr:nvSpPr>
        <xdr:cNvPr id="2" name="Rectangle 73"/>
        <xdr:cNvSpPr>
          <a:spLocks/>
        </xdr:cNvSpPr>
      </xdr:nvSpPr>
      <xdr:spPr>
        <a:xfrm>
          <a:off x="5143500" y="847725"/>
          <a:ext cx="12954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Unreported offence</a:t>
          </a:r>
        </a:p>
      </xdr:txBody>
    </xdr:sp>
    <xdr:clientData/>
  </xdr:twoCellAnchor>
  <xdr:twoCellAnchor>
    <xdr:from>
      <xdr:col>7</xdr:col>
      <xdr:colOff>581025</xdr:colOff>
      <xdr:row>3</xdr:row>
      <xdr:rowOff>0</xdr:rowOff>
    </xdr:from>
    <xdr:to>
      <xdr:col>10</xdr:col>
      <xdr:colOff>333375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4362450" y="6667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3</xdr:row>
      <xdr:rowOff>0</xdr:rowOff>
    </xdr:from>
    <xdr:to>
      <xdr:col>7</xdr:col>
      <xdr:colOff>590550</xdr:colOff>
      <xdr:row>4</xdr:row>
      <xdr:rowOff>38100</xdr:rowOff>
    </xdr:to>
    <xdr:sp>
      <xdr:nvSpPr>
        <xdr:cNvPr id="4" name="Line 4"/>
        <xdr:cNvSpPr>
          <a:spLocks/>
        </xdr:cNvSpPr>
      </xdr:nvSpPr>
      <xdr:spPr>
        <a:xfrm>
          <a:off x="4371975" y="6667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6</xdr:row>
      <xdr:rowOff>104775</xdr:rowOff>
    </xdr:from>
    <xdr:to>
      <xdr:col>11</xdr:col>
      <xdr:colOff>428625</xdr:colOff>
      <xdr:row>6</xdr:row>
      <xdr:rowOff>104775</xdr:rowOff>
    </xdr:to>
    <xdr:sp>
      <xdr:nvSpPr>
        <xdr:cNvPr id="5" name="Line 5"/>
        <xdr:cNvSpPr>
          <a:spLocks/>
        </xdr:cNvSpPr>
      </xdr:nvSpPr>
      <xdr:spPr>
        <a:xfrm>
          <a:off x="3743325" y="1200150"/>
          <a:ext cx="3095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8</xdr:row>
      <xdr:rowOff>0</xdr:rowOff>
    </xdr:from>
    <xdr:to>
      <xdr:col>9</xdr:col>
      <xdr:colOff>161925</xdr:colOff>
      <xdr:row>13</xdr:row>
      <xdr:rowOff>95250</xdr:rowOff>
    </xdr:to>
    <xdr:sp>
      <xdr:nvSpPr>
        <xdr:cNvPr id="6" name="Rectangle 77"/>
        <xdr:cNvSpPr>
          <a:spLocks/>
        </xdr:cNvSpPr>
      </xdr:nvSpPr>
      <xdr:spPr>
        <a:xfrm>
          <a:off x="2733675" y="1381125"/>
          <a:ext cx="24288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Mauritius Police Force:- Police Stations, Posts, Central Criminal Investigation Department (CCID), Anti Drugs Smuggling Unit (ADSU)</a:t>
          </a:r>
        </a:p>
      </xdr:txBody>
    </xdr:sp>
    <xdr:clientData/>
  </xdr:twoCellAnchor>
  <xdr:twoCellAnchor>
    <xdr:from>
      <xdr:col>9</xdr:col>
      <xdr:colOff>266700</xdr:colOff>
      <xdr:row>8</xdr:row>
      <xdr:rowOff>28575</xdr:rowOff>
    </xdr:from>
    <xdr:to>
      <xdr:col>13</xdr:col>
      <xdr:colOff>581025</xdr:colOff>
      <xdr:row>13</xdr:row>
      <xdr:rowOff>95250</xdr:rowOff>
    </xdr:to>
    <xdr:sp>
      <xdr:nvSpPr>
        <xdr:cNvPr id="7" name="Rectangle 78"/>
        <xdr:cNvSpPr>
          <a:spLocks/>
        </xdr:cNvSpPr>
      </xdr:nvSpPr>
      <xdr:spPr>
        <a:xfrm>
          <a:off x="5267325" y="1409700"/>
          <a:ext cx="29432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Other Bodies:- Ombudsman's Office, Ombudsperson for Children's Office, Family Welfare and Protection Unit, Independent Commission Against Corruption (ICAC), National Human Rights Commission (NHRC)</a:t>
          </a:r>
        </a:p>
      </xdr:txBody>
    </xdr:sp>
    <xdr:clientData/>
  </xdr:twoCellAnchor>
  <xdr:twoCellAnchor>
    <xdr:from>
      <xdr:col>5</xdr:col>
      <xdr:colOff>180975</xdr:colOff>
      <xdr:row>19</xdr:row>
      <xdr:rowOff>38100</xdr:rowOff>
    </xdr:from>
    <xdr:to>
      <xdr:col>9</xdr:col>
      <xdr:colOff>161925</xdr:colOff>
      <xdr:row>21</xdr:row>
      <xdr:rowOff>123825</xdr:rowOff>
    </xdr:to>
    <xdr:sp>
      <xdr:nvSpPr>
        <xdr:cNvPr id="8" name="Rectangle 9"/>
        <xdr:cNvSpPr>
          <a:spLocks/>
        </xdr:cNvSpPr>
      </xdr:nvSpPr>
      <xdr:spPr>
        <a:xfrm>
          <a:off x="2743200" y="3019425"/>
          <a:ext cx="24193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District Prosecutor's Office &amp; 
</a:t>
          </a:r>
          <a:r>
            <a:rPr lang="en-US" cap="none" sz="1000" b="0" i="0" u="none" baseline="0">
              <a:solidFill>
                <a:srgbClr val="000000"/>
              </a:solidFill>
            </a:rPr>
            <a:t>Police Prosecution Unit</a:t>
          </a:r>
        </a:p>
      </xdr:txBody>
    </xdr:sp>
    <xdr:clientData/>
  </xdr:twoCellAnchor>
  <xdr:twoCellAnchor>
    <xdr:from>
      <xdr:col>6</xdr:col>
      <xdr:colOff>561975</xdr:colOff>
      <xdr:row>1</xdr:row>
      <xdr:rowOff>76200</xdr:rowOff>
    </xdr:from>
    <xdr:to>
      <xdr:col>10</xdr:col>
      <xdr:colOff>333375</xdr:colOff>
      <xdr:row>1</xdr:row>
      <xdr:rowOff>304800</xdr:rowOff>
    </xdr:to>
    <xdr:sp>
      <xdr:nvSpPr>
        <xdr:cNvPr id="9" name="Rectangle 12"/>
        <xdr:cNvSpPr>
          <a:spLocks/>
        </xdr:cNvSpPr>
      </xdr:nvSpPr>
      <xdr:spPr>
        <a:xfrm>
          <a:off x="3733800" y="285750"/>
          <a:ext cx="22098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</a:rPr>
            <a:t>Offence committed</a:t>
          </a:r>
        </a:p>
      </xdr:txBody>
    </xdr:sp>
    <xdr:clientData/>
  </xdr:twoCellAnchor>
  <xdr:twoCellAnchor>
    <xdr:from>
      <xdr:col>4</xdr:col>
      <xdr:colOff>428625</xdr:colOff>
      <xdr:row>27</xdr:row>
      <xdr:rowOff>9525</xdr:rowOff>
    </xdr:from>
    <xdr:to>
      <xdr:col>6</xdr:col>
      <xdr:colOff>76200</xdr:colOff>
      <xdr:row>29</xdr:row>
      <xdr:rowOff>47625</xdr:rowOff>
    </xdr:to>
    <xdr:sp>
      <xdr:nvSpPr>
        <xdr:cNvPr id="10" name="Rectangle 14"/>
        <xdr:cNvSpPr>
          <a:spLocks/>
        </xdr:cNvSpPr>
      </xdr:nvSpPr>
      <xdr:spPr>
        <a:xfrm>
          <a:off x="2381250" y="4191000"/>
          <a:ext cx="8667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District Courts</a:t>
          </a:r>
        </a:p>
      </xdr:txBody>
    </xdr:sp>
    <xdr:clientData/>
  </xdr:twoCellAnchor>
  <xdr:twoCellAnchor>
    <xdr:from>
      <xdr:col>6</xdr:col>
      <xdr:colOff>590550</xdr:colOff>
      <xdr:row>27</xdr:row>
      <xdr:rowOff>9525</xdr:rowOff>
    </xdr:from>
    <xdr:to>
      <xdr:col>8</xdr:col>
      <xdr:colOff>285750</xdr:colOff>
      <xdr:row>29</xdr:row>
      <xdr:rowOff>76200</xdr:rowOff>
    </xdr:to>
    <xdr:sp>
      <xdr:nvSpPr>
        <xdr:cNvPr id="11" name="Rectangle 17"/>
        <xdr:cNvSpPr>
          <a:spLocks/>
        </xdr:cNvSpPr>
      </xdr:nvSpPr>
      <xdr:spPr>
        <a:xfrm>
          <a:off x="3762375" y="4191000"/>
          <a:ext cx="9144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Intermediate Court</a:t>
          </a:r>
        </a:p>
      </xdr:txBody>
    </xdr:sp>
    <xdr:clientData/>
  </xdr:twoCellAnchor>
  <xdr:twoCellAnchor>
    <xdr:from>
      <xdr:col>8</xdr:col>
      <xdr:colOff>457200</xdr:colOff>
      <xdr:row>33</xdr:row>
      <xdr:rowOff>142875</xdr:rowOff>
    </xdr:from>
    <xdr:to>
      <xdr:col>12</xdr:col>
      <xdr:colOff>447675</xdr:colOff>
      <xdr:row>34</xdr:row>
      <xdr:rowOff>9525</xdr:rowOff>
    </xdr:to>
    <xdr:sp>
      <xdr:nvSpPr>
        <xdr:cNvPr id="12" name="Line 18"/>
        <xdr:cNvSpPr>
          <a:spLocks/>
        </xdr:cNvSpPr>
      </xdr:nvSpPr>
      <xdr:spPr>
        <a:xfrm>
          <a:off x="4848225" y="5191125"/>
          <a:ext cx="2619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29</xdr:row>
      <xdr:rowOff>76200</xdr:rowOff>
    </xdr:from>
    <xdr:to>
      <xdr:col>7</xdr:col>
      <xdr:colOff>428625</xdr:colOff>
      <xdr:row>30</xdr:row>
      <xdr:rowOff>114300</xdr:rowOff>
    </xdr:to>
    <xdr:sp>
      <xdr:nvSpPr>
        <xdr:cNvPr id="13" name="Line 22"/>
        <xdr:cNvSpPr>
          <a:spLocks/>
        </xdr:cNvSpPr>
      </xdr:nvSpPr>
      <xdr:spPr>
        <a:xfrm>
          <a:off x="4210050" y="45624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35</xdr:row>
      <xdr:rowOff>9525</xdr:rowOff>
    </xdr:from>
    <xdr:to>
      <xdr:col>9</xdr:col>
      <xdr:colOff>333375</xdr:colOff>
      <xdr:row>37</xdr:row>
      <xdr:rowOff>95250</xdr:rowOff>
    </xdr:to>
    <xdr:sp>
      <xdr:nvSpPr>
        <xdr:cNvPr id="14" name="Rectangle 23"/>
        <xdr:cNvSpPr>
          <a:spLocks/>
        </xdr:cNvSpPr>
      </xdr:nvSpPr>
      <xdr:spPr>
        <a:xfrm>
          <a:off x="4486275" y="5343525"/>
          <a:ext cx="8477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Mauritius Prison Service</a:t>
          </a:r>
        </a:p>
      </xdr:txBody>
    </xdr:sp>
    <xdr:clientData/>
  </xdr:twoCellAnchor>
  <xdr:twoCellAnchor>
    <xdr:from>
      <xdr:col>2</xdr:col>
      <xdr:colOff>476250</xdr:colOff>
      <xdr:row>39</xdr:row>
      <xdr:rowOff>123825</xdr:rowOff>
    </xdr:from>
    <xdr:to>
      <xdr:col>4</xdr:col>
      <xdr:colOff>304800</xdr:colOff>
      <xdr:row>43</xdr:row>
      <xdr:rowOff>333375</xdr:rowOff>
    </xdr:to>
    <xdr:sp>
      <xdr:nvSpPr>
        <xdr:cNvPr id="15" name="Rectangle 24"/>
        <xdr:cNvSpPr>
          <a:spLocks/>
        </xdr:cNvSpPr>
      </xdr:nvSpPr>
      <xdr:spPr>
        <a:xfrm>
          <a:off x="1323975" y="6038850"/>
          <a:ext cx="93345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The Probation Home 
</a:t>
          </a:r>
          <a:r>
            <a:rPr lang="en-US" cap="none" sz="1000" b="0" i="0" u="none" baseline="0">
              <a:solidFill>
                <a:srgbClr val="000000"/>
              </a:solidFill>
            </a:rPr>
            <a:t>(Female under 18 years)
</a:t>
          </a:r>
        </a:p>
      </xdr:txBody>
    </xdr:sp>
    <xdr:clientData/>
  </xdr:twoCellAnchor>
  <xdr:twoCellAnchor>
    <xdr:from>
      <xdr:col>3</xdr:col>
      <xdr:colOff>66675</xdr:colOff>
      <xdr:row>10</xdr:row>
      <xdr:rowOff>0</xdr:rowOff>
    </xdr:from>
    <xdr:to>
      <xdr:col>3</xdr:col>
      <xdr:colOff>76200</xdr:colOff>
      <xdr:row>26</xdr:row>
      <xdr:rowOff>0</xdr:rowOff>
    </xdr:to>
    <xdr:sp>
      <xdr:nvSpPr>
        <xdr:cNvPr id="16" name="Line 25"/>
        <xdr:cNvSpPr>
          <a:spLocks/>
        </xdr:cNvSpPr>
      </xdr:nvSpPr>
      <xdr:spPr>
        <a:xfrm>
          <a:off x="1524000" y="1666875"/>
          <a:ext cx="9525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37</xdr:row>
      <xdr:rowOff>133350</xdr:rowOff>
    </xdr:from>
    <xdr:to>
      <xdr:col>10</xdr:col>
      <xdr:colOff>323850</xdr:colOff>
      <xdr:row>38</xdr:row>
      <xdr:rowOff>0</xdr:rowOff>
    </xdr:to>
    <xdr:sp>
      <xdr:nvSpPr>
        <xdr:cNvPr id="17" name="Line 26"/>
        <xdr:cNvSpPr>
          <a:spLocks/>
        </xdr:cNvSpPr>
      </xdr:nvSpPr>
      <xdr:spPr>
        <a:xfrm flipV="1">
          <a:off x="4029075" y="5791200"/>
          <a:ext cx="19050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39</xdr:row>
      <xdr:rowOff>123825</xdr:rowOff>
    </xdr:from>
    <xdr:to>
      <xdr:col>2</xdr:col>
      <xdr:colOff>400050</xdr:colOff>
      <xdr:row>43</xdr:row>
      <xdr:rowOff>314325</xdr:rowOff>
    </xdr:to>
    <xdr:sp>
      <xdr:nvSpPr>
        <xdr:cNvPr id="18" name="Rectangle 27"/>
        <xdr:cNvSpPr>
          <a:spLocks/>
        </xdr:cNvSpPr>
      </xdr:nvSpPr>
      <xdr:spPr>
        <a:xfrm>
          <a:off x="485775" y="6038850"/>
          <a:ext cx="7620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The Probation Hostel       (Male under 18 years)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152400</xdr:colOff>
      <xdr:row>40</xdr:row>
      <xdr:rowOff>0</xdr:rowOff>
    </xdr:from>
    <xdr:to>
      <xdr:col>9</xdr:col>
      <xdr:colOff>419100</xdr:colOff>
      <xdr:row>43</xdr:row>
      <xdr:rowOff>438150</xdr:rowOff>
    </xdr:to>
    <xdr:sp>
      <xdr:nvSpPr>
        <xdr:cNvPr id="19" name="Rectangle 28"/>
        <xdr:cNvSpPr>
          <a:spLocks/>
        </xdr:cNvSpPr>
      </xdr:nvSpPr>
      <xdr:spPr>
        <a:xfrm>
          <a:off x="4543425" y="6057900"/>
          <a:ext cx="876300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Male Adult Prisons</a:t>
          </a:r>
        </a:p>
      </xdr:txBody>
    </xdr:sp>
    <xdr:clientData/>
  </xdr:twoCellAnchor>
  <xdr:twoCellAnchor>
    <xdr:from>
      <xdr:col>4</xdr:col>
      <xdr:colOff>409575</xdr:colOff>
      <xdr:row>39</xdr:row>
      <xdr:rowOff>123825</xdr:rowOff>
    </xdr:from>
    <xdr:to>
      <xdr:col>6</xdr:col>
      <xdr:colOff>276225</xdr:colOff>
      <xdr:row>43</xdr:row>
      <xdr:rowOff>447675</xdr:rowOff>
    </xdr:to>
    <xdr:sp>
      <xdr:nvSpPr>
        <xdr:cNvPr id="20" name="Rectangle 29"/>
        <xdr:cNvSpPr>
          <a:spLocks/>
        </xdr:cNvSpPr>
      </xdr:nvSpPr>
      <xdr:spPr>
        <a:xfrm>
          <a:off x="2362200" y="6038850"/>
          <a:ext cx="10858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Supervision in the open, Probation</a:t>
          </a:r>
          <a:r>
            <a:rPr lang="en-US" cap="none" sz="1000" b="0" i="0" u="none" baseline="0">
              <a:solidFill>
                <a:srgbClr val="000000"/>
              </a:solidFill>
            </a:rPr>
            <a:t> Orders, and </a:t>
          </a:r>
          <a:r>
            <a:rPr lang="en-US" cap="none" sz="1000" b="0" i="0" u="none" baseline="0">
              <a:solidFill>
                <a:srgbClr val="000000"/>
              </a:solidFill>
            </a:rPr>
            <a:t>Community Service Orders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(Male &amp; Female)</a:t>
          </a:r>
        </a:p>
      </xdr:txBody>
    </xdr:sp>
    <xdr:clientData/>
  </xdr:twoCellAnchor>
  <xdr:twoCellAnchor>
    <xdr:from>
      <xdr:col>6</xdr:col>
      <xdr:colOff>361950</xdr:colOff>
      <xdr:row>39</xdr:row>
      <xdr:rowOff>114300</xdr:rowOff>
    </xdr:from>
    <xdr:to>
      <xdr:col>8</xdr:col>
      <xdr:colOff>9525</xdr:colOff>
      <xdr:row>43</xdr:row>
      <xdr:rowOff>447675</xdr:rowOff>
    </xdr:to>
    <xdr:sp>
      <xdr:nvSpPr>
        <xdr:cNvPr id="21" name="Rectangle 30"/>
        <xdr:cNvSpPr>
          <a:spLocks/>
        </xdr:cNvSpPr>
      </xdr:nvSpPr>
      <xdr:spPr>
        <a:xfrm>
          <a:off x="3533775" y="6029325"/>
          <a:ext cx="866775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Women</a:t>
          </a:r>
          <a:r>
            <a:rPr lang="en-US" cap="none" sz="1000" b="0" i="0" u="none" baseline="0">
              <a:solidFill>
                <a:srgbClr val="000000"/>
              </a:solidFill>
            </a:rPr>
            <a:t> Adult Prisons</a:t>
          </a:r>
        </a:p>
      </xdr:txBody>
    </xdr:sp>
    <xdr:clientData/>
  </xdr:twoCellAnchor>
  <xdr:twoCellAnchor>
    <xdr:from>
      <xdr:col>2</xdr:col>
      <xdr:colOff>523875</xdr:colOff>
      <xdr:row>34</xdr:row>
      <xdr:rowOff>57150</xdr:rowOff>
    </xdr:from>
    <xdr:to>
      <xdr:col>5</xdr:col>
      <xdr:colOff>9525</xdr:colOff>
      <xdr:row>36</xdr:row>
      <xdr:rowOff>142875</xdr:rowOff>
    </xdr:to>
    <xdr:sp>
      <xdr:nvSpPr>
        <xdr:cNvPr id="22" name="Rectangle 31"/>
        <xdr:cNvSpPr>
          <a:spLocks/>
        </xdr:cNvSpPr>
      </xdr:nvSpPr>
      <xdr:spPr>
        <a:xfrm>
          <a:off x="1371600" y="5248275"/>
          <a:ext cx="12001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The Probation and After Care Service</a:t>
          </a:r>
        </a:p>
      </xdr:txBody>
    </xdr:sp>
    <xdr:clientData/>
  </xdr:twoCellAnchor>
  <xdr:twoCellAnchor>
    <xdr:from>
      <xdr:col>9</xdr:col>
      <xdr:colOff>342900</xdr:colOff>
      <xdr:row>29</xdr:row>
      <xdr:rowOff>66675</xdr:rowOff>
    </xdr:from>
    <xdr:to>
      <xdr:col>9</xdr:col>
      <xdr:colOff>342900</xdr:colOff>
      <xdr:row>30</xdr:row>
      <xdr:rowOff>133350</xdr:rowOff>
    </xdr:to>
    <xdr:sp>
      <xdr:nvSpPr>
        <xdr:cNvPr id="23" name="Line 32"/>
        <xdr:cNvSpPr>
          <a:spLocks/>
        </xdr:cNvSpPr>
      </xdr:nvSpPr>
      <xdr:spPr>
        <a:xfrm flipH="1">
          <a:off x="5343525" y="45529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5</xdr:col>
      <xdr:colOff>295275</xdr:colOff>
      <xdr:row>38</xdr:row>
      <xdr:rowOff>9525</xdr:rowOff>
    </xdr:to>
    <xdr:sp>
      <xdr:nvSpPr>
        <xdr:cNvPr id="24" name="Line 35"/>
        <xdr:cNvSpPr>
          <a:spLocks/>
        </xdr:cNvSpPr>
      </xdr:nvSpPr>
      <xdr:spPr>
        <a:xfrm flipV="1">
          <a:off x="847725" y="5819775"/>
          <a:ext cx="2009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40</xdr:row>
      <xdr:rowOff>9525</xdr:rowOff>
    </xdr:from>
    <xdr:to>
      <xdr:col>12</xdr:col>
      <xdr:colOff>447675</xdr:colOff>
      <xdr:row>43</xdr:row>
      <xdr:rowOff>438150</xdr:rowOff>
    </xdr:to>
    <xdr:sp>
      <xdr:nvSpPr>
        <xdr:cNvPr id="25" name="Rectangle 37"/>
        <xdr:cNvSpPr>
          <a:spLocks/>
        </xdr:cNvSpPr>
      </xdr:nvSpPr>
      <xdr:spPr>
        <a:xfrm>
          <a:off x="6600825" y="6067425"/>
          <a:ext cx="86677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Rehabilitation Youth Centre (Male under 18   years)</a:t>
          </a:r>
        </a:p>
      </xdr:txBody>
    </xdr:sp>
    <xdr:clientData/>
  </xdr:twoCellAnchor>
  <xdr:twoCellAnchor>
    <xdr:from>
      <xdr:col>11</xdr:col>
      <xdr:colOff>590550</xdr:colOff>
      <xdr:row>38</xdr:row>
      <xdr:rowOff>0</xdr:rowOff>
    </xdr:from>
    <xdr:to>
      <xdr:col>13</xdr:col>
      <xdr:colOff>285750</xdr:colOff>
      <xdr:row>38</xdr:row>
      <xdr:rowOff>0</xdr:rowOff>
    </xdr:to>
    <xdr:sp>
      <xdr:nvSpPr>
        <xdr:cNvPr id="26" name="Line 39"/>
        <xdr:cNvSpPr>
          <a:spLocks/>
        </xdr:cNvSpPr>
      </xdr:nvSpPr>
      <xdr:spPr>
        <a:xfrm flipV="1">
          <a:off x="7000875" y="58197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342900</xdr:colOff>
      <xdr:row>3</xdr:row>
      <xdr:rowOff>9525</xdr:rowOff>
    </xdr:from>
    <xdr:to>
      <xdr:col>10</xdr:col>
      <xdr:colOff>342900</xdr:colOff>
      <xdr:row>4</xdr:row>
      <xdr:rowOff>28575</xdr:rowOff>
    </xdr:to>
    <xdr:sp>
      <xdr:nvSpPr>
        <xdr:cNvPr id="27" name="Line 41"/>
        <xdr:cNvSpPr>
          <a:spLocks/>
        </xdr:cNvSpPr>
      </xdr:nvSpPr>
      <xdr:spPr>
        <a:xfrm>
          <a:off x="5953125" y="6762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76200</xdr:rowOff>
    </xdr:from>
    <xdr:to>
      <xdr:col>8</xdr:col>
      <xdr:colOff>0</xdr:colOff>
      <xdr:row>6</xdr:row>
      <xdr:rowOff>95250</xdr:rowOff>
    </xdr:to>
    <xdr:sp>
      <xdr:nvSpPr>
        <xdr:cNvPr id="28" name="Line 42"/>
        <xdr:cNvSpPr>
          <a:spLocks/>
        </xdr:cNvSpPr>
      </xdr:nvSpPr>
      <xdr:spPr>
        <a:xfrm>
          <a:off x="4391025" y="10287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6</xdr:row>
      <xdr:rowOff>104775</xdr:rowOff>
    </xdr:from>
    <xdr:to>
      <xdr:col>6</xdr:col>
      <xdr:colOff>571500</xdr:colOff>
      <xdr:row>7</xdr:row>
      <xdr:rowOff>133350</xdr:rowOff>
    </xdr:to>
    <xdr:sp>
      <xdr:nvSpPr>
        <xdr:cNvPr id="29" name="Line 43"/>
        <xdr:cNvSpPr>
          <a:spLocks/>
        </xdr:cNvSpPr>
      </xdr:nvSpPr>
      <xdr:spPr>
        <a:xfrm>
          <a:off x="3743325" y="12001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428625</xdr:colOff>
      <xdr:row>6</xdr:row>
      <xdr:rowOff>104775</xdr:rowOff>
    </xdr:from>
    <xdr:to>
      <xdr:col>11</xdr:col>
      <xdr:colOff>428625</xdr:colOff>
      <xdr:row>7</xdr:row>
      <xdr:rowOff>133350</xdr:rowOff>
    </xdr:to>
    <xdr:sp>
      <xdr:nvSpPr>
        <xdr:cNvPr id="30" name="Line 44"/>
        <xdr:cNvSpPr>
          <a:spLocks/>
        </xdr:cNvSpPr>
      </xdr:nvSpPr>
      <xdr:spPr>
        <a:xfrm>
          <a:off x="6838950" y="12001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13</xdr:row>
      <xdr:rowOff>104775</xdr:rowOff>
    </xdr:from>
    <xdr:to>
      <xdr:col>7</xdr:col>
      <xdr:colOff>104775</xdr:colOff>
      <xdr:row>15</xdr:row>
      <xdr:rowOff>19050</xdr:rowOff>
    </xdr:to>
    <xdr:sp>
      <xdr:nvSpPr>
        <xdr:cNvPr id="31" name="Line 45"/>
        <xdr:cNvSpPr>
          <a:spLocks/>
        </xdr:cNvSpPr>
      </xdr:nvSpPr>
      <xdr:spPr>
        <a:xfrm>
          <a:off x="3886200" y="21526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25</xdr:row>
      <xdr:rowOff>133350</xdr:rowOff>
    </xdr:from>
    <xdr:to>
      <xdr:col>5</xdr:col>
      <xdr:colOff>304800</xdr:colOff>
      <xdr:row>25</xdr:row>
      <xdr:rowOff>133350</xdr:rowOff>
    </xdr:to>
    <xdr:sp>
      <xdr:nvSpPr>
        <xdr:cNvPr id="32" name="Line 48"/>
        <xdr:cNvSpPr>
          <a:spLocks/>
        </xdr:cNvSpPr>
      </xdr:nvSpPr>
      <xdr:spPr>
        <a:xfrm>
          <a:off x="1524000" y="40290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1</xdr:row>
      <xdr:rowOff>304800</xdr:rowOff>
    </xdr:from>
    <xdr:to>
      <xdr:col>8</xdr:col>
      <xdr:colOff>533400</xdr:colOff>
      <xdr:row>3</xdr:row>
      <xdr:rowOff>0</xdr:rowOff>
    </xdr:to>
    <xdr:sp>
      <xdr:nvSpPr>
        <xdr:cNvPr id="33" name="Line 50"/>
        <xdr:cNvSpPr>
          <a:spLocks/>
        </xdr:cNvSpPr>
      </xdr:nvSpPr>
      <xdr:spPr>
        <a:xfrm>
          <a:off x="4924425" y="5143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9</xdr:row>
      <xdr:rowOff>123825</xdr:rowOff>
    </xdr:from>
    <xdr:to>
      <xdr:col>5</xdr:col>
      <xdr:colOff>152400</xdr:colOff>
      <xdr:row>9</xdr:row>
      <xdr:rowOff>123825</xdr:rowOff>
    </xdr:to>
    <xdr:sp>
      <xdr:nvSpPr>
        <xdr:cNvPr id="34" name="Line 52"/>
        <xdr:cNvSpPr>
          <a:spLocks/>
        </xdr:cNvSpPr>
      </xdr:nvSpPr>
      <xdr:spPr>
        <a:xfrm>
          <a:off x="1533525" y="16478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23</xdr:row>
      <xdr:rowOff>0</xdr:rowOff>
    </xdr:from>
    <xdr:to>
      <xdr:col>5</xdr:col>
      <xdr:colOff>304800</xdr:colOff>
      <xdr:row>27</xdr:row>
      <xdr:rowOff>57150</xdr:rowOff>
    </xdr:to>
    <xdr:sp>
      <xdr:nvSpPr>
        <xdr:cNvPr id="35" name="Line 55"/>
        <xdr:cNvSpPr>
          <a:spLocks/>
        </xdr:cNvSpPr>
      </xdr:nvSpPr>
      <xdr:spPr>
        <a:xfrm>
          <a:off x="2867025" y="36099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32</xdr:row>
      <xdr:rowOff>0</xdr:rowOff>
    </xdr:from>
    <xdr:to>
      <xdr:col>4</xdr:col>
      <xdr:colOff>9525</xdr:colOff>
      <xdr:row>34</xdr:row>
      <xdr:rowOff>57150</xdr:rowOff>
    </xdr:to>
    <xdr:sp>
      <xdr:nvSpPr>
        <xdr:cNvPr id="36" name="Line 57"/>
        <xdr:cNvSpPr>
          <a:spLocks/>
        </xdr:cNvSpPr>
      </xdr:nvSpPr>
      <xdr:spPr>
        <a:xfrm flipH="1">
          <a:off x="1962150" y="49053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38</xdr:row>
      <xdr:rowOff>9525</xdr:rowOff>
    </xdr:from>
    <xdr:to>
      <xdr:col>5</xdr:col>
      <xdr:colOff>295275</xdr:colOff>
      <xdr:row>39</xdr:row>
      <xdr:rowOff>114300</xdr:rowOff>
    </xdr:to>
    <xdr:sp>
      <xdr:nvSpPr>
        <xdr:cNvPr id="37" name="Line 59"/>
        <xdr:cNvSpPr>
          <a:spLocks/>
        </xdr:cNvSpPr>
      </xdr:nvSpPr>
      <xdr:spPr>
        <a:xfrm flipH="1">
          <a:off x="2847975" y="582930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37</xdr:row>
      <xdr:rowOff>9525</xdr:rowOff>
    </xdr:from>
    <xdr:to>
      <xdr:col>3</xdr:col>
      <xdr:colOff>400050</xdr:colOff>
      <xdr:row>40</xdr:row>
      <xdr:rowOff>0</xdr:rowOff>
    </xdr:to>
    <xdr:sp>
      <xdr:nvSpPr>
        <xdr:cNvPr id="38" name="Line 60"/>
        <xdr:cNvSpPr>
          <a:spLocks/>
        </xdr:cNvSpPr>
      </xdr:nvSpPr>
      <xdr:spPr>
        <a:xfrm flipH="1">
          <a:off x="1857375" y="56673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38</xdr:row>
      <xdr:rowOff>0</xdr:rowOff>
    </xdr:from>
    <xdr:to>
      <xdr:col>2</xdr:col>
      <xdr:colOff>0</xdr:colOff>
      <xdr:row>39</xdr:row>
      <xdr:rowOff>114300</xdr:rowOff>
    </xdr:to>
    <xdr:sp>
      <xdr:nvSpPr>
        <xdr:cNvPr id="39" name="Line 61"/>
        <xdr:cNvSpPr>
          <a:spLocks/>
        </xdr:cNvSpPr>
      </xdr:nvSpPr>
      <xdr:spPr>
        <a:xfrm>
          <a:off x="847725" y="58197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38</xdr:row>
      <xdr:rowOff>0</xdr:rowOff>
    </xdr:from>
    <xdr:to>
      <xdr:col>7</xdr:col>
      <xdr:colOff>238125</xdr:colOff>
      <xdr:row>39</xdr:row>
      <xdr:rowOff>104775</xdr:rowOff>
    </xdr:to>
    <xdr:sp>
      <xdr:nvSpPr>
        <xdr:cNvPr id="40" name="Line 65"/>
        <xdr:cNvSpPr>
          <a:spLocks/>
        </xdr:cNvSpPr>
      </xdr:nvSpPr>
      <xdr:spPr>
        <a:xfrm flipH="1">
          <a:off x="4019550" y="58197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34</xdr:row>
      <xdr:rowOff>9525</xdr:rowOff>
    </xdr:from>
    <xdr:to>
      <xdr:col>12</xdr:col>
      <xdr:colOff>438150</xdr:colOff>
      <xdr:row>38</xdr:row>
      <xdr:rowOff>19050</xdr:rowOff>
    </xdr:to>
    <xdr:sp>
      <xdr:nvSpPr>
        <xdr:cNvPr id="41" name="Line 67"/>
        <xdr:cNvSpPr>
          <a:spLocks/>
        </xdr:cNvSpPr>
      </xdr:nvSpPr>
      <xdr:spPr>
        <a:xfrm flipH="1">
          <a:off x="7448550" y="5200650"/>
          <a:ext cx="95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295275</xdr:colOff>
      <xdr:row>38</xdr:row>
      <xdr:rowOff>0</xdr:rowOff>
    </xdr:from>
    <xdr:to>
      <xdr:col>13</xdr:col>
      <xdr:colOff>304800</xdr:colOff>
      <xdr:row>39</xdr:row>
      <xdr:rowOff>133350</xdr:rowOff>
    </xdr:to>
    <xdr:sp>
      <xdr:nvSpPr>
        <xdr:cNvPr id="42" name="Line 68"/>
        <xdr:cNvSpPr>
          <a:spLocks/>
        </xdr:cNvSpPr>
      </xdr:nvSpPr>
      <xdr:spPr>
        <a:xfrm>
          <a:off x="7924800" y="5819775"/>
          <a:ext cx="95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600075</xdr:colOff>
      <xdr:row>37</xdr:row>
      <xdr:rowOff>133350</xdr:rowOff>
    </xdr:from>
    <xdr:to>
      <xdr:col>11</xdr:col>
      <xdr:colOff>600075</xdr:colOff>
      <xdr:row>40</xdr:row>
      <xdr:rowOff>19050</xdr:rowOff>
    </xdr:to>
    <xdr:sp>
      <xdr:nvSpPr>
        <xdr:cNvPr id="43" name="Line 69"/>
        <xdr:cNvSpPr>
          <a:spLocks/>
        </xdr:cNvSpPr>
      </xdr:nvSpPr>
      <xdr:spPr>
        <a:xfrm>
          <a:off x="7010400" y="57912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104775</xdr:rowOff>
    </xdr:from>
    <xdr:to>
      <xdr:col>12</xdr:col>
      <xdr:colOff>0</xdr:colOff>
      <xdr:row>19</xdr:row>
      <xdr:rowOff>0</xdr:rowOff>
    </xdr:to>
    <xdr:sp>
      <xdr:nvSpPr>
        <xdr:cNvPr id="44" name="Line 71"/>
        <xdr:cNvSpPr>
          <a:spLocks/>
        </xdr:cNvSpPr>
      </xdr:nvSpPr>
      <xdr:spPr>
        <a:xfrm>
          <a:off x="7019925" y="215265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40</xdr:row>
      <xdr:rowOff>9525</xdr:rowOff>
    </xdr:from>
    <xdr:to>
      <xdr:col>11</xdr:col>
      <xdr:colOff>95250</xdr:colOff>
      <xdr:row>43</xdr:row>
      <xdr:rowOff>438150</xdr:rowOff>
    </xdr:to>
    <xdr:sp>
      <xdr:nvSpPr>
        <xdr:cNvPr id="45" name="Rectangle 77"/>
        <xdr:cNvSpPr>
          <a:spLocks/>
        </xdr:cNvSpPr>
      </xdr:nvSpPr>
      <xdr:spPr>
        <a:xfrm>
          <a:off x="5486400" y="6067425"/>
          <a:ext cx="101917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Correctional Youth Centre (Male under 18 years) </a:t>
          </a:r>
        </a:p>
      </xdr:txBody>
    </xdr:sp>
    <xdr:clientData/>
  </xdr:twoCellAnchor>
  <xdr:twoCellAnchor>
    <xdr:from>
      <xdr:col>10</xdr:col>
      <xdr:colOff>314325</xdr:colOff>
      <xdr:row>37</xdr:row>
      <xdr:rowOff>133350</xdr:rowOff>
    </xdr:from>
    <xdr:to>
      <xdr:col>10</xdr:col>
      <xdr:colOff>323850</xdr:colOff>
      <xdr:row>40</xdr:row>
      <xdr:rowOff>0</xdr:rowOff>
    </xdr:to>
    <xdr:sp>
      <xdr:nvSpPr>
        <xdr:cNvPr id="46" name="Line 78"/>
        <xdr:cNvSpPr>
          <a:spLocks/>
        </xdr:cNvSpPr>
      </xdr:nvSpPr>
      <xdr:spPr>
        <a:xfrm>
          <a:off x="5924550" y="5791200"/>
          <a:ext cx="95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15</xdr:row>
      <xdr:rowOff>9525</xdr:rowOff>
    </xdr:from>
    <xdr:to>
      <xdr:col>9</xdr:col>
      <xdr:colOff>123825</xdr:colOff>
      <xdr:row>18</xdr:row>
      <xdr:rowOff>47625</xdr:rowOff>
    </xdr:to>
    <xdr:sp>
      <xdr:nvSpPr>
        <xdr:cNvPr id="47" name="Rectangle 79"/>
        <xdr:cNvSpPr>
          <a:spLocks/>
        </xdr:cNvSpPr>
      </xdr:nvSpPr>
      <xdr:spPr>
        <a:xfrm>
          <a:off x="2695575" y="2362200"/>
          <a:ext cx="24288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Central Criminal Investigation Department, Anti Drug &amp; Smuggling Unit and Division Commander</a:t>
          </a:r>
        </a:p>
      </xdr:txBody>
    </xdr:sp>
    <xdr:clientData/>
  </xdr:twoCellAnchor>
  <xdr:twoCellAnchor>
    <xdr:from>
      <xdr:col>9</xdr:col>
      <xdr:colOff>142875</xdr:colOff>
      <xdr:row>20</xdr:row>
      <xdr:rowOff>38100</xdr:rowOff>
    </xdr:from>
    <xdr:to>
      <xdr:col>10</xdr:col>
      <xdr:colOff>790575</xdr:colOff>
      <xdr:row>20</xdr:row>
      <xdr:rowOff>38100</xdr:rowOff>
    </xdr:to>
    <xdr:sp>
      <xdr:nvSpPr>
        <xdr:cNvPr id="48" name="Line 80"/>
        <xdr:cNvSpPr>
          <a:spLocks/>
        </xdr:cNvSpPr>
      </xdr:nvSpPr>
      <xdr:spPr>
        <a:xfrm>
          <a:off x="5143500" y="31623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28575</xdr:rowOff>
    </xdr:from>
    <xdr:to>
      <xdr:col>13</xdr:col>
      <xdr:colOff>466725</xdr:colOff>
      <xdr:row>21</xdr:row>
      <xdr:rowOff>95250</xdr:rowOff>
    </xdr:to>
    <xdr:sp>
      <xdr:nvSpPr>
        <xdr:cNvPr id="49" name="Rectangle 81"/>
        <xdr:cNvSpPr>
          <a:spLocks/>
        </xdr:cNvSpPr>
      </xdr:nvSpPr>
      <xdr:spPr>
        <a:xfrm>
          <a:off x="6410325" y="3009900"/>
          <a:ext cx="16859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Office of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Director of Public Prosecutions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(ODPP)</a:t>
          </a:r>
        </a:p>
      </xdr:txBody>
    </xdr:sp>
    <xdr:clientData/>
  </xdr:twoCellAnchor>
  <xdr:twoCellAnchor>
    <xdr:from>
      <xdr:col>8</xdr:col>
      <xdr:colOff>485775</xdr:colOff>
      <xdr:row>27</xdr:row>
      <xdr:rowOff>9525</xdr:rowOff>
    </xdr:from>
    <xdr:to>
      <xdr:col>10</xdr:col>
      <xdr:colOff>133350</xdr:colOff>
      <xdr:row>29</xdr:row>
      <xdr:rowOff>95250</xdr:rowOff>
    </xdr:to>
    <xdr:sp>
      <xdr:nvSpPr>
        <xdr:cNvPr id="50" name="Rectangle 83"/>
        <xdr:cNvSpPr>
          <a:spLocks/>
        </xdr:cNvSpPr>
      </xdr:nvSpPr>
      <xdr:spPr>
        <a:xfrm>
          <a:off x="4876800" y="4191000"/>
          <a:ext cx="866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Supreme Court</a:t>
          </a:r>
        </a:p>
      </xdr:txBody>
    </xdr:sp>
    <xdr:clientData/>
  </xdr:twoCellAnchor>
  <xdr:twoCellAnchor>
    <xdr:from>
      <xdr:col>7</xdr:col>
      <xdr:colOff>133350</xdr:colOff>
      <xdr:row>18</xdr:row>
      <xdr:rowOff>28575</xdr:rowOff>
    </xdr:from>
    <xdr:to>
      <xdr:col>7</xdr:col>
      <xdr:colOff>133350</xdr:colOff>
      <xdr:row>19</xdr:row>
      <xdr:rowOff>28575</xdr:rowOff>
    </xdr:to>
    <xdr:sp>
      <xdr:nvSpPr>
        <xdr:cNvPr id="51" name="Line 89"/>
        <xdr:cNvSpPr>
          <a:spLocks/>
        </xdr:cNvSpPr>
      </xdr:nvSpPr>
      <xdr:spPr>
        <a:xfrm>
          <a:off x="3914775" y="2847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26</xdr:row>
      <xdr:rowOff>133350</xdr:rowOff>
    </xdr:from>
    <xdr:to>
      <xdr:col>11</xdr:col>
      <xdr:colOff>514350</xdr:colOff>
      <xdr:row>29</xdr:row>
      <xdr:rowOff>47625</xdr:rowOff>
    </xdr:to>
    <xdr:sp>
      <xdr:nvSpPr>
        <xdr:cNvPr id="52" name="Rectangle 92"/>
        <xdr:cNvSpPr>
          <a:spLocks/>
        </xdr:cNvSpPr>
      </xdr:nvSpPr>
      <xdr:spPr>
        <a:xfrm>
          <a:off x="6057900" y="4171950"/>
          <a:ext cx="8667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Industrial Court</a:t>
          </a:r>
        </a:p>
      </xdr:txBody>
    </xdr:sp>
    <xdr:clientData/>
  </xdr:twoCellAnchor>
  <xdr:twoCellAnchor>
    <xdr:from>
      <xdr:col>5</xdr:col>
      <xdr:colOff>295275</xdr:colOff>
      <xdr:row>30</xdr:row>
      <xdr:rowOff>133350</xdr:rowOff>
    </xdr:from>
    <xdr:to>
      <xdr:col>11</xdr:col>
      <xdr:colOff>9525</xdr:colOff>
      <xdr:row>30</xdr:row>
      <xdr:rowOff>133350</xdr:rowOff>
    </xdr:to>
    <xdr:sp>
      <xdr:nvSpPr>
        <xdr:cNvPr id="53" name="Line 93"/>
        <xdr:cNvSpPr>
          <a:spLocks/>
        </xdr:cNvSpPr>
      </xdr:nvSpPr>
      <xdr:spPr>
        <a:xfrm flipV="1">
          <a:off x="2857500" y="4762500"/>
          <a:ext cx="356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29</xdr:row>
      <xdr:rowOff>57150</xdr:rowOff>
    </xdr:from>
    <xdr:to>
      <xdr:col>5</xdr:col>
      <xdr:colOff>295275</xdr:colOff>
      <xdr:row>30</xdr:row>
      <xdr:rowOff>123825</xdr:rowOff>
    </xdr:to>
    <xdr:sp>
      <xdr:nvSpPr>
        <xdr:cNvPr id="54" name="Line 94"/>
        <xdr:cNvSpPr>
          <a:spLocks/>
        </xdr:cNvSpPr>
      </xdr:nvSpPr>
      <xdr:spPr>
        <a:xfrm>
          <a:off x="2847975" y="4543425"/>
          <a:ext cx="9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25</xdr:row>
      <xdr:rowOff>38100</xdr:rowOff>
    </xdr:from>
    <xdr:to>
      <xdr:col>9</xdr:col>
      <xdr:colOff>304800</xdr:colOff>
      <xdr:row>25</xdr:row>
      <xdr:rowOff>38100</xdr:rowOff>
    </xdr:to>
    <xdr:sp>
      <xdr:nvSpPr>
        <xdr:cNvPr id="55" name="Line 97"/>
        <xdr:cNvSpPr>
          <a:spLocks/>
        </xdr:cNvSpPr>
      </xdr:nvSpPr>
      <xdr:spPr>
        <a:xfrm>
          <a:off x="4381500" y="39338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6</xdr:col>
      <xdr:colOff>552450</xdr:colOff>
      <xdr:row>32</xdr:row>
      <xdr:rowOff>9525</xdr:rowOff>
    </xdr:to>
    <xdr:sp>
      <xdr:nvSpPr>
        <xdr:cNvPr id="56" name="Line 101"/>
        <xdr:cNvSpPr>
          <a:spLocks/>
        </xdr:cNvSpPr>
      </xdr:nvSpPr>
      <xdr:spPr>
        <a:xfrm>
          <a:off x="1962150" y="49149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30</xdr:row>
      <xdr:rowOff>133350</xdr:rowOff>
    </xdr:from>
    <xdr:to>
      <xdr:col>6</xdr:col>
      <xdr:colOff>552450</xdr:colOff>
      <xdr:row>32</xdr:row>
      <xdr:rowOff>19050</xdr:rowOff>
    </xdr:to>
    <xdr:sp>
      <xdr:nvSpPr>
        <xdr:cNvPr id="57" name="Line 102"/>
        <xdr:cNvSpPr>
          <a:spLocks/>
        </xdr:cNvSpPr>
      </xdr:nvSpPr>
      <xdr:spPr>
        <a:xfrm>
          <a:off x="3724275" y="47625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30</xdr:row>
      <xdr:rowOff>123825</xdr:rowOff>
    </xdr:from>
    <xdr:to>
      <xdr:col>8</xdr:col>
      <xdr:colOff>447675</xdr:colOff>
      <xdr:row>35</xdr:row>
      <xdr:rowOff>19050</xdr:rowOff>
    </xdr:to>
    <xdr:sp>
      <xdr:nvSpPr>
        <xdr:cNvPr id="58" name="Line 108"/>
        <xdr:cNvSpPr>
          <a:spLocks/>
        </xdr:cNvSpPr>
      </xdr:nvSpPr>
      <xdr:spPr>
        <a:xfrm>
          <a:off x="4838700" y="47529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47625</xdr:rowOff>
    </xdr:from>
    <xdr:to>
      <xdr:col>11</xdr:col>
      <xdr:colOff>9525</xdr:colOff>
      <xdr:row>34</xdr:row>
      <xdr:rowOff>0</xdr:rowOff>
    </xdr:to>
    <xdr:sp>
      <xdr:nvSpPr>
        <xdr:cNvPr id="59" name="Line 109"/>
        <xdr:cNvSpPr>
          <a:spLocks/>
        </xdr:cNvSpPr>
      </xdr:nvSpPr>
      <xdr:spPr>
        <a:xfrm flipH="1">
          <a:off x="6410325" y="4533900"/>
          <a:ext cx="95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25</xdr:row>
      <xdr:rowOff>28575</xdr:rowOff>
    </xdr:from>
    <xdr:to>
      <xdr:col>9</xdr:col>
      <xdr:colOff>295275</xdr:colOff>
      <xdr:row>26</xdr:row>
      <xdr:rowOff>133350</xdr:rowOff>
    </xdr:to>
    <xdr:sp>
      <xdr:nvSpPr>
        <xdr:cNvPr id="60" name="Line 110"/>
        <xdr:cNvSpPr>
          <a:spLocks/>
        </xdr:cNvSpPr>
      </xdr:nvSpPr>
      <xdr:spPr>
        <a:xfrm flipH="1">
          <a:off x="5295900" y="3924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25</xdr:row>
      <xdr:rowOff>38100</xdr:rowOff>
    </xdr:from>
    <xdr:to>
      <xdr:col>8</xdr:col>
      <xdr:colOff>9525</xdr:colOff>
      <xdr:row>27</xdr:row>
      <xdr:rowOff>38100</xdr:rowOff>
    </xdr:to>
    <xdr:sp>
      <xdr:nvSpPr>
        <xdr:cNvPr id="61" name="Line 111"/>
        <xdr:cNvSpPr>
          <a:spLocks/>
        </xdr:cNvSpPr>
      </xdr:nvSpPr>
      <xdr:spPr>
        <a:xfrm>
          <a:off x="4400550" y="39338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21</xdr:row>
      <xdr:rowOff>66675</xdr:rowOff>
    </xdr:from>
    <xdr:to>
      <xdr:col>11</xdr:col>
      <xdr:colOff>266700</xdr:colOff>
      <xdr:row>27</xdr:row>
      <xdr:rowOff>0</xdr:rowOff>
    </xdr:to>
    <xdr:sp>
      <xdr:nvSpPr>
        <xdr:cNvPr id="62" name="Line 113"/>
        <xdr:cNvSpPr>
          <a:spLocks/>
        </xdr:cNvSpPr>
      </xdr:nvSpPr>
      <xdr:spPr>
        <a:xfrm>
          <a:off x="6677025" y="33528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23</xdr:row>
      <xdr:rowOff>123825</xdr:rowOff>
    </xdr:from>
    <xdr:to>
      <xdr:col>11</xdr:col>
      <xdr:colOff>285750</xdr:colOff>
      <xdr:row>24</xdr:row>
      <xdr:rowOff>0</xdr:rowOff>
    </xdr:to>
    <xdr:sp>
      <xdr:nvSpPr>
        <xdr:cNvPr id="63" name="Line 114"/>
        <xdr:cNvSpPr>
          <a:spLocks/>
        </xdr:cNvSpPr>
      </xdr:nvSpPr>
      <xdr:spPr>
        <a:xfrm flipH="1" flipV="1">
          <a:off x="4819650" y="3733800"/>
          <a:ext cx="18764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23</xdr:row>
      <xdr:rowOff>133350</xdr:rowOff>
    </xdr:from>
    <xdr:to>
      <xdr:col>8</xdr:col>
      <xdr:colOff>428625</xdr:colOff>
      <xdr:row>25</xdr:row>
      <xdr:rowOff>28575</xdr:rowOff>
    </xdr:to>
    <xdr:sp>
      <xdr:nvSpPr>
        <xdr:cNvPr id="64" name="Line 115"/>
        <xdr:cNvSpPr>
          <a:spLocks/>
        </xdr:cNvSpPr>
      </xdr:nvSpPr>
      <xdr:spPr>
        <a:xfrm flipH="1">
          <a:off x="4819650" y="37433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22</xdr:row>
      <xdr:rowOff>152400</xdr:rowOff>
    </xdr:from>
    <xdr:to>
      <xdr:col>11</xdr:col>
      <xdr:colOff>57150</xdr:colOff>
      <xdr:row>22</xdr:row>
      <xdr:rowOff>152400</xdr:rowOff>
    </xdr:to>
    <xdr:sp>
      <xdr:nvSpPr>
        <xdr:cNvPr id="65" name="Straight Arrow Connector 81"/>
        <xdr:cNvSpPr>
          <a:spLocks/>
        </xdr:cNvSpPr>
      </xdr:nvSpPr>
      <xdr:spPr>
        <a:xfrm>
          <a:off x="1800225" y="3600450"/>
          <a:ext cx="4667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21</xdr:row>
      <xdr:rowOff>95250</xdr:rowOff>
    </xdr:from>
    <xdr:to>
      <xdr:col>11</xdr:col>
      <xdr:colOff>66675</xdr:colOff>
      <xdr:row>22</xdr:row>
      <xdr:rowOff>152400</xdr:rowOff>
    </xdr:to>
    <xdr:sp>
      <xdr:nvSpPr>
        <xdr:cNvPr id="66" name="Straight Connector 137"/>
        <xdr:cNvSpPr>
          <a:spLocks/>
        </xdr:cNvSpPr>
      </xdr:nvSpPr>
      <xdr:spPr>
        <a:xfrm flipH="1">
          <a:off x="6467475" y="3381375"/>
          <a:ext cx="95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533400</xdr:colOff>
      <xdr:row>39</xdr:row>
      <xdr:rowOff>123825</xdr:rowOff>
    </xdr:from>
    <xdr:to>
      <xdr:col>14</xdr:col>
      <xdr:colOff>228600</xdr:colOff>
      <xdr:row>43</xdr:row>
      <xdr:rowOff>447675</xdr:rowOff>
    </xdr:to>
    <xdr:sp>
      <xdr:nvSpPr>
        <xdr:cNvPr id="67" name="Rectangle 40"/>
        <xdr:cNvSpPr>
          <a:spLocks/>
        </xdr:cNvSpPr>
      </xdr:nvSpPr>
      <xdr:spPr>
        <a:xfrm>
          <a:off x="7553325" y="6038850"/>
          <a:ext cx="9144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Rehabilitation Youth Centre  (Female under 18 years)</a:t>
          </a:r>
        </a:p>
      </xdr:txBody>
    </xdr:sp>
    <xdr:clientData/>
  </xdr:twoCellAnchor>
  <xdr:twoCellAnchor>
    <xdr:from>
      <xdr:col>9</xdr:col>
      <xdr:colOff>190500</xdr:colOff>
      <xdr:row>20</xdr:row>
      <xdr:rowOff>38100</xdr:rowOff>
    </xdr:from>
    <xdr:to>
      <xdr:col>10</xdr:col>
      <xdr:colOff>361950</xdr:colOff>
      <xdr:row>20</xdr:row>
      <xdr:rowOff>38100</xdr:rowOff>
    </xdr:to>
    <xdr:sp>
      <xdr:nvSpPr>
        <xdr:cNvPr id="68" name="Straight Arrow Connector 139"/>
        <xdr:cNvSpPr>
          <a:spLocks/>
        </xdr:cNvSpPr>
      </xdr:nvSpPr>
      <xdr:spPr>
        <a:xfrm rot="10800000" flipV="1">
          <a:off x="5191125" y="3162300"/>
          <a:ext cx="781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22</xdr:row>
      <xdr:rowOff>142875</xdr:rowOff>
    </xdr:from>
    <xdr:to>
      <xdr:col>3</xdr:col>
      <xdr:colOff>371475</xdr:colOff>
      <xdr:row>34</xdr:row>
      <xdr:rowOff>57150</xdr:rowOff>
    </xdr:to>
    <xdr:sp>
      <xdr:nvSpPr>
        <xdr:cNvPr id="69" name="Straight Arrow Connector 140"/>
        <xdr:cNvSpPr>
          <a:spLocks/>
        </xdr:cNvSpPr>
      </xdr:nvSpPr>
      <xdr:spPr>
        <a:xfrm flipH="1" flipV="1">
          <a:off x="1809750" y="3590925"/>
          <a:ext cx="19050" cy="1657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37</xdr:row>
      <xdr:rowOff>85725</xdr:rowOff>
    </xdr:from>
    <xdr:to>
      <xdr:col>9</xdr:col>
      <xdr:colOff>9525</xdr:colOff>
      <xdr:row>39</xdr:row>
      <xdr:rowOff>133350</xdr:rowOff>
    </xdr:to>
    <xdr:sp>
      <xdr:nvSpPr>
        <xdr:cNvPr id="70" name="Line 60"/>
        <xdr:cNvSpPr>
          <a:spLocks/>
        </xdr:cNvSpPr>
      </xdr:nvSpPr>
      <xdr:spPr>
        <a:xfrm flipH="1">
          <a:off x="5010150" y="57435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22</xdr:row>
      <xdr:rowOff>142875</xdr:rowOff>
    </xdr:from>
    <xdr:to>
      <xdr:col>3</xdr:col>
      <xdr:colOff>371475</xdr:colOff>
      <xdr:row>34</xdr:row>
      <xdr:rowOff>57150</xdr:rowOff>
    </xdr:to>
    <xdr:sp>
      <xdr:nvSpPr>
        <xdr:cNvPr id="71" name="Line 57"/>
        <xdr:cNvSpPr>
          <a:spLocks/>
        </xdr:cNvSpPr>
      </xdr:nvSpPr>
      <xdr:spPr>
        <a:xfrm>
          <a:off x="1800225" y="3590925"/>
          <a:ext cx="28575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I7" sqref="I7"/>
    </sheetView>
  </sheetViews>
  <sheetFormatPr defaultColWidth="18.7109375" defaultRowHeight="12.75"/>
  <cols>
    <col min="1" max="1" width="1.8515625" style="1" customWidth="1"/>
    <col min="2" max="2" width="3.7109375" style="1" customWidth="1"/>
    <col min="3" max="3" width="30.140625" style="1" customWidth="1"/>
    <col min="4" max="4" width="14.57421875" style="1" customWidth="1"/>
    <col min="5" max="5" width="13.00390625" style="1" customWidth="1"/>
    <col min="6" max="6" width="14.57421875" style="1" customWidth="1"/>
    <col min="7" max="7" width="15.421875" style="1" customWidth="1"/>
    <col min="8" max="9" width="9.140625" style="1" customWidth="1"/>
    <col min="10" max="10" width="9.140625" style="1" hidden="1" customWidth="1"/>
    <col min="11" max="215" width="9.140625" style="1" customWidth="1"/>
    <col min="216" max="16384" width="18.7109375" style="1" customWidth="1"/>
  </cols>
  <sheetData>
    <row r="1" ht="15.75">
      <c r="G1" s="153" t="s">
        <v>115</v>
      </c>
    </row>
    <row r="2" spans="7:13" ht="25.5" customHeight="1">
      <c r="G2" s="153"/>
      <c r="K2" s="320"/>
      <c r="L2" s="320"/>
      <c r="M2" s="320"/>
    </row>
    <row r="3" spans="1:16" ht="30.75" customHeight="1">
      <c r="A3" s="584" t="s">
        <v>243</v>
      </c>
      <c r="B3" s="584"/>
      <c r="C3" s="584"/>
      <c r="D3" s="584"/>
      <c r="E3" s="584"/>
      <c r="F3" s="584"/>
      <c r="G3" s="584"/>
      <c r="K3" s="320"/>
      <c r="L3" s="320"/>
      <c r="M3" s="320"/>
      <c r="N3" s="322"/>
      <c r="O3" s="322"/>
      <c r="P3" s="322"/>
    </row>
    <row r="4" spans="1:16" s="103" customFormat="1" ht="23.25" customHeight="1">
      <c r="A4" s="114"/>
      <c r="B4" s="112" t="s">
        <v>6</v>
      </c>
      <c r="C4" s="112"/>
      <c r="D4" s="585">
        <v>2018</v>
      </c>
      <c r="E4" s="585"/>
      <c r="F4" s="585">
        <v>2019</v>
      </c>
      <c r="G4" s="585"/>
      <c r="K4" s="320"/>
      <c r="L4" s="320"/>
      <c r="M4" s="320"/>
      <c r="N4" s="1"/>
      <c r="O4" s="1"/>
      <c r="P4" s="1"/>
    </row>
    <row r="5" spans="1:16" s="103" customFormat="1" ht="23.25" customHeight="1">
      <c r="A5" s="111"/>
      <c r="B5" s="113"/>
      <c r="C5" s="113"/>
      <c r="D5" s="104" t="s">
        <v>1</v>
      </c>
      <c r="E5" s="104" t="s">
        <v>31</v>
      </c>
      <c r="F5" s="104" t="s">
        <v>1</v>
      </c>
      <c r="G5" s="104" t="s">
        <v>31</v>
      </c>
      <c r="K5" s="320"/>
      <c r="L5" s="320"/>
      <c r="M5" s="320"/>
      <c r="N5" s="322"/>
      <c r="O5" s="322"/>
      <c r="P5" s="322"/>
    </row>
    <row r="6" spans="2:16" s="5" customFormat="1" ht="28.5" customHeight="1">
      <c r="B6" s="586" t="s">
        <v>7</v>
      </c>
      <c r="C6" s="586"/>
      <c r="D6" s="2">
        <v>6569</v>
      </c>
      <c r="E6" s="135">
        <v>5.2</v>
      </c>
      <c r="F6" s="2">
        <v>6516</v>
      </c>
      <c r="G6" s="135">
        <f>F6*1000/1265711</f>
        <v>5.14809462823662</v>
      </c>
      <c r="K6" s="320"/>
      <c r="L6" s="320"/>
      <c r="M6" s="320"/>
      <c r="N6" s="322"/>
      <c r="O6" s="322"/>
      <c r="P6" s="322"/>
    </row>
    <row r="7" spans="3:16" s="5" customFormat="1" ht="28.5" customHeight="1">
      <c r="C7" s="105" t="s">
        <v>23</v>
      </c>
      <c r="D7" s="3">
        <v>1184</v>
      </c>
      <c r="E7" s="135"/>
      <c r="F7" s="3">
        <v>1604</v>
      </c>
      <c r="G7" s="135"/>
      <c r="K7" s="320"/>
      <c r="L7" s="320"/>
      <c r="M7" s="320"/>
      <c r="N7" s="322"/>
      <c r="O7" s="322"/>
      <c r="P7" s="322"/>
    </row>
    <row r="8" spans="2:16" s="5" customFormat="1" ht="28.5" customHeight="1">
      <c r="B8" s="583" t="s">
        <v>8</v>
      </c>
      <c r="C8" s="583"/>
      <c r="D8" s="2">
        <v>38888</v>
      </c>
      <c r="E8" s="135">
        <v>30.7</v>
      </c>
      <c r="F8" s="2">
        <v>38488</v>
      </c>
      <c r="G8" s="135">
        <f>F8*1000/1265711</f>
        <v>30.408205348614334</v>
      </c>
      <c r="K8" s="320"/>
      <c r="L8" s="320"/>
      <c r="M8" s="320"/>
      <c r="N8" s="1"/>
      <c r="O8" s="1"/>
      <c r="P8" s="1"/>
    </row>
    <row r="9" spans="3:16" s="5" customFormat="1" ht="28.5" customHeight="1">
      <c r="C9" s="105" t="s">
        <v>23</v>
      </c>
      <c r="D9" s="3">
        <v>3083</v>
      </c>
      <c r="E9" s="135"/>
      <c r="F9" s="3">
        <v>3302</v>
      </c>
      <c r="G9" s="135"/>
      <c r="K9" s="320"/>
      <c r="L9" s="320"/>
      <c r="M9" s="320"/>
      <c r="N9" s="322"/>
      <c r="O9" s="322"/>
      <c r="P9" s="322"/>
    </row>
    <row r="10" spans="2:16" s="5" customFormat="1" ht="28.5" customHeight="1">
      <c r="B10" s="583" t="s">
        <v>9</v>
      </c>
      <c r="C10" s="583"/>
      <c r="D10" s="2">
        <v>258858</v>
      </c>
      <c r="E10" s="135">
        <v>204.6</v>
      </c>
      <c r="F10" s="2">
        <v>188010</v>
      </c>
      <c r="G10" s="135">
        <f>F10*1000/1265711</f>
        <v>148.54101765726932</v>
      </c>
      <c r="K10" s="320"/>
      <c r="L10" s="320"/>
      <c r="M10" s="320"/>
      <c r="N10" s="1"/>
      <c r="O10" s="1"/>
      <c r="P10" s="1"/>
    </row>
    <row r="11" spans="3:16" s="5" customFormat="1" ht="28.5" customHeight="1">
      <c r="C11" s="105" t="s">
        <v>19</v>
      </c>
      <c r="D11" s="3">
        <v>243425</v>
      </c>
      <c r="E11" s="135"/>
      <c r="F11" s="3">
        <v>176692</v>
      </c>
      <c r="G11" s="135"/>
      <c r="K11" s="320"/>
      <c r="L11" s="320"/>
      <c r="M11" s="320"/>
      <c r="N11" s="322"/>
      <c r="O11" s="322"/>
      <c r="P11" s="322"/>
    </row>
    <row r="12" spans="1:16" s="21" customFormat="1" ht="28.5" customHeight="1">
      <c r="A12" s="107"/>
      <c r="B12" s="587" t="s">
        <v>29</v>
      </c>
      <c r="C12" s="587"/>
      <c r="D12" s="106">
        <v>304315</v>
      </c>
      <c r="E12" s="136"/>
      <c r="F12" s="106">
        <f>SUM(F6,F8,F10)</f>
        <v>233014</v>
      </c>
      <c r="G12" s="136"/>
      <c r="K12" s="320"/>
      <c r="L12" s="320"/>
      <c r="M12" s="320"/>
      <c r="N12" s="322"/>
      <c r="O12" s="322"/>
      <c r="P12" s="322"/>
    </row>
    <row r="13" spans="1:16" s="21" customFormat="1" ht="28.5" customHeight="1">
      <c r="A13" s="112"/>
      <c r="B13" s="588" t="s">
        <v>18</v>
      </c>
      <c r="C13" s="588"/>
      <c r="D13" s="4">
        <v>45457</v>
      </c>
      <c r="E13" s="137">
        <v>35.9</v>
      </c>
      <c r="F13" s="4">
        <f>F12-F10</f>
        <v>45004</v>
      </c>
      <c r="G13" s="137">
        <f>F13*1000/1265711</f>
        <v>35.55629997685096</v>
      </c>
      <c r="J13" s="115">
        <f aca="true" t="shared" si="0" ref="J13:J18">(F13-D13)/D13*100</f>
        <v>-0.9965461865059286</v>
      </c>
      <c r="K13" s="320"/>
      <c r="L13" s="320"/>
      <c r="M13" s="320"/>
      <c r="N13" s="322"/>
      <c r="O13" s="322"/>
      <c r="P13" s="322"/>
    </row>
    <row r="14" spans="2:10" s="5" customFormat="1" ht="28.5" customHeight="1">
      <c r="B14" s="102"/>
      <c r="C14" s="105" t="s">
        <v>23</v>
      </c>
      <c r="D14" s="3">
        <f>SUM(D7,D9)</f>
        <v>4267</v>
      </c>
      <c r="E14" s="138">
        <v>3.4</v>
      </c>
      <c r="F14" s="3">
        <f>SUM(F7+F9)</f>
        <v>4906</v>
      </c>
      <c r="G14" s="138">
        <f>F14*1000/1265711</f>
        <v>3.876082296827633</v>
      </c>
      <c r="J14" s="115">
        <f t="shared" si="0"/>
        <v>14.975392547457231</v>
      </c>
    </row>
    <row r="15" spans="2:10" s="110" customFormat="1" ht="28.5" customHeight="1">
      <c r="B15" s="589" t="s">
        <v>10</v>
      </c>
      <c r="C15" s="589"/>
      <c r="D15" s="4">
        <v>61007</v>
      </c>
      <c r="E15" s="135"/>
      <c r="F15" s="323">
        <v>60185</v>
      </c>
      <c r="G15" s="135"/>
      <c r="J15" s="115">
        <f t="shared" si="0"/>
        <v>-1.3473863654990412</v>
      </c>
    </row>
    <row r="16" spans="2:10" s="110" customFormat="1" ht="28.5" customHeight="1">
      <c r="B16" s="590" t="s">
        <v>24</v>
      </c>
      <c r="C16" s="590"/>
      <c r="D16" s="139">
        <v>86</v>
      </c>
      <c r="E16" s="135"/>
      <c r="F16" s="321">
        <v>94</v>
      </c>
      <c r="G16" s="135"/>
      <c r="J16" s="115">
        <f t="shared" si="0"/>
        <v>9.30232558139535</v>
      </c>
    </row>
    <row r="17" spans="2:10" s="110" customFormat="1" ht="28.5" customHeight="1">
      <c r="B17" s="591" t="s">
        <v>25</v>
      </c>
      <c r="C17" s="591"/>
      <c r="D17" s="139">
        <v>254</v>
      </c>
      <c r="E17" s="135"/>
      <c r="F17" s="324">
        <v>250</v>
      </c>
      <c r="G17" s="135"/>
      <c r="J17" s="115">
        <f t="shared" si="0"/>
        <v>-1.574803149606299</v>
      </c>
    </row>
    <row r="18" spans="1:10" s="115" customFormat="1" ht="28.5" customHeight="1">
      <c r="A18" s="101"/>
      <c r="B18" s="587" t="s">
        <v>11</v>
      </c>
      <c r="C18" s="587"/>
      <c r="D18" s="106">
        <v>365322</v>
      </c>
      <c r="E18" s="136"/>
      <c r="F18" s="106">
        <f>F12+F15</f>
        <v>293199</v>
      </c>
      <c r="G18" s="136"/>
      <c r="J18" s="115">
        <f t="shared" si="0"/>
        <v>-19.742309524200568</v>
      </c>
    </row>
    <row r="19" spans="2:6" ht="18.75" customHeight="1">
      <c r="B19" s="108" t="s">
        <v>15</v>
      </c>
      <c r="D19" s="109"/>
      <c r="E19" s="109"/>
      <c r="F19" s="109"/>
    </row>
    <row r="20" ht="12">
      <c r="D20" s="109"/>
    </row>
  </sheetData>
  <sheetProtection/>
  <mergeCells count="12">
    <mergeCell ref="B16:C16"/>
    <mergeCell ref="B17:C17"/>
    <mergeCell ref="B8:C8"/>
    <mergeCell ref="A3:G3"/>
    <mergeCell ref="D4:E4"/>
    <mergeCell ref="F4:G4"/>
    <mergeCell ref="B6:C6"/>
    <mergeCell ref="B18:C18"/>
    <mergeCell ref="B10:C10"/>
    <mergeCell ref="B12:C12"/>
    <mergeCell ref="B13:C13"/>
    <mergeCell ref="B15:C15"/>
  </mergeCells>
  <printOptions horizontalCentered="1"/>
  <pageMargins left="0.57" right="0.748031496062992" top="0.748031496062992" bottom="0.748031496062992" header="0.31496062992126" footer="0.31496062992126"/>
  <pageSetup horizontalDpi="600" verticalDpi="600" orientation="portrait" r:id="rId1"/>
  <headerFooter>
    <oddFooter>&amp;C17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Y28"/>
  <sheetViews>
    <sheetView zoomScalePageLayoutView="0" workbookViewId="0" topLeftCell="A1">
      <selection activeCell="A16" sqref="A16"/>
    </sheetView>
  </sheetViews>
  <sheetFormatPr defaultColWidth="6.7109375" defaultRowHeight="12.75"/>
  <cols>
    <col min="1" max="1" width="9.140625" style="87" customWidth="1"/>
    <col min="2" max="2" width="5.8515625" style="87" customWidth="1"/>
    <col min="3" max="3" width="6.7109375" style="87" customWidth="1"/>
    <col min="4" max="4" width="6.28125" style="87" customWidth="1"/>
    <col min="5" max="6" width="6.7109375" style="87" customWidth="1"/>
    <col min="7" max="7" width="6.7109375" style="437" customWidth="1"/>
    <col min="8" max="8" width="5.8515625" style="87" customWidth="1"/>
    <col min="9" max="9" width="8.421875" style="87" customWidth="1"/>
    <col min="10" max="10" width="6.421875" style="93" customWidth="1"/>
    <col min="11" max="11" width="6.7109375" style="87" customWidth="1"/>
    <col min="12" max="12" width="6.28125" style="87" customWidth="1"/>
    <col min="13" max="13" width="6.7109375" style="87" customWidth="1"/>
    <col min="14" max="14" width="4.28125" style="86" customWidth="1"/>
    <col min="15" max="15" width="5.8515625" style="87" customWidth="1"/>
    <col min="16" max="16" width="5.8515625" style="87" hidden="1" customWidth="1"/>
    <col min="17" max="17" width="8.28125" style="87" hidden="1" customWidth="1"/>
    <col min="18" max="18" width="11.57421875" style="87" hidden="1" customWidth="1"/>
    <col min="19" max="19" width="11.28125" style="87" hidden="1" customWidth="1"/>
    <col min="20" max="21" width="5.8515625" style="87" hidden="1" customWidth="1"/>
    <col min="22" max="22" width="9.140625" style="87" hidden="1" customWidth="1"/>
    <col min="23" max="250" width="5.8515625" style="87" customWidth="1"/>
    <col min="251" max="251" width="9.140625" style="87" customWidth="1"/>
    <col min="252" max="252" width="5.8515625" style="87" customWidth="1"/>
    <col min="253" max="253" width="6.7109375" style="87" customWidth="1"/>
    <col min="254" max="254" width="5.7109375" style="87" customWidth="1"/>
    <col min="255" max="16384" width="6.7109375" style="87" customWidth="1"/>
  </cols>
  <sheetData>
    <row r="1" spans="1:13" ht="25.5" customHeight="1">
      <c r="A1" s="657" t="s">
        <v>275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</row>
    <row r="2" spans="1:13" ht="27" customHeight="1">
      <c r="A2" s="344" t="s">
        <v>257</v>
      </c>
      <c r="B2" s="659">
        <v>2018</v>
      </c>
      <c r="C2" s="654"/>
      <c r="D2" s="654"/>
      <c r="E2" s="654"/>
      <c r="F2" s="654"/>
      <c r="G2" s="654"/>
      <c r="H2" s="659">
        <v>2019</v>
      </c>
      <c r="I2" s="654"/>
      <c r="J2" s="654"/>
      <c r="K2" s="654"/>
      <c r="L2" s="654"/>
      <c r="M2" s="654"/>
    </row>
    <row r="3" spans="1:13" ht="27" customHeight="1">
      <c r="A3" s="345"/>
      <c r="B3" s="347" t="s">
        <v>2</v>
      </c>
      <c r="C3" s="347"/>
      <c r="D3" s="347" t="s">
        <v>3</v>
      </c>
      <c r="E3" s="347"/>
      <c r="F3" s="348" t="s">
        <v>0</v>
      </c>
      <c r="G3" s="348"/>
      <c r="H3" s="347" t="s">
        <v>2</v>
      </c>
      <c r="I3" s="347"/>
      <c r="J3" s="347" t="s">
        <v>3</v>
      </c>
      <c r="K3" s="347"/>
      <c r="L3" s="348" t="s">
        <v>0</v>
      </c>
      <c r="M3" s="348"/>
    </row>
    <row r="4" spans="1:19" ht="27" customHeight="1">
      <c r="A4" s="346"/>
      <c r="B4" s="88" t="s">
        <v>87</v>
      </c>
      <c r="C4" s="88" t="s">
        <v>31</v>
      </c>
      <c r="D4" s="88" t="s">
        <v>87</v>
      </c>
      <c r="E4" s="95" t="s">
        <v>31</v>
      </c>
      <c r="F4" s="88" t="s">
        <v>87</v>
      </c>
      <c r="G4" s="431" t="s">
        <v>31</v>
      </c>
      <c r="H4" s="88" t="s">
        <v>87</v>
      </c>
      <c r="I4" s="88" t="s">
        <v>31</v>
      </c>
      <c r="J4" s="431" t="s">
        <v>87</v>
      </c>
      <c r="K4" s="95" t="s">
        <v>31</v>
      </c>
      <c r="L4" s="88" t="s">
        <v>87</v>
      </c>
      <c r="M4" s="88" t="s">
        <v>31</v>
      </c>
      <c r="N4" s="89"/>
      <c r="Q4" s="93"/>
      <c r="R4" s="93"/>
      <c r="S4" s="93"/>
    </row>
    <row r="5" spans="1:25" s="93" customFormat="1" ht="27" customHeight="1">
      <c r="A5" s="345" t="s">
        <v>273</v>
      </c>
      <c r="B5" s="92">
        <v>26</v>
      </c>
      <c r="C5" s="91">
        <v>65.92124946122055</v>
      </c>
      <c r="D5" s="209">
        <v>1</v>
      </c>
      <c r="E5" s="546">
        <v>2.6149943777620877</v>
      </c>
      <c r="F5" s="92">
        <v>27</v>
      </c>
      <c r="G5" s="233">
        <v>34.757086583764575</v>
      </c>
      <c r="H5" s="92">
        <v>15</v>
      </c>
      <c r="I5" s="91">
        <f>H5*100000/38652</f>
        <v>38.8078236572493</v>
      </c>
      <c r="J5" s="426">
        <v>0</v>
      </c>
      <c r="K5" s="147">
        <v>0</v>
      </c>
      <c r="L5" s="92">
        <f>H5+J5</f>
        <v>15</v>
      </c>
      <c r="M5" s="91">
        <f>L5*100000/76282</f>
        <v>19.663878765632784</v>
      </c>
      <c r="N5" s="89"/>
      <c r="P5" s="234">
        <v>38652</v>
      </c>
      <c r="Q5" s="143">
        <v>37630</v>
      </c>
      <c r="R5" s="142">
        <v>76282</v>
      </c>
      <c r="S5" s="432"/>
      <c r="T5" s="433">
        <f>H5/P5*100000</f>
        <v>38.8078236572493</v>
      </c>
      <c r="U5" s="434">
        <f>J5/Q5*100000</f>
        <v>0</v>
      </c>
      <c r="V5" s="532">
        <f>L5/R5*100000</f>
        <v>19.663878765632784</v>
      </c>
      <c r="W5" s="433"/>
      <c r="X5" s="433"/>
      <c r="Y5" s="433"/>
    </row>
    <row r="6" spans="1:22" s="93" customFormat="1" ht="27" customHeight="1">
      <c r="A6" s="90" t="s">
        <v>88</v>
      </c>
      <c r="B6" s="94">
        <v>376</v>
      </c>
      <c r="C6" s="91">
        <v>950.4790313203064</v>
      </c>
      <c r="D6" s="94">
        <v>9</v>
      </c>
      <c r="E6" s="147">
        <v>23.515886287625417</v>
      </c>
      <c r="F6" s="94">
        <v>385</v>
      </c>
      <c r="G6" s="233">
        <v>494.66151019516644</v>
      </c>
      <c r="H6" s="94">
        <v>376</v>
      </c>
      <c r="I6" s="91">
        <v>945.1985922574157</v>
      </c>
      <c r="J6" s="426">
        <v>13</v>
      </c>
      <c r="K6" s="147">
        <v>34.042107468314654</v>
      </c>
      <c r="L6" s="94">
        <v>389</v>
      </c>
      <c r="M6" s="91">
        <v>498.92263492714955</v>
      </c>
      <c r="N6" s="89"/>
      <c r="P6" s="234">
        <v>39780</v>
      </c>
      <c r="Q6" s="143">
        <v>38188</v>
      </c>
      <c r="R6" s="142">
        <v>77968</v>
      </c>
      <c r="S6" s="432"/>
      <c r="T6" s="433">
        <f aca="true" t="shared" si="0" ref="T6:T12">H6/P6*100000</f>
        <v>945.1985922574157</v>
      </c>
      <c r="U6" s="533">
        <f aca="true" t="shared" si="1" ref="U6:U12">J6/Q6*100000</f>
        <v>34.042107468314654</v>
      </c>
      <c r="V6" s="532">
        <f aca="true" t="shared" si="2" ref="V6:V12">L6/R6*100000</f>
        <v>498.92263492714955</v>
      </c>
    </row>
    <row r="7" spans="1:22" s="93" customFormat="1" ht="27" customHeight="1">
      <c r="A7" s="90" t="s">
        <v>89</v>
      </c>
      <c r="B7" s="94">
        <v>661</v>
      </c>
      <c r="C7" s="91">
        <v>1679.7966963151205</v>
      </c>
      <c r="D7" s="94">
        <v>20</v>
      </c>
      <c r="E7" s="147">
        <v>51.17052577715236</v>
      </c>
      <c r="F7" s="94">
        <v>681</v>
      </c>
      <c r="G7" s="233">
        <v>868.2348441384586</v>
      </c>
      <c r="H7" s="94">
        <v>701</v>
      </c>
      <c r="I7" s="91">
        <v>1803.2154340836014</v>
      </c>
      <c r="J7" s="426">
        <v>14</v>
      </c>
      <c r="K7" s="147">
        <v>36.44220006767837</v>
      </c>
      <c r="L7" s="94">
        <v>715</v>
      </c>
      <c r="M7" s="91">
        <v>925.0633959530094</v>
      </c>
      <c r="N7" s="89"/>
      <c r="P7" s="234">
        <v>38875</v>
      </c>
      <c r="Q7" s="143">
        <v>38417</v>
      </c>
      <c r="R7" s="142">
        <v>77292</v>
      </c>
      <c r="S7" s="432"/>
      <c r="T7" s="433">
        <f t="shared" si="0"/>
        <v>1803.2154340836014</v>
      </c>
      <c r="U7" s="533">
        <f t="shared" si="1"/>
        <v>36.44220006767837</v>
      </c>
      <c r="V7" s="532">
        <f t="shared" si="2"/>
        <v>925.0633959530094</v>
      </c>
    </row>
    <row r="8" spans="1:22" s="93" customFormat="1" ht="27" customHeight="1">
      <c r="A8" s="90" t="s">
        <v>90</v>
      </c>
      <c r="B8" s="94">
        <v>726</v>
      </c>
      <c r="C8" s="91">
        <v>1527.295676869675</v>
      </c>
      <c r="D8" s="94">
        <v>33</v>
      </c>
      <c r="E8" s="147">
        <v>71.69237453834455</v>
      </c>
      <c r="F8" s="94">
        <v>759</v>
      </c>
      <c r="G8" s="233">
        <v>811.2007695185166</v>
      </c>
      <c r="H8" s="94">
        <v>890</v>
      </c>
      <c r="I8" s="91">
        <v>1828.7545975712496</v>
      </c>
      <c r="J8" s="426">
        <v>43</v>
      </c>
      <c r="K8" s="147">
        <v>90.75942420532736</v>
      </c>
      <c r="L8" s="94">
        <v>933</v>
      </c>
      <c r="M8" s="91">
        <v>971.4196470404498</v>
      </c>
      <c r="N8" s="86"/>
      <c r="P8" s="234">
        <v>48667</v>
      </c>
      <c r="Q8" s="143">
        <v>47378</v>
      </c>
      <c r="R8" s="142">
        <v>96045</v>
      </c>
      <c r="S8" s="142"/>
      <c r="T8" s="433">
        <f t="shared" si="0"/>
        <v>1828.7545975712496</v>
      </c>
      <c r="U8" s="533">
        <f t="shared" si="1"/>
        <v>90.75942420532736</v>
      </c>
      <c r="V8" s="532">
        <f t="shared" si="2"/>
        <v>971.4196470404498</v>
      </c>
    </row>
    <row r="9" spans="1:22" s="93" customFormat="1" ht="27" customHeight="1">
      <c r="A9" s="90" t="s">
        <v>91</v>
      </c>
      <c r="B9" s="94">
        <v>564</v>
      </c>
      <c r="C9" s="91">
        <v>1325.4059643268395</v>
      </c>
      <c r="D9" s="94">
        <v>27</v>
      </c>
      <c r="E9" s="147">
        <v>64.74975419074798</v>
      </c>
      <c r="F9" s="94">
        <v>591</v>
      </c>
      <c r="G9" s="233">
        <v>701.4670274889617</v>
      </c>
      <c r="H9" s="94">
        <v>588</v>
      </c>
      <c r="I9" s="435">
        <v>1395.54753880477</v>
      </c>
      <c r="J9" s="426">
        <v>22</v>
      </c>
      <c r="K9" s="147">
        <v>53.392874478206</v>
      </c>
      <c r="L9" s="94">
        <v>610</v>
      </c>
      <c r="M9" s="91">
        <v>731.9590102954235</v>
      </c>
      <c r="N9" s="86"/>
      <c r="P9" s="234">
        <v>42134</v>
      </c>
      <c r="Q9" s="143">
        <v>41204</v>
      </c>
      <c r="R9" s="142">
        <v>83338</v>
      </c>
      <c r="S9" s="432"/>
      <c r="T9" s="433">
        <f t="shared" si="0"/>
        <v>1395.5475388047657</v>
      </c>
      <c r="U9" s="533">
        <f t="shared" si="1"/>
        <v>53.392874478206</v>
      </c>
      <c r="V9" s="532">
        <f t="shared" si="2"/>
        <v>731.9590102954235</v>
      </c>
    </row>
    <row r="10" spans="1:22" s="93" customFormat="1" ht="27" customHeight="1">
      <c r="A10" s="90" t="s">
        <v>92</v>
      </c>
      <c r="B10" s="94">
        <v>963</v>
      </c>
      <c r="C10" s="91">
        <v>701.6955821595901</v>
      </c>
      <c r="D10" s="94">
        <v>44</v>
      </c>
      <c r="E10" s="147">
        <v>32.847096764560966</v>
      </c>
      <c r="F10" s="94">
        <v>1007</v>
      </c>
      <c r="G10" s="233">
        <v>371.3222686426272</v>
      </c>
      <c r="H10" s="94">
        <v>992</v>
      </c>
      <c r="I10" s="91">
        <v>727.8864144990278</v>
      </c>
      <c r="J10" s="426">
        <v>36</v>
      </c>
      <c r="K10" s="147">
        <v>27.110679348440005</v>
      </c>
      <c r="L10" s="94">
        <v>1028</v>
      </c>
      <c r="M10" s="91">
        <v>382.0510342879654</v>
      </c>
      <c r="N10" s="86"/>
      <c r="P10" s="234">
        <v>136285</v>
      </c>
      <c r="Q10" s="143">
        <v>132789</v>
      </c>
      <c r="R10" s="142">
        <v>269074</v>
      </c>
      <c r="S10" s="432"/>
      <c r="T10" s="433">
        <f t="shared" si="0"/>
        <v>727.8864144990278</v>
      </c>
      <c r="U10" s="533">
        <f t="shared" si="1"/>
        <v>27.110679348440005</v>
      </c>
      <c r="V10" s="532">
        <f t="shared" si="2"/>
        <v>382.0510342879654</v>
      </c>
    </row>
    <row r="11" spans="1:22" s="93" customFormat="1" ht="27" customHeight="1">
      <c r="A11" s="90" t="s">
        <v>93</v>
      </c>
      <c r="B11" s="94">
        <v>198</v>
      </c>
      <c r="C11" s="91">
        <v>113.47355149292223</v>
      </c>
      <c r="D11" s="94">
        <v>6</v>
      </c>
      <c r="E11" s="147">
        <v>3.006057205268616</v>
      </c>
      <c r="F11" s="94">
        <v>204</v>
      </c>
      <c r="G11" s="233">
        <v>54.53276911520582</v>
      </c>
      <c r="H11" s="94">
        <v>216</v>
      </c>
      <c r="I11" s="91">
        <v>120.84186499278304</v>
      </c>
      <c r="J11" s="426">
        <v>7</v>
      </c>
      <c r="K11" s="147">
        <v>3.424691043943678</v>
      </c>
      <c r="L11" s="94">
        <v>223</v>
      </c>
      <c r="M11" s="91">
        <v>58.20266009646504</v>
      </c>
      <c r="N11" s="86"/>
      <c r="P11" s="234">
        <v>178746</v>
      </c>
      <c r="Q11" s="143">
        <v>204398</v>
      </c>
      <c r="R11" s="142">
        <v>383144</v>
      </c>
      <c r="S11" s="432"/>
      <c r="T11" s="433">
        <f t="shared" si="0"/>
        <v>120.84186499278304</v>
      </c>
      <c r="U11" s="533">
        <f t="shared" si="1"/>
        <v>3.424691043943678</v>
      </c>
      <c r="V11" s="532">
        <f t="shared" si="2"/>
        <v>58.20266009646504</v>
      </c>
    </row>
    <row r="12" spans="1:22" s="93" customFormat="1" ht="27" customHeight="1">
      <c r="A12" s="95" t="s">
        <v>0</v>
      </c>
      <c r="B12" s="97">
        <v>3514</v>
      </c>
      <c r="C12" s="96">
        <v>675.5522745579785</v>
      </c>
      <c r="D12" s="97">
        <v>140</v>
      </c>
      <c r="E12" s="436">
        <v>26.076687813618737</v>
      </c>
      <c r="F12" s="97">
        <v>3654</v>
      </c>
      <c r="G12" s="235">
        <v>345.6806474653397</v>
      </c>
      <c r="H12" s="97">
        <f>SUM(H5:H11)</f>
        <v>3778</v>
      </c>
      <c r="I12" s="96">
        <v>722.2</v>
      </c>
      <c r="J12" s="97">
        <f>SUM(J5:J11)</f>
        <v>135</v>
      </c>
      <c r="K12" s="436">
        <v>25</v>
      </c>
      <c r="L12" s="97">
        <f>H12+J12</f>
        <v>3913</v>
      </c>
      <c r="M12" s="96">
        <v>368.1</v>
      </c>
      <c r="N12" s="86"/>
      <c r="P12" s="234">
        <f>SUM(P5:P11)</f>
        <v>523139</v>
      </c>
      <c r="Q12" s="234">
        <f>SUM(Q5:Q11)</f>
        <v>540004</v>
      </c>
      <c r="R12" s="234">
        <f>SUM(R5:R11)</f>
        <v>1063143</v>
      </c>
      <c r="S12" s="433"/>
      <c r="T12" s="433">
        <f t="shared" si="0"/>
        <v>722.179000227473</v>
      </c>
      <c r="U12" s="533">
        <f t="shared" si="1"/>
        <v>24.999814816186547</v>
      </c>
      <c r="V12" s="532">
        <f t="shared" si="2"/>
        <v>368.0596119242661</v>
      </c>
    </row>
    <row r="13" spans="1:14" s="93" customFormat="1" ht="6" customHeight="1">
      <c r="A13" s="98"/>
      <c r="B13" s="99"/>
      <c r="C13" s="100"/>
      <c r="D13" s="99"/>
      <c r="E13" s="100"/>
      <c r="F13" s="99"/>
      <c r="G13" s="100"/>
      <c r="H13" s="99"/>
      <c r="I13" s="100"/>
      <c r="J13" s="99"/>
      <c r="K13" s="100"/>
      <c r="L13" s="99"/>
      <c r="M13" s="100"/>
      <c r="N13" s="86"/>
    </row>
    <row r="14" spans="1:14" s="93" customFormat="1" ht="16.5" customHeight="1">
      <c r="A14" s="89" t="s">
        <v>94</v>
      </c>
      <c r="H14" s="143"/>
      <c r="N14" s="86"/>
    </row>
    <row r="15" ht="14.25" customHeight="1">
      <c r="A15" s="201" t="s">
        <v>194</v>
      </c>
    </row>
    <row r="16" spans="1:14" ht="12.75">
      <c r="A16" s="438"/>
      <c r="B16" s="439"/>
      <c r="C16" s="439"/>
      <c r="D16" s="440"/>
      <c r="E16" s="144"/>
      <c r="F16" s="144"/>
      <c r="G16" s="441"/>
      <c r="H16" s="144"/>
      <c r="I16" s="144"/>
      <c r="J16" s="143"/>
      <c r="K16" s="144"/>
      <c r="L16" s="144"/>
      <c r="M16" s="144"/>
      <c r="N16" s="144"/>
    </row>
    <row r="17" spans="1:10" ht="26.25" customHeight="1">
      <c r="A17" s="442" t="s">
        <v>276</v>
      </c>
      <c r="B17" s="443"/>
      <c r="C17" s="443"/>
      <c r="D17" s="444"/>
      <c r="E17" s="445"/>
      <c r="F17" s="445"/>
      <c r="G17" s="446"/>
      <c r="H17" s="445"/>
      <c r="I17" s="239"/>
      <c r="J17" s="447"/>
    </row>
    <row r="18" spans="1:10" ht="28.5" customHeight="1">
      <c r="A18" s="448" t="s">
        <v>110</v>
      </c>
      <c r="B18" s="448"/>
      <c r="C18" s="448"/>
      <c r="D18" s="448"/>
      <c r="E18" s="649">
        <v>2018</v>
      </c>
      <c r="F18" s="654"/>
      <c r="G18" s="649">
        <v>2019</v>
      </c>
      <c r="H18" s="654"/>
      <c r="I18" s="449" t="s">
        <v>30</v>
      </c>
      <c r="J18" s="449"/>
    </row>
    <row r="19" spans="1:10" ht="28.5" customHeight="1">
      <c r="A19" s="450" t="s">
        <v>101</v>
      </c>
      <c r="B19" s="450"/>
      <c r="C19" s="450"/>
      <c r="D19" s="450"/>
      <c r="E19" s="652">
        <v>139</v>
      </c>
      <c r="F19" s="656"/>
      <c r="G19" s="652">
        <v>136</v>
      </c>
      <c r="H19" s="653"/>
      <c r="I19" s="451">
        <f aca="true" t="shared" si="3" ref="I19:I27">(G19-E19)*100/E19</f>
        <v>-2.158273381294964</v>
      </c>
      <c r="J19" s="451"/>
    </row>
    <row r="20" spans="1:10" ht="28.5" customHeight="1">
      <c r="A20" s="450" t="s">
        <v>102</v>
      </c>
      <c r="B20" s="450"/>
      <c r="C20" s="450"/>
      <c r="D20" s="450"/>
      <c r="E20" s="652">
        <v>374</v>
      </c>
      <c r="F20" s="656"/>
      <c r="G20" s="652">
        <v>342</v>
      </c>
      <c r="H20" s="653"/>
      <c r="I20" s="451">
        <f t="shared" si="3"/>
        <v>-8.556149732620321</v>
      </c>
      <c r="J20" s="451"/>
    </row>
    <row r="21" spans="1:10" ht="28.5" customHeight="1">
      <c r="A21" s="450" t="s">
        <v>103</v>
      </c>
      <c r="B21" s="450"/>
      <c r="C21" s="450"/>
      <c r="D21" s="450"/>
      <c r="E21" s="652">
        <v>50</v>
      </c>
      <c r="F21" s="656"/>
      <c r="G21" s="652">
        <v>47</v>
      </c>
      <c r="H21" s="653"/>
      <c r="I21" s="451">
        <f t="shared" si="3"/>
        <v>-6</v>
      </c>
      <c r="J21" s="451"/>
    </row>
    <row r="22" spans="1:10" ht="28.5" customHeight="1">
      <c r="A22" s="450" t="s">
        <v>104</v>
      </c>
      <c r="B22" s="450"/>
      <c r="C22" s="450"/>
      <c r="D22" s="450"/>
      <c r="E22" s="652">
        <v>23</v>
      </c>
      <c r="F22" s="656"/>
      <c r="G22" s="652">
        <v>22</v>
      </c>
      <c r="H22" s="653"/>
      <c r="I22" s="451">
        <f t="shared" si="3"/>
        <v>-4.3478260869565215</v>
      </c>
      <c r="J22" s="451"/>
    </row>
    <row r="23" spans="1:10" ht="28.5" customHeight="1">
      <c r="A23" s="450" t="s">
        <v>105</v>
      </c>
      <c r="B23" s="450"/>
      <c r="C23" s="450"/>
      <c r="D23" s="450"/>
      <c r="E23" s="652">
        <v>7</v>
      </c>
      <c r="F23" s="656"/>
      <c r="G23" s="652">
        <v>5</v>
      </c>
      <c r="H23" s="653"/>
      <c r="I23" s="451">
        <f t="shared" si="3"/>
        <v>-28.571428571428573</v>
      </c>
      <c r="J23" s="451"/>
    </row>
    <row r="24" spans="1:10" ht="28.5" customHeight="1">
      <c r="A24" s="450" t="s">
        <v>106</v>
      </c>
      <c r="B24" s="450"/>
      <c r="C24" s="450"/>
      <c r="D24" s="450"/>
      <c r="E24" s="652">
        <v>8</v>
      </c>
      <c r="F24" s="656"/>
      <c r="G24" s="652">
        <v>3</v>
      </c>
      <c r="H24" s="653"/>
      <c r="I24" s="451">
        <f t="shared" si="3"/>
        <v>-62.5</v>
      </c>
      <c r="J24" s="451"/>
    </row>
    <row r="25" spans="1:10" ht="28.5" customHeight="1">
      <c r="A25" s="450" t="s">
        <v>107</v>
      </c>
      <c r="B25" s="450"/>
      <c r="C25" s="450"/>
      <c r="D25" s="450"/>
      <c r="E25" s="652">
        <v>22</v>
      </c>
      <c r="F25" s="656"/>
      <c r="G25" s="652">
        <v>6</v>
      </c>
      <c r="H25" s="653"/>
      <c r="I25" s="451">
        <f t="shared" si="3"/>
        <v>-72.72727272727273</v>
      </c>
      <c r="J25" s="451"/>
    </row>
    <row r="26" spans="1:10" ht="28.5" customHeight="1">
      <c r="A26" s="452" t="s">
        <v>108</v>
      </c>
      <c r="B26" s="452"/>
      <c r="C26" s="452"/>
      <c r="D26" s="452"/>
      <c r="E26" s="650">
        <v>28</v>
      </c>
      <c r="F26" s="651"/>
      <c r="G26" s="652">
        <v>9</v>
      </c>
      <c r="H26" s="653"/>
      <c r="I26" s="453">
        <f t="shared" si="3"/>
        <v>-67.85714285714286</v>
      </c>
      <c r="J26" s="453"/>
    </row>
    <row r="27" spans="1:10" ht="28.5" customHeight="1">
      <c r="A27" s="448" t="s">
        <v>14</v>
      </c>
      <c r="B27" s="448"/>
      <c r="C27" s="448"/>
      <c r="D27" s="448"/>
      <c r="E27" s="649">
        <v>651</v>
      </c>
      <c r="F27" s="654"/>
      <c r="G27" s="649">
        <v>570</v>
      </c>
      <c r="H27" s="655"/>
      <c r="I27" s="454">
        <f t="shared" si="3"/>
        <v>-12.442396313364055</v>
      </c>
      <c r="J27" s="454"/>
    </row>
    <row r="28" spans="1:4" ht="12.75" customHeight="1">
      <c r="A28" s="455"/>
      <c r="B28" s="455"/>
      <c r="C28" s="455"/>
      <c r="D28" s="456"/>
    </row>
  </sheetData>
  <sheetProtection/>
  <mergeCells count="23">
    <mergeCell ref="A1:M1"/>
    <mergeCell ref="B2:G2"/>
    <mergeCell ref="H2:M2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6:F26"/>
    <mergeCell ref="G26:H26"/>
    <mergeCell ref="E27:F27"/>
    <mergeCell ref="G27:H27"/>
    <mergeCell ref="E23:F23"/>
    <mergeCell ref="G23:H23"/>
    <mergeCell ref="E24:F24"/>
    <mergeCell ref="G24:H24"/>
    <mergeCell ref="E25:F25"/>
    <mergeCell ref="G25:H25"/>
  </mergeCells>
  <printOptions horizontalCentered="1"/>
  <pageMargins left="0.708661417322835" right="0.433070866141732" top="0.748031496062992" bottom="0.748031496062992" header="0.31496062992126" footer="0.31496062992126"/>
  <pageSetup horizontalDpi="600" verticalDpi="600" orientation="portrait" paperSize="9" r:id="rId1"/>
  <headerFooter>
    <oddFooter>&amp;C&amp;"Times New Roman,Regular"&amp;11 28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H65"/>
  <sheetViews>
    <sheetView showGridLines="0" zoomScalePageLayoutView="0" workbookViewId="0" topLeftCell="A31">
      <selection activeCell="J53" sqref="J53"/>
    </sheetView>
  </sheetViews>
  <sheetFormatPr defaultColWidth="9.140625" defaultRowHeight="12.75"/>
  <cols>
    <col min="1" max="1" width="61.7109375" style="364" customWidth="1"/>
    <col min="2" max="4" width="9.421875" style="364" customWidth="1"/>
    <col min="5" max="5" width="17.7109375" style="458" hidden="1" customWidth="1"/>
    <col min="6" max="8" width="9.140625" style="458" customWidth="1"/>
    <col min="9" max="16384" width="9.140625" style="364" customWidth="1"/>
  </cols>
  <sheetData>
    <row r="1" spans="1:5" ht="21" customHeight="1">
      <c r="A1" s="645" t="s">
        <v>277</v>
      </c>
      <c r="B1" s="645"/>
      <c r="C1" s="645"/>
      <c r="D1" s="645"/>
      <c r="E1" s="457"/>
    </row>
    <row r="2" spans="1:5" ht="15" customHeight="1">
      <c r="A2" s="459"/>
      <c r="B2" s="368">
        <v>2018</v>
      </c>
      <c r="C2" s="368">
        <v>2019</v>
      </c>
      <c r="D2" s="368" t="s">
        <v>30</v>
      </c>
      <c r="E2" s="460"/>
    </row>
    <row r="3" spans="1:5" ht="14.25" customHeight="1">
      <c r="A3" s="461" t="s">
        <v>258</v>
      </c>
      <c r="B3" s="377"/>
      <c r="C3" s="377"/>
      <c r="D3" s="377"/>
      <c r="E3" s="462"/>
    </row>
    <row r="4" spans="1:6" ht="14.25" customHeight="1">
      <c r="A4" s="145" t="s">
        <v>118</v>
      </c>
      <c r="B4" s="146">
        <v>26</v>
      </c>
      <c r="C4" s="505">
        <v>28</v>
      </c>
      <c r="D4" s="463">
        <f>(C4-B4)*100/B4</f>
        <v>7.6923076923076925</v>
      </c>
      <c r="E4" s="464">
        <f>C4/3913*100</f>
        <v>0.7155635062611807</v>
      </c>
      <c r="F4" s="465"/>
    </row>
    <row r="5" spans="1:6" ht="14.25" customHeight="1">
      <c r="A5" s="466" t="s">
        <v>149</v>
      </c>
      <c r="B5" s="122">
        <v>11</v>
      </c>
      <c r="C5" s="506">
        <v>10</v>
      </c>
      <c r="D5" s="467"/>
      <c r="E5" s="464">
        <f aca="true" t="shared" si="0" ref="E5:E35">C5/3913*100</f>
        <v>0.2555583950932788</v>
      </c>
      <c r="F5" s="465"/>
    </row>
    <row r="6" spans="1:6" ht="14.25" customHeight="1">
      <c r="A6" s="468" t="s">
        <v>119</v>
      </c>
      <c r="B6" s="122">
        <v>0</v>
      </c>
      <c r="C6" s="506">
        <v>0</v>
      </c>
      <c r="D6" s="467"/>
      <c r="E6" s="464">
        <f t="shared" si="0"/>
        <v>0</v>
      </c>
      <c r="F6" s="465"/>
    </row>
    <row r="7" spans="1:6" ht="14.25" customHeight="1">
      <c r="A7" s="466" t="s">
        <v>33</v>
      </c>
      <c r="B7" s="122">
        <v>15</v>
      </c>
      <c r="C7" s="506">
        <v>18</v>
      </c>
      <c r="D7" s="467"/>
      <c r="E7" s="464">
        <f t="shared" si="0"/>
        <v>0.4600051111679018</v>
      </c>
      <c r="F7" s="465"/>
    </row>
    <row r="8" spans="1:6" ht="14.25" customHeight="1">
      <c r="A8" s="469" t="s">
        <v>120</v>
      </c>
      <c r="B8" s="146">
        <v>175</v>
      </c>
      <c r="C8" s="505">
        <v>200</v>
      </c>
      <c r="D8" s="463">
        <f>(C8-B8)*100/B8</f>
        <v>14.285714285714286</v>
      </c>
      <c r="E8" s="464">
        <f t="shared" si="0"/>
        <v>5.111167901865576</v>
      </c>
      <c r="F8" s="465"/>
    </row>
    <row r="9" spans="1:6" ht="14.25" customHeight="1">
      <c r="A9" s="225" t="s">
        <v>259</v>
      </c>
      <c r="B9" s="122">
        <v>124</v>
      </c>
      <c r="C9" s="506">
        <v>128</v>
      </c>
      <c r="D9" s="467"/>
      <c r="E9" s="464">
        <f t="shared" si="0"/>
        <v>3.271147457193969</v>
      </c>
      <c r="F9" s="470"/>
    </row>
    <row r="10" spans="1:6" ht="14.25" customHeight="1">
      <c r="A10" s="471" t="s">
        <v>219</v>
      </c>
      <c r="B10" s="122">
        <v>111</v>
      </c>
      <c r="C10" s="506">
        <v>113</v>
      </c>
      <c r="D10" s="467"/>
      <c r="E10" s="464">
        <f t="shared" si="0"/>
        <v>2.8878098645540504</v>
      </c>
      <c r="F10" s="465"/>
    </row>
    <row r="11" spans="1:6" ht="14.25" customHeight="1">
      <c r="A11" s="472" t="s">
        <v>220</v>
      </c>
      <c r="B11" s="122">
        <v>13</v>
      </c>
      <c r="C11" s="506">
        <v>15</v>
      </c>
      <c r="D11" s="467"/>
      <c r="E11" s="464">
        <f t="shared" si="0"/>
        <v>0.38333759263991823</v>
      </c>
      <c r="F11" s="465"/>
    </row>
    <row r="12" spans="1:6" ht="14.25" customHeight="1">
      <c r="A12" s="469" t="s">
        <v>128</v>
      </c>
      <c r="B12" s="146">
        <v>43</v>
      </c>
      <c r="C12" s="505">
        <v>42</v>
      </c>
      <c r="D12" s="463">
        <f>(C12-B12)*100/B12</f>
        <v>-2.3255813953488373</v>
      </c>
      <c r="E12" s="464">
        <f t="shared" si="0"/>
        <v>1.073345259391771</v>
      </c>
      <c r="F12" s="465"/>
    </row>
    <row r="13" spans="1:6" ht="14.25" customHeight="1">
      <c r="A13" s="473" t="s">
        <v>217</v>
      </c>
      <c r="B13" s="122">
        <v>33</v>
      </c>
      <c r="C13" s="506">
        <v>32</v>
      </c>
      <c r="D13" s="467"/>
      <c r="E13" s="464">
        <f t="shared" si="0"/>
        <v>0.8177868642984922</v>
      </c>
      <c r="F13" s="465"/>
    </row>
    <row r="14" spans="1:6" ht="14.25" customHeight="1">
      <c r="A14" s="236" t="s">
        <v>4</v>
      </c>
      <c r="B14" s="123">
        <v>3</v>
      </c>
      <c r="C14" s="507">
        <v>2</v>
      </c>
      <c r="D14" s="467"/>
      <c r="E14" s="464">
        <f t="shared" si="0"/>
        <v>0.051111679018655765</v>
      </c>
      <c r="F14" s="465"/>
    </row>
    <row r="15" spans="1:6" ht="14.25" customHeight="1">
      <c r="A15" s="473" t="s">
        <v>218</v>
      </c>
      <c r="B15" s="475">
        <v>10</v>
      </c>
      <c r="C15" s="508">
        <v>10</v>
      </c>
      <c r="D15" s="467"/>
      <c r="E15" s="464">
        <f t="shared" si="0"/>
        <v>0.2555583950932788</v>
      </c>
      <c r="F15" s="465"/>
    </row>
    <row r="16" spans="1:6" ht="18.75" customHeight="1">
      <c r="A16" s="469" t="s">
        <v>260</v>
      </c>
      <c r="B16" s="476">
        <v>736</v>
      </c>
      <c r="C16" s="505">
        <v>760</v>
      </c>
      <c r="D16" s="463">
        <f>(C16-B16)*100/B16</f>
        <v>3.260869565217391</v>
      </c>
      <c r="E16" s="464">
        <f t="shared" si="0"/>
        <v>19.42243802708919</v>
      </c>
      <c r="F16" s="465"/>
    </row>
    <row r="17" spans="1:7" ht="14.25" customHeight="1">
      <c r="A17" s="177" t="s">
        <v>261</v>
      </c>
      <c r="B17" s="156">
        <v>731</v>
      </c>
      <c r="C17" s="506">
        <v>757</v>
      </c>
      <c r="D17" s="467"/>
      <c r="E17" s="464">
        <f t="shared" si="0"/>
        <v>19.345770508561206</v>
      </c>
      <c r="F17" s="465"/>
      <c r="G17" s="465"/>
    </row>
    <row r="18" spans="1:7" ht="14.25" customHeight="1">
      <c r="A18" s="469" t="s">
        <v>133</v>
      </c>
      <c r="B18" s="476">
        <v>1172</v>
      </c>
      <c r="C18" s="505">
        <v>1414</v>
      </c>
      <c r="D18" s="463">
        <f>(C18-B18)*100/B18</f>
        <v>20.648464163822524</v>
      </c>
      <c r="E18" s="464">
        <f t="shared" si="0"/>
        <v>36.135957066189626</v>
      </c>
      <c r="F18" s="465"/>
      <c r="G18" s="465"/>
    </row>
    <row r="19" spans="1:7" ht="14.25" customHeight="1">
      <c r="A19" s="177" t="s">
        <v>262</v>
      </c>
      <c r="B19" s="157">
        <v>378</v>
      </c>
      <c r="C19" s="509">
        <v>412</v>
      </c>
      <c r="D19" s="467"/>
      <c r="E19" s="464">
        <f t="shared" si="0"/>
        <v>10.529005877843087</v>
      </c>
      <c r="F19" s="465"/>
      <c r="G19" s="465"/>
    </row>
    <row r="20" spans="1:7" ht="14.25" customHeight="1">
      <c r="A20" s="232" t="s">
        <v>263</v>
      </c>
      <c r="B20" s="157">
        <v>772</v>
      </c>
      <c r="C20" s="509">
        <v>973</v>
      </c>
      <c r="D20" s="467"/>
      <c r="E20" s="464">
        <f t="shared" si="0"/>
        <v>24.86583184257603</v>
      </c>
      <c r="F20" s="465"/>
      <c r="G20" s="465"/>
    </row>
    <row r="21" spans="1:7" ht="14.25" customHeight="1">
      <c r="A21" s="232" t="s">
        <v>264</v>
      </c>
      <c r="B21" s="157">
        <v>20</v>
      </c>
      <c r="C21" s="509">
        <v>29</v>
      </c>
      <c r="D21" s="467"/>
      <c r="E21" s="464">
        <f t="shared" si="0"/>
        <v>0.7411193457705085</v>
      </c>
      <c r="F21" s="465"/>
      <c r="G21" s="465"/>
    </row>
    <row r="22" spans="1:6" ht="14.25" customHeight="1">
      <c r="A22" s="469" t="s">
        <v>223</v>
      </c>
      <c r="B22" s="476">
        <v>327</v>
      </c>
      <c r="C22" s="505">
        <v>326</v>
      </c>
      <c r="D22" s="463">
        <f>(C22-B22)*100/B22</f>
        <v>-0.3058103975535168</v>
      </c>
      <c r="E22" s="464">
        <f t="shared" si="0"/>
        <v>8.33120368004089</v>
      </c>
      <c r="F22" s="465"/>
    </row>
    <row r="23" spans="1:6" ht="14.25" customHeight="1">
      <c r="A23" s="469" t="s">
        <v>137</v>
      </c>
      <c r="B23" s="476">
        <v>181</v>
      </c>
      <c r="C23" s="505">
        <v>174</v>
      </c>
      <c r="D23" s="463">
        <f>(C23-B23)*100/B23</f>
        <v>-3.867403314917127</v>
      </c>
      <c r="E23" s="464">
        <f t="shared" si="0"/>
        <v>4.446716074623051</v>
      </c>
      <c r="F23" s="465"/>
    </row>
    <row r="24" spans="1:6" ht="14.25" customHeight="1">
      <c r="A24" s="177" t="s">
        <v>265</v>
      </c>
      <c r="B24" s="157">
        <v>37</v>
      </c>
      <c r="C24" s="509">
        <v>26</v>
      </c>
      <c r="D24" s="467"/>
      <c r="E24" s="464">
        <f t="shared" si="0"/>
        <v>0.6644518272425249</v>
      </c>
      <c r="F24" s="465"/>
    </row>
    <row r="25" spans="1:6" ht="14.25" customHeight="1">
      <c r="A25" s="232" t="s">
        <v>266</v>
      </c>
      <c r="B25" s="157">
        <v>22</v>
      </c>
      <c r="C25" s="509">
        <v>13</v>
      </c>
      <c r="D25" s="467"/>
      <c r="E25" s="464">
        <f t="shared" si="0"/>
        <v>0.33222591362126247</v>
      </c>
      <c r="F25" s="465"/>
    </row>
    <row r="26" spans="1:6" ht="14.25" customHeight="1">
      <c r="A26" s="232" t="s">
        <v>267</v>
      </c>
      <c r="B26" s="157">
        <v>13</v>
      </c>
      <c r="C26" s="509">
        <v>26</v>
      </c>
      <c r="D26" s="467"/>
      <c r="E26" s="464">
        <f t="shared" si="0"/>
        <v>0.6644518272425249</v>
      </c>
      <c r="F26" s="465"/>
    </row>
    <row r="27" spans="1:6" ht="14.25" customHeight="1">
      <c r="A27" s="469" t="s">
        <v>143</v>
      </c>
      <c r="B27" s="146">
        <v>674</v>
      </c>
      <c r="C27" s="505">
        <v>694</v>
      </c>
      <c r="D27" s="463">
        <f>(C27-B27)*100/B27</f>
        <v>2.9673590504451037</v>
      </c>
      <c r="E27" s="464">
        <f t="shared" si="0"/>
        <v>17.735752619473548</v>
      </c>
      <c r="F27" s="465"/>
    </row>
    <row r="28" spans="1:6" ht="14.25" customHeight="1">
      <c r="A28" s="177" t="s">
        <v>221</v>
      </c>
      <c r="B28" s="238">
        <v>73</v>
      </c>
      <c r="C28" s="509">
        <v>58</v>
      </c>
      <c r="D28" s="467"/>
      <c r="E28" s="464">
        <f t="shared" si="0"/>
        <v>1.482238691541017</v>
      </c>
      <c r="F28" s="465"/>
    </row>
    <row r="29" spans="1:6" ht="14.25" customHeight="1">
      <c r="A29" s="232" t="s">
        <v>268</v>
      </c>
      <c r="B29" s="238">
        <v>51</v>
      </c>
      <c r="C29" s="509">
        <v>47</v>
      </c>
      <c r="D29" s="467"/>
      <c r="E29" s="464">
        <f t="shared" si="0"/>
        <v>1.2011244569384105</v>
      </c>
      <c r="F29" s="465"/>
    </row>
    <row r="30" spans="1:6" ht="14.25" customHeight="1">
      <c r="A30" s="232" t="s">
        <v>269</v>
      </c>
      <c r="B30" s="238">
        <v>268</v>
      </c>
      <c r="C30" s="509">
        <v>265</v>
      </c>
      <c r="D30" s="467"/>
      <c r="E30" s="464">
        <f t="shared" si="0"/>
        <v>6.772297469971889</v>
      </c>
      <c r="F30" s="465"/>
    </row>
    <row r="31" spans="1:8" ht="14.25" customHeight="1">
      <c r="A31" s="232" t="s">
        <v>312</v>
      </c>
      <c r="B31" s="238">
        <v>152</v>
      </c>
      <c r="C31" s="509">
        <v>210</v>
      </c>
      <c r="D31" s="467"/>
      <c r="E31" s="464">
        <f t="shared" si="0"/>
        <v>5.366726296958855</v>
      </c>
      <c r="F31" s="465"/>
      <c r="G31" s="482"/>
      <c r="H31" s="482"/>
    </row>
    <row r="32" spans="1:6" ht="14.25" customHeight="1">
      <c r="A32" s="469" t="s">
        <v>144</v>
      </c>
      <c r="B32" s="146">
        <v>276</v>
      </c>
      <c r="C32" s="505">
        <v>246</v>
      </c>
      <c r="D32" s="463">
        <f>(C32-B32)*100/B32</f>
        <v>-10.869565217391305</v>
      </c>
      <c r="E32" s="464">
        <f t="shared" si="0"/>
        <v>6.286736519294658</v>
      </c>
      <c r="F32" s="465"/>
    </row>
    <row r="33" spans="1:6" ht="14.25" customHeight="1">
      <c r="A33" s="177" t="s">
        <v>222</v>
      </c>
      <c r="B33" s="238">
        <v>34</v>
      </c>
      <c r="C33" s="509">
        <v>27</v>
      </c>
      <c r="D33" s="467"/>
      <c r="E33" s="464">
        <f t="shared" si="0"/>
        <v>0.6900076667518528</v>
      </c>
      <c r="F33" s="465"/>
    </row>
    <row r="34" spans="1:6" ht="14.25" customHeight="1">
      <c r="A34" s="469" t="s">
        <v>270</v>
      </c>
      <c r="B34" s="146">
        <v>44</v>
      </c>
      <c r="C34" s="505">
        <v>29</v>
      </c>
      <c r="D34" s="463">
        <f>(C34-B34)*100/B34</f>
        <v>-34.09090909090909</v>
      </c>
      <c r="E34" s="464">
        <f t="shared" si="0"/>
        <v>0.7411193457705085</v>
      </c>
      <c r="F34" s="465"/>
    </row>
    <row r="35" spans="1:8" ht="14.25" customHeight="1">
      <c r="A35" s="145" t="s">
        <v>14</v>
      </c>
      <c r="B35" s="146">
        <v>3654</v>
      </c>
      <c r="C35" s="505">
        <f>C4+C8+C12+C16+C18+C22+C23+C27+C32+C34</f>
        <v>3913</v>
      </c>
      <c r="D35" s="463">
        <f>(C35-B35)*100/B35</f>
        <v>7.088122605363985</v>
      </c>
      <c r="E35" s="464">
        <f t="shared" si="0"/>
        <v>100</v>
      </c>
      <c r="F35" s="465"/>
      <c r="H35" s="477"/>
    </row>
    <row r="36" spans="1:6" ht="14.25" customHeight="1">
      <c r="A36" s="478" t="s">
        <v>113</v>
      </c>
      <c r="B36" s="479"/>
      <c r="C36" s="510"/>
      <c r="D36" s="467"/>
      <c r="E36" s="474"/>
      <c r="F36" s="465"/>
    </row>
    <row r="37" spans="1:6" ht="14.25" customHeight="1">
      <c r="A37" s="480" t="s">
        <v>95</v>
      </c>
      <c r="B37" s="479">
        <v>893</v>
      </c>
      <c r="C37" s="510">
        <v>953</v>
      </c>
      <c r="D37" s="467"/>
      <c r="E37" s="474"/>
      <c r="F37" s="465"/>
    </row>
    <row r="38" spans="1:6" ht="14.25" customHeight="1">
      <c r="A38" s="480" t="s">
        <v>96</v>
      </c>
      <c r="B38" s="479">
        <v>859</v>
      </c>
      <c r="C38" s="510">
        <v>931</v>
      </c>
      <c r="D38" s="467"/>
      <c r="E38" s="474"/>
      <c r="F38" s="465"/>
    </row>
    <row r="39" spans="1:6" ht="14.25" customHeight="1">
      <c r="A39" s="480" t="s">
        <v>97</v>
      </c>
      <c r="B39" s="479">
        <v>457</v>
      </c>
      <c r="C39" s="510">
        <v>555</v>
      </c>
      <c r="D39" s="467"/>
      <c r="E39" s="474"/>
      <c r="F39" s="465"/>
    </row>
    <row r="40" spans="1:7" ht="14.25" customHeight="1">
      <c r="A40" s="480" t="s">
        <v>214</v>
      </c>
      <c r="B40" s="510">
        <v>411</v>
      </c>
      <c r="C40" s="510">
        <f>C41+C42</f>
        <v>554</v>
      </c>
      <c r="D40" s="512"/>
      <c r="E40" s="474"/>
      <c r="F40" s="465"/>
      <c r="G40" s="482"/>
    </row>
    <row r="41" spans="1:6" ht="14.25" customHeight="1">
      <c r="A41" s="483" t="s">
        <v>98</v>
      </c>
      <c r="B41" s="511">
        <v>319</v>
      </c>
      <c r="C41" s="511">
        <v>447</v>
      </c>
      <c r="D41" s="513"/>
      <c r="E41" s="484"/>
      <c r="F41" s="465"/>
    </row>
    <row r="42" spans="1:6" ht="14.25" customHeight="1">
      <c r="A42" s="483" t="s">
        <v>215</v>
      </c>
      <c r="B42" s="511">
        <v>92</v>
      </c>
      <c r="C42" s="511">
        <v>107</v>
      </c>
      <c r="D42" s="513"/>
      <c r="E42" s="484"/>
      <c r="F42" s="465"/>
    </row>
    <row r="43" spans="1:6" ht="14.25" customHeight="1">
      <c r="A43" s="485" t="s">
        <v>216</v>
      </c>
      <c r="B43" s="486">
        <v>4</v>
      </c>
      <c r="C43" s="486">
        <v>11</v>
      </c>
      <c r="D43" s="487"/>
      <c r="E43" s="487"/>
      <c r="F43" s="465"/>
    </row>
    <row r="44" spans="1:6" ht="13.5" customHeight="1">
      <c r="A44" s="480" t="s">
        <v>99</v>
      </c>
      <c r="B44" s="479">
        <v>379</v>
      </c>
      <c r="C44" s="481">
        <v>339</v>
      </c>
      <c r="D44" s="467"/>
      <c r="E44" s="474"/>
      <c r="F44" s="465"/>
    </row>
    <row r="45" spans="1:6" ht="13.5" customHeight="1">
      <c r="A45" s="480" t="s">
        <v>114</v>
      </c>
      <c r="B45" s="479">
        <v>0</v>
      </c>
      <c r="C45" s="238">
        <v>0</v>
      </c>
      <c r="D45" s="467"/>
      <c r="E45" s="474"/>
      <c r="F45" s="465"/>
    </row>
    <row r="46" spans="1:6" ht="14.25" customHeight="1">
      <c r="A46" s="480" t="s">
        <v>100</v>
      </c>
      <c r="B46" s="479">
        <v>651</v>
      </c>
      <c r="C46" s="481">
        <v>570</v>
      </c>
      <c r="D46" s="467"/>
      <c r="E46" s="474"/>
      <c r="F46" s="465"/>
    </row>
    <row r="47" spans="1:7" ht="14.25" customHeight="1">
      <c r="A47" s="488" t="s">
        <v>14</v>
      </c>
      <c r="B47" s="489">
        <v>3654</v>
      </c>
      <c r="C47" s="490">
        <f>C37+C38+C39+C40+C43+C44+C46</f>
        <v>3913</v>
      </c>
      <c r="D47" s="491">
        <f>(C47-B47)*100/B47</f>
        <v>7.088122605363985</v>
      </c>
      <c r="E47" s="492"/>
      <c r="F47" s="465"/>
      <c r="G47" s="482"/>
    </row>
    <row r="48" spans="1:8" s="497" customFormat="1" ht="1.5" customHeight="1">
      <c r="A48" s="493"/>
      <c r="B48" s="443"/>
      <c r="C48" s="494"/>
      <c r="D48" s="444"/>
      <c r="E48" s="495"/>
      <c r="F48" s="465"/>
      <c r="G48" s="496"/>
      <c r="H48" s="496"/>
    </row>
    <row r="49" spans="1:8" s="497" customFormat="1" ht="3" customHeight="1">
      <c r="A49" s="498"/>
      <c r="B49" s="439"/>
      <c r="C49" s="439"/>
      <c r="D49" s="440"/>
      <c r="E49" s="495"/>
      <c r="F49" s="496"/>
      <c r="G49" s="496"/>
      <c r="H49" s="496"/>
    </row>
    <row r="50" spans="1:8" s="497" customFormat="1" ht="12.75" customHeight="1">
      <c r="A50" s="499" t="s">
        <v>271</v>
      </c>
      <c r="B50" s="500"/>
      <c r="C50" s="501"/>
      <c r="E50" s="495"/>
      <c r="F50" s="496"/>
      <c r="G50" s="496"/>
      <c r="H50" s="496"/>
    </row>
    <row r="51" spans="1:8" s="497" customFormat="1" ht="12.75" customHeight="1">
      <c r="A51" s="499" t="s">
        <v>272</v>
      </c>
      <c r="B51" s="500"/>
      <c r="C51" s="501"/>
      <c r="E51" s="495"/>
      <c r="F51" s="496"/>
      <c r="G51" s="496"/>
      <c r="H51" s="496"/>
    </row>
    <row r="52" spans="1:8" s="497" customFormat="1" ht="12.75" customHeight="1">
      <c r="A52" s="502" t="s">
        <v>194</v>
      </c>
      <c r="E52" s="495"/>
      <c r="F52" s="496"/>
      <c r="G52" s="496"/>
      <c r="H52" s="496"/>
    </row>
    <row r="53" spans="5:8" s="497" customFormat="1" ht="18.75" customHeight="1">
      <c r="E53" s="495"/>
      <c r="F53" s="496"/>
      <c r="G53" s="496"/>
      <c r="H53" s="496"/>
    </row>
    <row r="54" spans="5:8" s="497" customFormat="1" ht="18.75" customHeight="1">
      <c r="E54" s="460"/>
      <c r="F54" s="496"/>
      <c r="G54" s="496"/>
      <c r="H54" s="496"/>
    </row>
    <row r="55" ht="18.75" customHeight="1">
      <c r="E55" s="474"/>
    </row>
    <row r="56" ht="18.75" customHeight="1">
      <c r="E56" s="474"/>
    </row>
    <row r="57" ht="18.75" customHeight="1">
      <c r="E57" s="474"/>
    </row>
    <row r="58" ht="18.75" customHeight="1">
      <c r="E58" s="474"/>
    </row>
    <row r="59" ht="18.75" customHeight="1">
      <c r="E59" s="474"/>
    </row>
    <row r="60" ht="18.75" customHeight="1">
      <c r="E60" s="474"/>
    </row>
    <row r="61" ht="18.75" customHeight="1">
      <c r="E61" s="474"/>
    </row>
    <row r="62" ht="18.75" customHeight="1">
      <c r="E62" s="503"/>
    </row>
    <row r="63" ht="18.75" customHeight="1">
      <c r="E63" s="492"/>
    </row>
    <row r="64" ht="3.75" customHeight="1">
      <c r="E64" s="504"/>
    </row>
    <row r="65" spans="2:3" ht="12.75">
      <c r="B65" s="391"/>
      <c r="C65" s="391"/>
    </row>
  </sheetData>
  <sheetProtection/>
  <mergeCells count="1">
    <mergeCell ref="A1:D1"/>
  </mergeCells>
  <printOptions horizontalCentered="1"/>
  <pageMargins left="0.708661417322835" right="0.708661417322835" top="0.748031496062992" bottom="0.511811023622047" header="0.31496062992126" footer="0.31496062992126"/>
  <pageSetup horizontalDpi="600" verticalDpi="600" orientation="portrait" r:id="rId1"/>
  <headerFooter>
    <oddFooter>&amp;C&amp;"Times New Roman,Regular"&amp;11 29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1">
      <selection activeCell="M47" sqref="M47"/>
    </sheetView>
  </sheetViews>
  <sheetFormatPr defaultColWidth="9.140625" defaultRowHeight="12.75"/>
  <cols>
    <col min="1" max="1" width="5.140625" style="535" customWidth="1"/>
    <col min="2" max="2" width="7.57421875" style="535" customWidth="1"/>
    <col min="3" max="3" width="9.140625" style="535" customWidth="1"/>
    <col min="4" max="4" width="7.421875" style="535" customWidth="1"/>
    <col min="5" max="10" width="9.140625" style="535" customWidth="1"/>
    <col min="11" max="11" width="12.00390625" style="535" customWidth="1"/>
    <col min="12" max="14" width="9.140625" style="535" customWidth="1"/>
    <col min="15" max="15" width="11.140625" style="535" customWidth="1"/>
    <col min="16" max="16" width="7.421875" style="535" customWidth="1"/>
    <col min="17" max="16384" width="9.140625" style="535" customWidth="1"/>
  </cols>
  <sheetData>
    <row r="1" spans="1:16" ht="16.5" customHeight="1">
      <c r="A1" s="661">
        <v>30</v>
      </c>
      <c r="B1" s="660" t="s">
        <v>287</v>
      </c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</row>
    <row r="2" spans="1:11" ht="24.75" customHeight="1">
      <c r="A2" s="661"/>
      <c r="K2" s="536"/>
    </row>
    <row r="3" ht="11.25">
      <c r="A3" s="661"/>
    </row>
    <row r="4" ht="11.25">
      <c r="A4" s="661"/>
    </row>
    <row r="5" ht="11.25">
      <c r="A5" s="661"/>
    </row>
    <row r="6" ht="11.25">
      <c r="A6" s="661"/>
    </row>
    <row r="7" ht="11.25">
      <c r="A7" s="661"/>
    </row>
    <row r="8" ht="11.25">
      <c r="A8" s="661"/>
    </row>
    <row r="9" ht="11.25">
      <c r="A9" s="661"/>
    </row>
    <row r="10" ht="11.25">
      <c r="A10" s="661"/>
    </row>
    <row r="11" ht="11.25">
      <c r="A11" s="661"/>
    </row>
    <row r="12" ht="7.5" customHeight="1">
      <c r="A12" s="661"/>
    </row>
    <row r="13" spans="1:6" ht="11.25" customHeight="1">
      <c r="A13" s="661"/>
      <c r="C13" s="662" t="s">
        <v>288</v>
      </c>
      <c r="E13" s="541"/>
      <c r="F13" s="541"/>
    </row>
    <row r="14" spans="1:10" ht="12.75" customHeight="1">
      <c r="A14" s="661"/>
      <c r="C14" s="662"/>
      <c r="E14" s="541"/>
      <c r="F14" s="541"/>
      <c r="H14" s="541"/>
      <c r="I14" s="541"/>
      <c r="J14" s="541"/>
    </row>
    <row r="15" spans="1:10" ht="11.25">
      <c r="A15" s="661"/>
      <c r="C15" s="662"/>
      <c r="H15" s="541"/>
      <c r="I15" s="541"/>
      <c r="J15" s="541"/>
    </row>
    <row r="16" spans="1:3" ht="12.75" customHeight="1">
      <c r="A16" s="661"/>
      <c r="C16" s="662"/>
    </row>
    <row r="17" spans="1:11" ht="12.75" customHeight="1">
      <c r="A17" s="661"/>
      <c r="B17" s="537"/>
      <c r="C17" s="662"/>
      <c r="K17" s="538"/>
    </row>
    <row r="18" spans="1:11" ht="11.25" customHeight="1">
      <c r="A18" s="661"/>
      <c r="B18" s="537"/>
      <c r="C18" s="537"/>
      <c r="H18" s="542"/>
      <c r="I18" s="542"/>
      <c r="K18" s="538"/>
    </row>
    <row r="19" spans="1:12" ht="12.75" customHeight="1">
      <c r="A19" s="661"/>
      <c r="B19" s="537"/>
      <c r="C19" s="537"/>
      <c r="H19" s="542"/>
      <c r="I19" s="542"/>
      <c r="K19" s="538"/>
      <c r="L19" s="539"/>
    </row>
    <row r="20" spans="1:11" ht="11.25">
      <c r="A20" s="661"/>
      <c r="H20" s="542"/>
      <c r="I20" s="542"/>
      <c r="K20" s="538"/>
    </row>
    <row r="21" spans="1:5" ht="12.75" customHeight="1">
      <c r="A21" s="661"/>
      <c r="E21" s="541"/>
    </row>
    <row r="22" spans="1:12" ht="12.75" customHeight="1">
      <c r="A22" s="661"/>
      <c r="E22" s="541"/>
      <c r="K22" s="537"/>
      <c r="L22" s="537"/>
    </row>
    <row r="23" spans="1:12" ht="12.75" customHeight="1">
      <c r="A23" s="661"/>
      <c r="E23" s="541"/>
      <c r="K23" s="537"/>
      <c r="L23" s="537"/>
    </row>
    <row r="24" spans="1:12" ht="11.25">
      <c r="A24" s="661"/>
      <c r="E24" s="541"/>
      <c r="K24" s="537"/>
      <c r="L24" s="537"/>
    </row>
    <row r="25" ht="11.25" customHeight="1">
      <c r="A25" s="661"/>
    </row>
    <row r="26" ht="11.25">
      <c r="A26" s="661"/>
    </row>
    <row r="27" ht="11.25">
      <c r="A27" s="661"/>
    </row>
    <row r="28" spans="1:4" ht="12.75" customHeight="1">
      <c r="A28" s="661"/>
      <c r="C28" s="663" t="s">
        <v>289</v>
      </c>
      <c r="D28" s="543"/>
    </row>
    <row r="29" spans="1:4" ht="11.25" customHeight="1">
      <c r="A29" s="661"/>
      <c r="C29" s="663"/>
      <c r="D29" s="543"/>
    </row>
    <row r="30" spans="1:4" ht="11.25" customHeight="1">
      <c r="A30" s="661"/>
      <c r="C30" s="663"/>
      <c r="D30" s="543"/>
    </row>
    <row r="31" spans="1:4" ht="11.25">
      <c r="A31" s="661"/>
      <c r="C31" s="663"/>
      <c r="D31" s="543"/>
    </row>
    <row r="32" spans="1:3" ht="10.5" customHeight="1">
      <c r="A32" s="661"/>
      <c r="C32" s="540"/>
    </row>
    <row r="33" spans="1:3" ht="11.25">
      <c r="A33" s="661"/>
      <c r="C33" s="540"/>
    </row>
    <row r="34" ht="11.25">
      <c r="A34" s="661"/>
    </row>
    <row r="35" spans="1:10" ht="11.25" customHeight="1">
      <c r="A35" s="661"/>
      <c r="H35" s="544" t="s">
        <v>290</v>
      </c>
      <c r="I35" s="544"/>
      <c r="J35" s="539"/>
    </row>
    <row r="36" spans="1:12" ht="12.75" customHeight="1">
      <c r="A36" s="661"/>
      <c r="J36" s="544"/>
      <c r="K36" s="544"/>
      <c r="L36" s="544"/>
    </row>
    <row r="37" spans="1:14" ht="12.75" customHeight="1">
      <c r="A37" s="661"/>
      <c r="G37" s="545"/>
      <c r="H37" s="545"/>
      <c r="M37" s="545"/>
      <c r="N37" s="545"/>
    </row>
    <row r="38" spans="1:16" ht="12.75" customHeight="1">
      <c r="A38" s="661"/>
      <c r="P38" s="664" t="s">
        <v>291</v>
      </c>
    </row>
    <row r="39" spans="1:16" ht="7.5" customHeight="1">
      <c r="A39" s="661"/>
      <c r="P39" s="664"/>
    </row>
    <row r="40" spans="1:16" ht="11.25">
      <c r="A40" s="661"/>
      <c r="P40" s="664"/>
    </row>
    <row r="41" spans="1:16" ht="11.25">
      <c r="A41" s="661"/>
      <c r="P41" s="664"/>
    </row>
    <row r="42" spans="1:16" ht="11.25">
      <c r="A42" s="661"/>
      <c r="P42" s="664"/>
    </row>
    <row r="43" spans="1:16" ht="12.75" customHeight="1">
      <c r="A43" s="661"/>
      <c r="P43" s="664"/>
    </row>
    <row r="44" spans="1:16" ht="42" customHeight="1">
      <c r="A44" s="661"/>
      <c r="P44" s="664"/>
    </row>
    <row r="45" ht="11.25">
      <c r="A45" s="661"/>
    </row>
  </sheetData>
  <sheetProtection/>
  <mergeCells count="5">
    <mergeCell ref="B1:P1"/>
    <mergeCell ref="A1:A45"/>
    <mergeCell ref="C13:C17"/>
    <mergeCell ref="C28:C31"/>
    <mergeCell ref="P38:P44"/>
  </mergeCells>
  <printOptions/>
  <pageMargins left="0.31" right="0.17" top="0.39" bottom="0.33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3" sqref="I13"/>
    </sheetView>
  </sheetViews>
  <sheetFormatPr defaultColWidth="9.140625" defaultRowHeight="12.75"/>
  <cols>
    <col min="1" max="1" width="34.28125" style="22" customWidth="1"/>
    <col min="2" max="3" width="10.28125" style="23" customWidth="1"/>
    <col min="4" max="4" width="0.85546875" style="23" customWidth="1"/>
    <col min="5" max="6" width="10.28125" style="23" customWidth="1"/>
    <col min="7" max="7" width="0.71875" style="23" customWidth="1"/>
    <col min="8" max="8" width="10.57421875" style="1" customWidth="1"/>
    <col min="9" max="10" width="9.140625" style="1" customWidth="1"/>
    <col min="11" max="11" width="9.28125" style="1" bestFit="1" customWidth="1"/>
    <col min="12" max="120" width="9.140625" style="1" customWidth="1"/>
    <col min="121" max="121" width="41.140625" style="1" customWidth="1"/>
    <col min="122" max="124" width="13.00390625" style="1" customWidth="1"/>
    <col min="125" max="16384" width="9.140625" style="1" customWidth="1"/>
  </cols>
  <sheetData>
    <row r="1" spans="1:8" ht="33" customHeight="1">
      <c r="A1" s="593" t="s">
        <v>283</v>
      </c>
      <c r="B1" s="593"/>
      <c r="C1" s="593"/>
      <c r="D1" s="593"/>
      <c r="E1" s="593"/>
      <c r="F1" s="593"/>
      <c r="G1" s="593"/>
      <c r="H1" s="593"/>
    </row>
    <row r="2" spans="1:8" ht="15.75" customHeight="1">
      <c r="A2" s="588" t="s">
        <v>12</v>
      </c>
      <c r="B2" s="596" t="s">
        <v>32</v>
      </c>
      <c r="C2" s="596"/>
      <c r="D2" s="120"/>
      <c r="E2" s="597" t="s">
        <v>40</v>
      </c>
      <c r="F2" s="598"/>
      <c r="G2" s="121"/>
      <c r="H2" s="598" t="s">
        <v>30</v>
      </c>
    </row>
    <row r="3" spans="1:8" ht="17.25" customHeight="1">
      <c r="A3" s="594"/>
      <c r="B3" s="32">
        <v>2018</v>
      </c>
      <c r="C3" s="104">
        <v>2019</v>
      </c>
      <c r="D3" s="104"/>
      <c r="E3" s="33">
        <v>2018</v>
      </c>
      <c r="F3" s="104">
        <v>2019</v>
      </c>
      <c r="G3" s="133"/>
      <c r="H3" s="599"/>
    </row>
    <row r="4" spans="1:8" s="5" customFormat="1" ht="26.25" customHeight="1">
      <c r="A4" s="167" t="s">
        <v>118</v>
      </c>
      <c r="B4" s="25">
        <v>115</v>
      </c>
      <c r="C4" s="25">
        <v>112</v>
      </c>
      <c r="D4" s="25"/>
      <c r="E4" s="77">
        <v>9.1</v>
      </c>
      <c r="F4" s="129">
        <v>8.8</v>
      </c>
      <c r="G4" s="78"/>
      <c r="H4" s="26">
        <f>C4/B4*100-100</f>
        <v>-2.608695652173907</v>
      </c>
    </row>
    <row r="5" spans="1:8" s="5" customFormat="1" ht="18.75" customHeight="1">
      <c r="A5" s="27" t="s">
        <v>149</v>
      </c>
      <c r="B5" s="8">
        <v>35</v>
      </c>
      <c r="C5" s="8">
        <v>27</v>
      </c>
      <c r="D5" s="8"/>
      <c r="E5" s="79">
        <v>2.8</v>
      </c>
      <c r="F5" s="130">
        <v>2.1</v>
      </c>
      <c r="G5" s="80"/>
      <c r="H5" s="28">
        <f>C5/B5*100-100</f>
        <v>-22.857142857142847</v>
      </c>
    </row>
    <row r="6" spans="1:8" s="5" customFormat="1" ht="16.5" customHeight="1">
      <c r="A6" s="237" t="s">
        <v>224</v>
      </c>
      <c r="B6" s="8">
        <v>35</v>
      </c>
      <c r="C6" s="8">
        <v>27</v>
      </c>
      <c r="D6" s="8"/>
      <c r="E6" s="79"/>
      <c r="F6" s="130"/>
      <c r="G6" s="80"/>
      <c r="H6" s="28"/>
    </row>
    <row r="7" spans="1:8" s="5" customFormat="1" ht="18.75" customHeight="1">
      <c r="A7" s="168" t="s">
        <v>119</v>
      </c>
      <c r="B7" s="8">
        <v>11</v>
      </c>
      <c r="C7" s="8">
        <v>17</v>
      </c>
      <c r="D7" s="8"/>
      <c r="E7" s="79"/>
      <c r="F7" s="130"/>
      <c r="G7" s="80"/>
      <c r="H7" s="28"/>
    </row>
    <row r="8" spans="1:8" s="5" customFormat="1" ht="18.75" customHeight="1">
      <c r="A8" s="27" t="s">
        <v>33</v>
      </c>
      <c r="B8" s="8">
        <v>58</v>
      </c>
      <c r="C8" s="8">
        <v>59</v>
      </c>
      <c r="D8" s="8"/>
      <c r="E8" s="79"/>
      <c r="F8" s="130"/>
      <c r="G8" s="80"/>
      <c r="H8" s="28"/>
    </row>
    <row r="9" spans="1:8" s="30" customFormat="1" ht="18.75" customHeight="1">
      <c r="A9" s="27" t="s">
        <v>117</v>
      </c>
      <c r="B9" s="12">
        <v>11</v>
      </c>
      <c r="C9" s="12">
        <v>9</v>
      </c>
      <c r="D9" s="12"/>
      <c r="E9" s="81"/>
      <c r="F9" s="131"/>
      <c r="G9" s="82"/>
      <c r="H9" s="29"/>
    </row>
    <row r="10" spans="1:13" s="5" customFormat="1" ht="26.25" customHeight="1">
      <c r="A10" s="24" t="s">
        <v>120</v>
      </c>
      <c r="B10" s="25">
        <v>24799</v>
      </c>
      <c r="C10" s="25">
        <v>19457</v>
      </c>
      <c r="D10" s="25"/>
      <c r="E10" s="77">
        <v>1959.9</v>
      </c>
      <c r="F10" s="129">
        <v>1537.24</v>
      </c>
      <c r="G10" s="78"/>
      <c r="H10" s="26">
        <f>C10/B10*100-100</f>
        <v>-21.541191177063595</v>
      </c>
      <c r="M10" s="325"/>
    </row>
    <row r="11" spans="1:8" s="5" customFormat="1" ht="18.75" customHeight="1">
      <c r="A11" s="160" t="s">
        <v>121</v>
      </c>
      <c r="B11" s="8">
        <v>10793</v>
      </c>
      <c r="C11" s="8">
        <v>10112</v>
      </c>
      <c r="D11" s="8"/>
      <c r="E11" s="79">
        <v>853</v>
      </c>
      <c r="F11" s="130">
        <v>798.9</v>
      </c>
      <c r="G11" s="80"/>
      <c r="H11" s="28">
        <f>C11/B11*100-100</f>
        <v>-6.309645140368758</v>
      </c>
    </row>
    <row r="12" spans="1:8" s="30" customFormat="1" ht="18.75" customHeight="1">
      <c r="A12" s="169" t="s">
        <v>225</v>
      </c>
      <c r="B12" s="12">
        <v>320</v>
      </c>
      <c r="C12" s="12">
        <v>315</v>
      </c>
      <c r="D12" s="12"/>
      <c r="E12" s="81"/>
      <c r="F12" s="131"/>
      <c r="G12" s="82"/>
      <c r="H12" s="28"/>
    </row>
    <row r="13" spans="1:8" s="30" customFormat="1" ht="18.75" customHeight="1">
      <c r="A13" s="170" t="s">
        <v>150</v>
      </c>
      <c r="B13" s="12">
        <v>10473</v>
      </c>
      <c r="C13" s="12">
        <v>9797</v>
      </c>
      <c r="D13" s="12"/>
      <c r="E13" s="81"/>
      <c r="F13" s="131"/>
      <c r="G13" s="82"/>
      <c r="H13" s="28"/>
    </row>
    <row r="14" spans="1:8" s="30" customFormat="1" ht="18.75" customHeight="1">
      <c r="A14" s="161" t="s">
        <v>122</v>
      </c>
      <c r="B14" s="8">
        <v>858</v>
      </c>
      <c r="C14" s="8">
        <v>808</v>
      </c>
      <c r="D14" s="12"/>
      <c r="E14" s="81"/>
      <c r="F14" s="131"/>
      <c r="G14" s="82"/>
      <c r="H14" s="28"/>
    </row>
    <row r="15" spans="1:8" s="30" customFormat="1" ht="18.75" customHeight="1">
      <c r="A15" s="161" t="s">
        <v>123</v>
      </c>
      <c r="B15" s="8">
        <v>38</v>
      </c>
      <c r="C15" s="8">
        <v>47</v>
      </c>
      <c r="D15" s="12"/>
      <c r="E15" s="81"/>
      <c r="F15" s="131"/>
      <c r="G15" s="82"/>
      <c r="H15" s="28"/>
    </row>
    <row r="16" spans="1:8" s="30" customFormat="1" ht="18.75" customHeight="1">
      <c r="A16" s="161" t="s">
        <v>124</v>
      </c>
      <c r="B16" s="8">
        <v>2</v>
      </c>
      <c r="C16" s="8">
        <v>2</v>
      </c>
      <c r="D16" s="12"/>
      <c r="E16" s="81"/>
      <c r="F16" s="131"/>
      <c r="G16" s="82"/>
      <c r="H16" s="28"/>
    </row>
    <row r="17" spans="1:8" s="30" customFormat="1" ht="18.75" customHeight="1">
      <c r="A17" s="161" t="s">
        <v>125</v>
      </c>
      <c r="B17" s="8">
        <v>33</v>
      </c>
      <c r="C17" s="8">
        <v>34</v>
      </c>
      <c r="D17" s="12"/>
      <c r="E17" s="81"/>
      <c r="F17" s="131"/>
      <c r="G17" s="82"/>
      <c r="H17" s="28"/>
    </row>
    <row r="18" spans="1:8" s="30" customFormat="1" ht="18.75" customHeight="1">
      <c r="A18" s="161" t="s">
        <v>126</v>
      </c>
      <c r="B18" s="8">
        <v>11020</v>
      </c>
      <c r="C18" s="8">
        <v>6640</v>
      </c>
      <c r="D18" s="12"/>
      <c r="E18" s="81"/>
      <c r="F18" s="131"/>
      <c r="G18" s="82"/>
      <c r="H18" s="28"/>
    </row>
    <row r="19" spans="1:8" s="30" customFormat="1" ht="25.5" customHeight="1">
      <c r="A19" s="163" t="s">
        <v>148</v>
      </c>
      <c r="B19" s="12">
        <v>8604</v>
      </c>
      <c r="C19" s="12">
        <v>4611</v>
      </c>
      <c r="D19" s="12"/>
      <c r="E19" s="81"/>
      <c r="F19" s="131"/>
      <c r="G19" s="82"/>
      <c r="H19" s="28">
        <f>C19/B19*100-100</f>
        <v>-46.40864714086471</v>
      </c>
    </row>
    <row r="20" spans="1:8" s="30" customFormat="1" ht="19.5" customHeight="1">
      <c r="A20" s="161" t="s">
        <v>127</v>
      </c>
      <c r="B20" s="8">
        <v>2051</v>
      </c>
      <c r="C20" s="8">
        <v>1813</v>
      </c>
      <c r="D20" s="12"/>
      <c r="E20" s="81"/>
      <c r="F20" s="131"/>
      <c r="G20" s="82"/>
      <c r="H20" s="28"/>
    </row>
    <row r="21" spans="1:8" s="30" customFormat="1" ht="39" customHeight="1">
      <c r="A21" s="163" t="s">
        <v>280</v>
      </c>
      <c r="B21" s="12">
        <v>1956</v>
      </c>
      <c r="C21" s="12">
        <v>1766</v>
      </c>
      <c r="D21" s="12"/>
      <c r="E21" s="81"/>
      <c r="F21" s="131"/>
      <c r="G21" s="82"/>
      <c r="H21" s="28">
        <f>C21/B21*100-100</f>
        <v>-9.713701431492836</v>
      </c>
    </row>
    <row r="22" spans="1:8" s="5" customFormat="1" ht="19.5" customHeight="1">
      <c r="A22" s="24" t="s">
        <v>128</v>
      </c>
      <c r="B22" s="25">
        <v>620</v>
      </c>
      <c r="C22" s="25">
        <v>679</v>
      </c>
      <c r="D22" s="25"/>
      <c r="E22" s="77">
        <v>49</v>
      </c>
      <c r="F22" s="129">
        <v>53.6</v>
      </c>
      <c r="G22" s="78"/>
      <c r="H22" s="26">
        <f>C22/B22*100-100</f>
        <v>9.516129032258064</v>
      </c>
    </row>
    <row r="23" spans="1:8" s="5" customFormat="1" ht="18.75" customHeight="1">
      <c r="A23" s="160" t="s">
        <v>129</v>
      </c>
      <c r="B23" s="8">
        <v>464</v>
      </c>
      <c r="C23" s="8">
        <v>481</v>
      </c>
      <c r="D23" s="8"/>
      <c r="E23" s="79">
        <v>36.7</v>
      </c>
      <c r="F23" s="130">
        <v>38</v>
      </c>
      <c r="G23" s="80"/>
      <c r="H23" s="28">
        <f>C23/B23*100-100</f>
        <v>3.6637931034482705</v>
      </c>
    </row>
    <row r="24" spans="1:8" s="30" customFormat="1" ht="16.5" customHeight="1">
      <c r="A24" s="163" t="s">
        <v>4</v>
      </c>
      <c r="B24" s="12">
        <v>48</v>
      </c>
      <c r="C24" s="12">
        <v>43</v>
      </c>
      <c r="D24" s="12"/>
      <c r="E24" s="81"/>
      <c r="F24" s="131"/>
      <c r="G24" s="82"/>
      <c r="H24" s="29"/>
    </row>
    <row r="25" spans="1:8" s="30" customFormat="1" ht="15" customHeight="1">
      <c r="A25" s="162" t="s">
        <v>34</v>
      </c>
      <c r="B25" s="12">
        <v>38</v>
      </c>
      <c r="C25" s="12">
        <v>29</v>
      </c>
      <c r="D25" s="12"/>
      <c r="E25" s="81"/>
      <c r="F25" s="131"/>
      <c r="G25" s="82"/>
      <c r="H25" s="29"/>
    </row>
    <row r="26" spans="1:8" s="5" customFormat="1" ht="18.75" customHeight="1">
      <c r="A26" s="160" t="s">
        <v>130</v>
      </c>
      <c r="B26" s="8">
        <v>156</v>
      </c>
      <c r="C26" s="8">
        <v>198</v>
      </c>
      <c r="D26" s="8"/>
      <c r="E26" s="79"/>
      <c r="F26" s="130"/>
      <c r="G26" s="80"/>
      <c r="H26" s="28"/>
    </row>
    <row r="27" spans="1:8" s="5" customFormat="1" ht="27" customHeight="1">
      <c r="A27" s="24" t="s">
        <v>131</v>
      </c>
      <c r="B27" s="25">
        <v>1236</v>
      </c>
      <c r="C27" s="25">
        <v>1048</v>
      </c>
      <c r="D27" s="25"/>
      <c r="E27" s="77">
        <v>97.7</v>
      </c>
      <c r="F27" s="129">
        <v>82.8</v>
      </c>
      <c r="G27" s="78"/>
      <c r="H27" s="26">
        <f>C27/B27*100-100</f>
        <v>-15.21035598705501</v>
      </c>
    </row>
    <row r="28" spans="1:8" s="5" customFormat="1" ht="16.5" customHeight="1">
      <c r="A28" s="160" t="s">
        <v>38</v>
      </c>
      <c r="B28" s="8">
        <v>1214</v>
      </c>
      <c r="C28" s="8">
        <v>1029</v>
      </c>
      <c r="D28" s="8"/>
      <c r="E28" s="79"/>
      <c r="F28" s="130"/>
      <c r="G28" s="80"/>
      <c r="H28" s="26"/>
    </row>
    <row r="29" spans="1:8" s="5" customFormat="1" ht="23.25" customHeight="1">
      <c r="A29" s="160" t="s">
        <v>132</v>
      </c>
      <c r="B29" s="8">
        <v>22</v>
      </c>
      <c r="C29" s="8">
        <v>19</v>
      </c>
      <c r="D29" s="8"/>
      <c r="E29" s="79"/>
      <c r="F29" s="130"/>
      <c r="G29" s="80"/>
      <c r="H29" s="26"/>
    </row>
    <row r="30" spans="1:8" s="5" customFormat="1" ht="19.5" customHeight="1">
      <c r="A30" s="24" t="s">
        <v>133</v>
      </c>
      <c r="B30" s="25">
        <v>14778</v>
      </c>
      <c r="C30" s="25">
        <v>14691</v>
      </c>
      <c r="D30" s="25"/>
      <c r="E30" s="77">
        <v>1167.9</v>
      </c>
      <c r="F30" s="129">
        <v>1160.7</v>
      </c>
      <c r="G30" s="78"/>
      <c r="H30" s="26">
        <f>C30/B30*100-100</f>
        <v>-0.5887129516849399</v>
      </c>
    </row>
    <row r="31" spans="1:8" s="5" customFormat="1" ht="15.75" customHeight="1">
      <c r="A31" s="160" t="s">
        <v>39</v>
      </c>
      <c r="B31" s="8">
        <v>1680</v>
      </c>
      <c r="C31" s="8">
        <v>1411</v>
      </c>
      <c r="D31" s="8"/>
      <c r="E31" s="79"/>
      <c r="F31" s="130"/>
      <c r="G31" s="80"/>
      <c r="H31" s="26">
        <f>C31/B31*100-100</f>
        <v>-16.01190476190476</v>
      </c>
    </row>
    <row r="32" spans="1:8" s="5" customFormat="1" ht="16.5" customHeight="1">
      <c r="A32" s="160" t="s">
        <v>37</v>
      </c>
      <c r="B32" s="8">
        <v>10777</v>
      </c>
      <c r="C32" s="8">
        <v>11221</v>
      </c>
      <c r="D32" s="8"/>
      <c r="E32" s="79">
        <f>B32*100000/1265303</f>
        <v>851.732747017908</v>
      </c>
      <c r="F32" s="130">
        <f>C32*100000/1265711</f>
        <v>886.5372901080895</v>
      </c>
      <c r="G32" s="80"/>
      <c r="H32" s="26">
        <f>C32/B32*100-100</f>
        <v>4.119884940150314</v>
      </c>
    </row>
    <row r="33" spans="1:8" s="5" customFormat="1" ht="18.75" customHeight="1">
      <c r="A33" s="162" t="s">
        <v>226</v>
      </c>
      <c r="B33" s="8">
        <v>713</v>
      </c>
      <c r="C33" s="8">
        <v>813</v>
      </c>
      <c r="D33" s="8"/>
      <c r="E33" s="79"/>
      <c r="F33" s="130"/>
      <c r="G33" s="80"/>
      <c r="H33" s="28"/>
    </row>
    <row r="34" spans="1:8" s="5" customFormat="1" ht="18.75" customHeight="1">
      <c r="A34" s="160" t="s">
        <v>134</v>
      </c>
      <c r="B34" s="8">
        <v>15</v>
      </c>
      <c r="C34" s="8">
        <v>21</v>
      </c>
      <c r="D34" s="8"/>
      <c r="E34" s="79"/>
      <c r="F34" s="130"/>
      <c r="G34" s="80"/>
      <c r="H34" s="28"/>
    </row>
    <row r="35" spans="1:8" s="5" customFormat="1" ht="18.75" customHeight="1">
      <c r="A35" s="160" t="s">
        <v>135</v>
      </c>
      <c r="B35" s="8">
        <v>2274</v>
      </c>
      <c r="C35" s="8">
        <v>2006</v>
      </c>
      <c r="D35" s="8"/>
      <c r="E35" s="79"/>
      <c r="F35" s="130"/>
      <c r="G35" s="80"/>
      <c r="H35" s="28"/>
    </row>
    <row r="36" spans="1:8" s="5" customFormat="1" ht="18.75" customHeight="1">
      <c r="A36" s="214" t="s">
        <v>136</v>
      </c>
      <c r="B36" s="215">
        <v>32</v>
      </c>
      <c r="C36" s="215">
        <v>32</v>
      </c>
      <c r="D36" s="215"/>
      <c r="E36" s="216"/>
      <c r="F36" s="217"/>
      <c r="G36" s="218"/>
      <c r="H36" s="219"/>
    </row>
    <row r="37" spans="1:8" s="5" customFormat="1" ht="19.5" customHeight="1">
      <c r="A37" s="595"/>
      <c r="B37" s="595"/>
      <c r="C37" s="595"/>
      <c r="D37" s="595"/>
      <c r="E37" s="595"/>
      <c r="F37" s="595"/>
      <c r="G37" s="595"/>
      <c r="H37" s="595"/>
    </row>
    <row r="38" spans="1:8" ht="33" customHeight="1">
      <c r="A38" s="593" t="s">
        <v>284</v>
      </c>
      <c r="B38" s="593"/>
      <c r="C38" s="593"/>
      <c r="D38" s="593"/>
      <c r="E38" s="593"/>
      <c r="F38" s="593"/>
      <c r="G38" s="593"/>
      <c r="H38" s="593"/>
    </row>
    <row r="39" spans="1:8" ht="19.5" customHeight="1">
      <c r="A39" s="588" t="s">
        <v>12</v>
      </c>
      <c r="B39" s="596" t="s">
        <v>32</v>
      </c>
      <c r="C39" s="596"/>
      <c r="D39" s="120"/>
      <c r="E39" s="597" t="s">
        <v>40</v>
      </c>
      <c r="F39" s="598"/>
      <c r="G39" s="121"/>
      <c r="H39" s="598" t="s">
        <v>30</v>
      </c>
    </row>
    <row r="40" spans="1:8" ht="19.5" customHeight="1">
      <c r="A40" s="594"/>
      <c r="B40" s="32">
        <v>2018</v>
      </c>
      <c r="C40" s="104">
        <v>2019</v>
      </c>
      <c r="D40" s="104"/>
      <c r="E40" s="33">
        <v>2018</v>
      </c>
      <c r="F40" s="104">
        <v>2019</v>
      </c>
      <c r="G40" s="133"/>
      <c r="H40" s="599"/>
    </row>
    <row r="41" spans="1:8" s="5" customFormat="1" ht="27" customHeight="1">
      <c r="A41" s="24" t="s">
        <v>151</v>
      </c>
      <c r="B41" s="25">
        <v>4267</v>
      </c>
      <c r="C41" s="25">
        <v>4906</v>
      </c>
      <c r="D41" s="25"/>
      <c r="E41" s="77">
        <v>337.2</v>
      </c>
      <c r="F41" s="327">
        <v>387.6</v>
      </c>
      <c r="G41" s="78"/>
      <c r="H41" s="26">
        <f>C41/B41*100-100</f>
        <v>14.975392547457233</v>
      </c>
    </row>
    <row r="42" spans="1:8" s="5" customFormat="1" ht="19.5" customHeight="1">
      <c r="A42" s="24" t="s">
        <v>137</v>
      </c>
      <c r="B42" s="25">
        <v>1714</v>
      </c>
      <c r="C42" s="25">
        <v>1588</v>
      </c>
      <c r="D42" s="25"/>
      <c r="E42" s="77">
        <v>135.5</v>
      </c>
      <c r="F42" s="129">
        <v>125.5</v>
      </c>
      <c r="G42" s="78"/>
      <c r="H42" s="26">
        <f>C42/B42*100-100</f>
        <v>-7.351225204200702</v>
      </c>
    </row>
    <row r="43" spans="1:8" s="5" customFormat="1" ht="18.75" customHeight="1">
      <c r="A43" s="160" t="s">
        <v>138</v>
      </c>
      <c r="B43" s="8">
        <v>543</v>
      </c>
      <c r="C43" s="8">
        <v>554</v>
      </c>
      <c r="D43" s="8"/>
      <c r="E43" s="79"/>
      <c r="F43" s="130"/>
      <c r="G43" s="80"/>
      <c r="H43" s="28"/>
    </row>
    <row r="44" spans="1:8" s="5" customFormat="1" ht="18.75" customHeight="1">
      <c r="A44" s="160" t="s">
        <v>139</v>
      </c>
      <c r="B44" s="8">
        <v>321</v>
      </c>
      <c r="C44" s="8">
        <v>241</v>
      </c>
      <c r="D44" s="8"/>
      <c r="E44" s="79"/>
      <c r="F44" s="130"/>
      <c r="G44" s="80"/>
      <c r="H44" s="28"/>
    </row>
    <row r="45" spans="1:8" s="5" customFormat="1" ht="18.75" customHeight="1">
      <c r="A45" s="160" t="s">
        <v>140</v>
      </c>
      <c r="B45" s="8">
        <v>711</v>
      </c>
      <c r="C45" s="8">
        <v>645</v>
      </c>
      <c r="D45" s="8"/>
      <c r="E45" s="79"/>
      <c r="F45" s="130"/>
      <c r="G45" s="80"/>
      <c r="H45" s="28"/>
    </row>
    <row r="46" spans="1:8" s="30" customFormat="1" ht="18.75" customHeight="1">
      <c r="A46" s="176" t="s">
        <v>35</v>
      </c>
      <c r="B46" s="31">
        <v>2</v>
      </c>
      <c r="C46" s="31">
        <v>0</v>
      </c>
      <c r="D46" s="31"/>
      <c r="E46" s="83"/>
      <c r="F46" s="132"/>
      <c r="G46" s="84"/>
      <c r="H46" s="175"/>
    </row>
    <row r="47" spans="1:8" s="30" customFormat="1" ht="18.75" customHeight="1">
      <c r="A47" s="176" t="s">
        <v>36</v>
      </c>
      <c r="B47" s="12">
        <v>3</v>
      </c>
      <c r="C47" s="12">
        <v>2</v>
      </c>
      <c r="D47" s="12"/>
      <c r="E47" s="81"/>
      <c r="F47" s="131"/>
      <c r="G47" s="82"/>
      <c r="H47" s="29"/>
    </row>
    <row r="48" spans="1:8" s="5" customFormat="1" ht="18.75" customHeight="1">
      <c r="A48" s="160" t="s">
        <v>141</v>
      </c>
      <c r="B48" s="8">
        <v>96</v>
      </c>
      <c r="C48" s="8">
        <v>94</v>
      </c>
      <c r="D48" s="8"/>
      <c r="E48" s="79"/>
      <c r="F48" s="130"/>
      <c r="G48" s="80"/>
      <c r="H48" s="28"/>
    </row>
    <row r="49" spans="1:8" s="5" customFormat="1" ht="26.25" customHeight="1">
      <c r="A49" s="160" t="s">
        <v>142</v>
      </c>
      <c r="B49" s="8">
        <v>43</v>
      </c>
      <c r="C49" s="8">
        <v>54</v>
      </c>
      <c r="D49" s="8"/>
      <c r="E49" s="79"/>
      <c r="F49" s="130"/>
      <c r="G49" s="80"/>
      <c r="H49" s="28"/>
    </row>
    <row r="50" spans="1:8" s="5" customFormat="1" ht="24.75" customHeight="1">
      <c r="A50" s="24" t="s">
        <v>143</v>
      </c>
      <c r="B50" s="25">
        <v>9121</v>
      </c>
      <c r="C50" s="25">
        <v>7460</v>
      </c>
      <c r="D50" s="184"/>
      <c r="E50" s="77">
        <v>720.9</v>
      </c>
      <c r="F50" s="247">
        <v>589.4</v>
      </c>
      <c r="G50" s="248"/>
      <c r="H50" s="531">
        <f>C50/B50*100-100</f>
        <v>-18.210722508496886</v>
      </c>
    </row>
    <row r="51" spans="1:8" s="30" customFormat="1" ht="25.5" customHeight="1">
      <c r="A51" s="177" t="s">
        <v>155</v>
      </c>
      <c r="B51" s="12">
        <v>4931</v>
      </c>
      <c r="C51" s="12">
        <v>2946</v>
      </c>
      <c r="D51" s="12"/>
      <c r="E51" s="81"/>
      <c r="F51" s="131"/>
      <c r="G51" s="82"/>
      <c r="H51" s="29"/>
    </row>
    <row r="52" spans="1:8" s="30" customFormat="1" ht="19.5" customHeight="1">
      <c r="A52" s="177" t="s">
        <v>156</v>
      </c>
      <c r="B52" s="12">
        <v>3715</v>
      </c>
      <c r="C52" s="12">
        <v>4182</v>
      </c>
      <c r="D52" s="12"/>
      <c r="E52" s="81"/>
      <c r="F52" s="131"/>
      <c r="G52" s="82"/>
      <c r="H52" s="29"/>
    </row>
    <row r="53" spans="1:11" s="30" customFormat="1" ht="19.5" customHeight="1">
      <c r="A53" s="24" t="s">
        <v>144</v>
      </c>
      <c r="B53" s="25">
        <v>231315</v>
      </c>
      <c r="C53" s="25">
        <v>169118</v>
      </c>
      <c r="D53" s="25"/>
      <c r="E53" s="77">
        <v>18281.4</v>
      </c>
      <c r="F53" s="129">
        <v>13361.5</v>
      </c>
      <c r="G53" s="78"/>
      <c r="H53" s="319">
        <f>C53/B53*100-100</f>
        <v>-26.88844216760694</v>
      </c>
      <c r="J53" s="244"/>
      <c r="K53" s="245"/>
    </row>
    <row r="54" spans="1:8" s="30" customFormat="1" ht="19.5" customHeight="1">
      <c r="A54" s="160" t="s">
        <v>154</v>
      </c>
      <c r="B54" s="8">
        <v>230903</v>
      </c>
      <c r="C54" s="8">
        <v>168720</v>
      </c>
      <c r="D54" s="8"/>
      <c r="E54" s="79"/>
      <c r="F54" s="130"/>
      <c r="G54" s="80"/>
      <c r="H54" s="319"/>
    </row>
    <row r="55" spans="1:8" s="30" customFormat="1" ht="19.5" customHeight="1">
      <c r="A55" s="163" t="s">
        <v>158</v>
      </c>
      <c r="B55" s="12">
        <v>87408</v>
      </c>
      <c r="C55" s="12">
        <v>81691</v>
      </c>
      <c r="D55" s="12"/>
      <c r="E55" s="81"/>
      <c r="F55" s="131"/>
      <c r="G55" s="82"/>
      <c r="H55" s="319">
        <f aca="true" t="shared" si="0" ref="H55:H62">C55/B55*100-100</f>
        <v>-6.540591250228815</v>
      </c>
    </row>
    <row r="56" spans="1:8" s="30" customFormat="1" ht="27" customHeight="1">
      <c r="A56" s="163" t="s">
        <v>152</v>
      </c>
      <c r="B56" s="12">
        <v>9841</v>
      </c>
      <c r="C56" s="12">
        <v>4392</v>
      </c>
      <c r="D56" s="12"/>
      <c r="E56" s="81"/>
      <c r="F56" s="131"/>
      <c r="G56" s="82"/>
      <c r="H56" s="319">
        <f t="shared" si="0"/>
        <v>-55.37038918809064</v>
      </c>
    </row>
    <row r="57" spans="1:8" s="30" customFormat="1" ht="19.5" customHeight="1">
      <c r="A57" s="163" t="s">
        <v>153</v>
      </c>
      <c r="B57" s="12">
        <v>1000</v>
      </c>
      <c r="C57" s="12">
        <v>858</v>
      </c>
      <c r="D57" s="12"/>
      <c r="E57" s="81"/>
      <c r="F57" s="131"/>
      <c r="G57" s="82"/>
      <c r="H57" s="319">
        <f t="shared" si="0"/>
        <v>-14.200000000000003</v>
      </c>
    </row>
    <row r="58" spans="1:8" s="30" customFormat="1" ht="23.25" customHeight="1">
      <c r="A58" s="163" t="s">
        <v>147</v>
      </c>
      <c r="B58" s="12">
        <v>1634</v>
      </c>
      <c r="C58" s="12">
        <v>825</v>
      </c>
      <c r="D58" s="12"/>
      <c r="E58" s="81"/>
      <c r="F58" s="131"/>
      <c r="G58" s="82"/>
      <c r="H58" s="319">
        <f t="shared" si="0"/>
        <v>-49.51040391676867</v>
      </c>
    </row>
    <row r="59" spans="1:8" s="5" customFormat="1" ht="19.5" customHeight="1">
      <c r="A59" s="24" t="s">
        <v>145</v>
      </c>
      <c r="B59" s="25">
        <v>50</v>
      </c>
      <c r="C59" s="25">
        <v>50</v>
      </c>
      <c r="D59" s="25"/>
      <c r="E59" s="77">
        <v>4</v>
      </c>
      <c r="F59" s="129">
        <v>4</v>
      </c>
      <c r="G59" s="78"/>
      <c r="H59" s="26">
        <f t="shared" si="0"/>
        <v>0</v>
      </c>
    </row>
    <row r="60" spans="1:8" s="5" customFormat="1" ht="19.5" customHeight="1">
      <c r="A60" s="24" t="s">
        <v>146</v>
      </c>
      <c r="B60" s="25">
        <v>16300</v>
      </c>
      <c r="C60" s="25">
        <v>13905</v>
      </c>
      <c r="D60" s="25"/>
      <c r="E60" s="77"/>
      <c r="F60" s="129"/>
      <c r="G60" s="78"/>
      <c r="H60" s="26">
        <f t="shared" si="0"/>
        <v>-14.693251533742341</v>
      </c>
    </row>
    <row r="61" spans="1:8" s="5" customFormat="1" ht="19.5" customHeight="1">
      <c r="A61" s="166" t="s">
        <v>0</v>
      </c>
      <c r="B61" s="171">
        <v>304315</v>
      </c>
      <c r="C61" s="171">
        <f>SUM(C4,C10,C22,C27,C30,C41,C42,C50,C53,C59,C60)</f>
        <v>233014</v>
      </c>
      <c r="D61" s="171"/>
      <c r="E61" s="172"/>
      <c r="F61" s="173"/>
      <c r="G61" s="174"/>
      <c r="H61" s="349">
        <f t="shared" si="0"/>
        <v>-23.429998521269084</v>
      </c>
    </row>
    <row r="62" spans="1:8" s="30" customFormat="1" ht="19.5" customHeight="1">
      <c r="A62" s="178" t="s">
        <v>157</v>
      </c>
      <c r="B62" s="179">
        <v>243425</v>
      </c>
      <c r="C62" s="179">
        <v>176692</v>
      </c>
      <c r="D62" s="180"/>
      <c r="E62" s="181">
        <f>B62*100000/1265303</f>
        <v>19238.47489494611</v>
      </c>
      <c r="F62" s="181">
        <f>C62*100000/1265711</f>
        <v>13959.900798839546</v>
      </c>
      <c r="G62" s="180"/>
      <c r="H62" s="350">
        <f t="shared" si="0"/>
        <v>-27.414193283352162</v>
      </c>
    </row>
    <row r="63" ht="6" customHeight="1"/>
    <row r="64" spans="1:6" ht="12">
      <c r="A64" s="583" t="s">
        <v>278</v>
      </c>
      <c r="B64" s="583"/>
      <c r="C64" s="583"/>
      <c r="D64" s="583"/>
      <c r="E64" s="583"/>
      <c r="F64" s="583"/>
    </row>
    <row r="65" ht="13.5">
      <c r="A65" s="103" t="s">
        <v>279</v>
      </c>
    </row>
    <row r="66" spans="1:6" ht="16.5" customHeight="1">
      <c r="A66" s="601"/>
      <c r="B66" s="601"/>
      <c r="C66" s="601"/>
      <c r="D66" s="601"/>
      <c r="E66" s="601"/>
      <c r="F66" s="601"/>
    </row>
    <row r="67" spans="1:6" ht="12">
      <c r="A67" s="600"/>
      <c r="B67" s="600"/>
      <c r="C67" s="600"/>
      <c r="D67" s="600"/>
      <c r="E67" s="600"/>
      <c r="F67" s="600"/>
    </row>
    <row r="69" spans="1:8" ht="12">
      <c r="A69" s="592"/>
      <c r="B69" s="592"/>
      <c r="C69" s="592"/>
      <c r="D69" s="592"/>
      <c r="E69" s="592"/>
      <c r="F69" s="592"/>
      <c r="G69" s="592"/>
      <c r="H69" s="592"/>
    </row>
    <row r="76" spans="1:8" ht="12">
      <c r="A76" s="592"/>
      <c r="B76" s="592"/>
      <c r="C76" s="592"/>
      <c r="D76" s="592"/>
      <c r="E76" s="592"/>
      <c r="F76" s="592"/>
      <c r="G76" s="592"/>
      <c r="H76" s="592"/>
    </row>
    <row r="79" spans="1:8" ht="12">
      <c r="A79" s="592"/>
      <c r="B79" s="592"/>
      <c r="C79" s="592"/>
      <c r="D79" s="592"/>
      <c r="E79" s="592"/>
      <c r="F79" s="592"/>
      <c r="G79" s="592"/>
      <c r="H79" s="592"/>
    </row>
    <row r="82" spans="1:8" ht="12">
      <c r="A82" s="592"/>
      <c r="B82" s="592"/>
      <c r="C82" s="592"/>
      <c r="D82" s="592"/>
      <c r="E82" s="592"/>
      <c r="F82" s="592"/>
      <c r="G82" s="592"/>
      <c r="H82" s="592"/>
    </row>
  </sheetData>
  <sheetProtection/>
  <mergeCells count="18">
    <mergeCell ref="H39:H40"/>
    <mergeCell ref="A67:F67"/>
    <mergeCell ref="A1:H1"/>
    <mergeCell ref="A2:A3"/>
    <mergeCell ref="B2:C2"/>
    <mergeCell ref="E2:F2"/>
    <mergeCell ref="H2:H3"/>
    <mergeCell ref="A66:F66"/>
    <mergeCell ref="A82:H82"/>
    <mergeCell ref="A79:H79"/>
    <mergeCell ref="A38:H38"/>
    <mergeCell ref="A64:F64"/>
    <mergeCell ref="A39:A40"/>
    <mergeCell ref="A37:H37"/>
    <mergeCell ref="A69:H69"/>
    <mergeCell ref="A76:H76"/>
    <mergeCell ref="B39:C39"/>
    <mergeCell ref="E39:F39"/>
  </mergeCells>
  <printOptions horizontalCentered="1"/>
  <pageMargins left="0.748031496062992" right="0.748031496062992" top="0.748031496062992" bottom="0.748031496062992" header="0.31496062992126" footer="0.31496062992126"/>
  <pageSetup horizontalDpi="600" verticalDpi="600" orientation="portrait" paperSize="9" r:id="rId1"/>
  <headerFooter differentOddEven="1">
    <oddFooter>&amp;C18</oddFooter>
    <evenFooter>&amp;C19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39.8515625" style="189" customWidth="1"/>
    <col min="2" max="2" width="13.28125" style="189" customWidth="1"/>
    <col min="3" max="3" width="12.421875" style="199" customWidth="1"/>
    <col min="4" max="4" width="13.28125" style="189" customWidth="1"/>
    <col min="5" max="16384" width="9.140625" style="189" customWidth="1"/>
  </cols>
  <sheetData>
    <row r="1" spans="1:4" ht="34.5" customHeight="1">
      <c r="A1" s="608" t="s">
        <v>244</v>
      </c>
      <c r="B1" s="608"/>
      <c r="C1" s="608"/>
      <c r="D1" s="608"/>
    </row>
    <row r="2" spans="1:4" ht="16.5" customHeight="1">
      <c r="A2" s="606" t="s">
        <v>12</v>
      </c>
      <c r="B2" s="603" t="s">
        <v>1</v>
      </c>
      <c r="C2" s="603"/>
      <c r="D2" s="604" t="s">
        <v>30</v>
      </c>
    </row>
    <row r="3" spans="1:4" ht="19.5" customHeight="1">
      <c r="A3" s="607"/>
      <c r="B3" s="104">
        <v>2018</v>
      </c>
      <c r="C3" s="104">
        <v>2019</v>
      </c>
      <c r="D3" s="605"/>
    </row>
    <row r="4" spans="1:6" s="193" customFormat="1" ht="20.25" customHeight="1">
      <c r="A4" s="191" t="s">
        <v>160</v>
      </c>
      <c r="B4" s="192">
        <v>87408</v>
      </c>
      <c r="C4" s="192">
        <v>81691</v>
      </c>
      <c r="D4" s="242">
        <f>C4/B4*100-100</f>
        <v>-6.540591250228815</v>
      </c>
      <c r="F4" s="241"/>
    </row>
    <row r="5" spans="1:9" s="193" customFormat="1" ht="29.25" customHeight="1">
      <c r="A5" s="191" t="s">
        <v>161</v>
      </c>
      <c r="B5" s="192">
        <v>1956</v>
      </c>
      <c r="C5" s="192">
        <v>1766</v>
      </c>
      <c r="D5" s="242">
        <f aca="true" t="shared" si="0" ref="D5:D31">C5/B5*100-100</f>
        <v>-9.713701431492836</v>
      </c>
      <c r="F5" s="241"/>
      <c r="I5" s="326"/>
    </row>
    <row r="6" spans="1:6" s="193" customFormat="1" ht="20.25" customHeight="1">
      <c r="A6" s="191" t="s">
        <v>162</v>
      </c>
      <c r="B6" s="192">
        <v>1635</v>
      </c>
      <c r="C6" s="192">
        <v>1406</v>
      </c>
      <c r="D6" s="242">
        <f t="shared" si="0"/>
        <v>-14.006116207951067</v>
      </c>
      <c r="F6" s="241"/>
    </row>
    <row r="7" spans="1:6" s="193" customFormat="1" ht="20.25" customHeight="1">
      <c r="A7" s="191" t="s">
        <v>163</v>
      </c>
      <c r="B7" s="192">
        <v>245</v>
      </c>
      <c r="C7" s="192">
        <v>149</v>
      </c>
      <c r="D7" s="242">
        <f t="shared" si="0"/>
        <v>-39.183673469387756</v>
      </c>
      <c r="F7" s="241"/>
    </row>
    <row r="8" spans="1:9" s="193" customFormat="1" ht="20.25" customHeight="1">
      <c r="A8" s="191" t="s">
        <v>164</v>
      </c>
      <c r="B8" s="192">
        <v>41</v>
      </c>
      <c r="C8" s="192">
        <v>58</v>
      </c>
      <c r="D8" s="242">
        <f t="shared" si="0"/>
        <v>41.463414634146346</v>
      </c>
      <c r="F8" s="241"/>
      <c r="I8" s="326"/>
    </row>
    <row r="9" spans="1:6" s="193" customFormat="1" ht="21.75" customHeight="1">
      <c r="A9" s="191" t="s">
        <v>165</v>
      </c>
      <c r="B9" s="192">
        <v>4252</v>
      </c>
      <c r="C9" s="192">
        <v>2550</v>
      </c>
      <c r="D9" s="242">
        <f t="shared" si="0"/>
        <v>-40.02822201317028</v>
      </c>
      <c r="F9" s="241"/>
    </row>
    <row r="10" spans="1:6" s="193" customFormat="1" ht="21" customHeight="1">
      <c r="A10" s="194" t="s">
        <v>166</v>
      </c>
      <c r="B10" s="192">
        <v>1894</v>
      </c>
      <c r="C10" s="192">
        <v>1304</v>
      </c>
      <c r="D10" s="242">
        <f t="shared" si="0"/>
        <v>-31.151003167898622</v>
      </c>
      <c r="F10" s="241"/>
    </row>
    <row r="11" spans="1:6" s="193" customFormat="1" ht="22.5" customHeight="1">
      <c r="A11" s="194" t="s">
        <v>167</v>
      </c>
      <c r="B11" s="192">
        <v>1803</v>
      </c>
      <c r="C11" s="192">
        <v>920</v>
      </c>
      <c r="D11" s="242">
        <f t="shared" si="0"/>
        <v>-48.97393233499723</v>
      </c>
      <c r="F11" s="241"/>
    </row>
    <row r="12" spans="1:6" s="193" customFormat="1" ht="22.5" customHeight="1">
      <c r="A12" s="194" t="s">
        <v>168</v>
      </c>
      <c r="B12" s="192">
        <v>9841</v>
      </c>
      <c r="C12" s="192">
        <v>4392</v>
      </c>
      <c r="D12" s="242">
        <f t="shared" si="0"/>
        <v>-55.37038918809064</v>
      </c>
      <c r="F12" s="241"/>
    </row>
    <row r="13" spans="1:6" s="193" customFormat="1" ht="21" customHeight="1">
      <c r="A13" s="194" t="s">
        <v>169</v>
      </c>
      <c r="B13" s="192">
        <v>1634</v>
      </c>
      <c r="C13" s="192">
        <v>825</v>
      </c>
      <c r="D13" s="242">
        <f t="shared" si="0"/>
        <v>-49.51040391676867</v>
      </c>
      <c r="F13" s="241"/>
    </row>
    <row r="14" spans="1:6" s="193" customFormat="1" ht="22.5" customHeight="1">
      <c r="A14" s="194" t="s">
        <v>170</v>
      </c>
      <c r="B14" s="192">
        <v>8604</v>
      </c>
      <c r="C14" s="192">
        <v>4611</v>
      </c>
      <c r="D14" s="242">
        <f t="shared" si="0"/>
        <v>-46.40864714086471</v>
      </c>
      <c r="F14" s="241"/>
    </row>
    <row r="15" spans="1:6" s="193" customFormat="1" ht="24.75" customHeight="1">
      <c r="A15" s="191" t="s">
        <v>171</v>
      </c>
      <c r="B15" s="192">
        <v>7627</v>
      </c>
      <c r="C15" s="192">
        <v>3834</v>
      </c>
      <c r="D15" s="242">
        <f t="shared" si="0"/>
        <v>-49.731218041169534</v>
      </c>
      <c r="F15" s="241"/>
    </row>
    <row r="16" spans="1:6" s="193" customFormat="1" ht="22.5" customHeight="1">
      <c r="A16" s="194" t="s">
        <v>172</v>
      </c>
      <c r="B16" s="192">
        <v>769</v>
      </c>
      <c r="C16" s="192">
        <v>594</v>
      </c>
      <c r="D16" s="242">
        <f t="shared" si="0"/>
        <v>-22.75682704811443</v>
      </c>
      <c r="F16" s="241"/>
    </row>
    <row r="17" spans="1:6" s="193" customFormat="1" ht="21" customHeight="1">
      <c r="A17" s="194" t="s">
        <v>153</v>
      </c>
      <c r="B17" s="192">
        <v>1000</v>
      </c>
      <c r="C17" s="192">
        <v>858</v>
      </c>
      <c r="D17" s="242">
        <f t="shared" si="0"/>
        <v>-14.200000000000003</v>
      </c>
      <c r="F17" s="241"/>
    </row>
    <row r="18" spans="1:6" s="193" customFormat="1" ht="20.25" customHeight="1">
      <c r="A18" s="191" t="s">
        <v>173</v>
      </c>
      <c r="B18" s="192">
        <v>26141</v>
      </c>
      <c r="C18" s="192">
        <v>14531</v>
      </c>
      <c r="D18" s="242">
        <f t="shared" si="0"/>
        <v>-44.41299108679851</v>
      </c>
      <c r="F18" s="241"/>
    </row>
    <row r="19" spans="1:6" s="193" customFormat="1" ht="29.25" customHeight="1">
      <c r="A19" s="191" t="s">
        <v>174</v>
      </c>
      <c r="B19" s="192">
        <v>690</v>
      </c>
      <c r="C19" s="192">
        <v>670</v>
      </c>
      <c r="D19" s="242">
        <f t="shared" si="0"/>
        <v>-2.898550724637687</v>
      </c>
      <c r="F19" s="241"/>
    </row>
    <row r="20" spans="1:6" s="193" customFormat="1" ht="22.5" customHeight="1">
      <c r="A20" s="191" t="s">
        <v>175</v>
      </c>
      <c r="B20" s="192">
        <v>12376</v>
      </c>
      <c r="C20" s="192">
        <v>7157</v>
      </c>
      <c r="D20" s="242">
        <f t="shared" si="0"/>
        <v>-42.170329670329664</v>
      </c>
      <c r="F20" s="241"/>
    </row>
    <row r="21" spans="1:6" s="193" customFormat="1" ht="22.5" customHeight="1">
      <c r="A21" s="194" t="s">
        <v>176</v>
      </c>
      <c r="B21" s="192">
        <v>400</v>
      </c>
      <c r="C21" s="192">
        <v>316</v>
      </c>
      <c r="D21" s="242">
        <f t="shared" si="0"/>
        <v>-21</v>
      </c>
      <c r="F21" s="241"/>
    </row>
    <row r="22" spans="1:6" s="193" customFormat="1" ht="22.5" customHeight="1">
      <c r="A22" s="194" t="s">
        <v>177</v>
      </c>
      <c r="B22" s="192">
        <v>3002</v>
      </c>
      <c r="C22" s="192">
        <v>1066</v>
      </c>
      <c r="D22" s="242">
        <f t="shared" si="0"/>
        <v>-64.49033977348435</v>
      </c>
      <c r="F22" s="241"/>
    </row>
    <row r="23" spans="1:6" s="193" customFormat="1" ht="21" customHeight="1">
      <c r="A23" s="194" t="s">
        <v>178</v>
      </c>
      <c r="B23" s="192">
        <v>188</v>
      </c>
      <c r="C23" s="192">
        <v>86</v>
      </c>
      <c r="D23" s="242">
        <f t="shared" si="0"/>
        <v>-54.255319148936174</v>
      </c>
      <c r="F23" s="241"/>
    </row>
    <row r="24" spans="1:6" s="193" customFormat="1" ht="21" customHeight="1">
      <c r="A24" s="194" t="s">
        <v>179</v>
      </c>
      <c r="B24" s="192">
        <v>3084</v>
      </c>
      <c r="C24" s="192">
        <v>1796</v>
      </c>
      <c r="D24" s="242">
        <f t="shared" si="0"/>
        <v>-41.7639429312581</v>
      </c>
      <c r="F24" s="241"/>
    </row>
    <row r="25" spans="1:10" s="193" customFormat="1" ht="21" customHeight="1">
      <c r="A25" s="194" t="s">
        <v>180</v>
      </c>
      <c r="B25" s="192">
        <v>1849</v>
      </c>
      <c r="C25" s="192">
        <v>1233</v>
      </c>
      <c r="D25" s="242">
        <f t="shared" si="0"/>
        <v>-33.31530557057869</v>
      </c>
      <c r="F25" s="241"/>
      <c r="J25" s="326"/>
    </row>
    <row r="26" spans="1:6" s="193" customFormat="1" ht="21" customHeight="1">
      <c r="A26" s="194" t="s">
        <v>181</v>
      </c>
      <c r="B26" s="192">
        <v>1841</v>
      </c>
      <c r="C26" s="192">
        <v>835</v>
      </c>
      <c r="D26" s="242">
        <f t="shared" si="0"/>
        <v>-54.644215100488864</v>
      </c>
      <c r="F26" s="241"/>
    </row>
    <row r="27" spans="1:9" s="193" customFormat="1" ht="21" customHeight="1">
      <c r="A27" s="195" t="s">
        <v>182</v>
      </c>
      <c r="B27" s="192">
        <v>2849</v>
      </c>
      <c r="C27" s="192">
        <v>1526</v>
      </c>
      <c r="D27" s="242">
        <f t="shared" si="0"/>
        <v>-46.43734643734644</v>
      </c>
      <c r="F27" s="241"/>
      <c r="I27" s="326"/>
    </row>
    <row r="28" spans="1:6" s="193" customFormat="1" ht="21" customHeight="1">
      <c r="A28" s="195" t="s">
        <v>183</v>
      </c>
      <c r="B28" s="192">
        <v>720</v>
      </c>
      <c r="C28" s="192">
        <v>179</v>
      </c>
      <c r="D28" s="242">
        <f t="shared" si="0"/>
        <v>-75.13888888888889</v>
      </c>
      <c r="F28" s="241"/>
    </row>
    <row r="29" spans="1:6" s="193" customFormat="1" ht="21" customHeight="1">
      <c r="A29" s="195" t="s">
        <v>184</v>
      </c>
      <c r="B29" s="192">
        <v>2574</v>
      </c>
      <c r="C29" s="192">
        <v>1334</v>
      </c>
      <c r="D29" s="242">
        <f t="shared" si="0"/>
        <v>-48.17404817404818</v>
      </c>
      <c r="F29" s="241"/>
    </row>
    <row r="30" spans="1:6" s="193" customFormat="1" ht="21" customHeight="1">
      <c r="A30" s="194" t="s">
        <v>185</v>
      </c>
      <c r="B30" s="192">
        <v>59002</v>
      </c>
      <c r="C30" s="192">
        <v>41005</v>
      </c>
      <c r="D30" s="242">
        <f t="shared" si="0"/>
        <v>-30.50235585234398</v>
      </c>
      <c r="F30" s="241"/>
    </row>
    <row r="31" spans="1:6" ht="27.75" customHeight="1">
      <c r="A31" s="190" t="s">
        <v>0</v>
      </c>
      <c r="B31" s="196">
        <f>SUM(B4:B30)</f>
        <v>243425</v>
      </c>
      <c r="C31" s="196">
        <f>SUM(C4:C30)</f>
        <v>176692</v>
      </c>
      <c r="D31" s="243">
        <f t="shared" si="0"/>
        <v>-27.414193283352162</v>
      </c>
      <c r="E31" s="197"/>
      <c r="F31" s="241"/>
    </row>
    <row r="32" spans="1:3" s="193" customFormat="1" ht="9" customHeight="1">
      <c r="A32" s="602"/>
      <c r="B32" s="602"/>
      <c r="C32" s="198"/>
    </row>
    <row r="33" spans="1:3" ht="20.25" customHeight="1">
      <c r="A33" s="185" t="s">
        <v>186</v>
      </c>
      <c r="B33" s="192"/>
      <c r="C33" s="192"/>
    </row>
    <row r="35" ht="12.75">
      <c r="C35" s="328"/>
    </row>
  </sheetData>
  <sheetProtection/>
  <mergeCells count="5">
    <mergeCell ref="A32:B32"/>
    <mergeCell ref="B2:C2"/>
    <mergeCell ref="D2:D3"/>
    <mergeCell ref="A2:A3"/>
    <mergeCell ref="A1:D1"/>
  </mergeCells>
  <printOptions horizontalCentered="1"/>
  <pageMargins left="0.748031496062992" right="0.748031496062992" top="0.748031496062992" bottom="0.748031496062992" header="0.511811023622047" footer="0.511811023622047"/>
  <pageSetup horizontalDpi="300" verticalDpi="300" orientation="portrait" paperSize="9" r:id="rId1"/>
  <headerFooter>
    <oddFooter>&amp;C20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23" sqref="K23"/>
    </sheetView>
  </sheetViews>
  <sheetFormatPr defaultColWidth="9.140625" defaultRowHeight="12.75"/>
  <cols>
    <col min="1" max="1" width="24.140625" style="19" customWidth="1"/>
    <col min="2" max="8" width="8.8515625" style="19" customWidth="1"/>
    <col min="9" max="16384" width="9.140625" style="19" customWidth="1"/>
  </cols>
  <sheetData>
    <row r="1" spans="1:8" s="15" customFormat="1" ht="27" customHeight="1">
      <c r="A1" s="609" t="s">
        <v>285</v>
      </c>
      <c r="B1" s="610"/>
      <c r="C1" s="610"/>
      <c r="D1" s="610"/>
      <c r="E1" s="610"/>
      <c r="F1" s="610"/>
      <c r="G1" s="610"/>
      <c r="H1" s="610"/>
    </row>
    <row r="2" spans="1:8" s="15" customFormat="1" ht="19.5" customHeight="1">
      <c r="A2" s="611" t="s">
        <v>26</v>
      </c>
      <c r="B2" s="585">
        <v>2018</v>
      </c>
      <c r="C2" s="585"/>
      <c r="D2" s="613"/>
      <c r="E2" s="585">
        <v>2019</v>
      </c>
      <c r="F2" s="585"/>
      <c r="G2" s="613"/>
      <c r="H2" s="9" t="s">
        <v>30</v>
      </c>
    </row>
    <row r="3" spans="1:8" s="16" customFormat="1" ht="18.75" customHeight="1">
      <c r="A3" s="612"/>
      <c r="B3" s="9" t="s">
        <v>20</v>
      </c>
      <c r="C3" s="9" t="s">
        <v>21</v>
      </c>
      <c r="D3" s="70" t="s">
        <v>14</v>
      </c>
      <c r="E3" s="9" t="s">
        <v>20</v>
      </c>
      <c r="F3" s="9" t="s">
        <v>21</v>
      </c>
      <c r="G3" s="70" t="s">
        <v>14</v>
      </c>
      <c r="H3" s="10" t="s">
        <v>0</v>
      </c>
    </row>
    <row r="4" spans="1:8" s="17" customFormat="1" ht="21" customHeight="1">
      <c r="A4" s="5" t="s">
        <v>16</v>
      </c>
      <c r="B4" s="252">
        <v>4250</v>
      </c>
      <c r="C4" s="2">
        <v>229</v>
      </c>
      <c r="D4" s="253">
        <f>SUM(B4:C4)</f>
        <v>4479</v>
      </c>
      <c r="E4" s="252">
        <v>3575</v>
      </c>
      <c r="F4" s="2">
        <v>152</v>
      </c>
      <c r="G4" s="253">
        <f>E4+F4</f>
        <v>3727</v>
      </c>
      <c r="H4" s="242">
        <f>(G4-D4)/D4*100</f>
        <v>-16.789461933467294</v>
      </c>
    </row>
    <row r="5" spans="1:8" s="18" customFormat="1" ht="21" customHeight="1">
      <c r="A5" s="200" t="s">
        <v>23</v>
      </c>
      <c r="B5" s="254">
        <v>1084</v>
      </c>
      <c r="C5" s="3">
        <v>22</v>
      </c>
      <c r="D5" s="255">
        <f>SUM(B5:C5)</f>
        <v>1106</v>
      </c>
      <c r="E5" s="254">
        <v>1121</v>
      </c>
      <c r="F5" s="3">
        <v>25</v>
      </c>
      <c r="G5" s="253">
        <f>E5+F5</f>
        <v>1146</v>
      </c>
      <c r="H5" s="256">
        <f aca="true" t="shared" si="0" ref="H5:H17">(G5-D5)/D5*100</f>
        <v>3.616636528028933</v>
      </c>
    </row>
    <row r="6" spans="1:8" s="17" customFormat="1" ht="21" customHeight="1">
      <c r="A6" s="5" t="s">
        <v>17</v>
      </c>
      <c r="B6" s="252">
        <v>14386</v>
      </c>
      <c r="C6" s="2">
        <v>291</v>
      </c>
      <c r="D6" s="253">
        <f>SUM(B6:C6)</f>
        <v>14677</v>
      </c>
      <c r="E6" s="252">
        <v>11969</v>
      </c>
      <c r="F6" s="2">
        <v>245</v>
      </c>
      <c r="G6" s="253">
        <f>E6+F6</f>
        <v>12214</v>
      </c>
      <c r="H6" s="242">
        <f t="shared" si="0"/>
        <v>-16.781358588267356</v>
      </c>
    </row>
    <row r="7" spans="1:8" s="18" customFormat="1" ht="21" customHeight="1">
      <c r="A7" s="200" t="s">
        <v>23</v>
      </c>
      <c r="B7" s="254">
        <v>2124</v>
      </c>
      <c r="C7" s="3">
        <v>44</v>
      </c>
      <c r="D7" s="255">
        <f>SUM(B7:C7)</f>
        <v>2168</v>
      </c>
      <c r="E7" s="254">
        <v>2204</v>
      </c>
      <c r="F7" s="3">
        <v>32</v>
      </c>
      <c r="G7" s="253">
        <f>E7+F7</f>
        <v>2236</v>
      </c>
      <c r="H7" s="256">
        <f t="shared" si="0"/>
        <v>3.136531365313653</v>
      </c>
    </row>
    <row r="8" spans="1:8" s="17" customFormat="1" ht="21" customHeight="1">
      <c r="A8" s="21" t="s">
        <v>0</v>
      </c>
      <c r="B8" s="257">
        <f>SUM(B4,B6)</f>
        <v>18636</v>
      </c>
      <c r="C8" s="4">
        <f>SUM(C4,C6)</f>
        <v>520</v>
      </c>
      <c r="D8" s="258">
        <f>SUM(B8:C8)</f>
        <v>19156</v>
      </c>
      <c r="E8" s="257">
        <f>E4+E6</f>
        <v>15544</v>
      </c>
      <c r="F8" s="4">
        <f>F4+F6</f>
        <v>397</v>
      </c>
      <c r="G8" s="4">
        <f>G4+G6</f>
        <v>15941</v>
      </c>
      <c r="H8" s="351">
        <f t="shared" si="0"/>
        <v>-16.783253288786803</v>
      </c>
    </row>
    <row r="9" spans="1:8" s="17" customFormat="1" ht="21" customHeight="1">
      <c r="A9" s="200" t="s">
        <v>190</v>
      </c>
      <c r="B9" s="257"/>
      <c r="C9" s="4"/>
      <c r="D9" s="258"/>
      <c r="E9" s="257"/>
      <c r="F9" s="4"/>
      <c r="G9" s="258"/>
      <c r="H9" s="249"/>
    </row>
    <row r="10" spans="1:8" s="7" customFormat="1" ht="18" customHeight="1">
      <c r="A10" s="182" t="s">
        <v>187</v>
      </c>
      <c r="B10" s="259">
        <v>119</v>
      </c>
      <c r="C10" s="20">
        <v>5</v>
      </c>
      <c r="D10" s="260">
        <f>SUM(B10:C10)</f>
        <v>124</v>
      </c>
      <c r="E10" s="259">
        <v>79</v>
      </c>
      <c r="F10" s="20">
        <v>2</v>
      </c>
      <c r="G10" s="260">
        <f aca="true" t="shared" si="1" ref="G10:G17">E10+F10</f>
        <v>81</v>
      </c>
      <c r="H10" s="261">
        <f t="shared" si="0"/>
        <v>-34.67741935483871</v>
      </c>
    </row>
    <row r="11" spans="1:8" s="7" customFormat="1" ht="18" customHeight="1">
      <c r="A11" s="183" t="s">
        <v>121</v>
      </c>
      <c r="B11" s="259">
        <v>4190</v>
      </c>
      <c r="C11" s="20">
        <v>108</v>
      </c>
      <c r="D11" s="260">
        <f aca="true" t="shared" si="2" ref="D11:D17">SUM(B11:C11)</f>
        <v>4298</v>
      </c>
      <c r="E11" s="259">
        <v>3782</v>
      </c>
      <c r="F11" s="20">
        <v>68</v>
      </c>
      <c r="G11" s="260">
        <f t="shared" si="1"/>
        <v>3850</v>
      </c>
      <c r="H11" s="262">
        <f t="shared" si="0"/>
        <v>-10.423452768729643</v>
      </c>
    </row>
    <row r="12" spans="1:8" s="7" customFormat="1" ht="18" customHeight="1">
      <c r="A12" s="183" t="s">
        <v>126</v>
      </c>
      <c r="B12" s="259">
        <v>267</v>
      </c>
      <c r="C12" s="20">
        <v>1</v>
      </c>
      <c r="D12" s="260">
        <f t="shared" si="2"/>
        <v>268</v>
      </c>
      <c r="E12" s="259">
        <v>99</v>
      </c>
      <c r="F12" s="20">
        <v>2</v>
      </c>
      <c r="G12" s="260">
        <f t="shared" si="1"/>
        <v>101</v>
      </c>
      <c r="H12" s="262">
        <f t="shared" si="0"/>
        <v>-62.31343283582089</v>
      </c>
    </row>
    <row r="13" spans="1:8" s="7" customFormat="1" ht="25.5" customHeight="1">
      <c r="A13" s="183" t="s">
        <v>227</v>
      </c>
      <c r="B13" s="259">
        <v>349</v>
      </c>
      <c r="C13" s="20">
        <v>71</v>
      </c>
      <c r="D13" s="260">
        <f t="shared" si="2"/>
        <v>420</v>
      </c>
      <c r="E13" s="259">
        <v>314</v>
      </c>
      <c r="F13" s="20">
        <v>48</v>
      </c>
      <c r="G13" s="260">
        <f t="shared" si="1"/>
        <v>362</v>
      </c>
      <c r="H13" s="262">
        <f t="shared" si="0"/>
        <v>-13.80952380952381</v>
      </c>
    </row>
    <row r="14" spans="1:8" s="7" customFormat="1" ht="18" customHeight="1">
      <c r="A14" s="183" t="s">
        <v>188</v>
      </c>
      <c r="B14" s="259">
        <v>4475</v>
      </c>
      <c r="C14" s="20">
        <v>228</v>
      </c>
      <c r="D14" s="260">
        <f t="shared" si="2"/>
        <v>4703</v>
      </c>
      <c r="E14" s="259">
        <v>3863</v>
      </c>
      <c r="F14" s="20">
        <v>165</v>
      </c>
      <c r="G14" s="260">
        <f t="shared" si="1"/>
        <v>4028</v>
      </c>
      <c r="H14" s="262">
        <f t="shared" si="0"/>
        <v>-14.352540931320434</v>
      </c>
    </row>
    <row r="15" spans="1:8" s="7" customFormat="1" ht="18" customHeight="1">
      <c r="A15" s="183" t="s">
        <v>135</v>
      </c>
      <c r="B15" s="259">
        <v>614</v>
      </c>
      <c r="C15" s="20">
        <v>5</v>
      </c>
      <c r="D15" s="260">
        <f t="shared" si="2"/>
        <v>619</v>
      </c>
      <c r="E15" s="259">
        <v>343</v>
      </c>
      <c r="F15" s="20">
        <v>5</v>
      </c>
      <c r="G15" s="260">
        <f t="shared" si="1"/>
        <v>348</v>
      </c>
      <c r="H15" s="263">
        <f t="shared" si="0"/>
        <v>-43.780290791599356</v>
      </c>
    </row>
    <row r="16" spans="1:8" s="7" customFormat="1" ht="18" customHeight="1">
      <c r="A16" s="183" t="s">
        <v>75</v>
      </c>
      <c r="B16" s="259">
        <v>3208</v>
      </c>
      <c r="C16" s="20">
        <v>66</v>
      </c>
      <c r="D16" s="260">
        <f t="shared" si="2"/>
        <v>3274</v>
      </c>
      <c r="E16" s="259">
        <v>3325</v>
      </c>
      <c r="F16" s="20">
        <v>57</v>
      </c>
      <c r="G16" s="260">
        <f t="shared" si="1"/>
        <v>3382</v>
      </c>
      <c r="H16" s="263">
        <f t="shared" si="0"/>
        <v>3.2987171655467313</v>
      </c>
    </row>
    <row r="17" spans="1:8" s="7" customFormat="1" ht="25.5" customHeight="1">
      <c r="A17" s="183" t="s">
        <v>189</v>
      </c>
      <c r="B17" s="259">
        <v>698</v>
      </c>
      <c r="C17" s="20">
        <v>2</v>
      </c>
      <c r="D17" s="260">
        <f t="shared" si="2"/>
        <v>700</v>
      </c>
      <c r="E17" s="259">
        <v>464</v>
      </c>
      <c r="F17" s="20">
        <v>1</v>
      </c>
      <c r="G17" s="260">
        <f t="shared" si="1"/>
        <v>465</v>
      </c>
      <c r="H17" s="263">
        <f t="shared" si="0"/>
        <v>-33.57142857142857</v>
      </c>
    </row>
    <row r="18" spans="1:8" s="7" customFormat="1" ht="7.5" customHeight="1">
      <c r="A18" s="75"/>
      <c r="B18" s="76"/>
      <c r="C18" s="76"/>
      <c r="D18" s="73"/>
      <c r="E18" s="264"/>
      <c r="F18" s="76"/>
      <c r="G18" s="265"/>
      <c r="H18" s="266"/>
    </row>
    <row r="19" spans="1:7" s="7" customFormat="1" ht="15.75" customHeight="1">
      <c r="A19" s="6" t="s">
        <v>28</v>
      </c>
      <c r="B19" s="6"/>
      <c r="E19" s="14"/>
      <c r="F19" s="14"/>
      <c r="G19" s="14"/>
    </row>
    <row r="20" spans="1:7" s="7" customFormat="1" ht="15.75" customHeight="1">
      <c r="A20" s="6" t="s">
        <v>191</v>
      </c>
      <c r="B20" s="140"/>
      <c r="C20" s="140"/>
      <c r="D20" s="201" t="s">
        <v>194</v>
      </c>
      <c r="E20" s="140"/>
      <c r="F20" s="140"/>
      <c r="G20" s="140"/>
    </row>
    <row r="21" ht="9.75" customHeight="1"/>
    <row r="22" spans="1:8" ht="15">
      <c r="A22" s="609" t="s">
        <v>281</v>
      </c>
      <c r="B22" s="610"/>
      <c r="C22" s="610"/>
      <c r="D22" s="610"/>
      <c r="E22" s="610"/>
      <c r="F22" s="610"/>
      <c r="G22" s="610"/>
      <c r="H22" s="610"/>
    </row>
    <row r="23" spans="1:8" ht="19.5" customHeight="1">
      <c r="A23" s="611" t="s">
        <v>26</v>
      </c>
      <c r="B23" s="614">
        <v>2018</v>
      </c>
      <c r="C23" s="585"/>
      <c r="D23" s="613"/>
      <c r="E23" s="614">
        <v>2019</v>
      </c>
      <c r="F23" s="585"/>
      <c r="G23" s="613"/>
      <c r="H23" s="9" t="s">
        <v>30</v>
      </c>
    </row>
    <row r="24" spans="1:8" ht="19.5" customHeight="1">
      <c r="A24" s="612"/>
      <c r="B24" s="9" t="s">
        <v>20</v>
      </c>
      <c r="C24" s="9" t="s">
        <v>21</v>
      </c>
      <c r="D24" s="70" t="s">
        <v>14</v>
      </c>
      <c r="E24" s="116" t="s">
        <v>20</v>
      </c>
      <c r="F24" s="9" t="s">
        <v>21</v>
      </c>
      <c r="G24" s="70" t="s">
        <v>14</v>
      </c>
      <c r="H24" s="10" t="s">
        <v>0</v>
      </c>
    </row>
    <row r="25" spans="1:8" ht="21" customHeight="1">
      <c r="A25" s="5" t="s">
        <v>16</v>
      </c>
      <c r="B25" s="252">
        <v>2450</v>
      </c>
      <c r="C25" s="2">
        <v>82</v>
      </c>
      <c r="D25" s="253">
        <f>SUM(B25:C25)</f>
        <v>2532</v>
      </c>
      <c r="E25" s="252">
        <v>3689</v>
      </c>
      <c r="F25" s="2">
        <v>99</v>
      </c>
      <c r="G25" s="253">
        <f>E25+F25</f>
        <v>3788</v>
      </c>
      <c r="H25" s="242">
        <f>(G25-D25)/D25*100</f>
        <v>49.60505529225908</v>
      </c>
    </row>
    <row r="26" spans="1:8" ht="21" customHeight="1">
      <c r="A26" s="200" t="s">
        <v>23</v>
      </c>
      <c r="B26" s="254">
        <v>215</v>
      </c>
      <c r="C26" s="3">
        <v>1</v>
      </c>
      <c r="D26" s="255">
        <f>SUM(B26:C26)</f>
        <v>216</v>
      </c>
      <c r="E26" s="254">
        <v>557</v>
      </c>
      <c r="F26" s="3">
        <v>3</v>
      </c>
      <c r="G26" s="253">
        <f>E26+F26</f>
        <v>560</v>
      </c>
      <c r="H26" s="256">
        <f aca="true" t="shared" si="3" ref="H26:H38">(G26-D26)/D26*100</f>
        <v>159.25925925925927</v>
      </c>
    </row>
    <row r="27" spans="1:8" ht="21" customHeight="1">
      <c r="A27" s="5" t="s">
        <v>17</v>
      </c>
      <c r="B27" s="252">
        <v>9179</v>
      </c>
      <c r="C27" s="2">
        <v>112</v>
      </c>
      <c r="D27" s="253">
        <f>SUM(B27:C27)</f>
        <v>9291</v>
      </c>
      <c r="E27" s="252">
        <v>10939</v>
      </c>
      <c r="F27" s="2">
        <v>114</v>
      </c>
      <c r="G27" s="253">
        <f>E27+F27</f>
        <v>11053</v>
      </c>
      <c r="H27" s="242">
        <f t="shared" si="3"/>
        <v>18.964589387579377</v>
      </c>
    </row>
    <row r="28" spans="1:8" ht="21" customHeight="1">
      <c r="A28" s="200" t="s">
        <v>23</v>
      </c>
      <c r="B28" s="254">
        <v>677</v>
      </c>
      <c r="C28" s="3">
        <v>2</v>
      </c>
      <c r="D28" s="255">
        <f>SUM(B28:C28)</f>
        <v>679</v>
      </c>
      <c r="E28" s="254">
        <v>1098</v>
      </c>
      <c r="F28" s="3">
        <v>9</v>
      </c>
      <c r="G28" s="253">
        <f>E28+F28</f>
        <v>1107</v>
      </c>
      <c r="H28" s="256">
        <f t="shared" si="3"/>
        <v>63.03387334315169</v>
      </c>
    </row>
    <row r="29" spans="1:8" ht="21" customHeight="1">
      <c r="A29" s="21" t="s">
        <v>0</v>
      </c>
      <c r="B29" s="257">
        <f>SUM(B25,B27)</f>
        <v>11629</v>
      </c>
      <c r="C29" s="4">
        <f>SUM(C25,C27)</f>
        <v>194</v>
      </c>
      <c r="D29" s="258">
        <f>SUM(D25,D27)</f>
        <v>11823</v>
      </c>
      <c r="E29" s="257">
        <f>E25+E27</f>
        <v>14628</v>
      </c>
      <c r="F29" s="4">
        <f>F25+F27</f>
        <v>213</v>
      </c>
      <c r="G29" s="258">
        <f>E29+F29</f>
        <v>14841</v>
      </c>
      <c r="H29" s="249">
        <f t="shared" si="3"/>
        <v>25.526516112661763</v>
      </c>
    </row>
    <row r="30" spans="1:8" s="17" customFormat="1" ht="22.5" customHeight="1">
      <c r="A30" s="200" t="s">
        <v>190</v>
      </c>
      <c r="B30" s="257"/>
      <c r="C30" s="4"/>
      <c r="D30" s="258"/>
      <c r="E30" s="257"/>
      <c r="F30" s="4"/>
      <c r="G30" s="258"/>
      <c r="H30" s="249"/>
    </row>
    <row r="31" spans="1:8" s="7" customFormat="1" ht="18" customHeight="1">
      <c r="A31" s="182" t="s">
        <v>187</v>
      </c>
      <c r="B31" s="259">
        <v>41</v>
      </c>
      <c r="C31" s="20">
        <v>3</v>
      </c>
      <c r="D31" s="267">
        <f aca="true" t="shared" si="4" ref="D31:D38">SUM(B31:C31)</f>
        <v>44</v>
      </c>
      <c r="E31" s="259">
        <v>101</v>
      </c>
      <c r="F31" s="20">
        <v>0</v>
      </c>
      <c r="G31" s="267">
        <f>E31+F31</f>
        <v>101</v>
      </c>
      <c r="H31" s="261">
        <f t="shared" si="3"/>
        <v>129.54545454545453</v>
      </c>
    </row>
    <row r="32" spans="1:8" s="7" customFormat="1" ht="18" customHeight="1">
      <c r="A32" s="183" t="s">
        <v>121</v>
      </c>
      <c r="B32" s="259">
        <v>2578</v>
      </c>
      <c r="C32" s="20">
        <v>15</v>
      </c>
      <c r="D32" s="267">
        <f t="shared" si="4"/>
        <v>2593</v>
      </c>
      <c r="E32" s="259">
        <v>2545</v>
      </c>
      <c r="F32" s="20">
        <v>16</v>
      </c>
      <c r="G32" s="267">
        <f aca="true" t="shared" si="5" ref="G32:G38">E32+F32</f>
        <v>2561</v>
      </c>
      <c r="H32" s="262">
        <f t="shared" si="3"/>
        <v>-1.2340917855765523</v>
      </c>
    </row>
    <row r="33" spans="1:8" s="7" customFormat="1" ht="18" customHeight="1">
      <c r="A33" s="183" t="s">
        <v>126</v>
      </c>
      <c r="B33" s="259">
        <v>256</v>
      </c>
      <c r="C33" s="20">
        <v>0</v>
      </c>
      <c r="D33" s="267">
        <f t="shared" si="4"/>
        <v>256</v>
      </c>
      <c r="E33" s="259">
        <v>256</v>
      </c>
      <c r="F33" s="20">
        <v>0</v>
      </c>
      <c r="G33" s="267">
        <f t="shared" si="5"/>
        <v>256</v>
      </c>
      <c r="H33" s="262">
        <f t="shared" si="3"/>
        <v>0</v>
      </c>
    </row>
    <row r="34" spans="1:8" s="7" customFormat="1" ht="26.25" customHeight="1">
      <c r="A34" s="183" t="s">
        <v>227</v>
      </c>
      <c r="B34" s="259">
        <v>84</v>
      </c>
      <c r="C34" s="20">
        <v>5</v>
      </c>
      <c r="D34" s="267">
        <f t="shared" si="4"/>
        <v>89</v>
      </c>
      <c r="E34" s="259">
        <v>304</v>
      </c>
      <c r="F34" s="20">
        <v>15</v>
      </c>
      <c r="G34" s="267">
        <f t="shared" si="5"/>
        <v>319</v>
      </c>
      <c r="H34" s="262">
        <f t="shared" si="3"/>
        <v>258.42696629213486</v>
      </c>
    </row>
    <row r="35" spans="1:8" s="7" customFormat="1" ht="18" customHeight="1">
      <c r="A35" s="183" t="s">
        <v>188</v>
      </c>
      <c r="B35" s="259">
        <v>3555</v>
      </c>
      <c r="C35" s="20">
        <v>148</v>
      </c>
      <c r="D35" s="267">
        <f t="shared" si="4"/>
        <v>3703</v>
      </c>
      <c r="E35" s="259">
        <v>4361</v>
      </c>
      <c r="F35" s="20">
        <v>160</v>
      </c>
      <c r="G35" s="267">
        <f t="shared" si="5"/>
        <v>4521</v>
      </c>
      <c r="H35" s="262">
        <f t="shared" si="3"/>
        <v>22.090197137456116</v>
      </c>
    </row>
    <row r="36" spans="1:8" s="7" customFormat="1" ht="18" customHeight="1">
      <c r="A36" s="183" t="s">
        <v>135</v>
      </c>
      <c r="B36" s="259">
        <v>328</v>
      </c>
      <c r="C36" s="20">
        <v>4</v>
      </c>
      <c r="D36" s="267">
        <f t="shared" si="4"/>
        <v>332</v>
      </c>
      <c r="E36" s="259">
        <v>337</v>
      </c>
      <c r="F36" s="20">
        <v>1</v>
      </c>
      <c r="G36" s="267">
        <f t="shared" si="5"/>
        <v>338</v>
      </c>
      <c r="H36" s="263">
        <f t="shared" si="3"/>
        <v>1.8072289156626504</v>
      </c>
    </row>
    <row r="37" spans="1:8" s="7" customFormat="1" ht="18" customHeight="1">
      <c r="A37" s="183" t="s">
        <v>75</v>
      </c>
      <c r="B37" s="259">
        <v>892</v>
      </c>
      <c r="C37" s="20">
        <v>3</v>
      </c>
      <c r="D37" s="267">
        <f t="shared" si="4"/>
        <v>895</v>
      </c>
      <c r="E37" s="259">
        <v>1655</v>
      </c>
      <c r="F37" s="20">
        <v>12</v>
      </c>
      <c r="G37" s="267">
        <f t="shared" si="5"/>
        <v>1667</v>
      </c>
      <c r="H37" s="263">
        <f t="shared" si="3"/>
        <v>86.25698324022346</v>
      </c>
    </row>
    <row r="38" spans="1:8" s="7" customFormat="1" ht="25.5" customHeight="1">
      <c r="A38" s="183" t="s">
        <v>195</v>
      </c>
      <c r="B38" s="259">
        <v>298</v>
      </c>
      <c r="C38" s="20">
        <v>0</v>
      </c>
      <c r="D38" s="267">
        <f t="shared" si="4"/>
        <v>298</v>
      </c>
      <c r="E38" s="259">
        <v>380</v>
      </c>
      <c r="F38" s="20">
        <v>0</v>
      </c>
      <c r="G38" s="267">
        <f t="shared" si="5"/>
        <v>380</v>
      </c>
      <c r="H38" s="263">
        <f t="shared" si="3"/>
        <v>27.516778523489933</v>
      </c>
    </row>
    <row r="39" spans="1:8" ht="3" customHeight="1">
      <c r="A39" s="117"/>
      <c r="B39" s="119"/>
      <c r="C39" s="119"/>
      <c r="D39" s="118"/>
      <c r="E39" s="268"/>
      <c r="F39" s="269"/>
      <c r="G39" s="270"/>
      <c r="H39" s="266"/>
    </row>
    <row r="40" ht="15">
      <c r="A40" s="6" t="s">
        <v>28</v>
      </c>
    </row>
    <row r="41" spans="1:7" ht="15">
      <c r="A41" s="6" t="s">
        <v>191</v>
      </c>
      <c r="B41" s="141"/>
      <c r="C41" s="141"/>
      <c r="D41" s="201" t="s">
        <v>194</v>
      </c>
      <c r="E41" s="141"/>
      <c r="F41" s="141"/>
      <c r="G41" s="141"/>
    </row>
    <row r="42" spans="5:7" ht="15">
      <c r="E42" s="141"/>
      <c r="F42" s="141"/>
      <c r="G42" s="141"/>
    </row>
  </sheetData>
  <sheetProtection/>
  <mergeCells count="8">
    <mergeCell ref="A1:H1"/>
    <mergeCell ref="A2:A3"/>
    <mergeCell ref="B2:D2"/>
    <mergeCell ref="E2:G2"/>
    <mergeCell ref="A22:H22"/>
    <mergeCell ref="A23:A24"/>
    <mergeCell ref="B23:D23"/>
    <mergeCell ref="E23:G23"/>
  </mergeCells>
  <printOptions horizontalCentered="1"/>
  <pageMargins left="0.708661417322835" right="0.708661417322835" top="0.748031496062992" bottom="0.511811023622047" header="0.31496062992126" footer="0.31496062992126"/>
  <pageSetup horizontalDpi="600" verticalDpi="600" orientation="portrait" paperSize="9" r:id="rId1"/>
  <headerFooter>
    <oddFooter>&amp;C21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27" sqref="J27"/>
    </sheetView>
  </sheetViews>
  <sheetFormatPr defaultColWidth="9.140625" defaultRowHeight="12.75"/>
  <cols>
    <col min="1" max="1" width="32.7109375" style="34" customWidth="1"/>
    <col min="2" max="2" width="7.421875" style="47" customWidth="1"/>
    <col min="3" max="7" width="7.421875" style="34" customWidth="1"/>
    <col min="8" max="8" width="9.00390625" style="34" customWidth="1"/>
    <col min="9" max="11" width="9.140625" style="34" customWidth="1"/>
    <col min="12" max="12" width="10.00390625" style="34" hidden="1" customWidth="1"/>
    <col min="13" max="13" width="13.140625" style="34" hidden="1" customWidth="1"/>
    <col min="14" max="14" width="0" style="34" hidden="1" customWidth="1"/>
    <col min="15" max="15" width="11.7109375" style="34" hidden="1" customWidth="1"/>
    <col min="16" max="187" width="9.140625" style="34" customWidth="1"/>
    <col min="188" max="188" width="43.28125" style="34" customWidth="1"/>
    <col min="189" max="191" width="12.421875" style="34" customWidth="1"/>
    <col min="192" max="192" width="9.140625" style="34" customWidth="1"/>
    <col min="193" max="16384" width="9.140625" style="34" customWidth="1"/>
  </cols>
  <sheetData>
    <row r="1" spans="1:9" ht="24" customHeight="1">
      <c r="A1" s="617" t="s">
        <v>286</v>
      </c>
      <c r="B1" s="617"/>
      <c r="C1" s="617"/>
      <c r="D1" s="617"/>
      <c r="E1" s="617"/>
      <c r="F1" s="617"/>
      <c r="G1" s="617"/>
      <c r="H1" s="617"/>
      <c r="I1" s="39"/>
    </row>
    <row r="2" spans="1:9" ht="20.25" customHeight="1">
      <c r="A2" s="68"/>
      <c r="B2" s="618">
        <v>2018</v>
      </c>
      <c r="C2" s="619"/>
      <c r="D2" s="620"/>
      <c r="E2" s="618">
        <v>2019</v>
      </c>
      <c r="F2" s="619"/>
      <c r="G2" s="620"/>
      <c r="H2" s="9" t="s">
        <v>30</v>
      </c>
      <c r="I2" s="152"/>
    </row>
    <row r="3" spans="1:9" ht="26.25" customHeight="1">
      <c r="A3" s="13"/>
      <c r="B3" s="148" t="s">
        <v>2</v>
      </c>
      <c r="C3" s="38" t="s">
        <v>3</v>
      </c>
      <c r="D3" s="240" t="s">
        <v>0</v>
      </c>
      <c r="E3" s="148" t="s">
        <v>2</v>
      </c>
      <c r="F3" s="38" t="s">
        <v>3</v>
      </c>
      <c r="G3" s="240" t="s">
        <v>0</v>
      </c>
      <c r="H3" s="10" t="s">
        <v>0</v>
      </c>
      <c r="I3" s="152"/>
    </row>
    <row r="4" spans="1:13" ht="21" customHeight="1">
      <c r="A4" s="39" t="s">
        <v>22</v>
      </c>
      <c r="B4" s="271" t="s">
        <v>233</v>
      </c>
      <c r="C4" s="272" t="s">
        <v>233</v>
      </c>
      <c r="D4" s="273">
        <f>SUM(D5,D10)</f>
        <v>1277</v>
      </c>
      <c r="E4" s="271" t="s">
        <v>233</v>
      </c>
      <c r="F4" s="272" t="s">
        <v>233</v>
      </c>
      <c r="G4" s="273">
        <v>1012</v>
      </c>
      <c r="H4" s="44">
        <f>(G4-D4)/D4*100</f>
        <v>-20.751761942051683</v>
      </c>
      <c r="I4" s="44"/>
      <c r="J4" s="615"/>
      <c r="K4" s="615"/>
      <c r="L4" s="615"/>
      <c r="M4" s="615"/>
    </row>
    <row r="5" spans="1:18" s="36" customFormat="1" ht="21" customHeight="1">
      <c r="A5" s="127" t="s">
        <v>46</v>
      </c>
      <c r="B5" s="271" t="s">
        <v>233</v>
      </c>
      <c r="C5" s="272" t="s">
        <v>233</v>
      </c>
      <c r="D5" s="274">
        <f>SUM(D6,D8)</f>
        <v>550</v>
      </c>
      <c r="E5" s="271" t="s">
        <v>233</v>
      </c>
      <c r="F5" s="272" t="s">
        <v>233</v>
      </c>
      <c r="G5" s="274">
        <v>655</v>
      </c>
      <c r="H5" s="45">
        <f>(G5-D5)/D5*100</f>
        <v>19.090909090909093</v>
      </c>
      <c r="I5" s="44"/>
      <c r="J5" s="5"/>
      <c r="K5" s="616"/>
      <c r="L5" s="616"/>
      <c r="M5" s="5"/>
      <c r="O5" s="615"/>
      <c r="P5" s="615"/>
      <c r="Q5" s="615"/>
      <c r="R5" s="615"/>
    </row>
    <row r="6" spans="1:18" ht="21" customHeight="1">
      <c r="A6" s="188" t="s">
        <v>7</v>
      </c>
      <c r="B6" s="271" t="s">
        <v>233</v>
      </c>
      <c r="C6" s="272" t="s">
        <v>233</v>
      </c>
      <c r="D6" s="275">
        <v>215</v>
      </c>
      <c r="E6" s="271" t="s">
        <v>233</v>
      </c>
      <c r="F6" s="272" t="s">
        <v>233</v>
      </c>
      <c r="G6" s="275">
        <v>234</v>
      </c>
      <c r="H6" s="151">
        <f>(G6-D6)/D6*100</f>
        <v>8.837209302325581</v>
      </c>
      <c r="I6" s="151"/>
      <c r="J6" s="336"/>
      <c r="K6" s="337"/>
      <c r="L6" s="337"/>
      <c r="M6" s="337"/>
      <c r="O6" s="5"/>
      <c r="P6" s="616"/>
      <c r="Q6" s="616"/>
      <c r="R6" s="5"/>
    </row>
    <row r="7" spans="1:18" ht="21" customHeight="1">
      <c r="A7" s="186" t="s">
        <v>41</v>
      </c>
      <c r="B7" s="271" t="s">
        <v>233</v>
      </c>
      <c r="C7" s="272" t="s">
        <v>233</v>
      </c>
      <c r="D7" s="260">
        <v>16</v>
      </c>
      <c r="E7" s="271" t="s">
        <v>233</v>
      </c>
      <c r="F7" s="272" t="s">
        <v>233</v>
      </c>
      <c r="G7" s="260">
        <v>24</v>
      </c>
      <c r="H7" s="276"/>
      <c r="I7" s="151"/>
      <c r="J7" s="338"/>
      <c r="K7" s="338"/>
      <c r="L7" s="338"/>
      <c r="M7" s="338"/>
      <c r="O7" s="336"/>
      <c r="P7" s="337"/>
      <c r="Q7" s="337"/>
      <c r="R7" s="337"/>
    </row>
    <row r="8" spans="1:18" ht="21" customHeight="1">
      <c r="A8" s="188" t="s">
        <v>8</v>
      </c>
      <c r="B8" s="271" t="s">
        <v>233</v>
      </c>
      <c r="C8" s="272" t="s">
        <v>233</v>
      </c>
      <c r="D8" s="275">
        <v>335</v>
      </c>
      <c r="E8" s="271" t="s">
        <v>233</v>
      </c>
      <c r="F8" s="272" t="s">
        <v>233</v>
      </c>
      <c r="G8" s="275">
        <v>421</v>
      </c>
      <c r="H8" s="151">
        <f>(G8-D8)/D8*100</f>
        <v>25.671641791044774</v>
      </c>
      <c r="I8" s="151"/>
      <c r="J8" s="338"/>
      <c r="K8" s="338"/>
      <c r="L8" s="338"/>
      <c r="M8" s="338"/>
      <c r="O8" s="338"/>
      <c r="P8" s="338"/>
      <c r="Q8" s="338"/>
      <c r="R8" s="338"/>
    </row>
    <row r="9" spans="1:18" ht="21" customHeight="1">
      <c r="A9" s="186" t="s">
        <v>41</v>
      </c>
      <c r="B9" s="271" t="s">
        <v>233</v>
      </c>
      <c r="C9" s="272" t="s">
        <v>233</v>
      </c>
      <c r="D9" s="260">
        <v>64</v>
      </c>
      <c r="E9" s="271" t="s">
        <v>233</v>
      </c>
      <c r="F9" s="272" t="s">
        <v>233</v>
      </c>
      <c r="G9" s="260">
        <v>28</v>
      </c>
      <c r="H9" s="276"/>
      <c r="I9" s="151"/>
      <c r="J9" s="338"/>
      <c r="K9" s="338"/>
      <c r="L9" s="338"/>
      <c r="M9" s="338"/>
      <c r="O9" s="338"/>
      <c r="P9" s="338"/>
      <c r="Q9" s="338"/>
      <c r="R9" s="338"/>
    </row>
    <row r="10" spans="1:18" s="48" customFormat="1" ht="21" customHeight="1">
      <c r="A10" s="128" t="s">
        <v>48</v>
      </c>
      <c r="B10" s="271" t="s">
        <v>233</v>
      </c>
      <c r="C10" s="272" t="s">
        <v>233</v>
      </c>
      <c r="D10" s="274">
        <v>727</v>
      </c>
      <c r="E10" s="271" t="s">
        <v>233</v>
      </c>
      <c r="F10" s="272" t="s">
        <v>233</v>
      </c>
      <c r="G10" s="274">
        <v>357</v>
      </c>
      <c r="H10" s="45">
        <f>(G10-D10)/D10*100</f>
        <v>-50.894085281980736</v>
      </c>
      <c r="I10" s="44"/>
      <c r="J10" s="338"/>
      <c r="K10" s="338"/>
      <c r="L10" s="338"/>
      <c r="M10" s="338"/>
      <c r="O10" s="338"/>
      <c r="P10" s="338"/>
      <c r="Q10" s="338"/>
      <c r="R10" s="338"/>
    </row>
    <row r="11" spans="1:18" s="35" customFormat="1" ht="21" customHeight="1">
      <c r="A11" s="187" t="s">
        <v>47</v>
      </c>
      <c r="B11" s="277" t="s">
        <v>233</v>
      </c>
      <c r="C11" s="278" t="s">
        <v>233</v>
      </c>
      <c r="D11" s="279">
        <v>680</v>
      </c>
      <c r="E11" s="277" t="s">
        <v>233</v>
      </c>
      <c r="F11" s="278" t="s">
        <v>233</v>
      </c>
      <c r="G11" s="279">
        <v>325</v>
      </c>
      <c r="H11" s="45"/>
      <c r="I11" s="44"/>
      <c r="J11" s="338"/>
      <c r="K11" s="338"/>
      <c r="L11" s="338"/>
      <c r="M11" s="338"/>
      <c r="O11" s="338"/>
      <c r="P11" s="338"/>
      <c r="Q11" s="338"/>
      <c r="R11" s="338"/>
    </row>
    <row r="12" spans="1:18" s="35" customFormat="1" ht="19.5" customHeight="1">
      <c r="A12" s="39" t="s">
        <v>13</v>
      </c>
      <c r="B12" s="340">
        <v>1292</v>
      </c>
      <c r="C12" s="42">
        <v>70</v>
      </c>
      <c r="D12" s="149">
        <v>1362</v>
      </c>
      <c r="E12" s="280">
        <f>E22+E27</f>
        <v>1026</v>
      </c>
      <c r="F12" s="281">
        <f>F22+F27</f>
        <v>82</v>
      </c>
      <c r="G12" s="281">
        <f>G22+G27</f>
        <v>1108</v>
      </c>
      <c r="H12" s="339">
        <f>(G12-D12)/D12*100</f>
        <v>-18.64904552129222</v>
      </c>
      <c r="I12" s="44"/>
      <c r="J12" s="338"/>
      <c r="K12" s="338"/>
      <c r="L12" s="338"/>
      <c r="M12" s="338"/>
      <c r="O12" s="338"/>
      <c r="P12" s="338"/>
      <c r="Q12" s="338"/>
      <c r="R12" s="338"/>
    </row>
    <row r="13" spans="1:18" s="17" customFormat="1" ht="19.5" customHeight="1">
      <c r="A13" s="200" t="s">
        <v>190</v>
      </c>
      <c r="B13" s="257"/>
      <c r="C13" s="4"/>
      <c r="D13" s="72"/>
      <c r="E13" s="257"/>
      <c r="F13" s="4"/>
      <c r="G13" s="258"/>
      <c r="H13" s="249"/>
      <c r="J13" s="338"/>
      <c r="K13" s="338"/>
      <c r="L13" s="338"/>
      <c r="M13" s="338"/>
      <c r="O13" s="338"/>
      <c r="P13" s="338"/>
      <c r="Q13" s="338"/>
      <c r="R13" s="338"/>
    </row>
    <row r="14" spans="1:18" s="7" customFormat="1" ht="19.5" customHeight="1">
      <c r="A14" s="182" t="s">
        <v>193</v>
      </c>
      <c r="B14" s="284">
        <v>3</v>
      </c>
      <c r="C14" s="41">
        <v>0</v>
      </c>
      <c r="D14" s="150">
        <v>3</v>
      </c>
      <c r="E14" s="282">
        <v>0</v>
      </c>
      <c r="F14" s="40">
        <v>0</v>
      </c>
      <c r="G14" s="275">
        <f aca="true" t="shared" si="0" ref="G14:G28">SUM(E14:F14)</f>
        <v>0</v>
      </c>
      <c r="H14" s="261"/>
      <c r="O14" s="338"/>
      <c r="P14" s="338"/>
      <c r="Q14" s="338"/>
      <c r="R14" s="338"/>
    </row>
    <row r="15" spans="1:8" s="7" customFormat="1" ht="19.5" customHeight="1">
      <c r="A15" s="183" t="s">
        <v>121</v>
      </c>
      <c r="B15" s="282">
        <v>129</v>
      </c>
      <c r="C15" s="40">
        <v>32</v>
      </c>
      <c r="D15" s="275">
        <f aca="true" t="shared" si="1" ref="D15:D21">SUM(B15:C15)</f>
        <v>161</v>
      </c>
      <c r="E15" s="282">
        <v>142</v>
      </c>
      <c r="F15" s="40">
        <v>46</v>
      </c>
      <c r="G15" s="275">
        <f t="shared" si="0"/>
        <v>188</v>
      </c>
      <c r="H15" s="262"/>
    </row>
    <row r="16" spans="1:8" s="7" customFormat="1" ht="19.5" customHeight="1">
      <c r="A16" s="183" t="s">
        <v>126</v>
      </c>
      <c r="B16" s="282">
        <v>7</v>
      </c>
      <c r="C16" s="40">
        <v>0</v>
      </c>
      <c r="D16" s="275">
        <f t="shared" si="1"/>
        <v>7</v>
      </c>
      <c r="E16" s="282">
        <v>4</v>
      </c>
      <c r="F16" s="40">
        <v>1</v>
      </c>
      <c r="G16" s="275">
        <f t="shared" si="0"/>
        <v>5</v>
      </c>
      <c r="H16" s="262"/>
    </row>
    <row r="17" spans="1:8" s="7" customFormat="1" ht="19.5" customHeight="1">
      <c r="A17" s="183" t="s">
        <v>227</v>
      </c>
      <c r="B17" s="282">
        <v>69</v>
      </c>
      <c r="C17" s="40">
        <v>0</v>
      </c>
      <c r="D17" s="275">
        <f t="shared" si="1"/>
        <v>69</v>
      </c>
      <c r="E17" s="282">
        <v>90</v>
      </c>
      <c r="F17" s="40">
        <v>3</v>
      </c>
      <c r="G17" s="275">
        <f t="shared" si="0"/>
        <v>93</v>
      </c>
      <c r="H17" s="262"/>
    </row>
    <row r="18" spans="1:8" s="7" customFormat="1" ht="19.5" customHeight="1">
      <c r="A18" s="183" t="s">
        <v>188</v>
      </c>
      <c r="B18" s="282">
        <v>257</v>
      </c>
      <c r="C18" s="40">
        <v>14</v>
      </c>
      <c r="D18" s="275">
        <f t="shared" si="1"/>
        <v>271</v>
      </c>
      <c r="E18" s="282">
        <v>281</v>
      </c>
      <c r="F18" s="40">
        <v>15</v>
      </c>
      <c r="G18" s="275">
        <f t="shared" si="0"/>
        <v>296</v>
      </c>
      <c r="H18" s="262"/>
    </row>
    <row r="19" spans="1:15" s="7" customFormat="1" ht="19.5" customHeight="1">
      <c r="A19" s="183" t="s">
        <v>135</v>
      </c>
      <c r="B19" s="282">
        <v>6</v>
      </c>
      <c r="C19" s="40">
        <v>0</v>
      </c>
      <c r="D19" s="275">
        <f t="shared" si="1"/>
        <v>6</v>
      </c>
      <c r="E19" s="282">
        <v>15</v>
      </c>
      <c r="F19" s="40">
        <v>2</v>
      </c>
      <c r="G19" s="275">
        <f t="shared" si="0"/>
        <v>17</v>
      </c>
      <c r="H19" s="263"/>
      <c r="L19" s="615" t="s">
        <v>248</v>
      </c>
      <c r="M19" s="615"/>
      <c r="N19" s="615"/>
      <c r="O19" s="615"/>
    </row>
    <row r="20" spans="1:15" ht="19.5" customHeight="1">
      <c r="A20" s="183" t="s">
        <v>75</v>
      </c>
      <c r="B20" s="282">
        <v>67</v>
      </c>
      <c r="C20" s="40">
        <v>3</v>
      </c>
      <c r="D20" s="275">
        <f t="shared" si="1"/>
        <v>70</v>
      </c>
      <c r="E20" s="282">
        <v>54</v>
      </c>
      <c r="F20" s="40">
        <v>2</v>
      </c>
      <c r="G20" s="275">
        <f t="shared" si="0"/>
        <v>56</v>
      </c>
      <c r="H20" s="44"/>
      <c r="I20" s="44"/>
      <c r="L20" s="336" t="s">
        <v>249</v>
      </c>
      <c r="M20" s="337" t="s">
        <v>2</v>
      </c>
      <c r="N20" s="337" t="s">
        <v>3</v>
      </c>
      <c r="O20" s="337" t="s">
        <v>0</v>
      </c>
    </row>
    <row r="21" spans="1:16" s="7" customFormat="1" ht="25.5" customHeight="1">
      <c r="A21" s="183" t="s">
        <v>189</v>
      </c>
      <c r="B21" s="282">
        <v>1</v>
      </c>
      <c r="C21" s="40">
        <v>0</v>
      </c>
      <c r="D21" s="275">
        <f t="shared" si="1"/>
        <v>1</v>
      </c>
      <c r="E21" s="282">
        <v>2</v>
      </c>
      <c r="F21" s="40">
        <v>1</v>
      </c>
      <c r="G21" s="275">
        <f t="shared" si="0"/>
        <v>3</v>
      </c>
      <c r="H21" s="263"/>
      <c r="L21" s="338">
        <v>12</v>
      </c>
      <c r="M21" s="338">
        <v>8658</v>
      </c>
      <c r="N21" s="338">
        <v>8235</v>
      </c>
      <c r="O21" s="338">
        <f aca="true" t="shared" si="2" ref="O21:O26">M21+N21</f>
        <v>16893</v>
      </c>
      <c r="P21" s="338"/>
    </row>
    <row r="22" spans="1:16" s="35" customFormat="1" ht="21" customHeight="1">
      <c r="A22" s="127" t="s">
        <v>46</v>
      </c>
      <c r="B22" s="283">
        <f aca="true" t="shared" si="3" ref="B22:G22">B23+B25</f>
        <v>575</v>
      </c>
      <c r="C22" s="154">
        <f t="shared" si="3"/>
        <v>60</v>
      </c>
      <c r="D22" s="274">
        <f t="shared" si="3"/>
        <v>635</v>
      </c>
      <c r="E22" s="283">
        <f t="shared" si="3"/>
        <v>678</v>
      </c>
      <c r="F22" s="154">
        <f t="shared" si="3"/>
        <v>77</v>
      </c>
      <c r="G22" s="341">
        <f t="shared" si="3"/>
        <v>755</v>
      </c>
      <c r="H22" s="45">
        <f>(G22-D22)/D22*100</f>
        <v>18.89763779527559</v>
      </c>
      <c r="I22" s="44"/>
      <c r="L22" s="338">
        <v>13</v>
      </c>
      <c r="M22" s="338">
        <v>9188</v>
      </c>
      <c r="N22" s="338">
        <v>8696</v>
      </c>
      <c r="O22" s="338">
        <f t="shared" si="2"/>
        <v>17884</v>
      </c>
      <c r="P22" s="5"/>
    </row>
    <row r="23" spans="1:16" ht="21" customHeight="1">
      <c r="A23" s="188" t="s">
        <v>7</v>
      </c>
      <c r="B23" s="284">
        <v>245</v>
      </c>
      <c r="C23" s="41">
        <v>7</v>
      </c>
      <c r="D23" s="275">
        <f aca="true" t="shared" si="4" ref="D23:D28">SUM(B23:C23)</f>
        <v>252</v>
      </c>
      <c r="E23" s="284">
        <v>267</v>
      </c>
      <c r="F23" s="41">
        <v>11</v>
      </c>
      <c r="G23" s="275">
        <f t="shared" si="0"/>
        <v>278</v>
      </c>
      <c r="H23" s="151">
        <f>(G23-D23)/D23*100</f>
        <v>10.317460317460316</v>
      </c>
      <c r="I23" s="151"/>
      <c r="L23" s="338">
        <v>14</v>
      </c>
      <c r="M23" s="338">
        <v>9396</v>
      </c>
      <c r="N23" s="338">
        <v>9184</v>
      </c>
      <c r="O23" s="338">
        <f t="shared" si="2"/>
        <v>18580</v>
      </c>
      <c r="P23" s="337"/>
    </row>
    <row r="24" spans="1:16" ht="21" customHeight="1">
      <c r="A24" s="186" t="s">
        <v>41</v>
      </c>
      <c r="B24" s="284">
        <v>20</v>
      </c>
      <c r="C24" s="285">
        <v>1</v>
      </c>
      <c r="D24" s="275">
        <f t="shared" si="4"/>
        <v>21</v>
      </c>
      <c r="E24" s="284">
        <v>24</v>
      </c>
      <c r="F24" s="285">
        <v>2</v>
      </c>
      <c r="G24" s="275">
        <f t="shared" si="0"/>
        <v>26</v>
      </c>
      <c r="H24" s="151"/>
      <c r="I24" s="151"/>
      <c r="L24" s="338">
        <v>15</v>
      </c>
      <c r="M24" s="338">
        <v>9662</v>
      </c>
      <c r="N24" s="338">
        <v>9246</v>
      </c>
      <c r="O24" s="338">
        <f t="shared" si="2"/>
        <v>18908</v>
      </c>
      <c r="P24" s="338"/>
    </row>
    <row r="25" spans="1:16" ht="21" customHeight="1">
      <c r="A25" s="188" t="s">
        <v>8</v>
      </c>
      <c r="B25" s="284">
        <v>330</v>
      </c>
      <c r="C25" s="41">
        <v>53</v>
      </c>
      <c r="D25" s="275">
        <f t="shared" si="4"/>
        <v>383</v>
      </c>
      <c r="E25" s="284">
        <v>411</v>
      </c>
      <c r="F25" s="41">
        <v>66</v>
      </c>
      <c r="G25" s="275">
        <f t="shared" si="0"/>
        <v>477</v>
      </c>
      <c r="H25" s="151">
        <f>(G25-D25)/D25*100</f>
        <v>24.54308093994778</v>
      </c>
      <c r="I25" s="151"/>
      <c r="L25" s="338">
        <v>16</v>
      </c>
      <c r="M25" s="338">
        <v>9831</v>
      </c>
      <c r="N25" s="338">
        <v>9698</v>
      </c>
      <c r="O25" s="338">
        <f t="shared" si="2"/>
        <v>19529</v>
      </c>
      <c r="P25" s="338"/>
    </row>
    <row r="26" spans="1:16" ht="21" customHeight="1">
      <c r="A26" s="186" t="s">
        <v>41</v>
      </c>
      <c r="B26" s="284">
        <v>67</v>
      </c>
      <c r="C26" s="41">
        <v>3</v>
      </c>
      <c r="D26" s="275">
        <f t="shared" si="4"/>
        <v>70</v>
      </c>
      <c r="E26" s="284">
        <v>30</v>
      </c>
      <c r="F26" s="41">
        <v>0</v>
      </c>
      <c r="G26" s="275">
        <f t="shared" si="0"/>
        <v>30</v>
      </c>
      <c r="H26" s="151"/>
      <c r="I26" s="151"/>
      <c r="L26" s="338">
        <v>17</v>
      </c>
      <c r="M26" s="338">
        <v>9763</v>
      </c>
      <c r="N26" s="338">
        <v>9502</v>
      </c>
      <c r="O26" s="338">
        <f t="shared" si="2"/>
        <v>19265</v>
      </c>
      <c r="P26" s="338"/>
    </row>
    <row r="27" spans="1:16" s="35" customFormat="1" ht="21" customHeight="1">
      <c r="A27" s="39" t="s">
        <v>42</v>
      </c>
      <c r="B27" s="286">
        <v>717</v>
      </c>
      <c r="C27" s="42">
        <v>10</v>
      </c>
      <c r="D27" s="273">
        <f t="shared" si="4"/>
        <v>727</v>
      </c>
      <c r="E27" s="286">
        <v>348</v>
      </c>
      <c r="F27" s="42">
        <v>5</v>
      </c>
      <c r="G27" s="275">
        <f t="shared" si="0"/>
        <v>353</v>
      </c>
      <c r="H27" s="44">
        <f>(G27-D27)/D27*100</f>
        <v>-51.44429160935351</v>
      </c>
      <c r="I27" s="44"/>
      <c r="L27" s="338" t="s">
        <v>250</v>
      </c>
      <c r="M27" s="338">
        <f>SUM(M21:M26)</f>
        <v>56498</v>
      </c>
      <c r="N27" s="338">
        <f>SUM(N21:N26)</f>
        <v>54561</v>
      </c>
      <c r="O27" s="338">
        <f>SUM(O21:O26)</f>
        <v>111059</v>
      </c>
      <c r="P27" s="338"/>
    </row>
    <row r="28" spans="1:16" s="35" customFormat="1" ht="21" customHeight="1">
      <c r="A28" s="186" t="s">
        <v>47</v>
      </c>
      <c r="B28" s="284">
        <v>674</v>
      </c>
      <c r="C28" s="41">
        <v>6</v>
      </c>
      <c r="D28" s="260">
        <f t="shared" si="4"/>
        <v>680</v>
      </c>
      <c r="E28" s="284">
        <v>319</v>
      </c>
      <c r="F28" s="41">
        <v>1</v>
      </c>
      <c r="G28" s="275">
        <f t="shared" si="0"/>
        <v>320</v>
      </c>
      <c r="H28" s="44"/>
      <c r="I28" s="44"/>
      <c r="M28" s="338"/>
      <c r="N28" s="338"/>
      <c r="O28" s="338"/>
      <c r="P28" s="338"/>
    </row>
    <row r="29" spans="1:16" ht="21" customHeight="1">
      <c r="A29" s="37" t="s">
        <v>43</v>
      </c>
      <c r="B29" s="287">
        <v>9.9</v>
      </c>
      <c r="C29" s="43">
        <v>1.1</v>
      </c>
      <c r="D29" s="288">
        <v>5.6</v>
      </c>
      <c r="E29" s="287">
        <f>E22/M27*1000</f>
        <v>12.000424793798011</v>
      </c>
      <c r="F29" s="43">
        <f>F22/N27*1000</f>
        <v>1.4112644562966221</v>
      </c>
      <c r="G29" s="342">
        <f>G22/O27*1000</f>
        <v>6.798188350336308</v>
      </c>
      <c r="H29" s="289"/>
      <c r="I29" s="44"/>
      <c r="M29" s="338"/>
      <c r="N29" s="338"/>
      <c r="O29" s="338"/>
      <c r="P29" s="338"/>
    </row>
    <row r="30" spans="1:16" ht="3" customHeight="1">
      <c r="A30" s="39"/>
      <c r="B30" s="45"/>
      <c r="C30" s="45"/>
      <c r="D30" s="44"/>
      <c r="E30" s="45"/>
      <c r="F30" s="45"/>
      <c r="G30" s="44"/>
      <c r="H30" s="44"/>
      <c r="I30" s="44"/>
      <c r="M30" s="338"/>
      <c r="N30" s="338"/>
      <c r="O30" s="338"/>
      <c r="P30" s="338"/>
    </row>
    <row r="31" spans="1:9" ht="21" customHeight="1">
      <c r="A31" s="6" t="s">
        <v>44</v>
      </c>
      <c r="B31" s="40"/>
      <c r="H31" s="134"/>
      <c r="I31" s="134"/>
    </row>
    <row r="32" spans="1:9" ht="21" customHeight="1">
      <c r="A32" s="46" t="s">
        <v>45</v>
      </c>
      <c r="B32" s="6"/>
      <c r="D32" s="6"/>
      <c r="E32" s="6"/>
      <c r="F32" s="6"/>
      <c r="G32" s="6"/>
      <c r="H32" s="6"/>
      <c r="I32" s="6"/>
    </row>
    <row r="33" spans="1:9" ht="21" customHeight="1">
      <c r="A33" s="621" t="s">
        <v>297</v>
      </c>
      <c r="B33" s="621"/>
      <c r="C33" s="621"/>
      <c r="D33" s="621"/>
      <c r="E33" s="621"/>
      <c r="F33" s="6"/>
      <c r="G33" s="6"/>
      <c r="H33" s="6"/>
      <c r="I33" s="6"/>
    </row>
    <row r="34" ht="21" customHeight="1">
      <c r="A34" s="6" t="s">
        <v>192</v>
      </c>
    </row>
    <row r="35" ht="21" customHeight="1">
      <c r="A35" s="30" t="s">
        <v>251</v>
      </c>
    </row>
    <row r="36" ht="21" customHeight="1">
      <c r="A36" s="201" t="s">
        <v>194</v>
      </c>
    </row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</sheetData>
  <sheetProtection/>
  <mergeCells count="9">
    <mergeCell ref="A33:E33"/>
    <mergeCell ref="J4:M4"/>
    <mergeCell ref="K5:L5"/>
    <mergeCell ref="O5:R5"/>
    <mergeCell ref="P6:Q6"/>
    <mergeCell ref="L19:O19"/>
    <mergeCell ref="A1:H1"/>
    <mergeCell ref="B2:D2"/>
    <mergeCell ref="E2:G2"/>
  </mergeCells>
  <printOptions/>
  <pageMargins left="0.748031496062992" right="0.748031496062992" top="0.748031496062992" bottom="0.748031496062992" header="0.31496062992126" footer="0.31496062992126"/>
  <pageSetup horizontalDpi="600" verticalDpi="600" orientation="portrait" paperSize="9" scale="95" r:id="rId1"/>
  <headerFooter>
    <oddFooter>&amp;C22</oddFooter>
  </headerFooter>
  <ignoredErrors>
    <ignoredError sqref="G2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12" sqref="O12"/>
    </sheetView>
  </sheetViews>
  <sheetFormatPr defaultColWidth="9.140625" defaultRowHeight="12.75"/>
  <cols>
    <col min="1" max="1" width="18.7109375" style="49" customWidth="1"/>
    <col min="2" max="3" width="9.7109375" style="49" customWidth="1"/>
    <col min="4" max="4" width="4.7109375" style="49" customWidth="1"/>
    <col min="5" max="5" width="7.00390625" style="49" customWidth="1"/>
    <col min="6" max="6" width="9.8515625" style="49" customWidth="1"/>
    <col min="7" max="7" width="0.5625" style="49" customWidth="1"/>
    <col min="8" max="8" width="9.7109375" style="49" customWidth="1"/>
    <col min="9" max="9" width="9.8515625" style="49" customWidth="1"/>
    <col min="10" max="10" width="5.140625" style="49" customWidth="1"/>
    <col min="11" max="11" width="7.00390625" style="49" customWidth="1"/>
    <col min="12" max="12" width="10.140625" style="49" customWidth="1"/>
    <col min="13" max="212" width="9.140625" style="49" customWidth="1"/>
    <col min="213" max="213" width="12.28125" style="49" customWidth="1"/>
    <col min="214" max="216" width="10.140625" style="49" customWidth="1"/>
    <col min="217" max="217" width="7.140625" style="49" customWidth="1"/>
    <col min="218" max="218" width="7.57421875" style="49" customWidth="1"/>
    <col min="219" max="219" width="1.7109375" style="49" customWidth="1"/>
    <col min="220" max="16384" width="9.140625" style="49" customWidth="1"/>
  </cols>
  <sheetData>
    <row r="1" spans="1:12" ht="27.75" customHeight="1">
      <c r="A1" s="622" t="s">
        <v>245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</row>
    <row r="2" spans="1:12" ht="12" customHeight="1">
      <c r="A2" s="50"/>
      <c r="B2" s="50"/>
      <c r="H2" s="51"/>
      <c r="I2" s="51"/>
      <c r="J2" s="51"/>
      <c r="K2" s="51"/>
      <c r="L2" s="52" t="s">
        <v>1</v>
      </c>
    </row>
    <row r="3" spans="1:12" s="53" customFormat="1" ht="20.25" customHeight="1">
      <c r="A3" s="623" t="s">
        <v>49</v>
      </c>
      <c r="B3" s="626">
        <v>2018</v>
      </c>
      <c r="C3" s="626"/>
      <c r="D3" s="626"/>
      <c r="E3" s="626"/>
      <c r="F3" s="626"/>
      <c r="G3" s="69"/>
      <c r="H3" s="626">
        <v>2019</v>
      </c>
      <c r="I3" s="626"/>
      <c r="J3" s="626"/>
      <c r="K3" s="626"/>
      <c r="L3" s="626"/>
    </row>
    <row r="4" spans="1:12" ht="20.25" customHeight="1">
      <c r="A4" s="624"/>
      <c r="B4" s="627" t="s">
        <v>50</v>
      </c>
      <c r="C4" s="627"/>
      <c r="D4" s="627"/>
      <c r="E4" s="628" t="s">
        <v>51</v>
      </c>
      <c r="F4" s="630" t="s">
        <v>227</v>
      </c>
      <c r="G4" s="164"/>
      <c r="H4" s="627" t="s">
        <v>50</v>
      </c>
      <c r="I4" s="627"/>
      <c r="J4" s="627"/>
      <c r="K4" s="628" t="s">
        <v>51</v>
      </c>
      <c r="L4" s="631" t="s">
        <v>227</v>
      </c>
    </row>
    <row r="5" spans="1:12" ht="20.25" customHeight="1">
      <c r="A5" s="624"/>
      <c r="B5" s="634" t="s">
        <v>246</v>
      </c>
      <c r="C5" s="634" t="s">
        <v>247</v>
      </c>
      <c r="D5" s="631" t="s">
        <v>159</v>
      </c>
      <c r="E5" s="628"/>
      <c r="F5" s="628"/>
      <c r="G5" s="164"/>
      <c r="H5" s="634" t="s">
        <v>246</v>
      </c>
      <c r="I5" s="634" t="s">
        <v>247</v>
      </c>
      <c r="J5" s="630" t="s">
        <v>159</v>
      </c>
      <c r="K5" s="628"/>
      <c r="L5" s="632"/>
    </row>
    <row r="6" spans="1:12" ht="36.75" customHeight="1">
      <c r="A6" s="625"/>
      <c r="B6" s="627"/>
      <c r="C6" s="627"/>
      <c r="D6" s="633"/>
      <c r="E6" s="629"/>
      <c r="F6" s="629"/>
      <c r="G6" s="165"/>
      <c r="H6" s="627"/>
      <c r="I6" s="627"/>
      <c r="J6" s="629"/>
      <c r="K6" s="629"/>
      <c r="L6" s="633"/>
    </row>
    <row r="7" spans="1:12" ht="20.25" customHeight="1">
      <c r="A7" s="65" t="s">
        <v>0</v>
      </c>
      <c r="B7" s="55"/>
      <c r="C7" s="55"/>
      <c r="D7" s="55"/>
      <c r="E7" s="55"/>
      <c r="F7" s="67"/>
      <c r="G7" s="54"/>
      <c r="H7" s="55"/>
      <c r="I7" s="55"/>
      <c r="J7" s="55"/>
      <c r="K7" s="55"/>
      <c r="L7" s="67"/>
    </row>
    <row r="8" spans="1:13" ht="20.25" customHeight="1">
      <c r="A8" s="64" t="s">
        <v>53</v>
      </c>
      <c r="B8" s="202">
        <f>SUM(B9:B10)</f>
        <v>37</v>
      </c>
      <c r="C8" s="202">
        <f>SUM(C9:C10)</f>
        <v>13</v>
      </c>
      <c r="D8" s="202">
        <f>SUM(D9:D10)</f>
        <v>59</v>
      </c>
      <c r="E8" s="202">
        <f>SUM(E9:E10)</f>
        <v>10841</v>
      </c>
      <c r="F8" s="202">
        <f>SUM(F9:F10)</f>
        <v>617</v>
      </c>
      <c r="G8" s="202">
        <f aca="true" t="shared" si="0" ref="G8:L8">SUM(G9:G10)</f>
        <v>0</v>
      </c>
      <c r="H8" s="332">
        <f t="shared" si="0"/>
        <v>27</v>
      </c>
      <c r="I8" s="207">
        <f t="shared" si="0"/>
        <v>19</v>
      </c>
      <c r="J8" s="202">
        <f t="shared" si="0"/>
        <v>59</v>
      </c>
      <c r="K8" s="202">
        <f t="shared" si="0"/>
        <v>10180</v>
      </c>
      <c r="L8" s="202">
        <f t="shared" si="0"/>
        <v>685</v>
      </c>
      <c r="M8" s="66"/>
    </row>
    <row r="9" spans="1:13" s="53" customFormat="1" ht="20.25" customHeight="1">
      <c r="A9" s="62" t="s">
        <v>2</v>
      </c>
      <c r="B9" s="203">
        <v>23</v>
      </c>
      <c r="C9" s="203">
        <v>9</v>
      </c>
      <c r="D9" s="203">
        <v>45</v>
      </c>
      <c r="E9" s="203">
        <v>6053</v>
      </c>
      <c r="F9" s="203">
        <v>44</v>
      </c>
      <c r="G9" s="203"/>
      <c r="H9" s="333">
        <f aca="true" t="shared" si="1" ref="H9:L10">H13+H17</f>
        <v>21</v>
      </c>
      <c r="I9" s="203">
        <f t="shared" si="1"/>
        <v>12</v>
      </c>
      <c r="J9" s="203">
        <f t="shared" si="1"/>
        <v>49</v>
      </c>
      <c r="K9" s="203">
        <f t="shared" si="1"/>
        <v>5475</v>
      </c>
      <c r="L9" s="203">
        <f t="shared" si="1"/>
        <v>51</v>
      </c>
      <c r="M9" s="66"/>
    </row>
    <row r="10" spans="1:13" s="53" customFormat="1" ht="20.25" customHeight="1">
      <c r="A10" s="62" t="s">
        <v>3</v>
      </c>
      <c r="B10" s="203">
        <v>14</v>
      </c>
      <c r="C10" s="203">
        <v>4</v>
      </c>
      <c r="D10" s="203">
        <v>14</v>
      </c>
      <c r="E10" s="203">
        <v>4788</v>
      </c>
      <c r="F10" s="203">
        <v>573</v>
      </c>
      <c r="G10" s="203"/>
      <c r="H10" s="333">
        <f t="shared" si="1"/>
        <v>6</v>
      </c>
      <c r="I10" s="203">
        <f t="shared" si="1"/>
        <v>7</v>
      </c>
      <c r="J10" s="203">
        <f t="shared" si="1"/>
        <v>10</v>
      </c>
      <c r="K10" s="203">
        <f t="shared" si="1"/>
        <v>4705</v>
      </c>
      <c r="L10" s="203">
        <f t="shared" si="1"/>
        <v>634</v>
      </c>
      <c r="M10" s="66"/>
    </row>
    <row r="11" spans="1:12" s="53" customFormat="1" ht="20.25" customHeight="1">
      <c r="A11" s="56" t="s">
        <v>52</v>
      </c>
      <c r="B11" s="205"/>
      <c r="C11" s="206"/>
      <c r="D11" s="205"/>
      <c r="E11" s="205"/>
      <c r="F11" s="205"/>
      <c r="G11" s="331"/>
      <c r="H11" s="334"/>
      <c r="I11" s="206"/>
      <c r="J11" s="205"/>
      <c r="K11" s="205"/>
      <c r="L11" s="205"/>
    </row>
    <row r="12" spans="1:18" s="53" customFormat="1" ht="20.25" customHeight="1">
      <c r="A12" s="64" t="s">
        <v>53</v>
      </c>
      <c r="B12" s="207">
        <f>SUM(B13:B14)</f>
        <v>36</v>
      </c>
      <c r="C12" s="207">
        <f>SUM(C13:C14)</f>
        <v>13</v>
      </c>
      <c r="D12" s="207">
        <f>SUM(D13:D14)</f>
        <v>57</v>
      </c>
      <c r="E12" s="207">
        <f>SUM(E13:E14)</f>
        <v>9910</v>
      </c>
      <c r="F12" s="207">
        <f>SUM(F13:F14)</f>
        <v>142</v>
      </c>
      <c r="G12" s="207">
        <f aca="true" t="shared" si="2" ref="G12:L12">SUM(G13:G14)</f>
        <v>0</v>
      </c>
      <c r="H12" s="335">
        <f t="shared" si="2"/>
        <v>27</v>
      </c>
      <c r="I12" s="207">
        <f t="shared" si="2"/>
        <v>15</v>
      </c>
      <c r="J12" s="207">
        <f t="shared" si="2"/>
        <v>57</v>
      </c>
      <c r="K12" s="207">
        <f t="shared" si="2"/>
        <v>9367</v>
      </c>
      <c r="L12" s="207">
        <f t="shared" si="2"/>
        <v>129</v>
      </c>
      <c r="N12" s="246"/>
      <c r="O12" s="246"/>
      <c r="P12" s="246"/>
      <c r="Q12" s="246"/>
      <c r="R12" s="246"/>
    </row>
    <row r="13" spans="1:18" s="53" customFormat="1" ht="20.25" customHeight="1">
      <c r="A13" s="62" t="s">
        <v>2</v>
      </c>
      <c r="B13" s="203">
        <v>22</v>
      </c>
      <c r="C13" s="203">
        <v>9</v>
      </c>
      <c r="D13" s="203">
        <v>44</v>
      </c>
      <c r="E13" s="203">
        <v>5474</v>
      </c>
      <c r="F13" s="203">
        <v>8</v>
      </c>
      <c r="G13" s="203"/>
      <c r="H13" s="333">
        <v>21</v>
      </c>
      <c r="I13" s="203">
        <v>11</v>
      </c>
      <c r="J13" s="203">
        <v>48</v>
      </c>
      <c r="K13" s="203">
        <v>4973</v>
      </c>
      <c r="L13" s="203">
        <v>8</v>
      </c>
      <c r="N13" s="246"/>
      <c r="O13" s="246"/>
      <c r="P13" s="246"/>
      <c r="Q13" s="246"/>
      <c r="R13" s="246"/>
    </row>
    <row r="14" spans="1:18" s="53" customFormat="1" ht="20.25" customHeight="1">
      <c r="A14" s="62" t="s">
        <v>3</v>
      </c>
      <c r="B14" s="203">
        <v>14</v>
      </c>
      <c r="C14" s="203">
        <v>4</v>
      </c>
      <c r="D14" s="203">
        <v>13</v>
      </c>
      <c r="E14" s="203">
        <v>4436</v>
      </c>
      <c r="F14" s="203">
        <v>134</v>
      </c>
      <c r="G14" s="203"/>
      <c r="H14" s="333">
        <v>6</v>
      </c>
      <c r="I14" s="203">
        <v>4</v>
      </c>
      <c r="J14" s="203">
        <v>9</v>
      </c>
      <c r="K14" s="203">
        <v>4394</v>
      </c>
      <c r="L14" s="203">
        <v>121</v>
      </c>
      <c r="N14" s="246"/>
      <c r="O14" s="246"/>
      <c r="P14" s="246"/>
      <c r="Q14" s="246"/>
      <c r="R14" s="246"/>
    </row>
    <row r="15" spans="1:12" s="61" customFormat="1" ht="20.25" customHeight="1">
      <c r="A15" s="57" t="s">
        <v>64</v>
      </c>
      <c r="B15" s="207"/>
      <c r="C15" s="207"/>
      <c r="D15" s="207"/>
      <c r="E15" s="207"/>
      <c r="F15" s="207"/>
      <c r="G15" s="207"/>
      <c r="H15" s="335"/>
      <c r="I15" s="207"/>
      <c r="J15" s="207"/>
      <c r="K15" s="207"/>
      <c r="L15" s="207"/>
    </row>
    <row r="16" spans="1:12" s="61" customFormat="1" ht="20.25" customHeight="1">
      <c r="A16" s="64" t="s">
        <v>53</v>
      </c>
      <c r="B16" s="207">
        <f>SUM(B17:B18)</f>
        <v>1</v>
      </c>
      <c r="C16" s="207">
        <f>SUM(C17:C18)</f>
        <v>0</v>
      </c>
      <c r="D16" s="207">
        <f>SUM(D17:D18)</f>
        <v>2</v>
      </c>
      <c r="E16" s="207">
        <f>SUM(E17:E18)</f>
        <v>931</v>
      </c>
      <c r="F16" s="207">
        <f>SUM(F17:F18)</f>
        <v>475</v>
      </c>
      <c r="G16" s="207">
        <f aca="true" t="shared" si="3" ref="G16:L16">SUM(G17:G18)</f>
        <v>0</v>
      </c>
      <c r="H16" s="335">
        <f t="shared" si="3"/>
        <v>0</v>
      </c>
      <c r="I16" s="207">
        <f t="shared" si="3"/>
        <v>4</v>
      </c>
      <c r="J16" s="207">
        <f t="shared" si="3"/>
        <v>2</v>
      </c>
      <c r="K16" s="207">
        <f t="shared" si="3"/>
        <v>813</v>
      </c>
      <c r="L16" s="207">
        <f t="shared" si="3"/>
        <v>556</v>
      </c>
    </row>
    <row r="17" spans="1:12" s="53" customFormat="1" ht="20.25" customHeight="1">
      <c r="A17" s="62" t="s">
        <v>2</v>
      </c>
      <c r="B17" s="203">
        <v>1</v>
      </c>
      <c r="C17" s="209">
        <v>0</v>
      </c>
      <c r="D17" s="203">
        <v>1</v>
      </c>
      <c r="E17" s="203">
        <v>579</v>
      </c>
      <c r="F17" s="203">
        <v>36</v>
      </c>
      <c r="G17" s="204"/>
      <c r="H17" s="203">
        <v>0</v>
      </c>
      <c r="I17" s="330">
        <v>1</v>
      </c>
      <c r="J17" s="203">
        <v>1</v>
      </c>
      <c r="K17" s="203">
        <v>502</v>
      </c>
      <c r="L17" s="203">
        <v>43</v>
      </c>
    </row>
    <row r="18" spans="1:12" s="53" customFormat="1" ht="20.25" customHeight="1">
      <c r="A18" s="62" t="s">
        <v>3</v>
      </c>
      <c r="B18" s="209">
        <v>0</v>
      </c>
      <c r="C18" s="209">
        <v>0</v>
      </c>
      <c r="D18" s="209">
        <v>1</v>
      </c>
      <c r="E18" s="203">
        <v>352</v>
      </c>
      <c r="F18" s="203">
        <v>439</v>
      </c>
      <c r="G18" s="204"/>
      <c r="H18" s="209">
        <v>0</v>
      </c>
      <c r="I18" s="330">
        <v>3</v>
      </c>
      <c r="J18" s="330">
        <v>1</v>
      </c>
      <c r="K18" s="203">
        <v>311</v>
      </c>
      <c r="L18" s="203">
        <v>513</v>
      </c>
    </row>
    <row r="19" spans="1:12" ht="20.25" customHeight="1">
      <c r="A19" s="71" t="s">
        <v>55</v>
      </c>
      <c r="B19" s="205"/>
      <c r="C19" s="205"/>
      <c r="D19" s="205"/>
      <c r="E19" s="205"/>
      <c r="F19" s="205"/>
      <c r="G19" s="210"/>
      <c r="H19" s="205"/>
      <c r="I19" s="205"/>
      <c r="J19" s="205"/>
      <c r="K19" s="205"/>
      <c r="L19" s="205"/>
    </row>
    <row r="20" spans="1:17" ht="20.25" customHeight="1">
      <c r="A20" s="158" t="s">
        <v>58</v>
      </c>
      <c r="B20" s="203">
        <v>19</v>
      </c>
      <c r="C20" s="211">
        <v>7</v>
      </c>
      <c r="D20" s="203">
        <v>31</v>
      </c>
      <c r="E20" s="203">
        <v>6229</v>
      </c>
      <c r="F20" s="203">
        <v>75</v>
      </c>
      <c r="G20" s="204"/>
      <c r="H20" s="203">
        <v>12</v>
      </c>
      <c r="I20" s="211">
        <v>9</v>
      </c>
      <c r="J20" s="203">
        <v>35</v>
      </c>
      <c r="K20" s="203">
        <v>5794</v>
      </c>
      <c r="L20" s="203">
        <v>74</v>
      </c>
      <c r="M20" s="329"/>
      <c r="N20" s="329"/>
      <c r="O20" s="329"/>
      <c r="P20" s="329"/>
      <c r="Q20" s="329"/>
    </row>
    <row r="21" spans="1:12" ht="20.25" customHeight="1">
      <c r="A21" s="158" t="s">
        <v>59</v>
      </c>
      <c r="B21" s="203">
        <v>1</v>
      </c>
      <c r="C21" s="209">
        <v>0</v>
      </c>
      <c r="D21" s="203">
        <v>0</v>
      </c>
      <c r="E21" s="203">
        <v>862</v>
      </c>
      <c r="F21" s="203">
        <v>371</v>
      </c>
      <c r="G21" s="204"/>
      <c r="H21" s="203">
        <v>0</v>
      </c>
      <c r="I21" s="209">
        <v>3</v>
      </c>
      <c r="J21" s="203">
        <v>3</v>
      </c>
      <c r="K21" s="203">
        <v>760</v>
      </c>
      <c r="L21" s="203">
        <v>416</v>
      </c>
    </row>
    <row r="22" spans="1:12" ht="20.25" customHeight="1">
      <c r="A22" s="159" t="s">
        <v>60</v>
      </c>
      <c r="B22" s="203">
        <v>17</v>
      </c>
      <c r="C22" s="203">
        <v>6</v>
      </c>
      <c r="D22" s="203">
        <v>28</v>
      </c>
      <c r="E22" s="203">
        <v>3750</v>
      </c>
      <c r="F22" s="203">
        <v>171</v>
      </c>
      <c r="G22" s="204"/>
      <c r="H22" s="203">
        <v>15</v>
      </c>
      <c r="I22" s="203">
        <v>7</v>
      </c>
      <c r="J22" s="203">
        <v>21</v>
      </c>
      <c r="K22" s="203">
        <v>3626</v>
      </c>
      <c r="L22" s="203">
        <v>195</v>
      </c>
    </row>
    <row r="23" spans="1:17" ht="20.25" customHeight="1">
      <c r="A23" s="57" t="s">
        <v>56</v>
      </c>
      <c r="B23" s="212"/>
      <c r="C23" s="212"/>
      <c r="D23" s="212"/>
      <c r="E23" s="212"/>
      <c r="F23" s="212"/>
      <c r="G23" s="213">
        <v>0</v>
      </c>
      <c r="H23" s="212"/>
      <c r="I23" s="212"/>
      <c r="J23" s="212"/>
      <c r="K23" s="212"/>
      <c r="L23" s="212"/>
      <c r="M23" s="329"/>
      <c r="N23" s="329"/>
      <c r="O23" s="329"/>
      <c r="P23" s="329"/>
      <c r="Q23" s="329"/>
    </row>
    <row r="24" spans="1:12" ht="20.25" customHeight="1">
      <c r="A24" s="62" t="s">
        <v>109</v>
      </c>
      <c r="B24" s="203">
        <v>14</v>
      </c>
      <c r="C24" s="203">
        <v>3</v>
      </c>
      <c r="D24" s="203">
        <v>2</v>
      </c>
      <c r="E24" s="203">
        <v>5029</v>
      </c>
      <c r="F24" s="203">
        <v>141</v>
      </c>
      <c r="G24" s="204"/>
      <c r="H24" s="203">
        <v>12</v>
      </c>
      <c r="I24" s="203">
        <v>8</v>
      </c>
      <c r="J24" s="203">
        <v>2</v>
      </c>
      <c r="K24" s="203">
        <v>4989</v>
      </c>
      <c r="L24" s="203">
        <v>133</v>
      </c>
    </row>
    <row r="25" spans="1:12" ht="20.25" customHeight="1">
      <c r="A25" s="62" t="s">
        <v>61</v>
      </c>
      <c r="B25" s="203">
        <v>23</v>
      </c>
      <c r="C25" s="203">
        <v>10</v>
      </c>
      <c r="D25" s="203">
        <v>57</v>
      </c>
      <c r="E25" s="203">
        <v>5812</v>
      </c>
      <c r="F25" s="203">
        <v>476</v>
      </c>
      <c r="G25" s="204"/>
      <c r="H25" s="203">
        <v>15</v>
      </c>
      <c r="I25" s="203">
        <v>11</v>
      </c>
      <c r="J25" s="203">
        <v>57</v>
      </c>
      <c r="K25" s="203">
        <v>5191</v>
      </c>
      <c r="L25" s="203">
        <v>552</v>
      </c>
    </row>
    <row r="26" spans="1:17" ht="20.25" customHeight="1">
      <c r="A26" s="57" t="s">
        <v>57</v>
      </c>
      <c r="B26" s="212"/>
      <c r="C26" s="212"/>
      <c r="D26" s="212"/>
      <c r="E26" s="212"/>
      <c r="F26" s="212"/>
      <c r="G26" s="213"/>
      <c r="H26" s="212"/>
      <c r="I26" s="212"/>
      <c r="J26" s="212"/>
      <c r="K26" s="212"/>
      <c r="L26" s="212"/>
      <c r="M26" s="329"/>
      <c r="N26" s="329"/>
      <c r="O26" s="329"/>
      <c r="P26" s="329"/>
      <c r="Q26" s="329"/>
    </row>
    <row r="27" spans="1:12" ht="20.25" customHeight="1">
      <c r="A27" s="62" t="s">
        <v>62</v>
      </c>
      <c r="B27" s="203">
        <v>16</v>
      </c>
      <c r="C27" s="203">
        <v>3</v>
      </c>
      <c r="D27" s="203">
        <v>2</v>
      </c>
      <c r="E27" s="203">
        <v>5484</v>
      </c>
      <c r="F27" s="203">
        <v>386</v>
      </c>
      <c r="G27" s="204"/>
      <c r="H27" s="203">
        <v>16</v>
      </c>
      <c r="I27" s="203">
        <v>6</v>
      </c>
      <c r="J27" s="203">
        <v>0</v>
      </c>
      <c r="K27" s="203">
        <v>5392</v>
      </c>
      <c r="L27" s="203">
        <v>414</v>
      </c>
    </row>
    <row r="28" spans="1:12" ht="20.25" customHeight="1">
      <c r="A28" s="62" t="s">
        <v>63</v>
      </c>
      <c r="B28" s="209">
        <v>0</v>
      </c>
      <c r="C28" s="209">
        <v>0</v>
      </c>
      <c r="D28" s="209">
        <v>0</v>
      </c>
      <c r="E28" s="203">
        <v>181</v>
      </c>
      <c r="F28" s="203">
        <v>21</v>
      </c>
      <c r="G28" s="208"/>
      <c r="H28" s="209">
        <v>0</v>
      </c>
      <c r="I28" s="330">
        <v>0</v>
      </c>
      <c r="J28" s="330">
        <v>0</v>
      </c>
      <c r="K28" s="203">
        <v>160</v>
      </c>
      <c r="L28" s="203">
        <v>6</v>
      </c>
    </row>
    <row r="29" spans="1:12" ht="20.25" customHeight="1">
      <c r="A29" s="62" t="s">
        <v>228</v>
      </c>
      <c r="B29" s="203">
        <v>9</v>
      </c>
      <c r="C29" s="203">
        <v>5</v>
      </c>
      <c r="D29" s="203">
        <v>55</v>
      </c>
      <c r="E29" s="203">
        <v>3516</v>
      </c>
      <c r="F29" s="203">
        <v>72</v>
      </c>
      <c r="G29" s="204"/>
      <c r="H29" s="203">
        <v>6</v>
      </c>
      <c r="I29" s="203">
        <v>8</v>
      </c>
      <c r="J29" s="203">
        <v>56</v>
      </c>
      <c r="K29" s="203">
        <v>3297</v>
      </c>
      <c r="L29" s="203">
        <v>76</v>
      </c>
    </row>
    <row r="30" spans="1:12" ht="20.25" customHeight="1">
      <c r="A30" s="62" t="s">
        <v>229</v>
      </c>
      <c r="B30" s="203">
        <v>12</v>
      </c>
      <c r="C30" s="203">
        <v>5</v>
      </c>
      <c r="D30" s="203">
        <v>2</v>
      </c>
      <c r="E30" s="203">
        <v>1660</v>
      </c>
      <c r="F30" s="203">
        <v>138</v>
      </c>
      <c r="G30" s="204"/>
      <c r="H30" s="203">
        <v>5</v>
      </c>
      <c r="I30" s="203">
        <v>5</v>
      </c>
      <c r="J30" s="203">
        <v>3</v>
      </c>
      <c r="K30" s="203">
        <v>1331</v>
      </c>
      <c r="L30" s="203">
        <v>189</v>
      </c>
    </row>
    <row r="31" spans="1:12" ht="3.75" customHeight="1">
      <c r="A31" s="58"/>
      <c r="B31" s="59"/>
      <c r="C31" s="59"/>
      <c r="D31" s="59"/>
      <c r="E31" s="59"/>
      <c r="F31" s="59"/>
      <c r="G31" s="60"/>
      <c r="H31" s="59"/>
      <c r="I31" s="59"/>
      <c r="J31" s="59"/>
      <c r="K31" s="59"/>
      <c r="L31" s="59"/>
    </row>
    <row r="32" ht="15">
      <c r="A32" s="11" t="s">
        <v>54</v>
      </c>
    </row>
    <row r="33" ht="15">
      <c r="A33" s="63" t="s">
        <v>112</v>
      </c>
    </row>
    <row r="34" ht="18">
      <c r="A34" s="74" t="s">
        <v>65</v>
      </c>
    </row>
    <row r="35" ht="15">
      <c r="A35" s="250" t="s">
        <v>230</v>
      </c>
    </row>
    <row r="36" ht="18">
      <c r="A36" s="251" t="s">
        <v>231</v>
      </c>
    </row>
    <row r="37" ht="15">
      <c r="A37" s="201" t="s">
        <v>194</v>
      </c>
    </row>
  </sheetData>
  <sheetProtection/>
  <mergeCells count="16">
    <mergeCell ref="C5:C6"/>
    <mergeCell ref="B5:B6"/>
    <mergeCell ref="H5:H6"/>
    <mergeCell ref="I5:I6"/>
    <mergeCell ref="D5:D6"/>
    <mergeCell ref="J5:J6"/>
    <mergeCell ref="A1:L1"/>
    <mergeCell ref="A3:A6"/>
    <mergeCell ref="B3:F3"/>
    <mergeCell ref="H3:L3"/>
    <mergeCell ref="B4:D4"/>
    <mergeCell ref="E4:E6"/>
    <mergeCell ref="F4:F6"/>
    <mergeCell ref="H4:J4"/>
    <mergeCell ref="K4:K6"/>
    <mergeCell ref="L4:L6"/>
  </mergeCells>
  <printOptions/>
  <pageMargins left="0.433070866141732" right="0.275590551181102" top="0.748031496062992" bottom="0.748031496062992" header="0.31496062992126" footer="0.31496062992126"/>
  <pageSetup horizontalDpi="600" verticalDpi="600" orientation="portrait" paperSize="9" scale="95" r:id="rId1"/>
  <headerFooter>
    <oddFooter>&amp;C23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showGridLines="0" zoomScalePageLayoutView="0" workbookViewId="0" topLeftCell="A1">
      <selection activeCell="M7" sqref="M7"/>
    </sheetView>
  </sheetViews>
  <sheetFormatPr defaultColWidth="9.28125" defaultRowHeight="12.75"/>
  <cols>
    <col min="1" max="1" width="20.57421875" style="352" customWidth="1"/>
    <col min="2" max="2" width="10.28125" style="352" customWidth="1"/>
    <col min="3" max="3" width="6.7109375" style="352" customWidth="1"/>
    <col min="4" max="4" width="7.7109375" style="352" customWidth="1"/>
    <col min="5" max="5" width="9.7109375" style="352" customWidth="1"/>
    <col min="6" max="6" width="0.9921875" style="352" customWidth="1"/>
    <col min="7" max="7" width="7.7109375" style="352" customWidth="1"/>
    <col min="8" max="8" width="6.7109375" style="352" customWidth="1"/>
    <col min="9" max="9" width="8.28125" style="352" customWidth="1"/>
    <col min="10" max="10" width="9.7109375" style="352" customWidth="1"/>
    <col min="11" max="11" width="6.28125" style="353" customWidth="1"/>
    <col min="12" max="16384" width="9.28125" style="352" customWidth="1"/>
  </cols>
  <sheetData>
    <row r="1" spans="1:7" ht="18.75" customHeight="1">
      <c r="A1" s="635" t="s">
        <v>252</v>
      </c>
      <c r="B1" s="635"/>
      <c r="C1" s="635"/>
      <c r="D1" s="635"/>
      <c r="E1" s="635"/>
      <c r="F1" s="635"/>
      <c r="G1" s="635"/>
    </row>
    <row r="2" spans="1:11" ht="13.5" customHeight="1">
      <c r="A2" s="548"/>
      <c r="J2" s="354" t="s">
        <v>1</v>
      </c>
      <c r="K2" s="355"/>
    </row>
    <row r="3" spans="1:11" ht="18.75" customHeight="1">
      <c r="A3" s="636"/>
      <c r="B3" s="638">
        <v>2018</v>
      </c>
      <c r="C3" s="638"/>
      <c r="D3" s="638"/>
      <c r="E3" s="638"/>
      <c r="F3" s="290"/>
      <c r="G3" s="638">
        <v>2019</v>
      </c>
      <c r="H3" s="638"/>
      <c r="I3" s="638"/>
      <c r="J3" s="638"/>
      <c r="K3" s="356"/>
    </row>
    <row r="4" spans="1:11" ht="54" customHeight="1">
      <c r="A4" s="637"/>
      <c r="B4" s="291" t="s">
        <v>66</v>
      </c>
      <c r="C4" s="291" t="s">
        <v>67</v>
      </c>
      <c r="D4" s="291" t="s">
        <v>68</v>
      </c>
      <c r="E4" s="291" t="s">
        <v>69</v>
      </c>
      <c r="F4" s="292"/>
      <c r="G4" s="291" t="s">
        <v>66</v>
      </c>
      <c r="H4" s="291" t="s">
        <v>67</v>
      </c>
      <c r="I4" s="291" t="s">
        <v>68</v>
      </c>
      <c r="J4" s="291" t="s">
        <v>69</v>
      </c>
      <c r="K4" s="357"/>
    </row>
    <row r="5" spans="1:11" ht="39" customHeight="1">
      <c r="A5" s="549" t="s">
        <v>234</v>
      </c>
      <c r="B5" s="293">
        <v>15654</v>
      </c>
      <c r="C5" s="293">
        <v>18262</v>
      </c>
      <c r="D5" s="293">
        <v>20164</v>
      </c>
      <c r="E5" s="293">
        <v>13752</v>
      </c>
      <c r="F5" s="294"/>
      <c r="G5" s="293">
        <v>14348</v>
      </c>
      <c r="H5" s="293">
        <v>18149</v>
      </c>
      <c r="I5" s="293">
        <v>17335</v>
      </c>
      <c r="J5" s="293">
        <v>15162</v>
      </c>
      <c r="K5" s="304"/>
    </row>
    <row r="6" spans="1:11" s="359" customFormat="1" ht="28.5" customHeight="1">
      <c r="A6" s="295" t="s">
        <v>70</v>
      </c>
      <c r="B6" s="297"/>
      <c r="C6" s="297"/>
      <c r="D6" s="297"/>
      <c r="E6" s="297"/>
      <c r="F6" s="296"/>
      <c r="G6" s="297"/>
      <c r="H6" s="297"/>
      <c r="I6" s="297"/>
      <c r="J6" s="297"/>
      <c r="K6" s="358"/>
    </row>
    <row r="7" spans="1:11" s="359" customFormat="1" ht="39" customHeight="1">
      <c r="A7" s="298" t="s">
        <v>71</v>
      </c>
      <c r="B7" s="299">
        <v>2122</v>
      </c>
      <c r="C7" s="299">
        <v>2783</v>
      </c>
      <c r="D7" s="299">
        <v>2827</v>
      </c>
      <c r="E7" s="299">
        <v>2078</v>
      </c>
      <c r="F7" s="300"/>
      <c r="G7" s="299">
        <v>2302</v>
      </c>
      <c r="H7" s="299">
        <v>2756</v>
      </c>
      <c r="I7" s="299">
        <v>2552</v>
      </c>
      <c r="J7" s="299">
        <v>2506</v>
      </c>
      <c r="K7" s="299"/>
    </row>
    <row r="8" spans="1:11" s="359" customFormat="1" ht="39" customHeight="1">
      <c r="A8" s="301" t="s">
        <v>72</v>
      </c>
      <c r="B8" s="299">
        <v>174</v>
      </c>
      <c r="C8" s="299">
        <v>2008</v>
      </c>
      <c r="D8" s="299">
        <v>1932</v>
      </c>
      <c r="E8" s="299">
        <v>250</v>
      </c>
      <c r="F8" s="300"/>
      <c r="G8" s="299">
        <v>245</v>
      </c>
      <c r="H8" s="299">
        <v>2017</v>
      </c>
      <c r="I8" s="299">
        <v>1904</v>
      </c>
      <c r="J8" s="299">
        <v>358</v>
      </c>
      <c r="K8" s="299"/>
    </row>
    <row r="9" spans="1:11" ht="39" customHeight="1">
      <c r="A9" s="302" t="s">
        <v>232</v>
      </c>
      <c r="B9" s="304">
        <v>25871</v>
      </c>
      <c r="C9" s="304">
        <v>101208</v>
      </c>
      <c r="D9" s="304">
        <v>99334</v>
      </c>
      <c r="E9" s="304">
        <v>27745</v>
      </c>
      <c r="F9" s="303"/>
      <c r="G9" s="304">
        <v>29417</v>
      </c>
      <c r="H9" s="304">
        <v>80993</v>
      </c>
      <c r="I9" s="304">
        <v>84363</v>
      </c>
      <c r="J9" s="304">
        <v>26047</v>
      </c>
      <c r="K9" s="304"/>
    </row>
    <row r="10" spans="1:11" ht="39" customHeight="1">
      <c r="A10" s="305" t="s">
        <v>0</v>
      </c>
      <c r="B10" s="306">
        <f aca="true" t="shared" si="0" ref="B10:J10">SUM(B5,B9)</f>
        <v>41525</v>
      </c>
      <c r="C10" s="306">
        <f t="shared" si="0"/>
        <v>119470</v>
      </c>
      <c r="D10" s="306">
        <f t="shared" si="0"/>
        <v>119498</v>
      </c>
      <c r="E10" s="306">
        <f t="shared" si="0"/>
        <v>41497</v>
      </c>
      <c r="F10" s="307">
        <f t="shared" si="0"/>
        <v>0</v>
      </c>
      <c r="G10" s="306">
        <f t="shared" si="0"/>
        <v>43765</v>
      </c>
      <c r="H10" s="306">
        <f t="shared" si="0"/>
        <v>99142</v>
      </c>
      <c r="I10" s="306">
        <f t="shared" si="0"/>
        <v>101698</v>
      </c>
      <c r="J10" s="306">
        <f t="shared" si="0"/>
        <v>41209</v>
      </c>
      <c r="K10" s="309"/>
    </row>
    <row r="11" spans="1:11" ht="3.75" customHeight="1">
      <c r="A11" s="308"/>
      <c r="B11" s="309"/>
      <c r="C11" s="309"/>
      <c r="D11" s="309"/>
      <c r="E11" s="309"/>
      <c r="F11" s="309"/>
      <c r="G11" s="309"/>
      <c r="H11" s="309"/>
      <c r="I11" s="309"/>
      <c r="J11" s="309"/>
      <c r="K11" s="309"/>
    </row>
    <row r="12" spans="1:11" ht="29.25" customHeight="1">
      <c r="A12" s="639" t="s">
        <v>298</v>
      </c>
      <c r="B12" s="639"/>
      <c r="C12" s="639"/>
      <c r="D12" s="639"/>
      <c r="E12" s="639"/>
      <c r="F12" s="639"/>
      <c r="G12" s="639"/>
      <c r="H12" s="639"/>
      <c r="I12" s="639"/>
      <c r="J12" s="639"/>
      <c r="K12" s="343"/>
    </row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</sheetData>
  <sheetProtection/>
  <mergeCells count="5">
    <mergeCell ref="A1:G1"/>
    <mergeCell ref="A3:A4"/>
    <mergeCell ref="B3:E3"/>
    <mergeCell ref="G3:J3"/>
    <mergeCell ref="A12:J12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scale="98" r:id="rId1"/>
  <headerFooter>
    <oddFooter>&amp;C&amp;"Times New Roman,Regular"24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84"/>
  <sheetViews>
    <sheetView zoomScalePageLayoutView="0" workbookViewId="0" topLeftCell="A1">
      <selection activeCell="L23" sqref="L23"/>
    </sheetView>
  </sheetViews>
  <sheetFormatPr defaultColWidth="9.28125" defaultRowHeight="12.75"/>
  <cols>
    <col min="1" max="1" width="38.7109375" style="22" customWidth="1"/>
    <col min="2" max="3" width="8.7109375" style="557" customWidth="1"/>
    <col min="4" max="4" width="7.7109375" style="557" customWidth="1"/>
    <col min="5" max="5" width="0.71875" style="557" customWidth="1"/>
    <col min="6" max="7" width="8.7109375" style="557" customWidth="1"/>
    <col min="8" max="8" width="9.00390625" style="557" customWidth="1"/>
    <col min="9" max="9" width="8.28125" style="1" customWidth="1"/>
    <col min="10" max="10" width="5.7109375" style="1" customWidth="1"/>
    <col min="11" max="107" width="9.28125" style="1" customWidth="1"/>
    <col min="108" max="108" width="41.28125" style="1" customWidth="1"/>
    <col min="109" max="111" width="13.00390625" style="1" customWidth="1"/>
    <col min="112" max="16384" width="9.28125" style="1" customWidth="1"/>
  </cols>
  <sheetData>
    <row r="1" spans="1:9" ht="33" customHeight="1">
      <c r="A1" s="640" t="s">
        <v>299</v>
      </c>
      <c r="B1" s="640"/>
      <c r="C1" s="640"/>
      <c r="D1" s="640"/>
      <c r="E1" s="640"/>
      <c r="F1" s="640"/>
      <c r="G1" s="640"/>
      <c r="H1" s="640"/>
      <c r="I1" s="360"/>
    </row>
    <row r="2" spans="1:9" ht="18.75" customHeight="1">
      <c r="A2" s="588" t="s">
        <v>12</v>
      </c>
      <c r="B2" s="641">
        <v>2018</v>
      </c>
      <c r="C2" s="641"/>
      <c r="D2" s="642"/>
      <c r="E2" s="550"/>
      <c r="F2" s="641">
        <v>2019</v>
      </c>
      <c r="G2" s="641"/>
      <c r="H2" s="643"/>
      <c r="I2" s="10" t="s">
        <v>253</v>
      </c>
    </row>
    <row r="3" spans="1:9" ht="18.75" customHeight="1">
      <c r="A3" s="594"/>
      <c r="B3" s="551" t="s">
        <v>52</v>
      </c>
      <c r="C3" s="552" t="s">
        <v>235</v>
      </c>
      <c r="D3" s="553" t="s">
        <v>73</v>
      </c>
      <c r="E3" s="551"/>
      <c r="F3" s="551" t="s">
        <v>52</v>
      </c>
      <c r="G3" s="552" t="s">
        <v>235</v>
      </c>
      <c r="H3" s="554" t="s">
        <v>73</v>
      </c>
      <c r="I3" s="10" t="s">
        <v>0</v>
      </c>
    </row>
    <row r="4" spans="1:17" s="557" customFormat="1" ht="24.75" customHeight="1">
      <c r="A4" s="555" t="s">
        <v>111</v>
      </c>
      <c r="B4" s="220">
        <f>SUM(B6:B10)</f>
        <v>89804</v>
      </c>
      <c r="C4" s="220">
        <f>SUM(C6:C10)</f>
        <v>132</v>
      </c>
      <c r="D4" s="361">
        <f>SUM(D6:D10)</f>
        <v>89936</v>
      </c>
      <c r="E4" s="220"/>
      <c r="F4" s="220">
        <f>SUM(F6:F10)</f>
        <v>73719</v>
      </c>
      <c r="G4" s="220">
        <f>SUM(G6:G10)</f>
        <v>27</v>
      </c>
      <c r="H4" s="310">
        <f>SUM(H6:H10)</f>
        <v>73746</v>
      </c>
      <c r="I4" s="556">
        <f>(H4-D4)*100/D4</f>
        <v>-18.001690090731188</v>
      </c>
      <c r="K4" s="558"/>
      <c r="L4" s="558"/>
      <c r="M4" s="558"/>
      <c r="N4" s="558"/>
      <c r="O4" s="558"/>
      <c r="P4" s="558"/>
      <c r="Q4" s="558"/>
    </row>
    <row r="5" spans="1:9" s="563" customFormat="1" ht="22.5" customHeight="1">
      <c r="A5" s="223" t="s">
        <v>196</v>
      </c>
      <c r="B5" s="559"/>
      <c r="C5" s="559"/>
      <c r="D5" s="560"/>
      <c r="E5" s="559"/>
      <c r="F5" s="559"/>
      <c r="G5" s="559"/>
      <c r="H5" s="561"/>
      <c r="I5" s="562"/>
    </row>
    <row r="6" spans="1:9" s="557" customFormat="1" ht="19.5" customHeight="1">
      <c r="A6" s="222" t="s">
        <v>74</v>
      </c>
      <c r="B6" s="221">
        <v>4132</v>
      </c>
      <c r="C6" s="226" t="s">
        <v>233</v>
      </c>
      <c r="D6" s="311">
        <f>SUM(B6:C6)</f>
        <v>4132</v>
      </c>
      <c r="E6" s="221"/>
      <c r="F6" s="221">
        <v>4392</v>
      </c>
      <c r="G6" s="226" t="s">
        <v>233</v>
      </c>
      <c r="H6" s="312">
        <f>SUM(F6:G6)</f>
        <v>4392</v>
      </c>
      <c r="I6" s="562">
        <f>(H6-D6)*100/D6</f>
        <v>6.292352371732817</v>
      </c>
    </row>
    <row r="7" spans="1:9" s="565" customFormat="1" ht="19.5" customHeight="1">
      <c r="A7" s="564" t="s">
        <v>300</v>
      </c>
      <c r="B7" s="226" t="s">
        <v>233</v>
      </c>
      <c r="C7" s="221">
        <v>4</v>
      </c>
      <c r="D7" s="311">
        <f>SUM(B7:C7)</f>
        <v>4</v>
      </c>
      <c r="E7" s="221"/>
      <c r="F7" s="226" t="s">
        <v>233</v>
      </c>
      <c r="G7" s="221">
        <v>2</v>
      </c>
      <c r="H7" s="312">
        <f>SUM(F7:G7)</f>
        <v>2</v>
      </c>
      <c r="I7" s="562">
        <f>(H7-D7)*100/D7</f>
        <v>-50</v>
      </c>
    </row>
    <row r="8" spans="1:9" s="557" customFormat="1" ht="19.5" customHeight="1">
      <c r="A8" s="564" t="s">
        <v>301</v>
      </c>
      <c r="B8" s="226" t="s">
        <v>233</v>
      </c>
      <c r="C8" s="221">
        <v>49</v>
      </c>
      <c r="D8" s="311">
        <f>SUM(B8:C8)</f>
        <v>49</v>
      </c>
      <c r="E8" s="221"/>
      <c r="F8" s="226" t="s">
        <v>233</v>
      </c>
      <c r="G8" s="221">
        <v>8</v>
      </c>
      <c r="H8" s="312">
        <f>SUM(F8:G8)</f>
        <v>8</v>
      </c>
      <c r="I8" s="562">
        <f>(H8-D8)*100/D8</f>
        <v>-83.6734693877551</v>
      </c>
    </row>
    <row r="9" spans="1:9" s="557" customFormat="1" ht="19.5" customHeight="1">
      <c r="A9" s="566" t="s">
        <v>302</v>
      </c>
      <c r="B9" s="221">
        <v>82763</v>
      </c>
      <c r="C9" s="221">
        <v>28</v>
      </c>
      <c r="D9" s="311">
        <f>SUM(B9:C9)</f>
        <v>82791</v>
      </c>
      <c r="E9" s="221"/>
      <c r="F9" s="221">
        <v>66881</v>
      </c>
      <c r="G9" s="221">
        <v>6</v>
      </c>
      <c r="H9" s="312">
        <f>SUM(F9:G9)</f>
        <v>66887</v>
      </c>
      <c r="I9" s="562">
        <f>(H9-D9)*100/D9</f>
        <v>-19.209817492239495</v>
      </c>
    </row>
    <row r="10" spans="1:9" s="557" customFormat="1" ht="19.5" customHeight="1">
      <c r="A10" s="222" t="s">
        <v>197</v>
      </c>
      <c r="B10" s="221">
        <v>2909</v>
      </c>
      <c r="C10" s="221">
        <v>51</v>
      </c>
      <c r="D10" s="311">
        <f>SUM(B10:C10)</f>
        <v>2960</v>
      </c>
      <c r="E10" s="221"/>
      <c r="F10" s="221">
        <v>2446</v>
      </c>
      <c r="G10" s="221">
        <v>11</v>
      </c>
      <c r="H10" s="312">
        <f>SUM(F10:G10)</f>
        <v>2457</v>
      </c>
      <c r="I10" s="562">
        <f>(H10-D10)*100/D10</f>
        <v>-16.993243243243242</v>
      </c>
    </row>
    <row r="11" spans="1:9" s="557" customFormat="1" ht="19.5" customHeight="1">
      <c r="A11" s="223" t="s">
        <v>236</v>
      </c>
      <c r="B11" s="221"/>
      <c r="C11" s="221"/>
      <c r="D11" s="311"/>
      <c r="E11" s="221"/>
      <c r="F11" s="221"/>
      <c r="G11" s="221"/>
      <c r="H11" s="312"/>
      <c r="I11" s="562"/>
    </row>
    <row r="12" spans="1:12" s="5" customFormat="1" ht="22.5" customHeight="1">
      <c r="A12" s="24" t="s">
        <v>118</v>
      </c>
      <c r="B12" s="224">
        <f>SUM(B13:B16)</f>
        <v>73</v>
      </c>
      <c r="C12" s="224">
        <f>SUM(C13:C16)</f>
        <v>0</v>
      </c>
      <c r="D12" s="313">
        <f>SUM(D13:D16)</f>
        <v>73</v>
      </c>
      <c r="E12" s="224"/>
      <c r="F12" s="224">
        <f>SUM(F13:F16)</f>
        <v>54</v>
      </c>
      <c r="G12" s="224">
        <f>SUM(G13:G16)</f>
        <v>0</v>
      </c>
      <c r="H12" s="313">
        <f>SUM(H13:H15)</f>
        <v>54</v>
      </c>
      <c r="I12" s="556">
        <f aca="true" t="shared" si="0" ref="I12:I45">(H12-D12)*100/D12</f>
        <v>-26.027397260273972</v>
      </c>
      <c r="K12" s="2"/>
      <c r="L12" s="2"/>
    </row>
    <row r="13" spans="1:12" s="5" customFormat="1" ht="19.5" customHeight="1">
      <c r="A13" s="27" t="s">
        <v>149</v>
      </c>
      <c r="B13" s="567">
        <v>14</v>
      </c>
      <c r="C13" s="567">
        <v>0</v>
      </c>
      <c r="D13" s="568">
        <f>SUM(B13:C13)</f>
        <v>14</v>
      </c>
      <c r="E13" s="567"/>
      <c r="F13" s="567">
        <v>9</v>
      </c>
      <c r="G13" s="567">
        <v>0</v>
      </c>
      <c r="H13" s="568">
        <f aca="true" t="shared" si="1" ref="H13:H24">SUM(F13:G13)</f>
        <v>9</v>
      </c>
      <c r="I13" s="562">
        <f t="shared" si="0"/>
        <v>-35.714285714285715</v>
      </c>
      <c r="K13" s="2"/>
      <c r="L13" s="2"/>
    </row>
    <row r="14" spans="1:12" s="5" customFormat="1" ht="19.5" customHeight="1">
      <c r="A14" s="27" t="s">
        <v>254</v>
      </c>
      <c r="B14" s="221">
        <v>0</v>
      </c>
      <c r="C14" s="221">
        <v>0</v>
      </c>
      <c r="D14" s="311">
        <f>SUM(B14:C14)</f>
        <v>0</v>
      </c>
      <c r="E14" s="221"/>
      <c r="F14" s="221">
        <v>1</v>
      </c>
      <c r="G14" s="221">
        <v>0</v>
      </c>
      <c r="H14" s="311">
        <f t="shared" si="1"/>
        <v>1</v>
      </c>
      <c r="I14" s="562"/>
      <c r="K14" s="2"/>
      <c r="L14" s="2"/>
    </row>
    <row r="15" spans="1:12" s="30" customFormat="1" ht="19.5" customHeight="1">
      <c r="A15" s="27" t="s">
        <v>237</v>
      </c>
      <c r="B15" s="221">
        <v>57</v>
      </c>
      <c r="C15" s="221">
        <v>0</v>
      </c>
      <c r="D15" s="311">
        <f>SUM(B15:C15)</f>
        <v>57</v>
      </c>
      <c r="E15" s="221"/>
      <c r="F15" s="221">
        <v>44</v>
      </c>
      <c r="G15" s="221">
        <v>0</v>
      </c>
      <c r="H15" s="311">
        <f t="shared" si="1"/>
        <v>44</v>
      </c>
      <c r="I15" s="562">
        <f t="shared" si="0"/>
        <v>-22.80701754385965</v>
      </c>
      <c r="K15" s="2"/>
      <c r="L15" s="2"/>
    </row>
    <row r="16" spans="1:12" s="5" customFormat="1" ht="19.5" customHeight="1">
      <c r="A16" s="27" t="s">
        <v>117</v>
      </c>
      <c r="B16" s="221">
        <v>2</v>
      </c>
      <c r="C16" s="221">
        <v>0</v>
      </c>
      <c r="D16" s="311">
        <f>SUM(B16:C16)</f>
        <v>2</v>
      </c>
      <c r="E16" s="224">
        <f>E17+E20+E21+E22+E23+E26</f>
        <v>0</v>
      </c>
      <c r="F16" s="221">
        <v>0</v>
      </c>
      <c r="G16" s="221">
        <v>0</v>
      </c>
      <c r="H16" s="311">
        <f t="shared" si="1"/>
        <v>0</v>
      </c>
      <c r="I16" s="556"/>
      <c r="K16" s="2"/>
      <c r="L16" s="2"/>
    </row>
    <row r="17" spans="1:12" s="5" customFormat="1" ht="30" customHeight="1">
      <c r="A17" s="24" t="s">
        <v>120</v>
      </c>
      <c r="B17" s="224">
        <f>B18+B21+B22+B24+B25+B28</f>
        <v>9243</v>
      </c>
      <c r="C17" s="224">
        <f>C18+C21+C22+C24+C25+C28</f>
        <v>2</v>
      </c>
      <c r="D17" s="313">
        <f>SUM(B17:C17)</f>
        <v>9245</v>
      </c>
      <c r="E17" s="221"/>
      <c r="F17" s="224">
        <f>F18+F21+F22+F23+F24+F25+F28</f>
        <v>6710</v>
      </c>
      <c r="G17" s="224">
        <f>G18+G21+G22+G23+G24+G25+G28</f>
        <v>2</v>
      </c>
      <c r="H17" s="313">
        <f t="shared" si="1"/>
        <v>6712</v>
      </c>
      <c r="I17" s="556">
        <f t="shared" si="0"/>
        <v>-27.39859383450514</v>
      </c>
      <c r="K17" s="2"/>
      <c r="L17" s="2"/>
    </row>
    <row r="18" spans="1:12" s="30" customFormat="1" ht="19.5" customHeight="1">
      <c r="A18" s="27" t="s">
        <v>121</v>
      </c>
      <c r="B18" s="221">
        <v>2096</v>
      </c>
      <c r="C18" s="221">
        <v>2</v>
      </c>
      <c r="D18" s="311">
        <f aca="true" t="shared" si="2" ref="D18:D29">SUM(B18:C18)</f>
        <v>2098</v>
      </c>
      <c r="E18" s="226"/>
      <c r="F18" s="221">
        <v>1507</v>
      </c>
      <c r="G18" s="221">
        <v>2</v>
      </c>
      <c r="H18" s="311">
        <f t="shared" si="1"/>
        <v>1509</v>
      </c>
      <c r="I18" s="562">
        <f t="shared" si="0"/>
        <v>-28.0743565300286</v>
      </c>
      <c r="K18" s="2"/>
      <c r="L18" s="2"/>
    </row>
    <row r="19" spans="1:12" s="30" customFormat="1" ht="19.5" customHeight="1">
      <c r="A19" s="314" t="s">
        <v>213</v>
      </c>
      <c r="B19" s="226">
        <v>244</v>
      </c>
      <c r="C19" s="226">
        <v>0</v>
      </c>
      <c r="D19" s="315">
        <f t="shared" si="2"/>
        <v>244</v>
      </c>
      <c r="E19" s="226"/>
      <c r="F19" s="226">
        <v>215</v>
      </c>
      <c r="G19" s="226">
        <v>0</v>
      </c>
      <c r="H19" s="315">
        <f t="shared" si="1"/>
        <v>215</v>
      </c>
      <c r="I19" s="562"/>
      <c r="K19" s="2"/>
      <c r="L19" s="2"/>
    </row>
    <row r="20" spans="1:12" s="5" customFormat="1" ht="19.5" customHeight="1">
      <c r="A20" s="314" t="s">
        <v>255</v>
      </c>
      <c r="B20" s="226">
        <v>1852</v>
      </c>
      <c r="C20" s="226">
        <v>2</v>
      </c>
      <c r="D20" s="315">
        <f t="shared" si="2"/>
        <v>1854</v>
      </c>
      <c r="E20" s="221"/>
      <c r="F20" s="226">
        <v>1292</v>
      </c>
      <c r="G20" s="226">
        <v>2</v>
      </c>
      <c r="H20" s="315">
        <f t="shared" si="1"/>
        <v>1294</v>
      </c>
      <c r="I20" s="562"/>
      <c r="K20" s="2"/>
      <c r="L20" s="2"/>
    </row>
    <row r="21" spans="1:12" s="30" customFormat="1" ht="19.5" customHeight="1">
      <c r="A21" s="316" t="s">
        <v>122</v>
      </c>
      <c r="B21" s="221">
        <v>143</v>
      </c>
      <c r="C21" s="221">
        <v>0</v>
      </c>
      <c r="D21" s="311">
        <f t="shared" si="2"/>
        <v>143</v>
      </c>
      <c r="E21" s="221"/>
      <c r="F21" s="221">
        <v>120</v>
      </c>
      <c r="G21" s="221">
        <v>0</v>
      </c>
      <c r="H21" s="311">
        <f t="shared" si="1"/>
        <v>120</v>
      </c>
      <c r="I21" s="562">
        <f t="shared" si="0"/>
        <v>-16.083916083916083</v>
      </c>
      <c r="K21" s="2"/>
      <c r="L21" s="2"/>
    </row>
    <row r="22" spans="1:12" s="30" customFormat="1" ht="19.5" customHeight="1">
      <c r="A22" s="316" t="s">
        <v>123</v>
      </c>
      <c r="B22" s="221">
        <v>6</v>
      </c>
      <c r="C22" s="221">
        <v>0</v>
      </c>
      <c r="D22" s="311">
        <f t="shared" si="2"/>
        <v>6</v>
      </c>
      <c r="E22" s="221"/>
      <c r="F22" s="221">
        <v>8</v>
      </c>
      <c r="G22" s="221">
        <v>0</v>
      </c>
      <c r="H22" s="311">
        <f t="shared" si="1"/>
        <v>8</v>
      </c>
      <c r="I22" s="562"/>
      <c r="K22" s="2"/>
      <c r="L22" s="2"/>
    </row>
    <row r="23" spans="1:12" s="30" customFormat="1" ht="19.5" customHeight="1">
      <c r="A23" s="316" t="s">
        <v>124</v>
      </c>
      <c r="B23" s="221">
        <v>0</v>
      </c>
      <c r="C23" s="221">
        <v>0</v>
      </c>
      <c r="D23" s="311">
        <f t="shared" si="2"/>
        <v>0</v>
      </c>
      <c r="E23" s="221"/>
      <c r="F23" s="221">
        <v>9</v>
      </c>
      <c r="G23" s="221">
        <v>0</v>
      </c>
      <c r="H23" s="311">
        <f t="shared" si="1"/>
        <v>9</v>
      </c>
      <c r="I23" s="562"/>
      <c r="K23" s="2"/>
      <c r="L23" s="2"/>
    </row>
    <row r="24" spans="1:12" s="30" customFormat="1" ht="19.5" customHeight="1">
      <c r="A24" s="316" t="s">
        <v>125</v>
      </c>
      <c r="B24" s="221">
        <v>1</v>
      </c>
      <c r="C24" s="221">
        <v>0</v>
      </c>
      <c r="D24" s="311">
        <f t="shared" si="2"/>
        <v>1</v>
      </c>
      <c r="E24" s="226"/>
      <c r="F24" s="221">
        <v>1</v>
      </c>
      <c r="G24" s="221">
        <v>0</v>
      </c>
      <c r="H24" s="311">
        <f t="shared" si="1"/>
        <v>1</v>
      </c>
      <c r="I24" s="562"/>
      <c r="K24" s="2"/>
      <c r="L24" s="2"/>
    </row>
    <row r="25" spans="1:12" s="30" customFormat="1" ht="19.5" customHeight="1">
      <c r="A25" s="316" t="s">
        <v>126</v>
      </c>
      <c r="B25" s="221">
        <v>4649</v>
      </c>
      <c r="C25" s="221">
        <v>0</v>
      </c>
      <c r="D25" s="311">
        <f t="shared" si="2"/>
        <v>4649</v>
      </c>
      <c r="E25" s="226"/>
      <c r="F25" s="221">
        <v>3061</v>
      </c>
      <c r="G25" s="221">
        <v>0</v>
      </c>
      <c r="H25" s="311">
        <f aca="true" t="shared" si="3" ref="H25:H45">SUM(F25:G25)</f>
        <v>3061</v>
      </c>
      <c r="I25" s="562">
        <f t="shared" si="0"/>
        <v>-34.15788341578834</v>
      </c>
      <c r="K25" s="2"/>
      <c r="L25" s="2"/>
    </row>
    <row r="26" spans="1:12" s="30" customFormat="1" ht="25.5" customHeight="1">
      <c r="A26" s="225" t="s">
        <v>211</v>
      </c>
      <c r="B26" s="226">
        <v>1081</v>
      </c>
      <c r="C26" s="226">
        <v>0</v>
      </c>
      <c r="D26" s="315">
        <f t="shared" si="2"/>
        <v>1081</v>
      </c>
      <c r="E26" s="221"/>
      <c r="F26" s="226">
        <v>987</v>
      </c>
      <c r="G26" s="226">
        <v>0</v>
      </c>
      <c r="H26" s="315">
        <f t="shared" si="3"/>
        <v>987</v>
      </c>
      <c r="I26" s="562">
        <f t="shared" si="0"/>
        <v>-8.695652173913043</v>
      </c>
      <c r="K26" s="2"/>
      <c r="L26" s="2"/>
    </row>
    <row r="27" spans="1:12" s="30" customFormat="1" ht="25.5" customHeight="1">
      <c r="A27" s="162" t="s">
        <v>210</v>
      </c>
      <c r="B27" s="226">
        <v>3233</v>
      </c>
      <c r="C27" s="226">
        <v>0</v>
      </c>
      <c r="D27" s="315">
        <f t="shared" si="2"/>
        <v>3233</v>
      </c>
      <c r="E27" s="226"/>
      <c r="F27" s="226">
        <v>1723</v>
      </c>
      <c r="G27" s="226">
        <v>0</v>
      </c>
      <c r="H27" s="315">
        <f t="shared" si="3"/>
        <v>1723</v>
      </c>
      <c r="I27" s="562">
        <f t="shared" si="0"/>
        <v>-46.70584596350139</v>
      </c>
      <c r="K27" s="2"/>
      <c r="L27" s="2"/>
    </row>
    <row r="28" spans="1:12" s="5" customFormat="1" ht="19.5" customHeight="1">
      <c r="A28" s="316" t="s">
        <v>127</v>
      </c>
      <c r="B28" s="221">
        <v>2348</v>
      </c>
      <c r="C28" s="221">
        <v>0</v>
      </c>
      <c r="D28" s="311">
        <f t="shared" si="2"/>
        <v>2348</v>
      </c>
      <c r="E28" s="224">
        <f>E29+E33</f>
        <v>0</v>
      </c>
      <c r="F28" s="221">
        <v>2004</v>
      </c>
      <c r="G28" s="221">
        <v>0</v>
      </c>
      <c r="H28" s="311">
        <f t="shared" si="3"/>
        <v>2004</v>
      </c>
      <c r="I28" s="562">
        <f t="shared" si="0"/>
        <v>-14.65076660988075</v>
      </c>
      <c r="K28" s="2"/>
      <c r="L28" s="2"/>
    </row>
    <row r="29" spans="1:12" s="5" customFormat="1" ht="24.75">
      <c r="A29" s="225" t="s">
        <v>238</v>
      </c>
      <c r="B29" s="226">
        <v>1066</v>
      </c>
      <c r="C29" s="226">
        <v>0</v>
      </c>
      <c r="D29" s="315">
        <f t="shared" si="2"/>
        <v>1066</v>
      </c>
      <c r="E29" s="221"/>
      <c r="F29" s="226">
        <v>952</v>
      </c>
      <c r="G29" s="226">
        <v>0</v>
      </c>
      <c r="H29" s="315">
        <f t="shared" si="3"/>
        <v>952</v>
      </c>
      <c r="I29" s="562">
        <f t="shared" si="0"/>
        <v>-10.694183864915573</v>
      </c>
      <c r="K29" s="2"/>
      <c r="L29" s="2"/>
    </row>
    <row r="30" spans="1:12" s="30" customFormat="1" ht="22.5" customHeight="1">
      <c r="A30" s="24" t="s">
        <v>128</v>
      </c>
      <c r="B30" s="224">
        <f>B31+B35</f>
        <v>161</v>
      </c>
      <c r="C30" s="224">
        <f>C31+C35</f>
        <v>0</v>
      </c>
      <c r="D30" s="313">
        <f aca="true" t="shared" si="4" ref="D30:D37">SUM(B30:C30)</f>
        <v>161</v>
      </c>
      <c r="E30" s="226"/>
      <c r="F30" s="224">
        <f>F31+F35</f>
        <v>186</v>
      </c>
      <c r="G30" s="224">
        <f>G31+G35</f>
        <v>0</v>
      </c>
      <c r="H30" s="313">
        <f t="shared" si="3"/>
        <v>186</v>
      </c>
      <c r="I30" s="556">
        <f t="shared" si="0"/>
        <v>15.527950310559007</v>
      </c>
      <c r="K30" s="2"/>
      <c r="L30" s="2"/>
    </row>
    <row r="31" spans="1:12" s="30" customFormat="1" ht="19.5" customHeight="1">
      <c r="A31" s="316" t="s">
        <v>129</v>
      </c>
      <c r="B31" s="221">
        <v>117</v>
      </c>
      <c r="C31" s="221">
        <v>0</v>
      </c>
      <c r="D31" s="311">
        <f t="shared" si="4"/>
        <v>117</v>
      </c>
      <c r="E31" s="226"/>
      <c r="F31" s="221">
        <v>119</v>
      </c>
      <c r="G31" s="221">
        <v>0</v>
      </c>
      <c r="H31" s="311">
        <f t="shared" si="3"/>
        <v>119</v>
      </c>
      <c r="I31" s="562">
        <f t="shared" si="0"/>
        <v>1.7094017094017093</v>
      </c>
      <c r="K31" s="2"/>
      <c r="L31" s="2"/>
    </row>
    <row r="32" spans="1:12" s="5" customFormat="1" ht="19.5" customHeight="1">
      <c r="A32" s="227" t="s">
        <v>4</v>
      </c>
      <c r="B32" s="226">
        <v>6</v>
      </c>
      <c r="C32" s="226">
        <v>0</v>
      </c>
      <c r="D32" s="315">
        <f t="shared" si="4"/>
        <v>6</v>
      </c>
      <c r="E32" s="226"/>
      <c r="F32" s="226">
        <v>3</v>
      </c>
      <c r="G32" s="226">
        <v>0</v>
      </c>
      <c r="H32" s="315">
        <f t="shared" si="3"/>
        <v>3</v>
      </c>
      <c r="I32" s="562"/>
      <c r="K32" s="2"/>
      <c r="L32" s="2"/>
    </row>
    <row r="33" spans="1:12" s="5" customFormat="1" ht="19.5" customHeight="1">
      <c r="A33" s="231" t="s">
        <v>198</v>
      </c>
      <c r="B33" s="226">
        <v>9</v>
      </c>
      <c r="C33" s="226">
        <v>0</v>
      </c>
      <c r="D33" s="315">
        <f t="shared" si="4"/>
        <v>9</v>
      </c>
      <c r="E33" s="221"/>
      <c r="F33" s="226">
        <v>11</v>
      </c>
      <c r="G33" s="226">
        <v>0</v>
      </c>
      <c r="H33" s="315">
        <f t="shared" si="3"/>
        <v>11</v>
      </c>
      <c r="I33" s="562"/>
      <c r="K33" s="2"/>
      <c r="L33" s="2"/>
    </row>
    <row r="34" spans="1:12" s="5" customFormat="1" ht="38.25" customHeight="1">
      <c r="A34" s="162" t="s">
        <v>199</v>
      </c>
      <c r="B34" s="226">
        <v>59</v>
      </c>
      <c r="C34" s="226">
        <v>0</v>
      </c>
      <c r="D34" s="315">
        <f t="shared" si="4"/>
        <v>59</v>
      </c>
      <c r="E34" s="224"/>
      <c r="F34" s="226">
        <v>54</v>
      </c>
      <c r="G34" s="226">
        <v>0</v>
      </c>
      <c r="H34" s="315">
        <f t="shared" si="3"/>
        <v>54</v>
      </c>
      <c r="I34" s="556"/>
      <c r="K34" s="2"/>
      <c r="L34" s="2"/>
    </row>
    <row r="35" spans="1:12" s="30" customFormat="1" ht="19.5" customHeight="1">
      <c r="A35" s="316" t="s">
        <v>130</v>
      </c>
      <c r="B35" s="221">
        <v>44</v>
      </c>
      <c r="C35" s="221">
        <v>0</v>
      </c>
      <c r="D35" s="311">
        <f t="shared" si="4"/>
        <v>44</v>
      </c>
      <c r="E35" s="226"/>
      <c r="F35" s="221">
        <v>67</v>
      </c>
      <c r="G35" s="221">
        <v>0</v>
      </c>
      <c r="H35" s="311">
        <f t="shared" si="3"/>
        <v>67</v>
      </c>
      <c r="I35" s="362">
        <f t="shared" si="0"/>
        <v>52.27272727272727</v>
      </c>
      <c r="K35" s="2"/>
      <c r="L35" s="2"/>
    </row>
    <row r="36" spans="1:12" s="5" customFormat="1" ht="25.5" customHeight="1">
      <c r="A36" s="24" t="s">
        <v>131</v>
      </c>
      <c r="B36" s="224">
        <v>1326</v>
      </c>
      <c r="C36" s="224">
        <v>58</v>
      </c>
      <c r="D36" s="313">
        <f t="shared" si="4"/>
        <v>1384</v>
      </c>
      <c r="E36" s="224">
        <f>E37+E41+E42+E43</f>
        <v>0</v>
      </c>
      <c r="F36" s="224">
        <v>1196</v>
      </c>
      <c r="G36" s="224">
        <v>8</v>
      </c>
      <c r="H36" s="313">
        <f t="shared" si="3"/>
        <v>1204</v>
      </c>
      <c r="I36" s="556">
        <f t="shared" si="0"/>
        <v>-13.00578034682081</v>
      </c>
      <c r="K36" s="2"/>
      <c r="L36" s="2"/>
    </row>
    <row r="37" spans="1:12" s="30" customFormat="1" ht="20.25" customHeight="1">
      <c r="A37" s="317" t="s">
        <v>38</v>
      </c>
      <c r="B37" s="226">
        <v>1326</v>
      </c>
      <c r="C37" s="226">
        <v>58</v>
      </c>
      <c r="D37" s="315">
        <f t="shared" si="4"/>
        <v>1384</v>
      </c>
      <c r="E37" s="221"/>
      <c r="F37" s="226">
        <v>1196</v>
      </c>
      <c r="G37" s="226">
        <v>8</v>
      </c>
      <c r="H37" s="315">
        <f t="shared" si="3"/>
        <v>1204</v>
      </c>
      <c r="I37" s="562">
        <f t="shared" si="0"/>
        <v>-13.00578034682081</v>
      </c>
      <c r="K37" s="2"/>
      <c r="L37" s="2"/>
    </row>
    <row r="38" spans="1:12" s="30" customFormat="1" ht="33" customHeight="1">
      <c r="A38" s="644" t="s">
        <v>303</v>
      </c>
      <c r="B38" s="644"/>
      <c r="C38" s="644"/>
      <c r="D38" s="644"/>
      <c r="E38" s="644"/>
      <c r="F38" s="644"/>
      <c r="G38" s="644"/>
      <c r="H38" s="644"/>
      <c r="I38" s="644"/>
      <c r="K38" s="2"/>
      <c r="L38" s="2"/>
    </row>
    <row r="39" spans="1:12" s="30" customFormat="1" ht="15" customHeight="1">
      <c r="A39" s="588" t="s">
        <v>12</v>
      </c>
      <c r="B39" s="641">
        <v>2018</v>
      </c>
      <c r="C39" s="641"/>
      <c r="D39" s="642"/>
      <c r="E39" s="550"/>
      <c r="F39" s="641">
        <v>2019</v>
      </c>
      <c r="G39" s="641"/>
      <c r="H39" s="643"/>
      <c r="I39" s="10" t="s">
        <v>253</v>
      </c>
      <c r="K39" s="2"/>
      <c r="L39" s="2"/>
    </row>
    <row r="40" spans="1:12" s="30" customFormat="1" ht="16.5" customHeight="1">
      <c r="A40" s="594"/>
      <c r="B40" s="551" t="s">
        <v>52</v>
      </c>
      <c r="C40" s="552" t="s">
        <v>235</v>
      </c>
      <c r="D40" s="553" t="s">
        <v>73</v>
      </c>
      <c r="E40" s="551"/>
      <c r="F40" s="551" t="s">
        <v>52</v>
      </c>
      <c r="G40" s="552" t="s">
        <v>235</v>
      </c>
      <c r="H40" s="554" t="s">
        <v>73</v>
      </c>
      <c r="I40" s="10" t="s">
        <v>0</v>
      </c>
      <c r="K40" s="2"/>
      <c r="L40" s="2"/>
    </row>
    <row r="41" spans="1:12" s="30" customFormat="1" ht="18.75" customHeight="1">
      <c r="A41" s="24" t="s">
        <v>133</v>
      </c>
      <c r="B41" s="224">
        <f>B42+B43+B44+B45</f>
        <v>3186</v>
      </c>
      <c r="C41" s="224">
        <f>C42+C43+C44+C45</f>
        <v>43</v>
      </c>
      <c r="D41" s="313">
        <f aca="true" t="shared" si="5" ref="D41:D47">SUM(B41:C41)</f>
        <v>3229</v>
      </c>
      <c r="E41" s="221"/>
      <c r="F41" s="224">
        <f>F42+F43+F44+F45</f>
        <v>3220</v>
      </c>
      <c r="G41" s="224">
        <f>G42+G43+G44+G45</f>
        <v>12</v>
      </c>
      <c r="H41" s="313">
        <f>SUM(F41:G41)</f>
        <v>3232</v>
      </c>
      <c r="I41" s="556">
        <f>(H41-D41)*100/D41</f>
        <v>0.09290802105915144</v>
      </c>
      <c r="K41" s="2"/>
      <c r="L41" s="2"/>
    </row>
    <row r="42" spans="1:12" s="30" customFormat="1" ht="18.75" customHeight="1">
      <c r="A42" s="27" t="s">
        <v>39</v>
      </c>
      <c r="B42" s="221">
        <v>663</v>
      </c>
      <c r="C42" s="221">
        <v>22</v>
      </c>
      <c r="D42" s="311">
        <f t="shared" si="5"/>
        <v>685</v>
      </c>
      <c r="E42" s="221"/>
      <c r="F42" s="221">
        <v>704</v>
      </c>
      <c r="G42" s="221">
        <v>4</v>
      </c>
      <c r="H42" s="311">
        <f>SUM(F42:G42)</f>
        <v>708</v>
      </c>
      <c r="I42" s="562">
        <f>(H42-D42)*100/D42</f>
        <v>3.3576642335766422</v>
      </c>
      <c r="K42" s="2"/>
      <c r="L42" s="2"/>
    </row>
    <row r="43" spans="1:12" s="30" customFormat="1" ht="18.75" customHeight="1">
      <c r="A43" s="27" t="s">
        <v>37</v>
      </c>
      <c r="B43" s="221">
        <v>2115</v>
      </c>
      <c r="C43" s="221">
        <v>20</v>
      </c>
      <c r="D43" s="311">
        <f t="shared" si="5"/>
        <v>2135</v>
      </c>
      <c r="E43" s="221"/>
      <c r="F43" s="221">
        <v>2188</v>
      </c>
      <c r="G43" s="221">
        <v>8</v>
      </c>
      <c r="H43" s="311">
        <f>SUM(F43:G43)</f>
        <v>2196</v>
      </c>
      <c r="I43" s="569">
        <f>(H43-D43)*100/D43</f>
        <v>2.857142857142857</v>
      </c>
      <c r="K43" s="2"/>
      <c r="L43" s="2"/>
    </row>
    <row r="44" spans="1:12" s="30" customFormat="1" ht="18.75" customHeight="1">
      <c r="A44" s="27" t="s">
        <v>134</v>
      </c>
      <c r="B44" s="221">
        <v>23</v>
      </c>
      <c r="C44" s="221">
        <v>0</v>
      </c>
      <c r="D44" s="311">
        <f t="shared" si="5"/>
        <v>23</v>
      </c>
      <c r="E44" s="570"/>
      <c r="F44" s="221">
        <v>42</v>
      </c>
      <c r="G44" s="221">
        <v>0</v>
      </c>
      <c r="H44" s="311">
        <f t="shared" si="3"/>
        <v>42</v>
      </c>
      <c r="I44" s="569">
        <f t="shared" si="0"/>
        <v>82.6086956521739</v>
      </c>
      <c r="K44" s="2"/>
      <c r="L44" s="2"/>
    </row>
    <row r="45" spans="1:12" s="30" customFormat="1" ht="18.75" customHeight="1">
      <c r="A45" s="27" t="s">
        <v>135</v>
      </c>
      <c r="B45" s="221">
        <v>385</v>
      </c>
      <c r="C45" s="221">
        <v>1</v>
      </c>
      <c r="D45" s="311">
        <f t="shared" si="5"/>
        <v>386</v>
      </c>
      <c r="E45" s="221"/>
      <c r="F45" s="221">
        <v>286</v>
      </c>
      <c r="G45" s="221">
        <v>0</v>
      </c>
      <c r="H45" s="311">
        <f t="shared" si="3"/>
        <v>286</v>
      </c>
      <c r="I45" s="362">
        <f t="shared" si="0"/>
        <v>-25.906735751295336</v>
      </c>
      <c r="K45" s="2"/>
      <c r="L45" s="2"/>
    </row>
    <row r="46" spans="1:12" s="5" customFormat="1" ht="25.5" customHeight="1">
      <c r="A46" s="24" t="s">
        <v>151</v>
      </c>
      <c r="B46" s="224">
        <v>1832</v>
      </c>
      <c r="C46" s="224">
        <v>1</v>
      </c>
      <c r="D46" s="313">
        <f t="shared" si="5"/>
        <v>1833</v>
      </c>
      <c r="E46" s="224"/>
      <c r="F46" s="224">
        <v>2231</v>
      </c>
      <c r="G46" s="224">
        <v>0</v>
      </c>
      <c r="H46" s="313">
        <f>SUM(F46:G46)</f>
        <v>2231</v>
      </c>
      <c r="I46" s="571">
        <f>(H46-D46)*100/D46</f>
        <v>21.71303873431533</v>
      </c>
      <c r="K46" s="2"/>
      <c r="L46" s="2"/>
    </row>
    <row r="47" spans="1:12" s="5" customFormat="1" ht="19.5" customHeight="1">
      <c r="A47" s="24" t="s">
        <v>137</v>
      </c>
      <c r="B47" s="224">
        <f aca="true" t="shared" si="6" ref="B47:G47">B48+B49+B50+B53+B54</f>
        <v>1480</v>
      </c>
      <c r="C47" s="224">
        <f t="shared" si="6"/>
        <v>1</v>
      </c>
      <c r="D47" s="313">
        <f t="shared" si="5"/>
        <v>1481</v>
      </c>
      <c r="E47" s="224">
        <f t="shared" si="6"/>
        <v>0</v>
      </c>
      <c r="F47" s="224">
        <f>F48+F49+F50+F53+F54</f>
        <v>1062</v>
      </c>
      <c r="G47" s="224">
        <f t="shared" si="6"/>
        <v>2</v>
      </c>
      <c r="H47" s="313">
        <f>SUM(F47:G47)</f>
        <v>1064</v>
      </c>
      <c r="I47" s="556">
        <f>(H47-D47)*100/D47</f>
        <v>-28.15665091154625</v>
      </c>
      <c r="K47" s="2"/>
      <c r="L47" s="2"/>
    </row>
    <row r="48" spans="1:12" s="5" customFormat="1" ht="19.5" customHeight="1">
      <c r="A48" s="27" t="s">
        <v>138</v>
      </c>
      <c r="B48" s="572">
        <v>299</v>
      </c>
      <c r="C48" s="572">
        <v>0</v>
      </c>
      <c r="D48" s="311">
        <f aca="true" t="shared" si="7" ref="D48:D54">SUM(B48:C48)</f>
        <v>299</v>
      </c>
      <c r="E48" s="557"/>
      <c r="F48" s="572">
        <v>151</v>
      </c>
      <c r="G48" s="572">
        <v>0</v>
      </c>
      <c r="H48" s="311">
        <f aca="true" t="shared" si="8" ref="H48:H72">SUM(F48:G48)</f>
        <v>151</v>
      </c>
      <c r="I48" s="556">
        <f>(H48-D48)*100/D48</f>
        <v>-49.49832775919732</v>
      </c>
      <c r="K48" s="2"/>
      <c r="L48" s="2"/>
    </row>
    <row r="49" spans="1:12" s="5" customFormat="1" ht="19.5" customHeight="1">
      <c r="A49" s="27" t="s">
        <v>139</v>
      </c>
      <c r="B49" s="572">
        <v>240</v>
      </c>
      <c r="C49" s="572">
        <v>0</v>
      </c>
      <c r="D49" s="311">
        <f t="shared" si="7"/>
        <v>240</v>
      </c>
      <c r="E49" s="557"/>
      <c r="F49" s="572">
        <v>214</v>
      </c>
      <c r="G49" s="572">
        <v>0</v>
      </c>
      <c r="H49" s="311">
        <f t="shared" si="8"/>
        <v>214</v>
      </c>
      <c r="I49" s="556">
        <f>(H49-D49)*100/D49</f>
        <v>-10.833333333333334</v>
      </c>
      <c r="K49" s="2"/>
      <c r="L49" s="2"/>
    </row>
    <row r="50" spans="1:12" s="5" customFormat="1" ht="19.5" customHeight="1">
      <c r="A50" s="27" t="s">
        <v>140</v>
      </c>
      <c r="B50" s="572">
        <v>139</v>
      </c>
      <c r="C50" s="572">
        <v>0</v>
      </c>
      <c r="D50" s="311">
        <f t="shared" si="7"/>
        <v>139</v>
      </c>
      <c r="E50" s="557"/>
      <c r="F50" s="572">
        <v>141</v>
      </c>
      <c r="G50" s="572">
        <v>0</v>
      </c>
      <c r="H50" s="311">
        <f t="shared" si="8"/>
        <v>141</v>
      </c>
      <c r="I50" s="556">
        <f>(H50-D50)*100/D50</f>
        <v>1.4388489208633093</v>
      </c>
      <c r="K50" s="2"/>
      <c r="L50" s="2"/>
    </row>
    <row r="51" spans="1:12" s="30" customFormat="1" ht="19.5" customHeight="1">
      <c r="A51" s="231" t="s">
        <v>35</v>
      </c>
      <c r="B51" s="573">
        <v>0</v>
      </c>
      <c r="C51" s="573">
        <v>0</v>
      </c>
      <c r="D51" s="315">
        <f t="shared" si="7"/>
        <v>0</v>
      </c>
      <c r="E51" s="574"/>
      <c r="F51" s="573">
        <v>10</v>
      </c>
      <c r="G51" s="573">
        <v>0</v>
      </c>
      <c r="H51" s="315">
        <f t="shared" si="8"/>
        <v>10</v>
      </c>
      <c r="I51" s="556"/>
      <c r="K51" s="2"/>
      <c r="L51" s="2"/>
    </row>
    <row r="52" spans="1:12" s="30" customFormat="1" ht="19.5" customHeight="1">
      <c r="A52" s="575" t="s">
        <v>200</v>
      </c>
      <c r="B52" s="573">
        <v>4</v>
      </c>
      <c r="C52" s="573">
        <v>0</v>
      </c>
      <c r="D52" s="315">
        <f t="shared" si="7"/>
        <v>4</v>
      </c>
      <c r="E52" s="574"/>
      <c r="F52" s="573">
        <v>1</v>
      </c>
      <c r="G52" s="573">
        <v>0</v>
      </c>
      <c r="H52" s="315">
        <f t="shared" si="8"/>
        <v>1</v>
      </c>
      <c r="I52" s="556"/>
      <c r="K52" s="2"/>
      <c r="L52" s="2"/>
    </row>
    <row r="53" spans="1:12" s="5" customFormat="1" ht="19.5" customHeight="1">
      <c r="A53" s="27" t="s">
        <v>141</v>
      </c>
      <c r="B53" s="572">
        <v>703</v>
      </c>
      <c r="C53" s="572">
        <v>1</v>
      </c>
      <c r="D53" s="311">
        <f t="shared" si="7"/>
        <v>704</v>
      </c>
      <c r="E53" s="557"/>
      <c r="F53" s="572">
        <v>494</v>
      </c>
      <c r="G53" s="572">
        <v>2</v>
      </c>
      <c r="H53" s="311">
        <f t="shared" si="8"/>
        <v>496</v>
      </c>
      <c r="I53" s="562"/>
      <c r="K53" s="2"/>
      <c r="L53" s="2"/>
    </row>
    <row r="54" spans="1:12" s="5" customFormat="1" ht="19.5" customHeight="1">
      <c r="A54" s="27" t="s">
        <v>142</v>
      </c>
      <c r="B54" s="572">
        <v>99</v>
      </c>
      <c r="C54" s="572">
        <v>0</v>
      </c>
      <c r="D54" s="311">
        <f t="shared" si="7"/>
        <v>99</v>
      </c>
      <c r="E54" s="557"/>
      <c r="F54" s="572">
        <v>62</v>
      </c>
      <c r="G54" s="572">
        <v>0</v>
      </c>
      <c r="H54" s="311">
        <f t="shared" si="8"/>
        <v>62</v>
      </c>
      <c r="I54" s="562"/>
      <c r="K54" s="2"/>
      <c r="L54" s="2"/>
    </row>
    <row r="55" spans="1:12" s="5" customFormat="1" ht="24.75" customHeight="1">
      <c r="A55" s="24" t="s">
        <v>143</v>
      </c>
      <c r="B55" s="224">
        <f aca="true" t="shared" si="9" ref="B55:G55">B56+B57+B58+B60+B61+B62</f>
        <v>5626</v>
      </c>
      <c r="C55" s="224">
        <f t="shared" si="9"/>
        <v>15</v>
      </c>
      <c r="D55" s="313">
        <f aca="true" t="shared" si="10" ref="D55:D72">SUM(B55:C55)</f>
        <v>5641</v>
      </c>
      <c r="E55" s="224">
        <f t="shared" si="9"/>
        <v>0</v>
      </c>
      <c r="F55" s="224">
        <f t="shared" si="9"/>
        <v>6102</v>
      </c>
      <c r="G55" s="224">
        <f t="shared" si="9"/>
        <v>1</v>
      </c>
      <c r="H55" s="313">
        <f t="shared" si="8"/>
        <v>6103</v>
      </c>
      <c r="I55" s="556">
        <f>(H55-D55)*100/D55</f>
        <v>8.190037227441943</v>
      </c>
      <c r="K55" s="2"/>
      <c r="L55" s="2"/>
    </row>
    <row r="56" spans="1:12" s="30" customFormat="1" ht="19.5" customHeight="1">
      <c r="A56" s="230" t="s">
        <v>202</v>
      </c>
      <c r="B56" s="221">
        <v>698</v>
      </c>
      <c r="C56" s="221">
        <v>5</v>
      </c>
      <c r="D56" s="311">
        <f t="shared" si="10"/>
        <v>703</v>
      </c>
      <c r="E56" s="221"/>
      <c r="F56" s="221">
        <v>616</v>
      </c>
      <c r="G56" s="221">
        <v>0</v>
      </c>
      <c r="H56" s="311">
        <f t="shared" si="8"/>
        <v>616</v>
      </c>
      <c r="I56" s="562"/>
      <c r="K56" s="2"/>
      <c r="L56" s="2"/>
    </row>
    <row r="57" spans="1:12" s="30" customFormat="1" ht="19.5" customHeight="1">
      <c r="A57" s="230" t="s">
        <v>203</v>
      </c>
      <c r="B57" s="221">
        <v>38</v>
      </c>
      <c r="C57" s="221">
        <v>0</v>
      </c>
      <c r="D57" s="311">
        <f t="shared" si="10"/>
        <v>38</v>
      </c>
      <c r="E57" s="221"/>
      <c r="F57" s="221">
        <v>23</v>
      </c>
      <c r="G57" s="221">
        <v>0</v>
      </c>
      <c r="H57" s="311">
        <f t="shared" si="8"/>
        <v>23</v>
      </c>
      <c r="I57" s="562"/>
      <c r="K57" s="2"/>
      <c r="L57" s="2"/>
    </row>
    <row r="58" spans="1:12" s="30" customFormat="1" ht="24" customHeight="1">
      <c r="A58" s="27" t="s">
        <v>204</v>
      </c>
      <c r="B58" s="221">
        <v>717</v>
      </c>
      <c r="C58" s="221">
        <v>0</v>
      </c>
      <c r="D58" s="311">
        <f t="shared" si="10"/>
        <v>717</v>
      </c>
      <c r="E58" s="221"/>
      <c r="F58" s="221">
        <v>603</v>
      </c>
      <c r="G58" s="221">
        <v>0</v>
      </c>
      <c r="H58" s="311">
        <f t="shared" si="8"/>
        <v>603</v>
      </c>
      <c r="I58" s="562"/>
      <c r="K58" s="2"/>
      <c r="L58" s="2"/>
    </row>
    <row r="59" spans="1:12" s="30" customFormat="1" ht="19.5" customHeight="1">
      <c r="A59" s="177" t="s">
        <v>239</v>
      </c>
      <c r="B59" s="226">
        <v>708</v>
      </c>
      <c r="C59" s="226">
        <v>0</v>
      </c>
      <c r="D59" s="315">
        <f t="shared" si="10"/>
        <v>708</v>
      </c>
      <c r="E59" s="226"/>
      <c r="F59" s="226">
        <v>599</v>
      </c>
      <c r="G59" s="226">
        <v>0</v>
      </c>
      <c r="H59" s="315">
        <f t="shared" si="8"/>
        <v>599</v>
      </c>
      <c r="I59" s="562"/>
      <c r="K59" s="2"/>
      <c r="L59" s="2"/>
    </row>
    <row r="60" spans="1:12" s="30" customFormat="1" ht="19.5" customHeight="1">
      <c r="A60" s="230" t="s">
        <v>205</v>
      </c>
      <c r="B60" s="221">
        <v>3884</v>
      </c>
      <c r="C60" s="221">
        <v>10</v>
      </c>
      <c r="D60" s="311">
        <f t="shared" si="10"/>
        <v>3894</v>
      </c>
      <c r="E60" s="221"/>
      <c r="F60" s="221">
        <v>4655</v>
      </c>
      <c r="G60" s="221">
        <v>1</v>
      </c>
      <c r="H60" s="311">
        <f t="shared" si="8"/>
        <v>4656</v>
      </c>
      <c r="I60" s="562"/>
      <c r="K60" s="2"/>
      <c r="L60" s="2"/>
    </row>
    <row r="61" spans="1:12" s="30" customFormat="1" ht="19.5" customHeight="1">
      <c r="A61" s="230" t="s">
        <v>206</v>
      </c>
      <c r="B61" s="221">
        <v>32</v>
      </c>
      <c r="C61" s="221">
        <v>0</v>
      </c>
      <c r="D61" s="311">
        <f t="shared" si="10"/>
        <v>32</v>
      </c>
      <c r="E61" s="221"/>
      <c r="F61" s="221">
        <v>0</v>
      </c>
      <c r="G61" s="221">
        <v>0</v>
      </c>
      <c r="H61" s="311">
        <f t="shared" si="8"/>
        <v>0</v>
      </c>
      <c r="I61" s="562"/>
      <c r="K61" s="2"/>
      <c r="L61" s="2"/>
    </row>
    <row r="62" spans="1:12" s="30" customFormat="1" ht="19.5" customHeight="1">
      <c r="A62" s="230" t="s">
        <v>207</v>
      </c>
      <c r="B62" s="221">
        <v>257</v>
      </c>
      <c r="C62" s="221">
        <v>0</v>
      </c>
      <c r="D62" s="311">
        <f t="shared" si="10"/>
        <v>257</v>
      </c>
      <c r="E62" s="221"/>
      <c r="F62" s="221">
        <v>205</v>
      </c>
      <c r="G62" s="221">
        <v>0</v>
      </c>
      <c r="H62" s="311">
        <f t="shared" si="8"/>
        <v>205</v>
      </c>
      <c r="I62" s="562"/>
      <c r="K62" s="2"/>
      <c r="L62" s="2"/>
    </row>
    <row r="63" spans="1:12" s="30" customFormat="1" ht="19.5" customHeight="1">
      <c r="A63" s="24" t="s">
        <v>144</v>
      </c>
      <c r="B63" s="224">
        <f aca="true" t="shared" si="11" ref="B63:H63">B64+B65+B66</f>
        <v>60878</v>
      </c>
      <c r="C63" s="224">
        <f t="shared" si="11"/>
        <v>6</v>
      </c>
      <c r="D63" s="313">
        <f t="shared" si="10"/>
        <v>60884</v>
      </c>
      <c r="E63" s="224">
        <f t="shared" si="11"/>
        <v>0</v>
      </c>
      <c r="F63" s="224">
        <f t="shared" si="11"/>
        <v>47676</v>
      </c>
      <c r="G63" s="224">
        <f t="shared" si="11"/>
        <v>0</v>
      </c>
      <c r="H63" s="313">
        <f t="shared" si="11"/>
        <v>47676</v>
      </c>
      <c r="I63" s="556">
        <f>(H63-D63)*100/D63</f>
        <v>-21.693712633861114</v>
      </c>
      <c r="K63" s="2"/>
      <c r="L63" s="2"/>
    </row>
    <row r="64" spans="1:12" s="30" customFormat="1" ht="26.25" customHeight="1">
      <c r="A64" s="27" t="s">
        <v>208</v>
      </c>
      <c r="B64" s="221">
        <v>152</v>
      </c>
      <c r="C64" s="221">
        <v>0</v>
      </c>
      <c r="D64" s="311">
        <f t="shared" si="10"/>
        <v>152</v>
      </c>
      <c r="E64" s="224"/>
      <c r="F64" s="221">
        <v>138</v>
      </c>
      <c r="G64" s="221">
        <v>0</v>
      </c>
      <c r="H64" s="311">
        <f t="shared" si="8"/>
        <v>138</v>
      </c>
      <c r="I64" s="556"/>
      <c r="K64" s="2"/>
      <c r="L64" s="2"/>
    </row>
    <row r="65" spans="1:12" s="30" customFormat="1" ht="19.5" customHeight="1">
      <c r="A65" s="230" t="s">
        <v>209</v>
      </c>
      <c r="B65" s="221">
        <v>347</v>
      </c>
      <c r="C65" s="221">
        <v>0</v>
      </c>
      <c r="D65" s="311">
        <f t="shared" si="10"/>
        <v>347</v>
      </c>
      <c r="E65" s="224"/>
      <c r="F65" s="221">
        <v>317</v>
      </c>
      <c r="G65" s="221">
        <v>0</v>
      </c>
      <c r="H65" s="311">
        <f t="shared" si="8"/>
        <v>317</v>
      </c>
      <c r="I65" s="556"/>
      <c r="K65" s="2"/>
      <c r="L65" s="2"/>
    </row>
    <row r="66" spans="1:12" s="30" customFormat="1" ht="19.5" customHeight="1">
      <c r="A66" s="27" t="s">
        <v>240</v>
      </c>
      <c r="B66" s="221">
        <v>60379</v>
      </c>
      <c r="C66" s="221">
        <v>6</v>
      </c>
      <c r="D66" s="311">
        <f t="shared" si="10"/>
        <v>60385</v>
      </c>
      <c r="E66" s="221"/>
      <c r="F66" s="221">
        <v>47221</v>
      </c>
      <c r="G66" s="221">
        <v>0</v>
      </c>
      <c r="H66" s="311">
        <f t="shared" si="8"/>
        <v>47221</v>
      </c>
      <c r="I66" s="562">
        <f>(H66-D66)*100/D66</f>
        <v>-21.800115922828518</v>
      </c>
      <c r="K66" s="2"/>
      <c r="L66" s="2"/>
    </row>
    <row r="67" spans="1:12" s="30" customFormat="1" ht="19.5" customHeight="1">
      <c r="A67" s="177" t="s">
        <v>158</v>
      </c>
      <c r="B67" s="226">
        <v>4352</v>
      </c>
      <c r="C67" s="226">
        <v>0</v>
      </c>
      <c r="D67" s="315">
        <f t="shared" si="10"/>
        <v>4352</v>
      </c>
      <c r="E67" s="226"/>
      <c r="F67" s="226">
        <v>5926</v>
      </c>
      <c r="G67" s="226">
        <v>0</v>
      </c>
      <c r="H67" s="311">
        <f t="shared" si="8"/>
        <v>5926</v>
      </c>
      <c r="I67" s="562"/>
      <c r="K67" s="2"/>
      <c r="L67" s="2"/>
    </row>
    <row r="68" spans="1:12" s="30" customFormat="1" ht="19.5" customHeight="1">
      <c r="A68" s="232" t="s">
        <v>152</v>
      </c>
      <c r="B68" s="226">
        <v>3814</v>
      </c>
      <c r="C68" s="226">
        <v>0</v>
      </c>
      <c r="D68" s="315">
        <f t="shared" si="10"/>
        <v>3814</v>
      </c>
      <c r="E68" s="226"/>
      <c r="F68" s="226">
        <v>2293</v>
      </c>
      <c r="G68" s="226">
        <v>0</v>
      </c>
      <c r="H68" s="311">
        <f t="shared" si="8"/>
        <v>2293</v>
      </c>
      <c r="I68" s="562"/>
      <c r="K68" s="2"/>
      <c r="L68" s="2"/>
    </row>
    <row r="69" spans="1:12" s="30" customFormat="1" ht="19.5" customHeight="1">
      <c r="A69" s="232" t="s">
        <v>212</v>
      </c>
      <c r="B69" s="226">
        <v>1738</v>
      </c>
      <c r="C69" s="226">
        <v>2</v>
      </c>
      <c r="D69" s="315">
        <f t="shared" si="10"/>
        <v>1740</v>
      </c>
      <c r="E69" s="226"/>
      <c r="F69" s="226">
        <v>1397</v>
      </c>
      <c r="G69" s="226">
        <v>0</v>
      </c>
      <c r="H69" s="311">
        <f t="shared" si="8"/>
        <v>1397</v>
      </c>
      <c r="I69" s="562"/>
      <c r="K69" s="2"/>
      <c r="L69" s="2"/>
    </row>
    <row r="70" spans="1:12" s="30" customFormat="1" ht="19.5" customHeight="1">
      <c r="A70" s="232" t="s">
        <v>147</v>
      </c>
      <c r="B70" s="226">
        <v>1303</v>
      </c>
      <c r="C70" s="226">
        <v>1</v>
      </c>
      <c r="D70" s="315">
        <f t="shared" si="10"/>
        <v>1304</v>
      </c>
      <c r="E70" s="226"/>
      <c r="F70" s="226">
        <v>1059</v>
      </c>
      <c r="G70" s="226">
        <v>0</v>
      </c>
      <c r="H70" s="311">
        <f t="shared" si="8"/>
        <v>1059</v>
      </c>
      <c r="I70" s="562"/>
      <c r="K70" s="2"/>
      <c r="L70" s="2"/>
    </row>
    <row r="71" spans="1:12" s="5" customFormat="1" ht="19.5" customHeight="1">
      <c r="A71" s="24" t="s">
        <v>145</v>
      </c>
      <c r="B71" s="224">
        <v>1097</v>
      </c>
      <c r="C71" s="224">
        <v>0</v>
      </c>
      <c r="D71" s="313">
        <f t="shared" si="10"/>
        <v>1097</v>
      </c>
      <c r="E71" s="224"/>
      <c r="F71" s="224">
        <v>1106</v>
      </c>
      <c r="G71" s="224">
        <v>0</v>
      </c>
      <c r="H71" s="313">
        <f t="shared" si="8"/>
        <v>1106</v>
      </c>
      <c r="I71" s="556">
        <f>(H71-D71)*100/D71</f>
        <v>0.8204193254329991</v>
      </c>
      <c r="K71" s="2"/>
      <c r="L71" s="2"/>
    </row>
    <row r="72" spans="1:12" s="5" customFormat="1" ht="19.5" customHeight="1">
      <c r="A72" s="24" t="s">
        <v>146</v>
      </c>
      <c r="B72" s="228">
        <v>4902</v>
      </c>
      <c r="C72" s="228">
        <v>6</v>
      </c>
      <c r="D72" s="363">
        <f t="shared" si="10"/>
        <v>4908</v>
      </c>
      <c r="E72" s="228"/>
      <c r="F72" s="228">
        <v>4176</v>
      </c>
      <c r="G72" s="228">
        <v>2</v>
      </c>
      <c r="H72" s="363">
        <f t="shared" si="8"/>
        <v>4178</v>
      </c>
      <c r="I72" s="556">
        <f>(H72-D72)*100/D72</f>
        <v>-14.873675631621841</v>
      </c>
      <c r="K72" s="2"/>
      <c r="L72" s="2"/>
    </row>
    <row r="73" spans="1:9" s="5" customFormat="1" ht="19.5" customHeight="1">
      <c r="A73" s="576" t="s">
        <v>304</v>
      </c>
      <c r="B73" s="229">
        <v>22.3</v>
      </c>
      <c r="C73" s="229">
        <v>1.4</v>
      </c>
      <c r="D73" s="318">
        <v>20.1</v>
      </c>
      <c r="E73" s="229"/>
      <c r="F73" s="229">
        <v>21.3</v>
      </c>
      <c r="G73" s="229">
        <v>0.7</v>
      </c>
      <c r="H73" s="318">
        <v>19.2</v>
      </c>
      <c r="I73" s="577">
        <f>(H73-D73)*100/D73</f>
        <v>-4.477611940298518</v>
      </c>
    </row>
    <row r="74" spans="2:8" ht="7.5" customHeight="1">
      <c r="B74" s="558"/>
      <c r="C74" s="558"/>
      <c r="D74" s="558"/>
      <c r="E74" s="558"/>
      <c r="F74" s="558"/>
      <c r="G74" s="558"/>
      <c r="H74" s="558"/>
    </row>
    <row r="75" spans="1:8" ht="15" customHeight="1">
      <c r="A75" s="103" t="s">
        <v>241</v>
      </c>
      <c r="B75" s="103"/>
      <c r="C75" s="103"/>
      <c r="D75" s="103"/>
      <c r="E75" s="22"/>
      <c r="F75" s="22"/>
      <c r="G75" s="1"/>
      <c r="H75" s="1"/>
    </row>
    <row r="76" spans="1:6" s="563" customFormat="1" ht="15" customHeight="1">
      <c r="A76" s="578" t="s">
        <v>305</v>
      </c>
      <c r="B76" s="572"/>
      <c r="C76" s="572"/>
      <c r="D76" s="579"/>
      <c r="E76" s="579"/>
      <c r="F76" s="579"/>
    </row>
    <row r="77" spans="1:6" s="563" customFormat="1" ht="15" customHeight="1">
      <c r="A77" s="578" t="s">
        <v>306</v>
      </c>
      <c r="B77" s="572"/>
      <c r="C77" s="580"/>
      <c r="D77" s="580"/>
      <c r="E77" s="580"/>
      <c r="F77" s="581"/>
    </row>
    <row r="78" spans="1:6" s="563" customFormat="1" ht="15" customHeight="1">
      <c r="A78" s="578" t="s">
        <v>307</v>
      </c>
      <c r="B78" s="580"/>
      <c r="C78" s="580"/>
      <c r="D78" s="580"/>
      <c r="E78" s="580"/>
      <c r="F78" s="580"/>
    </row>
    <row r="79" spans="1:8" s="563" customFormat="1" ht="15" customHeight="1">
      <c r="A79" s="578" t="s">
        <v>308</v>
      </c>
      <c r="B79" s="580"/>
      <c r="C79" s="580"/>
      <c r="D79" s="580"/>
      <c r="E79" s="580"/>
      <c r="F79" s="580"/>
      <c r="G79" s="580"/>
      <c r="H79" s="580"/>
    </row>
    <row r="80" spans="1:8" s="563" customFormat="1" ht="15" customHeight="1">
      <c r="A80" s="578" t="s">
        <v>309</v>
      </c>
      <c r="B80" s="580"/>
      <c r="C80" s="580"/>
      <c r="D80" s="580"/>
      <c r="E80" s="580"/>
      <c r="F80" s="580"/>
      <c r="G80" s="580"/>
      <c r="H80" s="580"/>
    </row>
    <row r="81" spans="1:8" s="563" customFormat="1" ht="15" customHeight="1">
      <c r="A81" s="578" t="s">
        <v>310</v>
      </c>
      <c r="B81" s="580"/>
      <c r="C81" s="580"/>
      <c r="D81" s="580"/>
      <c r="E81" s="580"/>
      <c r="F81" s="580"/>
      <c r="G81" s="580"/>
      <c r="H81" s="580"/>
    </row>
    <row r="82" spans="1:8" s="563" customFormat="1" ht="15" customHeight="1">
      <c r="A82" s="582" t="s">
        <v>311</v>
      </c>
      <c r="B82" s="580"/>
      <c r="C82" s="580"/>
      <c r="D82" s="580"/>
      <c r="E82" s="580"/>
      <c r="F82" s="580"/>
      <c r="G82" s="580"/>
      <c r="H82" s="580"/>
    </row>
    <row r="83" spans="1:8" s="5" customFormat="1" ht="15" customHeight="1">
      <c r="A83" s="547" t="s">
        <v>242</v>
      </c>
      <c r="B83" s="563"/>
      <c r="C83" s="563"/>
      <c r="D83" s="563"/>
      <c r="E83" s="563"/>
      <c r="F83" s="563"/>
      <c r="G83" s="563"/>
      <c r="H83" s="563"/>
    </row>
    <row r="84" spans="1:8" s="5" customFormat="1" ht="15" customHeight="1">
      <c r="A84" s="105" t="s">
        <v>201</v>
      </c>
      <c r="B84" s="563"/>
      <c r="C84" s="563"/>
      <c r="D84" s="563"/>
      <c r="E84" s="563"/>
      <c r="F84" s="563"/>
      <c r="G84" s="563"/>
      <c r="H84" s="563"/>
    </row>
  </sheetData>
  <sheetProtection selectLockedCells="1" selectUnlockedCells="1"/>
  <mergeCells count="8">
    <mergeCell ref="A1:H1"/>
    <mergeCell ref="A2:A3"/>
    <mergeCell ref="B2:D2"/>
    <mergeCell ref="F2:H2"/>
    <mergeCell ref="A38:I38"/>
    <mergeCell ref="A39:A40"/>
    <mergeCell ref="B39:D39"/>
    <mergeCell ref="F39:H39"/>
  </mergeCells>
  <printOptions horizontalCentered="1"/>
  <pageMargins left="0.196850393700787" right="0.196850393700787" top="0.31496062992126" bottom="0.236220472440945" header="0.511811023622047" footer="0.511811023622047"/>
  <pageSetup firstPageNumber="26" useFirstPageNumber="1" horizontalDpi="600" verticalDpi="600" orientation="portrait" paperSize="9" scale="87" r:id="rId1"/>
  <headerFooter differentOddEven="1" alignWithMargins="0">
    <oddFooter>&amp;C&amp;"Times New Roman,Regular"25</oddFooter>
    <evenFooter>&amp;C26</evenFooter>
  </headerFooter>
  <rowBreaks count="1" manualBreakCount="1">
    <brk id="37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M47"/>
  <sheetViews>
    <sheetView showGridLines="0"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32" sqref="L32"/>
    </sheetView>
  </sheetViews>
  <sheetFormatPr defaultColWidth="9.140625" defaultRowHeight="12.75"/>
  <cols>
    <col min="1" max="1" width="31.57421875" style="364" customWidth="1"/>
    <col min="2" max="3" width="7.7109375" style="364" customWidth="1"/>
    <col min="4" max="4" width="6.421875" style="430" customWidth="1"/>
    <col min="5" max="5" width="0.85546875" style="364" customWidth="1"/>
    <col min="6" max="6" width="7.57421875" style="364" customWidth="1"/>
    <col min="7" max="7" width="7.7109375" style="364" customWidth="1"/>
    <col min="8" max="8" width="6.8515625" style="430" customWidth="1"/>
    <col min="9" max="9" width="1.1484375" style="364" customWidth="1"/>
    <col min="10" max="10" width="9.00390625" style="364" customWidth="1"/>
    <col min="11" max="16384" width="9.140625" style="364" customWidth="1"/>
  </cols>
  <sheetData>
    <row r="1" spans="1:10" ht="25.5" customHeight="1">
      <c r="A1" s="645" t="s">
        <v>282</v>
      </c>
      <c r="B1" s="645"/>
      <c r="C1" s="645"/>
      <c r="D1" s="645"/>
      <c r="E1" s="645"/>
      <c r="F1" s="645"/>
      <c r="G1" s="645"/>
      <c r="H1" s="645"/>
      <c r="I1" s="645"/>
      <c r="J1" s="645"/>
    </row>
    <row r="2" spans="1:10" ht="17.25" customHeight="1">
      <c r="A2" s="646"/>
      <c r="B2" s="648">
        <v>2018</v>
      </c>
      <c r="C2" s="649"/>
      <c r="D2" s="649"/>
      <c r="E2" s="366"/>
      <c r="F2" s="648">
        <v>2019</v>
      </c>
      <c r="G2" s="649"/>
      <c r="H2" s="649"/>
      <c r="I2" s="367"/>
      <c r="J2" s="368" t="s">
        <v>30</v>
      </c>
    </row>
    <row r="3" spans="1:10" ht="18" customHeight="1">
      <c r="A3" s="647"/>
      <c r="B3" s="369" t="s">
        <v>2</v>
      </c>
      <c r="C3" s="370" t="s">
        <v>3</v>
      </c>
      <c r="D3" s="370" t="s">
        <v>0</v>
      </c>
      <c r="E3" s="370"/>
      <c r="F3" s="369" t="s">
        <v>2</v>
      </c>
      <c r="G3" s="370" t="s">
        <v>3</v>
      </c>
      <c r="H3" s="370" t="s">
        <v>0</v>
      </c>
      <c r="I3" s="371"/>
      <c r="J3" s="372" t="s">
        <v>0</v>
      </c>
    </row>
    <row r="4" spans="1:10" ht="14.25" customHeight="1">
      <c r="A4" s="365" t="s">
        <v>116</v>
      </c>
      <c r="B4" s="373"/>
      <c r="C4" s="373"/>
      <c r="D4" s="373"/>
      <c r="E4" s="373"/>
      <c r="F4" s="374"/>
      <c r="G4" s="373"/>
      <c r="H4" s="373"/>
      <c r="I4" s="375"/>
      <c r="J4" s="373"/>
    </row>
    <row r="5" spans="1:10" ht="14.25" customHeight="1">
      <c r="A5" s="376" t="s">
        <v>76</v>
      </c>
      <c r="B5" s="377"/>
      <c r="C5" s="377"/>
      <c r="D5" s="377"/>
      <c r="E5" s="377"/>
      <c r="F5" s="378"/>
      <c r="G5" s="377"/>
      <c r="H5" s="377"/>
      <c r="I5" s="379"/>
      <c r="J5" s="377"/>
    </row>
    <row r="6" spans="1:10" ht="14.25" customHeight="1">
      <c r="A6" s="380" t="s">
        <v>77</v>
      </c>
      <c r="B6" s="381">
        <v>1341</v>
      </c>
      <c r="C6" s="381">
        <v>41</v>
      </c>
      <c r="D6" s="381">
        <v>1382</v>
      </c>
      <c r="E6" s="382"/>
      <c r="F6" s="383">
        <f aca="true" t="shared" si="0" ref="F6:G8">F11+F22</f>
        <v>1385</v>
      </c>
      <c r="G6" s="381">
        <f t="shared" si="0"/>
        <v>33</v>
      </c>
      <c r="H6" s="381">
        <f>F6+G6</f>
        <v>1418</v>
      </c>
      <c r="I6" s="384"/>
      <c r="J6" s="385">
        <f>(H6-D6)*100/D6</f>
        <v>2.6049204052098407</v>
      </c>
    </row>
    <row r="7" spans="1:10" ht="14.25" customHeight="1">
      <c r="A7" s="380" t="s">
        <v>78</v>
      </c>
      <c r="B7" s="381">
        <v>994</v>
      </c>
      <c r="C7" s="381">
        <v>71</v>
      </c>
      <c r="D7" s="381">
        <v>1065</v>
      </c>
      <c r="E7" s="381"/>
      <c r="F7" s="383">
        <f t="shared" si="0"/>
        <v>1258</v>
      </c>
      <c r="G7" s="381">
        <f t="shared" si="0"/>
        <v>102</v>
      </c>
      <c r="H7" s="381">
        <f>F7+G7</f>
        <v>1360</v>
      </c>
      <c r="I7" s="384"/>
      <c r="J7" s="385">
        <f aca="true" t="shared" si="1" ref="J7:J39">(H7-D7)*100/D7</f>
        <v>27.699530516431924</v>
      </c>
    </row>
    <row r="8" spans="1:10" ht="14.25" customHeight="1">
      <c r="A8" s="386" t="s">
        <v>0</v>
      </c>
      <c r="B8" s="387">
        <v>2335</v>
      </c>
      <c r="C8" s="387">
        <v>112</v>
      </c>
      <c r="D8" s="388">
        <v>2447</v>
      </c>
      <c r="E8" s="387"/>
      <c r="F8" s="399">
        <f t="shared" si="0"/>
        <v>2643</v>
      </c>
      <c r="G8" s="388">
        <f t="shared" si="0"/>
        <v>135</v>
      </c>
      <c r="H8" s="388">
        <f>F8+G8</f>
        <v>2778</v>
      </c>
      <c r="I8" s="389"/>
      <c r="J8" s="385">
        <f t="shared" si="1"/>
        <v>13.526767470371883</v>
      </c>
    </row>
    <row r="9" spans="1:10" ht="14.25" customHeight="1">
      <c r="A9" s="390" t="s">
        <v>52</v>
      </c>
      <c r="B9" s="377"/>
      <c r="C9" s="377"/>
      <c r="D9" s="377"/>
      <c r="E9" s="377"/>
      <c r="F9" s="378"/>
      <c r="G9" s="377"/>
      <c r="H9" s="381"/>
      <c r="I9" s="379"/>
      <c r="J9" s="385"/>
    </row>
    <row r="10" spans="1:10" ht="14.25" customHeight="1">
      <c r="A10" s="376" t="s">
        <v>76</v>
      </c>
      <c r="B10" s="377"/>
      <c r="C10" s="377"/>
      <c r="D10" s="377"/>
      <c r="E10" s="377"/>
      <c r="F10" s="378"/>
      <c r="G10" s="377"/>
      <c r="H10" s="381"/>
      <c r="I10" s="379"/>
      <c r="J10" s="385"/>
    </row>
    <row r="11" spans="1:11" ht="14.25" customHeight="1">
      <c r="A11" s="380" t="s">
        <v>77</v>
      </c>
      <c r="B11" s="381">
        <v>1337</v>
      </c>
      <c r="C11" s="381">
        <v>40</v>
      </c>
      <c r="D11" s="381">
        <v>1377</v>
      </c>
      <c r="E11" s="382"/>
      <c r="F11" s="383">
        <v>1383</v>
      </c>
      <c r="G11" s="381">
        <v>33</v>
      </c>
      <c r="H11" s="381">
        <f>F11+G11</f>
        <v>1416</v>
      </c>
      <c r="I11" s="384"/>
      <c r="J11" s="385">
        <f t="shared" si="1"/>
        <v>2.832244008714597</v>
      </c>
      <c r="K11" s="391"/>
    </row>
    <row r="12" spans="1:11" ht="14.25" customHeight="1">
      <c r="A12" s="380" t="s">
        <v>78</v>
      </c>
      <c r="B12" s="381">
        <v>968</v>
      </c>
      <c r="C12" s="381">
        <v>70</v>
      </c>
      <c r="D12" s="381">
        <v>1038</v>
      </c>
      <c r="E12" s="381"/>
      <c r="F12" s="383">
        <v>1233</v>
      </c>
      <c r="G12" s="381">
        <v>102</v>
      </c>
      <c r="H12" s="381">
        <f>F12+G12</f>
        <v>1335</v>
      </c>
      <c r="I12" s="384"/>
      <c r="J12" s="385">
        <f t="shared" si="1"/>
        <v>28.612716763005782</v>
      </c>
      <c r="K12" s="391"/>
    </row>
    <row r="13" spans="1:11" ht="14.25" customHeight="1">
      <c r="A13" s="386" t="s">
        <v>0</v>
      </c>
      <c r="B13" s="387">
        <v>2305</v>
      </c>
      <c r="C13" s="387">
        <v>110</v>
      </c>
      <c r="D13" s="388">
        <v>2415</v>
      </c>
      <c r="E13" s="387"/>
      <c r="F13" s="392">
        <f>F11+F12</f>
        <v>2616</v>
      </c>
      <c r="G13" s="387">
        <f>G11+G12</f>
        <v>135</v>
      </c>
      <c r="H13" s="388">
        <f>F13+G13</f>
        <v>2751</v>
      </c>
      <c r="I13" s="387">
        <f>I11+I12</f>
        <v>0</v>
      </c>
      <c r="J13" s="534">
        <f t="shared" si="1"/>
        <v>13.91304347826087</v>
      </c>
      <c r="K13" s="393"/>
    </row>
    <row r="14" spans="1:11" ht="14.25" customHeight="1">
      <c r="A14" s="376" t="s">
        <v>79</v>
      </c>
      <c r="B14" s="381"/>
      <c r="C14" s="394"/>
      <c r="D14" s="388"/>
      <c r="E14" s="388"/>
      <c r="F14" s="383"/>
      <c r="G14" s="394"/>
      <c r="H14" s="388"/>
      <c r="I14" s="389"/>
      <c r="J14" s="385"/>
      <c r="K14" s="391"/>
    </row>
    <row r="15" spans="1:11" ht="14.25" customHeight="1">
      <c r="A15" s="395" t="s">
        <v>80</v>
      </c>
      <c r="B15" s="381"/>
      <c r="C15" s="381"/>
      <c r="D15" s="388"/>
      <c r="E15" s="381"/>
      <c r="F15" s="383"/>
      <c r="G15" s="381"/>
      <c r="H15" s="388"/>
      <c r="I15" s="389"/>
      <c r="J15" s="385"/>
      <c r="K15" s="391"/>
    </row>
    <row r="16" spans="1:12" ht="14.25" customHeight="1">
      <c r="A16" s="396" t="s">
        <v>81</v>
      </c>
      <c r="B16" s="381">
        <v>998</v>
      </c>
      <c r="C16" s="381">
        <v>82</v>
      </c>
      <c r="D16" s="381">
        <v>1080</v>
      </c>
      <c r="E16" s="382"/>
      <c r="F16" s="383">
        <v>1135</v>
      </c>
      <c r="G16" s="381">
        <v>67</v>
      </c>
      <c r="H16" s="381">
        <v>1202</v>
      </c>
      <c r="I16" s="384"/>
      <c r="J16" s="385">
        <f t="shared" si="1"/>
        <v>11.296296296296296</v>
      </c>
      <c r="K16" s="391"/>
      <c r="L16" s="391"/>
    </row>
    <row r="17" spans="1:11" ht="14.25" customHeight="1">
      <c r="A17" s="396" t="s">
        <v>82</v>
      </c>
      <c r="B17" s="381">
        <v>540</v>
      </c>
      <c r="C17" s="381">
        <v>17</v>
      </c>
      <c r="D17" s="381">
        <v>557</v>
      </c>
      <c r="E17" s="382"/>
      <c r="F17" s="383">
        <v>637</v>
      </c>
      <c r="G17" s="381">
        <v>18</v>
      </c>
      <c r="H17" s="381">
        <v>655</v>
      </c>
      <c r="I17" s="384"/>
      <c r="J17" s="385">
        <f t="shared" si="1"/>
        <v>17.594254937163374</v>
      </c>
      <c r="K17" s="391"/>
    </row>
    <row r="18" spans="1:13" ht="14.25" customHeight="1">
      <c r="A18" s="396" t="s">
        <v>83</v>
      </c>
      <c r="B18" s="381">
        <v>1950</v>
      </c>
      <c r="C18" s="381">
        <v>40</v>
      </c>
      <c r="D18" s="381">
        <v>1990</v>
      </c>
      <c r="E18" s="382"/>
      <c r="F18" s="383">
        <v>1991</v>
      </c>
      <c r="G18" s="381">
        <v>50</v>
      </c>
      <c r="H18" s="381">
        <v>2041</v>
      </c>
      <c r="I18" s="384"/>
      <c r="J18" s="385">
        <f t="shared" si="1"/>
        <v>2.562814070351759</v>
      </c>
      <c r="K18" s="391"/>
      <c r="L18" s="391"/>
      <c r="M18" s="391"/>
    </row>
    <row r="19" spans="1:11" ht="14.25" customHeight="1">
      <c r="A19" s="397" t="s">
        <v>0</v>
      </c>
      <c r="B19" s="388">
        <v>3488</v>
      </c>
      <c r="C19" s="388">
        <v>139</v>
      </c>
      <c r="D19" s="388">
        <v>3627</v>
      </c>
      <c r="E19" s="398">
        <v>0</v>
      </c>
      <c r="F19" s="399">
        <f>SUM(F16:F18)</f>
        <v>3763</v>
      </c>
      <c r="G19" s="388">
        <f>SUM(G16:G18)</f>
        <v>135</v>
      </c>
      <c r="H19" s="388">
        <f>SUM(H16:H18)</f>
        <v>3898</v>
      </c>
      <c r="I19" s="389">
        <f>SUM(I16:I18)</f>
        <v>0</v>
      </c>
      <c r="J19" s="385">
        <f t="shared" si="1"/>
        <v>7.471739729804246</v>
      </c>
      <c r="K19" s="391"/>
    </row>
    <row r="20" spans="1:11" ht="14.25" customHeight="1">
      <c r="A20" s="400" t="s">
        <v>64</v>
      </c>
      <c r="B20" s="381"/>
      <c r="C20" s="381"/>
      <c r="D20" s="388"/>
      <c r="E20" s="398"/>
      <c r="F20" s="383"/>
      <c r="G20" s="381"/>
      <c r="H20" s="388"/>
      <c r="I20" s="389"/>
      <c r="J20" s="385"/>
      <c r="K20" s="391"/>
    </row>
    <row r="21" spans="1:11" ht="14.25" customHeight="1">
      <c r="A21" s="376" t="s">
        <v>76</v>
      </c>
      <c r="B21" s="381"/>
      <c r="C21" s="381"/>
      <c r="D21" s="388"/>
      <c r="E21" s="398"/>
      <c r="F21" s="383"/>
      <c r="G21" s="381"/>
      <c r="H21" s="388"/>
      <c r="I21" s="389"/>
      <c r="J21" s="385"/>
      <c r="K21" s="391"/>
    </row>
    <row r="22" spans="1:11" ht="14.25" customHeight="1">
      <c r="A22" s="380" t="s">
        <v>77</v>
      </c>
      <c r="B22" s="381">
        <v>4</v>
      </c>
      <c r="C22" s="401">
        <v>1</v>
      </c>
      <c r="D22" s="381">
        <v>5</v>
      </c>
      <c r="E22" s="382"/>
      <c r="F22" s="383">
        <v>2</v>
      </c>
      <c r="G22" s="401">
        <v>0</v>
      </c>
      <c r="H22" s="381">
        <f>F22+G22</f>
        <v>2</v>
      </c>
      <c r="I22" s="384"/>
      <c r="J22" s="385">
        <f t="shared" si="1"/>
        <v>-60</v>
      </c>
      <c r="K22" s="391"/>
    </row>
    <row r="23" spans="1:11" ht="14.25" customHeight="1">
      <c r="A23" s="380" t="s">
        <v>78</v>
      </c>
      <c r="B23" s="381">
        <v>26</v>
      </c>
      <c r="C23" s="381">
        <v>1</v>
      </c>
      <c r="D23" s="381">
        <v>27</v>
      </c>
      <c r="E23" s="382"/>
      <c r="F23" s="383">
        <v>25</v>
      </c>
      <c r="G23" s="518">
        <v>0</v>
      </c>
      <c r="H23" s="381">
        <f>F23+G23</f>
        <v>25</v>
      </c>
      <c r="I23" s="384"/>
      <c r="J23" s="385">
        <f t="shared" si="1"/>
        <v>-7.407407407407407</v>
      </c>
      <c r="K23" s="391"/>
    </row>
    <row r="24" spans="1:11" ht="14.25" customHeight="1">
      <c r="A24" s="386" t="s">
        <v>0</v>
      </c>
      <c r="B24" s="388">
        <v>30</v>
      </c>
      <c r="C24" s="388">
        <v>2</v>
      </c>
      <c r="D24" s="388">
        <v>32</v>
      </c>
      <c r="E24" s="398"/>
      <c r="F24" s="399">
        <f>F23+F22</f>
        <v>27</v>
      </c>
      <c r="G24" s="388">
        <f>G23+G22</f>
        <v>0</v>
      </c>
      <c r="H24" s="388">
        <f>F24+G24</f>
        <v>27</v>
      </c>
      <c r="I24" s="389"/>
      <c r="J24" s="385">
        <f t="shared" si="1"/>
        <v>-15.625</v>
      </c>
      <c r="K24" s="391"/>
    </row>
    <row r="25" spans="1:11" ht="14.25" customHeight="1">
      <c r="A25" s="376" t="s">
        <v>79</v>
      </c>
      <c r="B25" s="381"/>
      <c r="C25" s="381"/>
      <c r="D25" s="388"/>
      <c r="E25" s="398"/>
      <c r="F25" s="383"/>
      <c r="G25" s="381"/>
      <c r="H25" s="381"/>
      <c r="I25" s="389"/>
      <c r="J25" s="385"/>
      <c r="K25" s="391"/>
    </row>
    <row r="26" spans="1:11" ht="14.25" customHeight="1">
      <c r="A26" s="376" t="s">
        <v>292</v>
      </c>
      <c r="B26" s="381"/>
      <c r="C26" s="381"/>
      <c r="D26" s="388"/>
      <c r="E26" s="398"/>
      <c r="F26" s="383"/>
      <c r="G26" s="381"/>
      <c r="H26" s="388"/>
      <c r="I26" s="389"/>
      <c r="J26" s="385"/>
      <c r="K26" s="391"/>
    </row>
    <row r="27" spans="1:11" ht="14.25" customHeight="1">
      <c r="A27" s="124" t="s">
        <v>77</v>
      </c>
      <c r="B27" s="381">
        <v>26</v>
      </c>
      <c r="C27" s="401">
        <v>1</v>
      </c>
      <c r="D27" s="381">
        <v>27</v>
      </c>
      <c r="E27" s="382"/>
      <c r="F27" s="383">
        <f>SUM(F28:F30)</f>
        <v>15</v>
      </c>
      <c r="G27" s="381">
        <f>SUM(G28:G30)</f>
        <v>0</v>
      </c>
      <c r="H27" s="381">
        <f>SUM(H28:H30)</f>
        <v>15</v>
      </c>
      <c r="I27" s="384"/>
      <c r="J27" s="385">
        <f t="shared" si="1"/>
        <v>-44.44444444444444</v>
      </c>
      <c r="K27" s="402"/>
    </row>
    <row r="28" spans="1:11" ht="14.25" customHeight="1">
      <c r="A28" s="125" t="s">
        <v>5</v>
      </c>
      <c r="B28" s="403">
        <v>0</v>
      </c>
      <c r="C28" s="404">
        <v>0</v>
      </c>
      <c r="D28" s="403">
        <v>0</v>
      </c>
      <c r="E28" s="405"/>
      <c r="F28" s="406">
        <v>0</v>
      </c>
      <c r="G28" s="404">
        <v>0</v>
      </c>
      <c r="H28" s="381">
        <f>F28+G28</f>
        <v>0</v>
      </c>
      <c r="I28" s="407"/>
      <c r="J28" s="385"/>
      <c r="K28" s="391"/>
    </row>
    <row r="29" spans="1:11" ht="14.25" customHeight="1">
      <c r="A29" s="514" t="s">
        <v>256</v>
      </c>
      <c r="B29" s="515">
        <v>24</v>
      </c>
      <c r="C29" s="515">
        <v>1</v>
      </c>
      <c r="D29" s="515">
        <v>25</v>
      </c>
      <c r="E29" s="516"/>
      <c r="F29" s="517">
        <v>12</v>
      </c>
      <c r="G29" s="518">
        <v>0</v>
      </c>
      <c r="H29" s="518">
        <f>F29+G29</f>
        <v>12</v>
      </c>
      <c r="I29" s="407"/>
      <c r="J29" s="385"/>
      <c r="K29" s="391"/>
    </row>
    <row r="30" spans="1:10" ht="14.25" customHeight="1">
      <c r="A30" s="514" t="s">
        <v>27</v>
      </c>
      <c r="B30" s="515">
        <v>2</v>
      </c>
      <c r="C30" s="515">
        <v>0</v>
      </c>
      <c r="D30" s="515">
        <v>2</v>
      </c>
      <c r="E30" s="519">
        <v>0</v>
      </c>
      <c r="F30" s="520">
        <v>3</v>
      </c>
      <c r="G30" s="518">
        <v>0</v>
      </c>
      <c r="H30" s="518">
        <f>F30+G30</f>
        <v>3</v>
      </c>
      <c r="I30" s="407">
        <v>0</v>
      </c>
      <c r="J30" s="385"/>
    </row>
    <row r="31" spans="1:10" ht="14.25" customHeight="1">
      <c r="A31" s="521" t="s">
        <v>84</v>
      </c>
      <c r="B31" s="518">
        <v>121</v>
      </c>
      <c r="C31" s="518">
        <v>6</v>
      </c>
      <c r="D31" s="518">
        <v>127</v>
      </c>
      <c r="E31" s="522"/>
      <c r="F31" s="523">
        <v>141</v>
      </c>
      <c r="G31" s="518">
        <v>8</v>
      </c>
      <c r="H31" s="518">
        <f>F31+G31</f>
        <v>149</v>
      </c>
      <c r="I31" s="384"/>
      <c r="J31" s="385">
        <f t="shared" si="1"/>
        <v>17.322834645669293</v>
      </c>
    </row>
    <row r="32" spans="1:10" ht="14.25" customHeight="1">
      <c r="A32" s="524" t="s">
        <v>0</v>
      </c>
      <c r="B32" s="525">
        <v>147</v>
      </c>
      <c r="C32" s="525">
        <v>7</v>
      </c>
      <c r="D32" s="525">
        <v>154</v>
      </c>
      <c r="E32" s="526"/>
      <c r="F32" s="527">
        <f>F27+F31</f>
        <v>156</v>
      </c>
      <c r="G32" s="525">
        <f>G27+G31</f>
        <v>8</v>
      </c>
      <c r="H32" s="525">
        <f>H27+H31</f>
        <v>164</v>
      </c>
      <c r="I32" s="389"/>
      <c r="J32" s="385">
        <f t="shared" si="1"/>
        <v>6.4935064935064934</v>
      </c>
    </row>
    <row r="33" spans="1:10" ht="14.25" customHeight="1">
      <c r="A33" s="528" t="s">
        <v>85</v>
      </c>
      <c r="B33" s="525"/>
      <c r="C33" s="525"/>
      <c r="D33" s="525"/>
      <c r="E33" s="526"/>
      <c r="F33" s="527"/>
      <c r="G33" s="525"/>
      <c r="H33" s="525"/>
      <c r="I33" s="389"/>
      <c r="J33" s="385"/>
    </row>
    <row r="34" spans="1:10" ht="14.25" customHeight="1">
      <c r="A34" s="529" t="s">
        <v>77</v>
      </c>
      <c r="B34" s="518">
        <v>10</v>
      </c>
      <c r="C34" s="518">
        <v>16</v>
      </c>
      <c r="D34" s="518">
        <v>26</v>
      </c>
      <c r="E34" s="522"/>
      <c r="F34" s="523">
        <f>F35+F36</f>
        <v>19</v>
      </c>
      <c r="G34" s="518">
        <f>G35+G36</f>
        <v>9</v>
      </c>
      <c r="H34" s="518">
        <f>H35+H36</f>
        <v>28</v>
      </c>
      <c r="I34" s="384"/>
      <c r="J34" s="385">
        <f t="shared" si="1"/>
        <v>7.6923076923076925</v>
      </c>
    </row>
    <row r="35" spans="1:10" ht="14.25" customHeight="1">
      <c r="A35" s="514" t="s">
        <v>256</v>
      </c>
      <c r="B35" s="515">
        <v>0</v>
      </c>
      <c r="C35" s="515">
        <v>0</v>
      </c>
      <c r="D35" s="515">
        <v>0</v>
      </c>
      <c r="E35" s="516"/>
      <c r="F35" s="517">
        <v>1</v>
      </c>
      <c r="G35" s="515">
        <v>0</v>
      </c>
      <c r="H35" s="518">
        <f>F35+G35</f>
        <v>1</v>
      </c>
      <c r="I35" s="407"/>
      <c r="J35" s="385"/>
    </row>
    <row r="36" spans="1:10" ht="14.25" customHeight="1">
      <c r="A36" s="514" t="s">
        <v>274</v>
      </c>
      <c r="B36" s="515">
        <v>10</v>
      </c>
      <c r="C36" s="515">
        <v>16</v>
      </c>
      <c r="D36" s="515">
        <v>26</v>
      </c>
      <c r="E36" s="516"/>
      <c r="F36" s="517">
        <v>18</v>
      </c>
      <c r="G36" s="518">
        <v>9</v>
      </c>
      <c r="H36" s="518">
        <f>F36+G36</f>
        <v>27</v>
      </c>
      <c r="I36" s="407"/>
      <c r="J36" s="385"/>
    </row>
    <row r="37" spans="1:10" ht="14.25" customHeight="1">
      <c r="A37" s="125" t="s">
        <v>86</v>
      </c>
      <c r="B37" s="403">
        <v>0</v>
      </c>
      <c r="C37" s="403">
        <v>0</v>
      </c>
      <c r="D37" s="403">
        <v>0</v>
      </c>
      <c r="E37" s="405"/>
      <c r="F37" s="408">
        <v>0</v>
      </c>
      <c r="G37" s="381">
        <v>0</v>
      </c>
      <c r="H37" s="381">
        <v>0</v>
      </c>
      <c r="I37" s="407"/>
      <c r="J37" s="385"/>
    </row>
    <row r="38" spans="1:11" ht="14.25" customHeight="1">
      <c r="A38" s="126" t="s">
        <v>84</v>
      </c>
      <c r="B38" s="381">
        <v>50</v>
      </c>
      <c r="C38" s="381">
        <v>46</v>
      </c>
      <c r="D38" s="381">
        <v>96</v>
      </c>
      <c r="E38" s="382"/>
      <c r="F38" s="383">
        <v>59</v>
      </c>
      <c r="G38" s="381">
        <v>47</v>
      </c>
      <c r="H38" s="381">
        <f>F38+G38</f>
        <v>106</v>
      </c>
      <c r="I38" s="384"/>
      <c r="J38" s="385">
        <f t="shared" si="1"/>
        <v>10.416666666666666</v>
      </c>
      <c r="K38" s="409"/>
    </row>
    <row r="39" spans="1:11" ht="14.25" customHeight="1">
      <c r="A39" s="155" t="s">
        <v>0</v>
      </c>
      <c r="B39" s="388">
        <v>60</v>
      </c>
      <c r="C39" s="388">
        <v>62</v>
      </c>
      <c r="D39" s="388">
        <v>122</v>
      </c>
      <c r="E39" s="398"/>
      <c r="F39" s="399">
        <f>F34+F38</f>
        <v>78</v>
      </c>
      <c r="G39" s="388">
        <f>G34+G38</f>
        <v>56</v>
      </c>
      <c r="H39" s="388">
        <f>H34+H38</f>
        <v>134</v>
      </c>
      <c r="I39" s="389"/>
      <c r="J39" s="385">
        <f t="shared" si="1"/>
        <v>9.836065573770492</v>
      </c>
      <c r="K39" s="409"/>
    </row>
    <row r="40" spans="1:11" ht="16.5" customHeight="1">
      <c r="A40" s="410" t="s">
        <v>293</v>
      </c>
      <c r="B40" s="411">
        <v>373</v>
      </c>
      <c r="C40" s="411">
        <v>17.5</v>
      </c>
      <c r="D40" s="411">
        <v>193.4</v>
      </c>
      <c r="E40" s="412"/>
      <c r="F40" s="413">
        <v>424.6</v>
      </c>
      <c r="G40" s="411">
        <v>23.5</v>
      </c>
      <c r="H40" s="411">
        <v>219.5</v>
      </c>
      <c r="I40" s="414"/>
      <c r="J40" s="385"/>
      <c r="K40" s="409"/>
    </row>
    <row r="41" spans="1:10" ht="16.5" customHeight="1">
      <c r="A41" s="415" t="s">
        <v>294</v>
      </c>
      <c r="B41" s="416">
        <v>75.9</v>
      </c>
      <c r="C41" s="416">
        <v>56.9</v>
      </c>
      <c r="D41" s="416">
        <v>74.7</v>
      </c>
      <c r="E41" s="417"/>
      <c r="F41" s="418">
        <v>84.4</v>
      </c>
      <c r="G41" s="416">
        <v>68.8</v>
      </c>
      <c r="H41" s="416">
        <v>83.4</v>
      </c>
      <c r="I41" s="419"/>
      <c r="J41" s="385"/>
    </row>
    <row r="42" spans="1:10" ht="5.25" customHeight="1">
      <c r="A42" s="420"/>
      <c r="B42" s="421"/>
      <c r="C42" s="421"/>
      <c r="D42" s="421"/>
      <c r="E42" s="421"/>
      <c r="F42" s="422"/>
      <c r="G42" s="421"/>
      <c r="H42" s="421"/>
      <c r="I42" s="423"/>
      <c r="J42" s="424"/>
    </row>
    <row r="43" spans="1:8" ht="5.25" customHeight="1">
      <c r="A43" s="85"/>
      <c r="B43" s="425"/>
      <c r="C43" s="425"/>
      <c r="D43" s="387"/>
      <c r="E43" s="425"/>
      <c r="F43" s="425"/>
      <c r="G43" s="425"/>
      <c r="H43" s="387"/>
    </row>
    <row r="44" spans="1:8" s="427" customFormat="1" ht="9" customHeight="1">
      <c r="A44" s="426"/>
      <c r="D44" s="428"/>
      <c r="H44" s="428"/>
    </row>
    <row r="45" spans="1:11" s="427" customFormat="1" ht="17.25" customHeight="1">
      <c r="A45" s="426" t="s">
        <v>295</v>
      </c>
      <c r="D45" s="428"/>
      <c r="F45" s="429"/>
      <c r="G45" s="429"/>
      <c r="H45" s="429"/>
      <c r="K45" s="530"/>
    </row>
    <row r="46" spans="1:8" s="427" customFormat="1" ht="17.25" customHeight="1">
      <c r="A46" s="426" t="s">
        <v>296</v>
      </c>
      <c r="D46" s="428"/>
      <c r="H46" s="428"/>
    </row>
    <row r="47" spans="1:8" s="427" customFormat="1" ht="17.25" customHeight="1">
      <c r="A47" s="201" t="s">
        <v>194</v>
      </c>
      <c r="D47" s="428"/>
      <c r="H47" s="428"/>
    </row>
  </sheetData>
  <sheetProtection/>
  <mergeCells count="4">
    <mergeCell ref="A1:J1"/>
    <mergeCell ref="A2:A3"/>
    <mergeCell ref="B2:D2"/>
    <mergeCell ref="F2:H2"/>
  </mergeCells>
  <printOptions horizontalCentered="1"/>
  <pageMargins left="0.708661417322835" right="0.708661417322835" top="0.748031496062992" bottom="0.748031496062992" header="0.31496062992126" footer="0.31496062992126"/>
  <pageSetup horizontalDpi="600" verticalDpi="600" orientation="portrait" r:id="rId1"/>
  <headerFooter>
    <oddFooter>&amp;C&amp;"Times New Roman,Regular"&amp;11 27</oddFooter>
  </headerFooter>
  <ignoredErrors>
    <ignoredError sqref="F27:G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Naigee</dc:creator>
  <cp:keywords/>
  <dc:description/>
  <cp:lastModifiedBy>Dhaneswaree Gangaram</cp:lastModifiedBy>
  <cp:lastPrinted>2020-06-29T07:08:40Z</cp:lastPrinted>
  <dcterms:created xsi:type="dcterms:W3CDTF">1996-10-14T23:33:28Z</dcterms:created>
  <dcterms:modified xsi:type="dcterms:W3CDTF">2020-06-29T07:08:55Z</dcterms:modified>
  <cp:category/>
  <cp:version/>
  <cp:contentType/>
  <cp:contentStatus/>
</cp:coreProperties>
</file>