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745" activeTab="0"/>
  </bookViews>
  <sheets>
    <sheet name="Table of Contents" sheetId="1" r:id="rId1"/>
    <sheet name="table 1.1" sheetId="2" r:id="rId2"/>
    <sheet name="table 1.2" sheetId="3" r:id="rId3"/>
    <sheet name="table 1.3" sheetId="4" r:id="rId4"/>
    <sheet name="table 2.1" sheetId="5" r:id="rId5"/>
    <sheet name="table 2.2" sheetId="6" r:id="rId6"/>
    <sheet name="table 2.3" sheetId="7" r:id="rId7"/>
    <sheet name="table 2.4 &amp; 2.5" sheetId="8" r:id="rId8"/>
    <sheet name="table 2.6" sheetId="9" r:id="rId9"/>
  </sheets>
  <definedNames/>
  <calcPr fullCalcOnLoad="1"/>
</workbook>
</file>

<file path=xl/sharedStrings.xml><?xml version="1.0" encoding="utf-8"?>
<sst xmlns="http://schemas.openxmlformats.org/spreadsheetml/2006/main" count="286" uniqueCount="178">
  <si>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</si>
  <si>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</si>
  <si>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</si>
  <si>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</si>
  <si>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</si>
  <si>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</si>
  <si>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</si>
  <si>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</si>
  <si>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</si>
  <si>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</si>
  <si>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</si>
  <si>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</si>
  <si>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</si>
  <si>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</si>
  <si>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</si>
  <si>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</si>
  <si>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</si>
  <si>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</si>
  <si>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</si>
  <si>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</si>
  <si>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</si>
  <si>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</si>
  <si>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</si>
  <si>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</si>
  <si>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</si>
  <si>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</si>
  <si>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</si>
  <si>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</si>
  <si>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</si>
  <si>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</si>
  <si>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>Jan. - June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</si>
  <si>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</si>
  <si>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</si>
  <si>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</si>
  <si>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</si>
  <si>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</si>
  <si>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</si>
  <si>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</si>
  <si>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</si>
  <si>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</si>
  <si>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</si>
  <si>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</si>
  <si>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</si>
  <si>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</si>
  <si>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</si>
  <si>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</si>
  <si>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</si>
  <si>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</si>
  <si>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</si>
  <si>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</si>
  <si>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</si>
  <si>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</si>
  <si>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</si>
  <si>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</si>
  <si>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</si>
  <si>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</si>
  <si>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</si>
  <si>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</si>
  <si>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</si>
  <si>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</si>
  <si>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</si>
  <si>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</si>
  <si>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</si>
  <si>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</si>
  <si>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</si>
  <si>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</si>
  <si>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</si>
  <si>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</si>
  <si>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</si>
  <si>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</si>
  <si>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</si>
  <si>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</si>
  <si>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</si>
  <si>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</si>
  <si>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</si>
  <si>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</si>
  <si>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</si>
  <si>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</si>
  <si>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</si>
  <si>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</si>
  <si>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</si>
  <si>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</si>
  <si>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 xml:space="preserve">    motor vehicles </t>
  </si>
  <si>
    <t>2.  Vehicles involved in accidents</t>
  </si>
  <si>
    <t>2.  Motor vehicle involved :</t>
  </si>
  <si>
    <t>3.  Casualties :</t>
  </si>
  <si>
    <t xml:space="preserve">            Motor-vehicles involved in casualty  </t>
  </si>
  <si>
    <t xml:space="preserve">            of which  </t>
  </si>
  <si>
    <t xml:space="preserve">            Casualty accidents</t>
  </si>
  <si>
    <t xml:space="preserve">-     </t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</si>
  <si>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</si>
  <si>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</si>
  <si>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</si>
  <si>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</si>
  <si>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</si>
  <si>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</si>
  <si>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</si>
  <si>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</si>
  <si>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</si>
  <si>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-  </t>
  </si>
  <si>
    <r>
      <t xml:space="preserve">Vehicles put off the road </t>
    </r>
    <r>
      <rPr>
        <b/>
        <vertAlign val="superscript"/>
        <sz val="12"/>
        <rFont val="Times New Roman"/>
        <family val="1"/>
      </rPr>
      <t>3</t>
    </r>
  </si>
  <si>
    <t xml:space="preserve">-       </t>
  </si>
  <si>
    <t xml:space="preserve">    All ages</t>
  </si>
  <si>
    <t xml:space="preserve">  Age - group (years)</t>
  </si>
  <si>
    <t xml:space="preserve">            Category of road users</t>
  </si>
  <si>
    <t xml:space="preserve">    Under 5 </t>
  </si>
  <si>
    <t xml:space="preserve">        5 - 14 </t>
  </si>
  <si>
    <t xml:space="preserve">       15 - 29 </t>
  </si>
  <si>
    <t xml:space="preserve">       30 - 44 </t>
  </si>
  <si>
    <t xml:space="preserve">       45 - 59 </t>
  </si>
  <si>
    <t xml:space="preserve">     Over 69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</si>
  <si>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 </t>
    </r>
  </si>
  <si>
    <t>¹ Only three main vehicles have been considered in accidents involving more than three vehicles.</t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</si>
  <si>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</si>
  <si>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</si>
  <si>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</t>
    </r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</si>
  <si>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</si>
  <si>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</si>
  <si>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r>
      <t xml:space="preserve">4 </t>
    </r>
    <r>
      <rPr>
        <sz val="9"/>
        <rFont val="Times New Roman"/>
        <family val="1"/>
      </rPr>
      <t>Provisional</t>
    </r>
  </si>
  <si>
    <r>
      <t xml:space="preserve">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Unlicensed  either  temporarily  or  permanently.</t>
    </r>
  </si>
  <si>
    <r>
      <t xml:space="preserve">  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</si>
  <si>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</si>
  <si>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</si>
  <si>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</si>
  <si>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    Prior to the year 2013 'double cab pickup' was included in 'dual purpose vehicle'</t>
  </si>
  <si>
    <t xml:space="preserve">      60 - 69 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</si>
  <si>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Provisional</t>
    </r>
  </si>
  <si>
    <t xml:space="preserve"> - 8 -</t>
  </si>
  <si>
    <t xml:space="preserve">   N/A : Not applicable</t>
  </si>
  <si>
    <t xml:space="preserve">      Fatal</t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</si>
  <si>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</si>
  <si>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</si>
  <si>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Provisional.</t>
    </r>
  </si>
  <si>
    <r>
      <t xml:space="preserve">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New category of vehicle defined in Road Traffic Act as amended by Act No. 27 of 2012.</t>
    </r>
  </si>
  <si>
    <t xml:space="preserve">       Prior to 2013 double cab pickup was included in Dual Purpose Vehicle</t>
  </si>
  <si>
    <t xml:space="preserve">     Prior to 2013 double cab pickup was included in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</si>
  <si>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 xml:space="preserve">1 </t>
    </r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</si>
  <si>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</si>
  <si>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r>
      <t xml:space="preserve">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Refers to re-registration of vehicles previously off the road.</t>
    </r>
  </si>
  <si>
    <r>
      <t xml:space="preserve">Re -registration of vehicles </t>
    </r>
    <r>
      <rPr>
        <b/>
        <vertAlign val="superscript"/>
        <sz val="12"/>
        <rFont val="Times New Roman"/>
        <family val="1"/>
      </rPr>
      <t>2</t>
    </r>
  </si>
  <si>
    <r>
      <t xml:space="preserve">    population </t>
    </r>
    <r>
      <rPr>
        <vertAlign val="superscript"/>
        <sz val="10"/>
        <rFont val="Times New Roman"/>
        <family val="1"/>
      </rPr>
      <t>2</t>
    </r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</si>
  <si>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</si>
  <si>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Table 1.1 - Vehicles¹ registered as at June 2016</t>
  </si>
  <si>
    <t>No.  of vehicles at 31.12.15</t>
  </si>
  <si>
    <t>New          vehicles        Jan. - June 16</t>
  </si>
  <si>
    <t xml:space="preserve"> Imported second-hand vehicles            Jan. - June 16</t>
  </si>
  <si>
    <t>No.  of vehicles at 30.06.16</t>
  </si>
  <si>
    <t>Net addition Jan. - June 2016</t>
  </si>
  <si>
    <r>
      <t>Re - registered vehicles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 xml:space="preserve">             Jan. - June 16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</si>
  <si>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June 16</t>
    </r>
  </si>
  <si>
    <t>Table 1.2 - Vehicles ¹ registered by type, December 2006 - December 2015 and June 2016</t>
  </si>
  <si>
    <t>2016            ( June )</t>
  </si>
  <si>
    <t>Table 1.3 - Registration of vehicles by type, Jan. - June 2015 and Jan. - June 2016</t>
  </si>
  <si>
    <t>Table 2.6 - Number of fatalities by category of road users and age-group, January to June 2016</t>
  </si>
  <si>
    <t>Table 2.1 -  Road traffic accidents¹, Jan. - June 2015 and Jan. - June 2016</t>
  </si>
  <si>
    <r>
      <t xml:space="preserve">2015 </t>
    </r>
    <r>
      <rPr>
        <b/>
        <vertAlign val="superscript"/>
        <sz val="12"/>
        <rFont val="Times New Roman"/>
        <family val="1"/>
      </rPr>
      <t>3</t>
    </r>
  </si>
  <si>
    <r>
      <t xml:space="preserve">2016 </t>
    </r>
    <r>
      <rPr>
        <b/>
        <vertAlign val="superscript"/>
        <sz val="12"/>
        <rFont val="Times New Roman"/>
        <family val="1"/>
      </rPr>
      <t>4</t>
    </r>
  </si>
  <si>
    <t>Table 2.2 - Road traffic accidents ¹ and casualties, 2006- 2015, Jan. - June 2016</t>
  </si>
  <si>
    <r>
      <t xml:space="preserve">58 </t>
    </r>
    <r>
      <rPr>
        <vertAlign val="superscript"/>
        <sz val="12"/>
        <rFont val="Times New Roman"/>
        <family val="1"/>
      </rPr>
      <t>3</t>
    </r>
  </si>
  <si>
    <r>
      <t xml:space="preserve">113 </t>
    </r>
    <r>
      <rPr>
        <vertAlign val="superscript"/>
        <sz val="12"/>
        <rFont val="Times New Roman"/>
        <family val="1"/>
      </rPr>
      <t>3</t>
    </r>
  </si>
  <si>
    <r>
      <t>2016</t>
    </r>
    <r>
      <rPr>
        <b/>
        <vertAlign val="superscript"/>
        <sz val="12"/>
        <rFont val="Times New Roman"/>
        <family val="1"/>
      </rPr>
      <t xml:space="preserve"> 4</t>
    </r>
    <r>
      <rPr>
        <b/>
        <sz val="12"/>
        <rFont val="Times New Roman"/>
        <family val="1"/>
      </rPr>
      <t xml:space="preserve">        Jan.-June</t>
    </r>
  </si>
  <si>
    <r>
      <t xml:space="preserve">3  </t>
    </r>
    <r>
      <rPr>
        <sz val="9"/>
        <rFont val="Times New Roman"/>
        <family val="1"/>
      </rPr>
      <t>Revised</t>
    </r>
  </si>
  <si>
    <t xml:space="preserve">Rate per 100,000 population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</si>
  <si>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</si>
  <si>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>Table 2.3 - Number of vehicles¹ involved in accidents (causing casualties) by type, January 2015 - June 2016</t>
  </si>
  <si>
    <r>
      <t xml:space="preserve">2015 </t>
    </r>
    <r>
      <rPr>
        <b/>
        <vertAlign val="superscript"/>
        <sz val="12"/>
        <rFont val="Times New Roman"/>
        <family val="1"/>
      </rPr>
      <t>2</t>
    </r>
  </si>
  <si>
    <r>
      <t>2016</t>
    </r>
    <r>
      <rPr>
        <b/>
        <vertAlign val="superscript"/>
        <sz val="12"/>
        <rFont val="Times New Roman"/>
        <family val="1"/>
      </rPr>
      <t xml:space="preserve"> 3</t>
    </r>
  </si>
  <si>
    <t>Table 2.4 -  Number of casualties by class of road users, January 2015 - June 2016</t>
  </si>
  <si>
    <r>
      <t xml:space="preserve">2015 </t>
    </r>
    <r>
      <rPr>
        <b/>
        <vertAlign val="superscript"/>
        <sz val="12"/>
        <rFont val="Times New Roman"/>
        <family val="1"/>
      </rPr>
      <t>1</t>
    </r>
  </si>
  <si>
    <r>
      <t>2016</t>
    </r>
    <r>
      <rPr>
        <b/>
        <vertAlign val="superscript"/>
        <sz val="12"/>
        <rFont val="Times New Roman"/>
        <family val="1"/>
      </rPr>
      <t xml:space="preserve"> 2</t>
    </r>
  </si>
  <si>
    <t>Table 2.5 -  Casualty accidents involved in "hit and run" cases, January 2015 - June 2016</t>
  </si>
  <si>
    <r>
      <t>2016</t>
    </r>
    <r>
      <rPr>
        <b/>
        <vertAlign val="superscript"/>
        <sz val="12"/>
        <rFont val="Times New Roman"/>
        <family val="1"/>
      </rPr>
      <t xml:space="preserve"> 1</t>
    </r>
  </si>
  <si>
    <t>Road Transport and Road Traffic Accident Statistics (Island of Mauritius), January - June 2016</t>
  </si>
  <si>
    <t>Table of Contents</t>
  </si>
  <si>
    <t>Table 2.1 - Road traffic accidents¹, Jan. - June 2015 and Jan. - June 2016</t>
  </si>
  <si>
    <t>Table 1.1 - Vehicles registered as at June 2016</t>
  </si>
  <si>
    <t>Table 1.2 - Vehicles registered by type, December 2006 - December 2015 and June 2016</t>
  </si>
  <si>
    <t>Back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</si>
</sst>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#,##0\ \ \ \ \ \ \ \ "/>
    <numFmt numFmtId="178" formatCode="\(#,##0\)"/>
    <numFmt numFmtId="179" formatCode="\ #,##0\ \ \ \ \ \ "/>
    <numFmt numFmtId="180" formatCode="0.0"/>
    <numFmt numFmtId="181" formatCode="#,##0\ \ \ "/>
    <numFmt numFmtId="182" formatCode="\ \+\ #,##0"/>
    <numFmt numFmtId="183" formatCode="\ #,##0"/>
    <numFmt numFmtId="184" formatCode="#,##0\ \ "/>
    <numFmt numFmtId="185" formatCode="0.0\ \ \ \ "/>
    <numFmt numFmtId="186" formatCode="0.0\ \ \ "/>
    <numFmt numFmtId="187" formatCode="0.0\ "/>
    <numFmt numFmtId="188" formatCode="0.0\ \ "/>
    <numFmt numFmtId="189" formatCode="#,##0\ \ \ \ "/>
    <numFmt numFmtId="190" formatCode="#,##0.0\ "/>
    <numFmt numFmtId="191" formatCode="#,##0.0_);\(#,##0.0\)"/>
    <numFmt numFmtId="192" formatCode="0.000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  <numFmt numFmtId="205" formatCode="0.0000"/>
    <numFmt numFmtId="206" formatCode="#,##0.0"/>
    <numFmt numFmtId="207" formatCode="#,##0.0_ ;\-#,##0.0\ "/>
    <numFmt numFmtId="208" formatCode="0.00000"/>
    <numFmt numFmtId="209" formatCode="#,##0.000"/>
    <numFmt numFmtId="210" formatCode="\ \ \ \-\-"/>
    <numFmt numFmtId="211" formatCode="0\ \ \ \ \ \ \ \ 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00"/>
    <numFmt numFmtId="217" formatCode="0.00\ \ "/>
    <numFmt numFmtId="218" formatCode="#,##0.0\ \ "/>
    <numFmt numFmtId="219" formatCode="#,##0.0\ \ \ "/>
    <numFmt numFmtId="220" formatCode="#,##0.00\ \ \ "/>
    <numFmt numFmtId="221" formatCode="#,##0.0\ \ \ \ \ "/>
    <numFmt numFmtId="222" formatCode="#,##0.00\ \ \ \ \ "/>
    <numFmt numFmtId="223" formatCode="0.000000"/>
    <numFmt numFmtId="224" formatCode="\ \-"/>
  </numFmts>
  <fonts count="81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MS Sans Serif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1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Continuous" vertical="center"/>
      <protection/>
    </xf>
    <xf numFmtId="0" fontId="4" fillId="0" borderId="0" xfId="59">
      <alignment/>
      <protection/>
    </xf>
    <xf numFmtId="0" fontId="7" fillId="0" borderId="0" xfId="59" applyFont="1" applyAlignment="1">
      <alignment vertical="center"/>
      <protection/>
    </xf>
    <xf numFmtId="0" fontId="8" fillId="0" borderId="0" xfId="59" applyFont="1" applyAlignment="1">
      <alignment horizontal="right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3" fillId="0" borderId="10" xfId="59" applyFont="1" applyBorder="1">
      <alignment/>
      <protection/>
    </xf>
    <xf numFmtId="37" fontId="3" fillId="0" borderId="16" xfId="59" applyNumberFormat="1" applyFont="1" applyBorder="1">
      <alignment/>
      <protection/>
    </xf>
    <xf numFmtId="0" fontId="9" fillId="0" borderId="11" xfId="59" applyFont="1" applyBorder="1" applyAlignment="1">
      <alignment vertical="center"/>
      <protection/>
    </xf>
    <xf numFmtId="178" fontId="9" fillId="0" borderId="11" xfId="59" applyNumberFormat="1" applyFont="1" applyBorder="1" applyAlignment="1">
      <alignment vertical="center"/>
      <protection/>
    </xf>
    <xf numFmtId="37" fontId="3" fillId="0" borderId="11" xfId="59" applyNumberFormat="1" applyFont="1" applyBorder="1">
      <alignment/>
      <protection/>
    </xf>
    <xf numFmtId="0" fontId="2" fillId="0" borderId="13" xfId="59" applyFont="1" applyBorder="1" applyAlignment="1">
      <alignment vertical="center"/>
      <protection/>
    </xf>
    <xf numFmtId="37" fontId="2" fillId="0" borderId="13" xfId="59" applyNumberFormat="1" applyFont="1" applyBorder="1" applyAlignment="1">
      <alignment vertical="center"/>
      <protection/>
    </xf>
    <xf numFmtId="37" fontId="4" fillId="0" borderId="0" xfId="59" applyNumberFormat="1" applyBorder="1">
      <alignment/>
      <protection/>
    </xf>
    <xf numFmtId="0" fontId="5" fillId="0" borderId="0" xfId="59" applyFont="1" applyBorder="1">
      <alignment/>
      <protection/>
    </xf>
    <xf numFmtId="0" fontId="2" fillId="0" borderId="0" xfId="60" applyFont="1" applyAlignment="1">
      <alignment horizontal="centerContinuous"/>
      <protection/>
    </xf>
    <xf numFmtId="0" fontId="4" fillId="0" borderId="0" xfId="60">
      <alignment/>
      <protection/>
    </xf>
    <xf numFmtId="0" fontId="0" fillId="0" borderId="0" xfId="60" applyFont="1">
      <alignment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Continuous" vertical="center"/>
      <protection/>
    </xf>
    <xf numFmtId="0" fontId="2" fillId="0" borderId="18" xfId="60" applyFont="1" applyBorder="1" applyAlignment="1">
      <alignment horizontal="centerContinuous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vertical="center"/>
      <protection/>
    </xf>
    <xf numFmtId="174" fontId="3" fillId="0" borderId="10" xfId="60" applyNumberFormat="1" applyFont="1" applyBorder="1" applyAlignment="1">
      <alignment vertical="center"/>
      <protection/>
    </xf>
    <xf numFmtId="174" fontId="3" fillId="0" borderId="16" xfId="60" applyNumberFormat="1" applyFont="1" applyBorder="1" applyAlignment="1">
      <alignment vertical="center"/>
      <protection/>
    </xf>
    <xf numFmtId="174" fontId="3" fillId="0" borderId="11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 textRotation="180"/>
      <protection/>
    </xf>
    <xf numFmtId="0" fontId="3" fillId="0" borderId="20" xfId="60" applyFont="1" applyBorder="1" applyAlignment="1">
      <alignment vertical="center"/>
      <protection/>
    </xf>
    <xf numFmtId="0" fontId="2" fillId="0" borderId="12" xfId="60" applyFont="1" applyBorder="1" applyAlignment="1">
      <alignment horizontal="left" vertical="center"/>
      <protection/>
    </xf>
    <xf numFmtId="174" fontId="2" fillId="0" borderId="13" xfId="60" applyNumberFormat="1" applyFont="1" applyBorder="1" applyAlignment="1">
      <alignment vertical="center"/>
      <protection/>
    </xf>
    <xf numFmtId="173" fontId="2" fillId="0" borderId="13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centerContinuous" vertical="center"/>
      <protection/>
    </xf>
    <xf numFmtId="0" fontId="5" fillId="0" borderId="0" xfId="60" applyFont="1">
      <alignment/>
      <protection/>
    </xf>
    <xf numFmtId="174" fontId="4" fillId="0" borderId="0" xfId="60" applyNumberFormat="1">
      <alignment/>
      <protection/>
    </xf>
    <xf numFmtId="0" fontId="1" fillId="0" borderId="0" xfId="62" applyFont="1" applyAlignment="1" quotePrefix="1">
      <alignment horizontal="left"/>
      <protection/>
    </xf>
    <xf numFmtId="0" fontId="1" fillId="0" borderId="0" xfId="62" applyFont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12" fillId="0" borderId="0" xfId="62">
      <alignment/>
      <protection/>
    </xf>
    <xf numFmtId="0" fontId="2" fillId="0" borderId="16" xfId="62" applyFont="1" applyBorder="1" applyAlignment="1">
      <alignment horizontal="center"/>
      <protection/>
    </xf>
    <xf numFmtId="0" fontId="2" fillId="0" borderId="13" xfId="62" applyFont="1" applyBorder="1" applyAlignment="1">
      <alignment horizontal="centerContinuous" vertical="center"/>
      <protection/>
    </xf>
    <xf numFmtId="0" fontId="2" fillId="0" borderId="15" xfId="62" applyFont="1" applyBorder="1" applyAlignment="1">
      <alignment horizontal="centerContinuous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1" fillId="0" borderId="0" xfId="63" applyFont="1" applyAlignment="1" quotePrefix="1">
      <alignment horizontal="left"/>
      <protection/>
    </xf>
    <xf numFmtId="0" fontId="10" fillId="0" borderId="0" xfId="63" applyFont="1">
      <alignment/>
      <protection/>
    </xf>
    <xf numFmtId="0" fontId="4" fillId="0" borderId="0" xfId="63" applyFont="1">
      <alignment/>
      <protection/>
    </xf>
    <xf numFmtId="0" fontId="1" fillId="0" borderId="0" xfId="67" applyFont="1" applyAlignment="1">
      <alignment vertical="center"/>
      <protection/>
    </xf>
    <xf numFmtId="0" fontId="4" fillId="0" borderId="0" xfId="67" applyAlignment="1">
      <alignment horizontal="centerContinuous"/>
      <protection/>
    </xf>
    <xf numFmtId="0" fontId="4" fillId="0" borderId="0" xfId="67">
      <alignment/>
      <protection/>
    </xf>
    <xf numFmtId="0" fontId="16" fillId="0" borderId="0" xfId="67" applyFont="1">
      <alignment/>
      <protection/>
    </xf>
    <xf numFmtId="0" fontId="3" fillId="0" borderId="16" xfId="67" applyFont="1" applyBorder="1" applyAlignment="1">
      <alignment vertical="center"/>
      <protection/>
    </xf>
    <xf numFmtId="0" fontId="2" fillId="0" borderId="13" xfId="67" applyFont="1" applyBorder="1" applyAlignment="1">
      <alignment horizontal="centerContinuous" vertical="center"/>
      <protection/>
    </xf>
    <xf numFmtId="0" fontId="2" fillId="0" borderId="21" xfId="67" applyFont="1" applyBorder="1" applyAlignment="1">
      <alignment horizontal="centerContinuous" vertical="center"/>
      <protection/>
    </xf>
    <xf numFmtId="0" fontId="2" fillId="0" borderId="15" xfId="67" applyFont="1" applyBorder="1" applyAlignment="1">
      <alignment horizontal="centerContinuous" vertical="center"/>
      <protection/>
    </xf>
    <xf numFmtId="0" fontId="2" fillId="0" borderId="11" xfId="67" applyFont="1" applyBorder="1" applyAlignment="1">
      <alignment horizontal="centerContinuous" vertical="center"/>
      <protection/>
    </xf>
    <xf numFmtId="0" fontId="3" fillId="0" borderId="20" xfId="67" applyFont="1" applyBorder="1" applyAlignment="1">
      <alignment vertical="center"/>
      <protection/>
    </xf>
    <xf numFmtId="186" fontId="3" fillId="0" borderId="18" xfId="67" applyNumberFormat="1" applyFont="1" applyBorder="1" applyAlignment="1">
      <alignment horizontal="right" vertical="center"/>
      <protection/>
    </xf>
    <xf numFmtId="0" fontId="3" fillId="0" borderId="11" xfId="67" applyFont="1" applyBorder="1" applyAlignment="1">
      <alignment vertical="center"/>
      <protection/>
    </xf>
    <xf numFmtId="186" fontId="3" fillId="0" borderId="14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vertical="center"/>
      <protection/>
    </xf>
    <xf numFmtId="186" fontId="2" fillId="0" borderId="15" xfId="67" applyNumberFormat="1" applyFont="1" applyBorder="1" applyAlignment="1">
      <alignment horizontal="right" vertical="center"/>
      <protection/>
    </xf>
    <xf numFmtId="0" fontId="10" fillId="0" borderId="0" xfId="67" applyFont="1">
      <alignment/>
      <protection/>
    </xf>
    <xf numFmtId="0" fontId="2" fillId="0" borderId="20" xfId="67" applyFont="1" applyBorder="1" applyAlignment="1">
      <alignment horizontal="centerContinuous" vertical="center"/>
      <protection/>
    </xf>
    <xf numFmtId="0" fontId="18" fillId="0" borderId="0" xfId="66" applyFont="1" applyBorder="1" applyAlignment="1">
      <alignment horizontal="left"/>
      <protection/>
    </xf>
    <xf numFmtId="0" fontId="19" fillId="0" borderId="0" xfId="66" applyFont="1">
      <alignment/>
      <protection/>
    </xf>
    <xf numFmtId="0" fontId="20" fillId="0" borderId="0" xfId="66" applyFont="1">
      <alignment/>
      <protection/>
    </xf>
    <xf numFmtId="0" fontId="4" fillId="0" borderId="0" xfId="66">
      <alignment/>
      <protection/>
    </xf>
    <xf numFmtId="0" fontId="11" fillId="0" borderId="0" xfId="66" applyFont="1">
      <alignment/>
      <protection/>
    </xf>
    <xf numFmtId="0" fontId="17" fillId="0" borderId="0" xfId="66" applyFont="1">
      <alignment/>
      <protection/>
    </xf>
    <xf numFmtId="12" fontId="4" fillId="0" borderId="0" xfId="66" applyNumberFormat="1">
      <alignment/>
      <protection/>
    </xf>
    <xf numFmtId="0" fontId="2" fillId="0" borderId="16" xfId="66" applyFont="1" applyBorder="1" applyAlignment="1">
      <alignment horizontal="center"/>
      <protection/>
    </xf>
    <xf numFmtId="0" fontId="2" fillId="0" borderId="21" xfId="66" applyFont="1" applyBorder="1" applyAlignment="1">
      <alignment horizontal="centerContinuous" vertical="center"/>
      <protection/>
    </xf>
    <xf numFmtId="0" fontId="2" fillId="0" borderId="15" xfId="66" applyFont="1" applyBorder="1" applyAlignment="1">
      <alignment horizontal="centerContinuous" vertical="center"/>
      <protection/>
    </xf>
    <xf numFmtId="0" fontId="2" fillId="33" borderId="11" xfId="66" applyFont="1" applyFill="1" applyBorder="1" applyAlignment="1">
      <alignment horizontal="center"/>
      <protection/>
    </xf>
    <xf numFmtId="0" fontId="2" fillId="0" borderId="15" xfId="66" applyFont="1" applyBorder="1" applyAlignment="1">
      <alignment horizontal="center" vertical="center"/>
      <protection/>
    </xf>
    <xf numFmtId="0" fontId="21" fillId="0" borderId="0" xfId="66" applyFont="1">
      <alignment/>
      <protection/>
    </xf>
    <xf numFmtId="0" fontId="2" fillId="33" borderId="20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187" fontId="3" fillId="0" borderId="14" xfId="66" applyNumberFormat="1" applyFont="1" applyBorder="1" applyAlignment="1">
      <alignment horizontal="right" vertical="center"/>
      <protection/>
    </xf>
    <xf numFmtId="0" fontId="3" fillId="0" borderId="11" xfId="66" applyFont="1" applyBorder="1" applyAlignment="1">
      <alignment horizontal="left" vertical="center" wrapText="1"/>
      <protection/>
    </xf>
    <xf numFmtId="0" fontId="2" fillId="0" borderId="12" xfId="66" applyFont="1" applyBorder="1" applyAlignment="1">
      <alignment horizontal="centerContinuous" vertical="center"/>
      <protection/>
    </xf>
    <xf numFmtId="0" fontId="10" fillId="0" borderId="0" xfId="66" applyFont="1">
      <alignment/>
      <protection/>
    </xf>
    <xf numFmtId="0" fontId="4" fillId="0" borderId="0" xfId="66" applyAlignment="1">
      <alignment horizontal="right"/>
      <protection/>
    </xf>
    <xf numFmtId="0" fontId="2" fillId="0" borderId="0" xfId="66" applyFont="1" applyBorder="1">
      <alignment/>
      <protection/>
    </xf>
    <xf numFmtId="0" fontId="2" fillId="0" borderId="17" xfId="66" applyFont="1" applyBorder="1" applyAlignment="1">
      <alignment horizontal="right" vertical="center"/>
      <protection/>
    </xf>
    <xf numFmtId="0" fontId="10" fillId="0" borderId="0" xfId="66" applyFont="1" applyAlignment="1">
      <alignment vertical="center"/>
      <protection/>
    </xf>
    <xf numFmtId="0" fontId="2" fillId="0" borderId="10" xfId="66" applyFont="1" applyBorder="1">
      <alignment/>
      <protection/>
    </xf>
    <xf numFmtId="0" fontId="2" fillId="0" borderId="22" xfId="66" applyFont="1" applyBorder="1">
      <alignment/>
      <protection/>
    </xf>
    <xf numFmtId="0" fontId="2" fillId="33" borderId="19" xfId="66" applyFont="1" applyFill="1" applyBorder="1" applyAlignment="1">
      <alignment horizontal="center" vertical="center"/>
      <protection/>
    </xf>
    <xf numFmtId="0" fontId="3" fillId="0" borderId="17" xfId="66" applyFont="1" applyBorder="1">
      <alignment/>
      <protection/>
    </xf>
    <xf numFmtId="0" fontId="3" fillId="0" borderId="23" xfId="66" applyFont="1" applyBorder="1">
      <alignment/>
      <protection/>
    </xf>
    <xf numFmtId="0" fontId="3" fillId="0" borderId="18" xfId="66" applyFont="1" applyBorder="1">
      <alignment/>
      <protection/>
    </xf>
    <xf numFmtId="0" fontId="3" fillId="0" borderId="10" xfId="66" applyFont="1" applyBorder="1">
      <alignment/>
      <protection/>
    </xf>
    <xf numFmtId="190" fontId="3" fillId="0" borderId="14" xfId="66" applyNumberFormat="1" applyFont="1" applyBorder="1">
      <alignment/>
      <protection/>
    </xf>
    <xf numFmtId="184" fontId="3" fillId="0" borderId="0" xfId="66" applyNumberFormat="1" applyFont="1" applyBorder="1">
      <alignment/>
      <protection/>
    </xf>
    <xf numFmtId="0" fontId="2" fillId="0" borderId="17" xfId="66" applyFont="1" applyBorder="1" applyAlignment="1">
      <alignment horizontal="center"/>
      <protection/>
    </xf>
    <xf numFmtId="190" fontId="2" fillId="0" borderId="18" xfId="66" applyNumberFormat="1" applyFont="1" applyBorder="1">
      <alignment/>
      <protection/>
    </xf>
    <xf numFmtId="0" fontId="3" fillId="0" borderId="19" xfId="66" applyFont="1" applyBorder="1">
      <alignment/>
      <protection/>
    </xf>
    <xf numFmtId="0" fontId="3" fillId="0" borderId="24" xfId="66" applyFont="1" applyBorder="1">
      <alignment/>
      <protection/>
    </xf>
    <xf numFmtId="0" fontId="3" fillId="0" borderId="22" xfId="66" applyFont="1" applyBorder="1">
      <alignment/>
      <protection/>
    </xf>
    <xf numFmtId="0" fontId="3" fillId="0" borderId="0" xfId="66" applyFont="1" applyBorder="1">
      <alignment/>
      <protection/>
    </xf>
    <xf numFmtId="0" fontId="0" fillId="0" borderId="0" xfId="61" applyFont="1">
      <alignment/>
      <protection/>
    </xf>
    <xf numFmtId="0" fontId="12" fillId="0" borderId="0" xfId="61">
      <alignment/>
      <protection/>
    </xf>
    <xf numFmtId="0" fontId="0" fillId="0" borderId="17" xfId="61" applyFont="1" applyBorder="1">
      <alignment/>
      <protection/>
    </xf>
    <xf numFmtId="0" fontId="0" fillId="0" borderId="23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1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Font="1" applyBorder="1" applyAlignment="1">
      <alignment horizontal="centerContinuous"/>
      <protection/>
    </xf>
    <xf numFmtId="0" fontId="2" fillId="0" borderId="10" xfId="61" applyFont="1" applyBorder="1">
      <alignment/>
      <protection/>
    </xf>
    <xf numFmtId="0" fontId="13" fillId="0" borderId="0" xfId="61" applyFont="1" applyBorder="1">
      <alignment/>
      <protection/>
    </xf>
    <xf numFmtId="0" fontId="13" fillId="0" borderId="10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4" xfId="61" applyFont="1" applyBorder="1">
      <alignment/>
      <protection/>
    </xf>
    <xf numFmtId="0" fontId="12" fillId="0" borderId="0" xfId="61" applyFont="1">
      <alignment/>
      <protection/>
    </xf>
    <xf numFmtId="0" fontId="9" fillId="0" borderId="10" xfId="61" applyFont="1" applyBorder="1">
      <alignment/>
      <protection/>
    </xf>
    <xf numFmtId="0" fontId="12" fillId="0" borderId="0" xfId="61" applyAlignment="1">
      <alignment/>
      <protection/>
    </xf>
    <xf numFmtId="0" fontId="9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0" fillId="0" borderId="19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2" xfId="61" applyFont="1" applyBorder="1">
      <alignment/>
      <protection/>
    </xf>
    <xf numFmtId="0" fontId="0" fillId="0" borderId="20" xfId="6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26" fillId="0" borderId="0" xfId="64" applyFont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4" fillId="0" borderId="0" xfId="64" applyAlignment="1">
      <alignment horizontal="centerContinuous"/>
      <protection/>
    </xf>
    <xf numFmtId="0" fontId="4" fillId="0" borderId="0" xfId="64">
      <alignment/>
      <protection/>
    </xf>
    <xf numFmtId="0" fontId="3" fillId="0" borderId="17" xfId="64" applyFont="1" applyBorder="1">
      <alignment/>
      <protection/>
    </xf>
    <xf numFmtId="0" fontId="3" fillId="0" borderId="23" xfId="64" applyFont="1" applyBorder="1">
      <alignment/>
      <protection/>
    </xf>
    <xf numFmtId="0" fontId="19" fillId="0" borderId="0" xfId="64" applyFont="1" applyBorder="1" applyAlignment="1">
      <alignment/>
      <protection/>
    </xf>
    <xf numFmtId="0" fontId="3" fillId="0" borderId="10" xfId="64" applyFont="1" applyBorder="1">
      <alignment/>
      <protection/>
    </xf>
    <xf numFmtId="0" fontId="3" fillId="0" borderId="0" xfId="64" applyFont="1" applyBorder="1">
      <alignment/>
      <protection/>
    </xf>
    <xf numFmtId="0" fontId="2" fillId="0" borderId="16" xfId="64" applyFont="1" applyBorder="1">
      <alignment/>
      <protection/>
    </xf>
    <xf numFmtId="0" fontId="4" fillId="0" borderId="0" xfId="64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Font="1" applyBorder="1">
      <alignment/>
      <protection/>
    </xf>
    <xf numFmtId="0" fontId="3" fillId="0" borderId="11" xfId="64" applyFont="1" applyBorder="1">
      <alignment/>
      <protection/>
    </xf>
    <xf numFmtId="0" fontId="10" fillId="0" borderId="0" xfId="64" applyFont="1" applyBorder="1">
      <alignment/>
      <protection/>
    </xf>
    <xf numFmtId="3" fontId="3" fillId="0" borderId="11" xfId="64" applyNumberFormat="1" applyFont="1" applyBorder="1">
      <alignment/>
      <protection/>
    </xf>
    <xf numFmtId="0" fontId="4" fillId="0" borderId="0" xfId="64" applyFont="1" applyBorder="1">
      <alignment/>
      <protection/>
    </xf>
    <xf numFmtId="0" fontId="3" fillId="0" borderId="0" xfId="64" applyFont="1" applyBorder="1" applyAlignment="1">
      <alignment/>
      <protection/>
    </xf>
    <xf numFmtId="3" fontId="9" fillId="0" borderId="11" xfId="64" applyNumberFormat="1" applyFont="1" applyBorder="1" applyAlignment="1">
      <alignment horizontal="center"/>
      <protection/>
    </xf>
    <xf numFmtId="0" fontId="27" fillId="0" borderId="0" xfId="64" applyFont="1" applyBorder="1" applyAlignment="1">
      <alignment/>
      <protection/>
    </xf>
    <xf numFmtId="0" fontId="4" fillId="0" borderId="0" xfId="64" applyAlignment="1">
      <alignment horizontal="center" vertical="top"/>
      <protection/>
    </xf>
    <xf numFmtId="0" fontId="2" fillId="0" borderId="10" xfId="64" applyFont="1" applyBorder="1" applyAlignment="1">
      <alignment horizontal="left"/>
      <protection/>
    </xf>
    <xf numFmtId="0" fontId="3" fillId="0" borderId="0" xfId="64" applyFont="1">
      <alignment/>
      <protection/>
    </xf>
    <xf numFmtId="0" fontId="27" fillId="0" borderId="0" xfId="64" applyFont="1" applyBorder="1">
      <alignment/>
      <protection/>
    </xf>
    <xf numFmtId="0" fontId="3" fillId="0" borderId="0" xfId="64" applyFont="1" applyBorder="1" applyAlignment="1">
      <alignment horizontal="left"/>
      <protection/>
    </xf>
    <xf numFmtId="0" fontId="9" fillId="0" borderId="0" xfId="64" applyFont="1" applyBorder="1">
      <alignment/>
      <protection/>
    </xf>
    <xf numFmtId="0" fontId="2" fillId="0" borderId="10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180" fontId="9" fillId="0" borderId="11" xfId="64" applyNumberFormat="1" applyFont="1" applyBorder="1" applyAlignment="1">
      <alignment horizontal="center"/>
      <protection/>
    </xf>
    <xf numFmtId="180" fontId="3" fillId="0" borderId="11" xfId="64" applyNumberFormat="1" applyFont="1" applyBorder="1">
      <alignment/>
      <protection/>
    </xf>
    <xf numFmtId="180" fontId="9" fillId="0" borderId="11" xfId="64" applyNumberFormat="1" applyFont="1" applyBorder="1" applyAlignment="1">
      <alignment/>
      <protection/>
    </xf>
    <xf numFmtId="0" fontId="2" fillId="0" borderId="19" xfId="64" applyFont="1" applyBorder="1" applyAlignment="1">
      <alignment vertical="top"/>
      <protection/>
    </xf>
    <xf numFmtId="0" fontId="3" fillId="0" borderId="24" xfId="64" applyFont="1" applyBorder="1" applyAlignment="1">
      <alignment vertical="top"/>
      <protection/>
    </xf>
    <xf numFmtId="180" fontId="9" fillId="0" borderId="20" xfId="64" applyNumberFormat="1" applyFont="1" applyBorder="1" applyAlignment="1">
      <alignment horizontal="center" vertical="top"/>
      <protection/>
    </xf>
    <xf numFmtId="3" fontId="4" fillId="0" borderId="0" xfId="64" applyNumberFormat="1" applyFont="1" applyBorder="1" applyAlignment="1">
      <alignment vertical="top"/>
      <protection/>
    </xf>
    <xf numFmtId="0" fontId="4" fillId="0" borderId="0" xfId="64" applyAlignment="1">
      <alignment vertical="top"/>
      <protection/>
    </xf>
    <xf numFmtId="0" fontId="17" fillId="0" borderId="0" xfId="64" applyFont="1">
      <alignment/>
      <protection/>
    </xf>
    <xf numFmtId="0" fontId="5" fillId="0" borderId="0" xfId="64" applyFont="1">
      <alignment/>
      <protection/>
    </xf>
    <xf numFmtId="0" fontId="21" fillId="0" borderId="0" xfId="64" applyFont="1">
      <alignment/>
      <protection/>
    </xf>
    <xf numFmtId="0" fontId="15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11" xfId="66" applyFont="1" applyBorder="1">
      <alignment/>
      <protection/>
    </xf>
    <xf numFmtId="0" fontId="3" fillId="0" borderId="16" xfId="66" applyFont="1" applyBorder="1" applyAlignment="1">
      <alignment vertical="center"/>
      <protection/>
    </xf>
    <xf numFmtId="0" fontId="30" fillId="0" borderId="0" xfId="66" applyFont="1" applyAlignment="1">
      <alignment horizontal="right"/>
      <protection/>
    </xf>
    <xf numFmtId="0" fontId="30" fillId="0" borderId="0" xfId="66" applyFont="1">
      <alignment/>
      <protection/>
    </xf>
    <xf numFmtId="0" fontId="31" fillId="0" borderId="0" xfId="61" applyFont="1">
      <alignment/>
      <protection/>
    </xf>
    <xf numFmtId="0" fontId="12" fillId="0" borderId="10" xfId="61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/>
    </xf>
    <xf numFmtId="178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49" fontId="4" fillId="0" borderId="0" xfId="64" applyNumberFormat="1">
      <alignment/>
      <protection/>
    </xf>
    <xf numFmtId="0" fontId="2" fillId="0" borderId="12" xfId="66" applyFont="1" applyBorder="1" applyAlignment="1">
      <alignment horizontal="center" vertical="center"/>
      <protection/>
    </xf>
    <xf numFmtId="0" fontId="3" fillId="0" borderId="16" xfId="66" applyFont="1" applyBorder="1">
      <alignment/>
      <protection/>
    </xf>
    <xf numFmtId="184" fontId="3" fillId="0" borderId="11" xfId="66" applyNumberFormat="1" applyFont="1" applyBorder="1">
      <alignment/>
      <protection/>
    </xf>
    <xf numFmtId="184" fontId="2" fillId="0" borderId="16" xfId="66" applyNumberFormat="1" applyFont="1" applyBorder="1">
      <alignment/>
      <protection/>
    </xf>
    <xf numFmtId="0" fontId="3" fillId="0" borderId="20" xfId="66" applyFont="1" applyBorder="1">
      <alignment/>
      <protection/>
    </xf>
    <xf numFmtId="184" fontId="3" fillId="0" borderId="14" xfId="66" applyNumberFormat="1" applyFont="1" applyBorder="1">
      <alignment/>
      <protection/>
    </xf>
    <xf numFmtId="184" fontId="2" fillId="0" borderId="18" xfId="66" applyNumberFormat="1" applyFont="1" applyBorder="1">
      <alignment/>
      <protection/>
    </xf>
    <xf numFmtId="0" fontId="4" fillId="0" borderId="22" xfId="66" applyBorder="1">
      <alignment/>
      <protection/>
    </xf>
    <xf numFmtId="0" fontId="2" fillId="0" borderId="14" xfId="66" applyFont="1" applyBorder="1">
      <alignment/>
      <protection/>
    </xf>
    <xf numFmtId="184" fontId="3" fillId="0" borderId="20" xfId="66" applyNumberFormat="1" applyFont="1" applyBorder="1">
      <alignment/>
      <protection/>
    </xf>
    <xf numFmtId="189" fontId="3" fillId="0" borderId="14" xfId="65" applyNumberFormat="1" applyFont="1" applyBorder="1" applyAlignment="1">
      <alignment horizontal="right" vertical="center"/>
      <protection/>
    </xf>
    <xf numFmtId="181" fontId="2" fillId="0" borderId="12" xfId="65" applyNumberFormat="1" applyFont="1" applyBorder="1" applyAlignment="1">
      <alignment horizontal="right" vertical="center"/>
      <protection/>
    </xf>
    <xf numFmtId="189" fontId="3" fillId="0" borderId="11" xfId="66" applyNumberFormat="1" applyFont="1" applyBorder="1" applyAlignment="1">
      <alignment horizontal="right" vertical="center"/>
      <protection/>
    </xf>
    <xf numFmtId="181" fontId="2" fillId="0" borderId="12" xfId="66" applyNumberFormat="1" applyFont="1" applyBorder="1" applyAlignment="1">
      <alignment horizontal="right" vertical="center"/>
      <protection/>
    </xf>
    <xf numFmtId="187" fontId="2" fillId="0" borderId="12" xfId="66" applyNumberFormat="1" applyFont="1" applyBorder="1" applyAlignment="1">
      <alignment horizontal="right" vertical="center"/>
      <protection/>
    </xf>
    <xf numFmtId="0" fontId="2" fillId="0" borderId="15" xfId="67" applyFont="1" applyBorder="1" applyAlignment="1">
      <alignment horizontal="center" vertical="center"/>
      <protection/>
    </xf>
    <xf numFmtId="181" fontId="3" fillId="0" borderId="18" xfId="67" applyNumberFormat="1" applyFont="1" applyBorder="1" applyAlignment="1">
      <alignment vertical="center"/>
      <protection/>
    </xf>
    <xf numFmtId="181" fontId="3" fillId="0" borderId="14" xfId="67" applyNumberFormat="1" applyFont="1" applyBorder="1" applyAlignment="1">
      <alignment vertical="center"/>
      <protection/>
    </xf>
    <xf numFmtId="181" fontId="2" fillId="0" borderId="15" xfId="67" applyNumberFormat="1" applyFont="1" applyBorder="1" applyAlignment="1">
      <alignment horizontal="right" vertical="center"/>
      <protection/>
    </xf>
    <xf numFmtId="181" fontId="3" fillId="0" borderId="14" xfId="67" applyNumberFormat="1" applyFont="1" applyBorder="1" applyAlignment="1">
      <alignment horizontal="right" vertical="center"/>
      <protection/>
    </xf>
    <xf numFmtId="181" fontId="2" fillId="0" borderId="22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Continuous" vertical="center"/>
      <protection/>
    </xf>
    <xf numFmtId="181" fontId="3" fillId="0" borderId="16" xfId="67" applyNumberFormat="1" applyFont="1" applyBorder="1" applyAlignment="1">
      <alignment horizontal="right" vertical="center"/>
      <protection/>
    </xf>
    <xf numFmtId="181" fontId="3" fillId="0" borderId="11" xfId="67" applyNumberFormat="1" applyFont="1" applyBorder="1" applyAlignment="1">
      <alignment horizontal="right" vertical="center"/>
      <protection/>
    </xf>
    <xf numFmtId="181" fontId="2" fillId="0" borderId="12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" vertical="center"/>
      <protection/>
    </xf>
    <xf numFmtId="181" fontId="3" fillId="0" borderId="16" xfId="67" applyNumberFormat="1" applyFont="1" applyBorder="1" applyAlignment="1">
      <alignment vertical="center"/>
      <protection/>
    </xf>
    <xf numFmtId="181" fontId="3" fillId="0" borderId="11" xfId="67" applyNumberFormat="1" applyFont="1" applyBorder="1" applyAlignment="1">
      <alignment vertical="center"/>
      <protection/>
    </xf>
    <xf numFmtId="181" fontId="2" fillId="0" borderId="20" xfId="67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Continuous" vertical="center"/>
    </xf>
    <xf numFmtId="3" fontId="12" fillId="0" borderId="0" xfId="61" applyNumberFormat="1">
      <alignment/>
      <protection/>
    </xf>
    <xf numFmtId="0" fontId="0" fillId="0" borderId="0" xfId="67" applyFont="1">
      <alignment/>
      <protection/>
    </xf>
    <xf numFmtId="186" fontId="3" fillId="0" borderId="11" xfId="67" applyNumberFormat="1" applyFont="1" applyBorder="1" applyAlignment="1">
      <alignment horizontal="right" vertical="center"/>
      <protection/>
    </xf>
    <xf numFmtId="181" fontId="4" fillId="0" borderId="0" xfId="67" applyNumberFormat="1">
      <alignment/>
      <protection/>
    </xf>
    <xf numFmtId="186" fontId="3" fillId="0" borderId="16" xfId="67" applyNumberFormat="1" applyFont="1" applyBorder="1" applyAlignment="1">
      <alignment horizontal="right" vertical="center"/>
      <protection/>
    </xf>
    <xf numFmtId="209" fontId="12" fillId="0" borderId="0" xfId="61" applyNumberFormat="1">
      <alignment/>
      <protection/>
    </xf>
    <xf numFmtId="0" fontId="1" fillId="0" borderId="0" xfId="0" applyFont="1" applyAlignment="1">
      <alignment horizontal="left" vertical="center"/>
    </xf>
    <xf numFmtId="211" fontId="79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37" fontId="2" fillId="0" borderId="12" xfId="59" applyNumberFormat="1" applyFont="1" applyBorder="1" applyAlignment="1">
      <alignment vertical="center"/>
      <protection/>
    </xf>
    <xf numFmtId="172" fontId="4" fillId="0" borderId="0" xfId="60" applyNumberFormat="1">
      <alignment/>
      <protection/>
    </xf>
    <xf numFmtId="211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top" wrapText="1"/>
    </xf>
    <xf numFmtId="0" fontId="79" fillId="0" borderId="16" xfId="0" applyFont="1" applyBorder="1" applyAlignment="1">
      <alignment horizontal="left" vertical="center"/>
    </xf>
    <xf numFmtId="0" fontId="79" fillId="0" borderId="11" xfId="0" applyFont="1" applyFill="1" applyBorder="1" applyAlignment="1">
      <alignment vertical="center"/>
    </xf>
    <xf numFmtId="0" fontId="79" fillId="0" borderId="20" xfId="0" applyFont="1" applyBorder="1" applyAlignment="1">
      <alignment vertical="center"/>
    </xf>
    <xf numFmtId="210" fontId="3" fillId="0" borderId="16" xfId="57" applyNumberFormat="1" applyFont="1" applyBorder="1" applyAlignment="1" quotePrefix="1">
      <alignment horizontal="right" vertical="center"/>
      <protection/>
    </xf>
    <xf numFmtId="211" fontId="3" fillId="0" borderId="20" xfId="0" applyNumberFormat="1" applyFont="1" applyBorder="1" applyAlignment="1">
      <alignment vertical="center"/>
    </xf>
    <xf numFmtId="210" fontId="3" fillId="0" borderId="20" xfId="57" applyNumberFormat="1" applyFont="1" applyBorder="1" applyAlignment="1" quotePrefix="1">
      <alignment horizontal="right" vertical="center"/>
      <protection/>
    </xf>
    <xf numFmtId="211" fontId="79" fillId="0" borderId="20" xfId="0" applyNumberFormat="1" applyFont="1" applyBorder="1" applyAlignment="1">
      <alignment vertical="center"/>
    </xf>
    <xf numFmtId="210" fontId="3" fillId="0" borderId="11" xfId="57" applyNumberFormat="1" applyFont="1" applyBorder="1" applyAlignment="1" quotePrefix="1">
      <alignment horizontal="right" vertical="center"/>
      <protection/>
    </xf>
    <xf numFmtId="211" fontId="3" fillId="0" borderId="11" xfId="0" applyNumberFormat="1" applyFont="1" applyBorder="1" applyAlignment="1">
      <alignment vertical="center"/>
    </xf>
    <xf numFmtId="211" fontId="79" fillId="0" borderId="1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7" fontId="4" fillId="0" borderId="0" xfId="66" applyNumberFormat="1">
      <alignment/>
      <protection/>
    </xf>
    <xf numFmtId="180" fontId="12" fillId="0" borderId="0" xfId="61" applyNumberFormat="1" applyFont="1">
      <alignment/>
      <protection/>
    </xf>
    <xf numFmtId="0" fontId="5" fillId="0" borderId="0" xfId="58" applyFont="1" applyBorder="1">
      <alignment/>
      <protection/>
    </xf>
    <xf numFmtId="184" fontId="2" fillId="0" borderId="11" xfId="61" applyNumberFormat="1" applyFont="1" applyBorder="1" applyAlignment="1">
      <alignment/>
      <protection/>
    </xf>
    <xf numFmtId="184" fontId="0" fillId="0" borderId="11" xfId="61" applyNumberFormat="1" applyFont="1" applyBorder="1" applyAlignment="1">
      <alignment/>
      <protection/>
    </xf>
    <xf numFmtId="184" fontId="3" fillId="0" borderId="11" xfId="61" applyNumberFormat="1" applyFont="1" applyBorder="1" applyAlignment="1">
      <alignment/>
      <protection/>
    </xf>
    <xf numFmtId="184" fontId="12" fillId="0" borderId="11" xfId="61" applyNumberFormat="1" applyBorder="1" applyAlignment="1">
      <alignment/>
      <protection/>
    </xf>
    <xf numFmtId="184" fontId="9" fillId="0" borderId="11" xfId="61" applyNumberFormat="1" applyFont="1" applyBorder="1" applyAlignment="1">
      <alignment/>
      <protection/>
    </xf>
    <xf numFmtId="184" fontId="12" fillId="0" borderId="11" xfId="61" applyNumberFormat="1" applyFont="1" applyBorder="1" applyAlignment="1">
      <alignment/>
      <protection/>
    </xf>
    <xf numFmtId="184" fontId="0" fillId="0" borderId="20" xfId="61" applyNumberFormat="1" applyFont="1" applyBorder="1" applyAlignment="1">
      <alignment/>
      <protection/>
    </xf>
    <xf numFmtId="218" fontId="2" fillId="0" borderId="11" xfId="61" applyNumberFormat="1" applyFont="1" applyBorder="1" applyAlignment="1">
      <alignment/>
      <protection/>
    </xf>
    <xf numFmtId="218" fontId="0" fillId="0" borderId="11" xfId="61" applyNumberFormat="1" applyFont="1" applyBorder="1" applyAlignment="1">
      <alignment/>
      <protection/>
    </xf>
    <xf numFmtId="218" fontId="3" fillId="0" borderId="11" xfId="61" applyNumberFormat="1" applyFont="1" applyBorder="1" applyAlignment="1">
      <alignment/>
      <protection/>
    </xf>
    <xf numFmtId="218" fontId="9" fillId="0" borderId="11" xfId="61" applyNumberFormat="1" applyFont="1" applyBorder="1" applyAlignment="1">
      <alignment/>
      <protection/>
    </xf>
    <xf numFmtId="0" fontId="2" fillId="0" borderId="20" xfId="62" applyNumberFormat="1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36" fillId="0" borderId="0" xfId="67" applyFont="1">
      <alignment/>
      <protection/>
    </xf>
    <xf numFmtId="0" fontId="36" fillId="0" borderId="0" xfId="66" applyFont="1" applyAlignment="1">
      <alignment horizontal="left"/>
      <protection/>
    </xf>
    <xf numFmtId="0" fontId="38" fillId="0" borderId="0" xfId="66" applyFont="1" applyAlignment="1">
      <alignment horizontal="left"/>
      <protection/>
    </xf>
    <xf numFmtId="0" fontId="0" fillId="0" borderId="0" xfId="58" applyFont="1" applyBorder="1">
      <alignment/>
      <protection/>
    </xf>
    <xf numFmtId="3" fontId="3" fillId="0" borderId="11" xfId="63" applyNumberFormat="1" applyFont="1" applyBorder="1">
      <alignment/>
      <protection/>
    </xf>
    <xf numFmtId="3" fontId="3" fillId="0" borderId="11" xfId="63" applyNumberFormat="1" applyFont="1" applyFill="1" applyBorder="1">
      <alignment/>
      <protection/>
    </xf>
    <xf numFmtId="0" fontId="3" fillId="0" borderId="11" xfId="63" applyFont="1" applyBorder="1">
      <alignment/>
      <protection/>
    </xf>
    <xf numFmtId="0" fontId="3" fillId="0" borderId="11" xfId="63" applyFont="1" applyFill="1" applyBorder="1">
      <alignment/>
      <protection/>
    </xf>
    <xf numFmtId="224" fontId="3" fillId="0" borderId="25" xfId="67" applyNumberFormat="1" applyFont="1" applyBorder="1" applyAlignment="1">
      <alignment horizontal="center" vertical="center"/>
      <protection/>
    </xf>
    <xf numFmtId="224" fontId="3" fillId="0" borderId="14" xfId="67" applyNumberFormat="1" applyFont="1" applyBorder="1" applyAlignment="1">
      <alignment horizontal="center" vertical="center"/>
      <protection/>
    </xf>
    <xf numFmtId="224" fontId="3" fillId="0" borderId="20" xfId="67" applyNumberFormat="1" applyFont="1" applyBorder="1" applyAlignment="1">
      <alignment horizontal="center" vertical="center"/>
      <protection/>
    </xf>
    <xf numFmtId="224" fontId="3" fillId="0" borderId="22" xfId="67" applyNumberFormat="1" applyFont="1" applyBorder="1" applyAlignment="1">
      <alignment horizontal="center" vertical="center"/>
      <protection/>
    </xf>
    <xf numFmtId="180" fontId="12" fillId="0" borderId="0" xfId="61" applyNumberFormat="1">
      <alignment/>
      <protection/>
    </xf>
    <xf numFmtId="37" fontId="4" fillId="0" borderId="0" xfId="59" applyNumberFormat="1">
      <alignment/>
      <protection/>
    </xf>
    <xf numFmtId="0" fontId="2" fillId="0" borderId="12" xfId="63" applyFont="1" applyBorder="1" applyAlignment="1">
      <alignment horizontal="center"/>
      <protection/>
    </xf>
    <xf numFmtId="0" fontId="2" fillId="0" borderId="12" xfId="63" applyFont="1" applyFill="1" applyBorder="1" applyAlignment="1">
      <alignment horizontal="center"/>
      <protection/>
    </xf>
    <xf numFmtId="0" fontId="2" fillId="0" borderId="16" xfId="63" applyFont="1" applyBorder="1">
      <alignment/>
      <protection/>
    </xf>
    <xf numFmtId="0" fontId="2" fillId="0" borderId="16" xfId="63" applyFont="1" applyFill="1" applyBorder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3" fontId="3" fillId="0" borderId="11" xfId="63" applyNumberFormat="1" applyFont="1" applyFill="1" applyBorder="1" applyAlignment="1">
      <alignment horizontal="right"/>
      <protection/>
    </xf>
    <xf numFmtId="0" fontId="9" fillId="0" borderId="11" xfId="63" applyNumberFormat="1" applyFont="1" applyBorder="1" applyAlignment="1">
      <alignment horizontal="right"/>
      <protection/>
    </xf>
    <xf numFmtId="49" fontId="9" fillId="0" borderId="11" xfId="63" applyNumberFormat="1" applyFont="1" applyBorder="1" applyAlignment="1">
      <alignment horizontal="right"/>
      <protection/>
    </xf>
    <xf numFmtId="0" fontId="9" fillId="0" borderId="11" xfId="63" applyNumberFormat="1" applyFont="1" applyFill="1" applyBorder="1" applyAlignment="1">
      <alignment horizontal="right"/>
      <protection/>
    </xf>
    <xf numFmtId="3" fontId="9" fillId="0" borderId="11" xfId="63" applyNumberFormat="1" applyFont="1" applyBorder="1" applyAlignment="1">
      <alignment horizontal="right"/>
      <protection/>
    </xf>
    <xf numFmtId="3" fontId="9" fillId="0" borderId="11" xfId="63" applyNumberFormat="1" applyFont="1" applyFill="1" applyBorder="1" applyAlignment="1">
      <alignment horizontal="right"/>
      <protection/>
    </xf>
    <xf numFmtId="180" fontId="3" fillId="0" borderId="11" xfId="63" applyNumberFormat="1" applyFont="1" applyBorder="1" applyAlignment="1">
      <alignment horizontal="right"/>
      <protection/>
    </xf>
    <xf numFmtId="180" fontId="3" fillId="0" borderId="11" xfId="63" applyNumberFormat="1" applyFont="1" applyFill="1" applyBorder="1" applyAlignment="1">
      <alignment horizontal="right"/>
      <protection/>
    </xf>
    <xf numFmtId="2" fontId="3" fillId="0" borderId="11" xfId="63" applyNumberFormat="1" applyFont="1" applyFill="1" applyBorder="1" applyAlignment="1">
      <alignment horizontal="right"/>
      <protection/>
    </xf>
    <xf numFmtId="180" fontId="3" fillId="0" borderId="20" xfId="63" applyNumberFormat="1" applyFont="1" applyBorder="1" applyAlignment="1">
      <alignment horizontal="right" vertical="top"/>
      <protection/>
    </xf>
    <xf numFmtId="180" fontId="3" fillId="0" borderId="20" xfId="63" applyNumberFormat="1" applyFont="1" applyFill="1" applyBorder="1" applyAlignment="1">
      <alignment horizontal="right" vertical="top"/>
      <protection/>
    </xf>
    <xf numFmtId="2" fontId="3" fillId="0" borderId="20" xfId="63" applyNumberFormat="1" applyFont="1" applyFill="1" applyBorder="1" applyAlignment="1">
      <alignment horizontal="right" vertical="top"/>
      <protection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53" applyFont="1" applyBorder="1" applyAlignment="1" applyProtection="1">
      <alignment horizontal="centerContinuous"/>
      <protection/>
    </xf>
    <xf numFmtId="0" fontId="80" fillId="0" borderId="0" xfId="0" applyFont="1" applyAlignment="1">
      <alignment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20" xfId="60" applyBorder="1" applyAlignment="1">
      <alignment horizontal="center" vertical="center"/>
      <protection/>
    </xf>
    <xf numFmtId="0" fontId="1" fillId="0" borderId="0" xfId="60" applyFont="1" applyAlignment="1">
      <alignment horizontal="left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" fillId="0" borderId="13" xfId="66" applyFont="1" applyBorder="1" applyAlignment="1">
      <alignment horizontal="center" vertic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center" vertical="center"/>
      <protection/>
    </xf>
    <xf numFmtId="0" fontId="79" fillId="0" borderId="16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23" fillId="0" borderId="0" xfId="53" applyAlignment="1" applyProtection="1">
      <alignment/>
      <protection/>
    </xf>
    <xf numFmtId="0" fontId="23" fillId="0" borderId="0" xfId="53" applyAlignment="1" applyProtection="1" quotePrefix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TAB-1.2" xfId="59"/>
    <cellStyle name="Normal_TAB-1.3" xfId="60"/>
    <cellStyle name="Normal_tables  indicator transport 2005 final" xfId="61"/>
    <cellStyle name="Normal_TMUTAB2.1" xfId="62"/>
    <cellStyle name="Normal_TMUTAB2.2" xfId="63"/>
    <cellStyle name="Normal_TMUTAB2.2_tables  indicator transport 2005 final" xfId="64"/>
    <cellStyle name="Normal_TMUTAB2.4" xfId="65"/>
    <cellStyle name="Normal_TMUTAB2.4&amp;2.5" xfId="66"/>
    <cellStyle name="Normal_TMUTAB2-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438150</xdr:colOff>
      <xdr:row>15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419100" cy="6124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57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638175</xdr:colOff>
      <xdr:row>33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257175"/>
          <a:ext cx="476250" cy="6162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171450</xdr:rowOff>
    </xdr:from>
    <xdr:to>
      <xdr:col>10</xdr:col>
      <xdr:colOff>114300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72450" y="409575"/>
          <a:ext cx="457200" cy="5600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772400" y="19050"/>
          <a:ext cx="45720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08.66015625" style="323" customWidth="1"/>
    <col min="2" max="16384" width="9.33203125" style="323" customWidth="1"/>
  </cols>
  <sheetData>
    <row r="1" ht="15.75">
      <c r="A1" s="324" t="s">
        <v>172</v>
      </c>
    </row>
    <row r="2" ht="23.25" customHeight="1">
      <c r="A2" s="326" t="s">
        <v>173</v>
      </c>
    </row>
    <row r="4" ht="24.75" customHeight="1">
      <c r="A4" s="344" t="s">
        <v>175</v>
      </c>
    </row>
    <row r="5" ht="24.75" customHeight="1">
      <c r="A5" s="344" t="s">
        <v>176</v>
      </c>
    </row>
    <row r="6" ht="24.75" customHeight="1">
      <c r="A6" s="344" t="s">
        <v>152</v>
      </c>
    </row>
    <row r="7" ht="24.75" customHeight="1">
      <c r="A7" s="345" t="s">
        <v>174</v>
      </c>
    </row>
    <row r="8" ht="24.75" customHeight="1">
      <c r="A8" s="345" t="s">
        <v>157</v>
      </c>
    </row>
    <row r="9" ht="24.75" customHeight="1">
      <c r="A9" s="344" t="s">
        <v>164</v>
      </c>
    </row>
    <row r="10" ht="24.75" customHeight="1">
      <c r="A10" s="344" t="s">
        <v>167</v>
      </c>
    </row>
    <row r="11" ht="24.75" customHeight="1">
      <c r="A11" s="344" t="s">
        <v>170</v>
      </c>
    </row>
    <row r="12" ht="24.75" customHeight="1">
      <c r="A12" s="344" t="s">
        <v>153</v>
      </c>
    </row>
  </sheetData>
  <sheetProtection/>
  <hyperlinks>
    <hyperlink ref="A4" location="'table 1.1'!A1" display="Table 1.1 - Vehicles registered as at June 2016"/>
    <hyperlink ref="A8" location="'table 2.2'!A1" display="Table 2.2 - Road traffic accidents ¹ and casualties, 2006- 2015, Jan. - June 2016"/>
    <hyperlink ref="A5" location="'table 1.2'!A1" display="Table 1.2 - Vehicles registered by type, December 2006 - December 2015 and June 2016"/>
    <hyperlink ref="A6" location="'table 1.3'!A1" display="Table 1.3 - Registration of vehicles by type, Jan. - June 2015 and Jan. - June 2016"/>
    <hyperlink ref="A7" location="'table 2.1'!A1" display="Table 2.1 - Road traffic accidents¹, Jan. - June 2015 and Jan. - June 2016"/>
    <hyperlink ref="A9" location="'table 2.3'!A1" display="Table 2.3 - Number of vehicles¹ involved in accidents (causing casualties) by type, January 2015 - June 2016"/>
    <hyperlink ref="A10" location="'table 2.4 &amp; 2.5'!A1" display="Table 2.4 -  Number of casualties by class of road users, January 2015 - June 2016"/>
    <hyperlink ref="A11" location="'table 2.4 &amp; 2.5'!A1" display="Table 2.5 -  Casualty accidents involved in &quot;hit and run&quot; cases, January 2015 - June 2016"/>
    <hyperlink ref="A12" location="'table 2.6'!A1" display="Table 2.6 - Number of fatalities by category of road users and age-group, January to June 201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1" sqref="H1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142</v>
      </c>
      <c r="B1" s="2"/>
      <c r="C1" s="2"/>
      <c r="D1" s="2"/>
      <c r="E1" s="2"/>
      <c r="F1" s="2"/>
      <c r="G1" s="2"/>
      <c r="H1" s="325" t="s">
        <v>177</v>
      </c>
      <c r="I1" s="15"/>
    </row>
    <row r="2" spans="1:9" ht="9" customHeight="1">
      <c r="A2" s="4"/>
      <c r="B2" s="4"/>
      <c r="C2" s="4"/>
      <c r="D2" s="4"/>
      <c r="E2" s="4"/>
      <c r="F2" s="4"/>
      <c r="G2" s="5"/>
      <c r="H2" s="5"/>
      <c r="I2" s="16"/>
    </row>
    <row r="3" spans="1:9" s="24" customFormat="1" ht="72" customHeight="1">
      <c r="A3" s="25" t="s">
        <v>0</v>
      </c>
      <c r="B3" s="26" t="s">
        <v>143</v>
      </c>
      <c r="C3" s="27" t="s">
        <v>144</v>
      </c>
      <c r="D3" s="28" t="s">
        <v>145</v>
      </c>
      <c r="E3" s="26" t="s">
        <v>148</v>
      </c>
      <c r="F3" s="26" t="s">
        <v>149</v>
      </c>
      <c r="G3" s="26" t="s">
        <v>146</v>
      </c>
      <c r="H3" s="29" t="s">
        <v>147</v>
      </c>
      <c r="I3" s="23"/>
    </row>
    <row r="4" spans="1:9" ht="36" customHeight="1">
      <c r="A4" s="22" t="s">
        <v>1</v>
      </c>
      <c r="B4" s="6">
        <v>188299</v>
      </c>
      <c r="C4" s="7">
        <v>3284</v>
      </c>
      <c r="D4" s="7">
        <v>4202</v>
      </c>
      <c r="E4" s="7">
        <v>122</v>
      </c>
      <c r="F4" s="9">
        <v>621</v>
      </c>
      <c r="G4" s="8">
        <f aca="true" t="shared" si="0" ref="G4:G12">B4+C4+D4+E4-F4</f>
        <v>195286</v>
      </c>
      <c r="H4" s="19">
        <f aca="true" t="shared" si="1" ref="H4:H13">C4+D4+E4-F4</f>
        <v>6987</v>
      </c>
      <c r="I4" s="17"/>
    </row>
    <row r="5" spans="1:9" ht="36" customHeight="1">
      <c r="A5" s="22" t="s">
        <v>6</v>
      </c>
      <c r="B5" s="8">
        <v>49301</v>
      </c>
      <c r="C5" s="216" t="s">
        <v>89</v>
      </c>
      <c r="D5" s="7">
        <v>14</v>
      </c>
      <c r="E5" s="216" t="s">
        <v>89</v>
      </c>
      <c r="F5" s="9">
        <v>200</v>
      </c>
      <c r="G5" s="8">
        <f>B5+D5-F5</f>
        <v>49115</v>
      </c>
      <c r="H5" s="19">
        <f>D5-F5</f>
        <v>-186</v>
      </c>
      <c r="I5" s="17"/>
    </row>
    <row r="6" spans="1:9" ht="36" customHeight="1">
      <c r="A6" s="22" t="s">
        <v>97</v>
      </c>
      <c r="B6" s="8">
        <v>2689</v>
      </c>
      <c r="C6" s="7">
        <v>616</v>
      </c>
      <c r="D6" s="7">
        <v>5</v>
      </c>
      <c r="E6" s="7">
        <v>23</v>
      </c>
      <c r="F6" s="9">
        <v>159</v>
      </c>
      <c r="G6" s="8">
        <f t="shared" si="0"/>
        <v>3174</v>
      </c>
      <c r="H6" s="19">
        <f t="shared" si="1"/>
        <v>485</v>
      </c>
      <c r="I6" s="17"/>
    </row>
    <row r="7" spans="1:9" ht="36" customHeight="1">
      <c r="A7" s="22" t="s">
        <v>7</v>
      </c>
      <c r="B7" s="8">
        <v>77603</v>
      </c>
      <c r="C7" s="7">
        <v>2912</v>
      </c>
      <c r="D7" s="7">
        <v>22</v>
      </c>
      <c r="E7" s="7">
        <v>150</v>
      </c>
      <c r="F7" s="9">
        <v>391</v>
      </c>
      <c r="G7" s="8">
        <f t="shared" si="0"/>
        <v>80296</v>
      </c>
      <c r="H7" s="19">
        <f t="shared" si="1"/>
        <v>2693</v>
      </c>
      <c r="I7" s="17"/>
    </row>
    <row r="8" spans="1:9" ht="36" customHeight="1">
      <c r="A8" s="22" t="s">
        <v>8</v>
      </c>
      <c r="B8" s="8">
        <v>116085</v>
      </c>
      <c r="C8" s="7">
        <v>968</v>
      </c>
      <c r="D8" s="216" t="s">
        <v>89</v>
      </c>
      <c r="E8" s="216" t="s">
        <v>89</v>
      </c>
      <c r="F8" s="9">
        <v>718</v>
      </c>
      <c r="G8" s="8">
        <f>B8+C8-F8</f>
        <v>116335</v>
      </c>
      <c r="H8" s="19">
        <f>C8-F8</f>
        <v>250</v>
      </c>
      <c r="I8" s="17"/>
    </row>
    <row r="9" spans="1:9" ht="36" customHeight="1">
      <c r="A9" s="22" t="s">
        <v>9</v>
      </c>
      <c r="B9" s="8">
        <v>14372</v>
      </c>
      <c r="C9" s="7">
        <v>120</v>
      </c>
      <c r="D9" s="7">
        <v>68</v>
      </c>
      <c r="E9" s="7">
        <v>18</v>
      </c>
      <c r="F9" s="9">
        <v>83</v>
      </c>
      <c r="G9" s="8">
        <f t="shared" si="0"/>
        <v>14495</v>
      </c>
      <c r="H9" s="19">
        <f t="shared" si="1"/>
        <v>123</v>
      </c>
      <c r="I9" s="17"/>
    </row>
    <row r="10" spans="1:9" ht="36" customHeight="1">
      <c r="A10" s="22" t="s">
        <v>2</v>
      </c>
      <c r="B10" s="8">
        <v>27229</v>
      </c>
      <c r="C10" s="7">
        <v>261</v>
      </c>
      <c r="D10" s="7">
        <v>142</v>
      </c>
      <c r="E10" s="7">
        <v>25</v>
      </c>
      <c r="F10" s="9">
        <v>282</v>
      </c>
      <c r="G10" s="8">
        <f t="shared" si="0"/>
        <v>27375</v>
      </c>
      <c r="H10" s="19">
        <f t="shared" si="1"/>
        <v>146</v>
      </c>
      <c r="I10" s="17"/>
    </row>
    <row r="11" spans="1:9" ht="36" customHeight="1">
      <c r="A11" s="22" t="s">
        <v>3</v>
      </c>
      <c r="B11" s="8">
        <v>2980</v>
      </c>
      <c r="C11" s="7">
        <v>147</v>
      </c>
      <c r="D11" s="216" t="s">
        <v>89</v>
      </c>
      <c r="E11" s="216" t="s">
        <v>89</v>
      </c>
      <c r="F11" s="9">
        <v>48</v>
      </c>
      <c r="G11" s="8">
        <f>B11+C11-F11</f>
        <v>3079</v>
      </c>
      <c r="H11" s="19">
        <f>C11-F11</f>
        <v>99</v>
      </c>
      <c r="I11" s="17"/>
    </row>
    <row r="12" spans="1:9" ht="36" customHeight="1">
      <c r="A12" s="22" t="s">
        <v>4</v>
      </c>
      <c r="B12" s="8">
        <v>7586</v>
      </c>
      <c r="C12" s="7">
        <v>59</v>
      </c>
      <c r="D12" s="7">
        <v>33</v>
      </c>
      <c r="E12" s="7">
        <v>7</v>
      </c>
      <c r="F12" s="9">
        <v>85</v>
      </c>
      <c r="G12" s="8">
        <f t="shared" si="0"/>
        <v>7600</v>
      </c>
      <c r="H12" s="19">
        <f t="shared" si="1"/>
        <v>14</v>
      </c>
      <c r="I12" s="17"/>
    </row>
    <row r="13" spans="1:9" ht="36" customHeight="1">
      <c r="A13" s="10" t="s">
        <v>5</v>
      </c>
      <c r="B13" s="11">
        <f aca="true" t="shared" si="2" ref="B13:G13">SUM(B4:B12)</f>
        <v>486144</v>
      </c>
      <c r="C13" s="11">
        <f t="shared" si="2"/>
        <v>8367</v>
      </c>
      <c r="D13" s="12">
        <f t="shared" si="2"/>
        <v>4486</v>
      </c>
      <c r="E13" s="11">
        <f t="shared" si="2"/>
        <v>345</v>
      </c>
      <c r="F13" s="217">
        <f t="shared" si="2"/>
        <v>2587</v>
      </c>
      <c r="G13" s="251">
        <f t="shared" si="2"/>
        <v>496755</v>
      </c>
      <c r="H13" s="20">
        <f t="shared" si="1"/>
        <v>10611</v>
      </c>
      <c r="I13" s="17"/>
    </row>
    <row r="14" spans="1:9" s="13" customFormat="1" ht="11.25" customHeight="1">
      <c r="A14"/>
      <c r="B14"/>
      <c r="C14"/>
      <c r="D14"/>
      <c r="E14"/>
      <c r="F14"/>
      <c r="G14"/>
      <c r="H14"/>
      <c r="I14" s="17"/>
    </row>
    <row r="15" spans="1:9" s="13" customFormat="1" ht="15" customHeight="1">
      <c r="A15" s="5" t="s">
        <v>122</v>
      </c>
      <c r="B15" s="260"/>
      <c r="C15" s="260"/>
      <c r="D15" s="295" t="s">
        <v>133</v>
      </c>
      <c r="E15" s="260"/>
      <c r="F15"/>
      <c r="G15"/>
      <c r="H15"/>
      <c r="I15" s="18"/>
    </row>
    <row r="16" spans="1:9" s="13" customFormat="1" ht="15" customHeight="1">
      <c r="A16" s="260" t="s">
        <v>123</v>
      </c>
      <c r="B16" s="260"/>
      <c r="C16" s="260"/>
      <c r="D16" s="260" t="s">
        <v>124</v>
      </c>
      <c r="E16" s="260"/>
      <c r="F16"/>
      <c r="G16" s="14"/>
      <c r="H16" s="14"/>
      <c r="I16" s="3"/>
    </row>
    <row r="24" spans="2:5" ht="12.75">
      <c r="B24" s="14"/>
      <c r="C24" s="14"/>
      <c r="D24" s="14"/>
      <c r="E24" s="14"/>
    </row>
    <row r="25" ht="12.75">
      <c r="D25" s="14"/>
    </row>
    <row r="32" spans="2:3" ht="12.75">
      <c r="B32" s="14"/>
      <c r="C32" s="14"/>
    </row>
    <row r="33" ht="12.75">
      <c r="C33" s="14"/>
    </row>
  </sheetData>
  <sheetProtection/>
  <hyperlinks>
    <hyperlink ref="H1" location="'Table of Contents'!A1" display="Back"/>
  </hyperlinks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5:H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L1" sqref="L1"/>
    </sheetView>
  </sheetViews>
  <sheetFormatPr defaultColWidth="10.66015625" defaultRowHeight="12.75"/>
  <cols>
    <col min="1" max="1" width="29.66015625" style="32" customWidth="1"/>
    <col min="2" max="5" width="10.33203125" style="32" customWidth="1"/>
    <col min="6" max="7" width="10.66015625" style="32" customWidth="1"/>
    <col min="8" max="11" width="10.33203125" style="32" customWidth="1"/>
    <col min="12" max="12" width="10.83203125" style="32" customWidth="1"/>
    <col min="13" max="13" width="8.5" style="32" customWidth="1"/>
    <col min="14" max="16384" width="10.66015625" style="32" customWidth="1"/>
  </cols>
  <sheetData>
    <row r="1" spans="1:12" ht="18.75" customHeight="1">
      <c r="A1" s="30" t="s">
        <v>150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5" t="s">
        <v>177</v>
      </c>
    </row>
    <row r="2" spans="1:11" ht="9" customHeight="1">
      <c r="A2" s="31" t="s">
        <v>10</v>
      </c>
      <c r="B2" s="31"/>
      <c r="C2" s="31"/>
      <c r="D2" s="31"/>
      <c r="E2" s="31"/>
      <c r="F2" s="33"/>
      <c r="G2" s="34"/>
      <c r="H2" s="34"/>
      <c r="I2" s="34"/>
      <c r="J2" s="34"/>
      <c r="K2" s="34"/>
    </row>
    <row r="3" spans="1:12" s="38" customFormat="1" ht="36" customHeight="1">
      <c r="A3" s="35" t="s">
        <v>11</v>
      </c>
      <c r="B3" s="36">
        <v>2006</v>
      </c>
      <c r="C3" s="36">
        <v>2007</v>
      </c>
      <c r="D3" s="36">
        <v>2008</v>
      </c>
      <c r="E3" s="36">
        <v>2009</v>
      </c>
      <c r="F3" s="36">
        <v>2010</v>
      </c>
      <c r="G3" s="36">
        <v>2011</v>
      </c>
      <c r="H3" s="36">
        <v>2012</v>
      </c>
      <c r="I3" s="36">
        <v>2013</v>
      </c>
      <c r="J3" s="36">
        <v>2014</v>
      </c>
      <c r="K3" s="36">
        <v>2015</v>
      </c>
      <c r="L3" s="37" t="s">
        <v>151</v>
      </c>
    </row>
    <row r="4" spans="1:12" s="38" customFormat="1" ht="26.25" customHeight="1">
      <c r="A4" s="39" t="s">
        <v>12</v>
      </c>
      <c r="B4" s="40">
        <v>91911</v>
      </c>
      <c r="C4" s="40">
        <v>99770</v>
      </c>
      <c r="D4" s="40">
        <v>109507</v>
      </c>
      <c r="E4" s="218">
        <v>117890</v>
      </c>
      <c r="F4" s="218">
        <v>127363</v>
      </c>
      <c r="G4" s="218">
        <v>136225</v>
      </c>
      <c r="H4" s="218">
        <v>147733</v>
      </c>
      <c r="I4" s="218">
        <v>160701</v>
      </c>
      <c r="J4" s="218">
        <v>173954</v>
      </c>
      <c r="K4" s="218">
        <v>188299</v>
      </c>
      <c r="L4" s="218">
        <v>195286</v>
      </c>
    </row>
    <row r="5" spans="1:12" s="38" customFormat="1" ht="21" customHeight="1">
      <c r="A5" s="41" t="s">
        <v>13</v>
      </c>
      <c r="B5" s="42">
        <v>6860</v>
      </c>
      <c r="C5" s="42">
        <v>6885</v>
      </c>
      <c r="D5" s="42">
        <v>6941</v>
      </c>
      <c r="E5" s="219">
        <v>6921</v>
      </c>
      <c r="F5" s="219">
        <v>6924</v>
      </c>
      <c r="G5" s="219">
        <v>6907</v>
      </c>
      <c r="H5" s="219">
        <v>6905</v>
      </c>
      <c r="I5" s="219">
        <v>6915</v>
      </c>
      <c r="J5" s="219">
        <v>6911</v>
      </c>
      <c r="K5" s="219">
        <v>6907</v>
      </c>
      <c r="L5" s="219">
        <v>6905</v>
      </c>
    </row>
    <row r="6" spans="1:12" s="38" customFormat="1" ht="25.5" customHeight="1">
      <c r="A6" s="39" t="s">
        <v>14</v>
      </c>
      <c r="B6" s="43">
        <v>43221</v>
      </c>
      <c r="C6" s="43">
        <v>44635</v>
      </c>
      <c r="D6" s="43">
        <v>46021</v>
      </c>
      <c r="E6" s="220">
        <v>47146</v>
      </c>
      <c r="F6" s="220">
        <v>48271</v>
      </c>
      <c r="G6" s="220">
        <v>49132</v>
      </c>
      <c r="H6" s="220">
        <v>50116</v>
      </c>
      <c r="I6" s="220">
        <v>49730</v>
      </c>
      <c r="J6" s="220">
        <v>49503</v>
      </c>
      <c r="K6" s="220">
        <v>49301</v>
      </c>
      <c r="L6" s="220">
        <v>49115</v>
      </c>
    </row>
    <row r="7" spans="1:14" s="38" customFormat="1" ht="25.5" customHeight="1">
      <c r="A7" s="22" t="s">
        <v>98</v>
      </c>
      <c r="B7" s="216" t="s">
        <v>99</v>
      </c>
      <c r="C7" s="216" t="s">
        <v>99</v>
      </c>
      <c r="D7" s="216" t="s">
        <v>99</v>
      </c>
      <c r="E7" s="216" t="s">
        <v>99</v>
      </c>
      <c r="F7" s="216" t="s">
        <v>99</v>
      </c>
      <c r="G7" s="216" t="s">
        <v>99</v>
      </c>
      <c r="H7" s="216" t="s">
        <v>99</v>
      </c>
      <c r="I7" s="220">
        <v>1155</v>
      </c>
      <c r="J7" s="220">
        <v>2065</v>
      </c>
      <c r="K7" s="220">
        <v>2689</v>
      </c>
      <c r="L7" s="220">
        <v>3174</v>
      </c>
      <c r="N7" s="46"/>
    </row>
    <row r="8" spans="1:12" s="38" customFormat="1" ht="25.5" customHeight="1">
      <c r="A8" s="39" t="s">
        <v>15</v>
      </c>
      <c r="B8" s="43">
        <v>1118</v>
      </c>
      <c r="C8" s="43">
        <v>1223</v>
      </c>
      <c r="D8" s="43">
        <v>1290</v>
      </c>
      <c r="E8" s="220">
        <v>1275</v>
      </c>
      <c r="F8" s="220">
        <v>1249</v>
      </c>
      <c r="G8" s="220">
        <v>1230</v>
      </c>
      <c r="H8" s="220">
        <v>1244</v>
      </c>
      <c r="I8" s="220">
        <v>1250</v>
      </c>
      <c r="J8" s="220">
        <v>1271</v>
      </c>
      <c r="K8" s="220">
        <v>1284</v>
      </c>
      <c r="L8" s="220">
        <v>1293</v>
      </c>
    </row>
    <row r="9" spans="1:12" s="38" customFormat="1" ht="25.5" customHeight="1">
      <c r="A9" s="39" t="s">
        <v>16</v>
      </c>
      <c r="B9" s="43">
        <v>33936</v>
      </c>
      <c r="C9" s="43">
        <v>36969</v>
      </c>
      <c r="D9" s="43">
        <v>40804</v>
      </c>
      <c r="E9" s="220">
        <v>44222</v>
      </c>
      <c r="F9" s="220">
        <v>48655</v>
      </c>
      <c r="G9" s="220">
        <v>53410</v>
      </c>
      <c r="H9" s="220">
        <v>59637</v>
      </c>
      <c r="I9" s="220">
        <v>65827</v>
      </c>
      <c r="J9" s="220">
        <v>72067</v>
      </c>
      <c r="K9" s="220">
        <v>77603</v>
      </c>
      <c r="L9" s="220">
        <v>80296</v>
      </c>
    </row>
    <row r="10" spans="1:14" s="38" customFormat="1" ht="25.5" customHeight="1">
      <c r="A10" s="39" t="s">
        <v>17</v>
      </c>
      <c r="B10" s="43">
        <v>104238</v>
      </c>
      <c r="C10" s="43">
        <v>105637</v>
      </c>
      <c r="D10" s="43">
        <v>107184</v>
      </c>
      <c r="E10" s="220">
        <v>108713</v>
      </c>
      <c r="F10" s="220">
        <v>110674</v>
      </c>
      <c r="G10" s="220">
        <v>112296</v>
      </c>
      <c r="H10" s="220">
        <v>113871</v>
      </c>
      <c r="I10" s="220">
        <v>114958</v>
      </c>
      <c r="J10" s="220">
        <v>115784</v>
      </c>
      <c r="K10" s="220">
        <v>116085</v>
      </c>
      <c r="L10" s="220">
        <v>116335</v>
      </c>
      <c r="N10" s="46"/>
    </row>
    <row r="11" spans="1:12" s="38" customFormat="1" ht="25.5" customHeight="1">
      <c r="A11" s="39" t="s">
        <v>18</v>
      </c>
      <c r="B11" s="43">
        <v>12272</v>
      </c>
      <c r="C11" s="43">
        <v>12536</v>
      </c>
      <c r="D11" s="43">
        <v>12726</v>
      </c>
      <c r="E11" s="220">
        <v>12950</v>
      </c>
      <c r="F11" s="220">
        <v>13186</v>
      </c>
      <c r="G11" s="220">
        <v>13539</v>
      </c>
      <c r="H11" s="220">
        <v>13902</v>
      </c>
      <c r="I11" s="220">
        <v>14061</v>
      </c>
      <c r="J11" s="220">
        <v>14243</v>
      </c>
      <c r="K11" s="220">
        <v>14372</v>
      </c>
      <c r="L11" s="220">
        <v>14495</v>
      </c>
    </row>
    <row r="12" spans="1:12" s="38" customFormat="1" ht="25.5" customHeight="1">
      <c r="A12" s="39" t="s">
        <v>19</v>
      </c>
      <c r="B12" s="43">
        <v>24522</v>
      </c>
      <c r="C12" s="43">
        <v>24934</v>
      </c>
      <c r="D12" s="43">
        <v>25334</v>
      </c>
      <c r="E12" s="220">
        <v>25622</v>
      </c>
      <c r="F12" s="220">
        <v>25914</v>
      </c>
      <c r="G12" s="220">
        <v>26090</v>
      </c>
      <c r="H12" s="220">
        <v>26293</v>
      </c>
      <c r="I12" s="220">
        <v>26624</v>
      </c>
      <c r="J12" s="220">
        <v>26890</v>
      </c>
      <c r="K12" s="220">
        <v>27229</v>
      </c>
      <c r="L12" s="220">
        <v>27375</v>
      </c>
    </row>
    <row r="13" spans="1:12" s="38" customFormat="1" ht="25.5" customHeight="1">
      <c r="A13" s="39" t="s">
        <v>20</v>
      </c>
      <c r="B13" s="43">
        <v>2612</v>
      </c>
      <c r="C13" s="43">
        <v>2753</v>
      </c>
      <c r="D13" s="43">
        <v>2762</v>
      </c>
      <c r="E13" s="220">
        <v>2803</v>
      </c>
      <c r="F13" s="220">
        <v>2845</v>
      </c>
      <c r="G13" s="220">
        <v>2912</v>
      </c>
      <c r="H13" s="220">
        <v>2957</v>
      </c>
      <c r="I13" s="220">
        <v>2963</v>
      </c>
      <c r="J13" s="220">
        <v>3006</v>
      </c>
      <c r="K13" s="220">
        <v>2980</v>
      </c>
      <c r="L13" s="220">
        <v>3079</v>
      </c>
    </row>
    <row r="14" spans="1:12" s="38" customFormat="1" ht="25.5" customHeight="1">
      <c r="A14" s="39" t="s">
        <v>21</v>
      </c>
      <c r="B14" s="43">
        <v>3001</v>
      </c>
      <c r="C14" s="43">
        <v>3025</v>
      </c>
      <c r="D14" s="43">
        <v>3045</v>
      </c>
      <c r="E14" s="220">
        <v>3102</v>
      </c>
      <c r="F14" s="220">
        <v>3119</v>
      </c>
      <c r="G14" s="220">
        <v>3173</v>
      </c>
      <c r="H14" s="220">
        <v>3202</v>
      </c>
      <c r="I14" s="220">
        <v>3226</v>
      </c>
      <c r="J14" s="220">
        <v>3254</v>
      </c>
      <c r="K14" s="220">
        <v>3244</v>
      </c>
      <c r="L14" s="220">
        <v>3236</v>
      </c>
    </row>
    <row r="15" spans="1:15" s="38" customFormat="1" ht="25.5" customHeight="1">
      <c r="A15" s="39" t="s">
        <v>22</v>
      </c>
      <c r="B15" s="43">
        <v>436</v>
      </c>
      <c r="C15" s="43">
        <v>452</v>
      </c>
      <c r="D15" s="43">
        <v>505</v>
      </c>
      <c r="E15" s="220">
        <v>558</v>
      </c>
      <c r="F15" s="220">
        <v>596</v>
      </c>
      <c r="G15" s="220">
        <v>650</v>
      </c>
      <c r="H15" s="220">
        <v>689</v>
      </c>
      <c r="I15" s="220">
        <v>715</v>
      </c>
      <c r="J15" s="220">
        <v>734</v>
      </c>
      <c r="K15" s="220">
        <v>774</v>
      </c>
      <c r="L15" s="220">
        <v>791</v>
      </c>
      <c r="O15" s="46"/>
    </row>
    <row r="16" spans="1:12" s="38" customFormat="1" ht="25.5" customHeight="1">
      <c r="A16" s="39" t="s">
        <v>23</v>
      </c>
      <c r="B16" s="43">
        <v>1756</v>
      </c>
      <c r="C16" s="43">
        <v>1795</v>
      </c>
      <c r="D16" s="43">
        <v>1809</v>
      </c>
      <c r="E16" s="220">
        <v>1823</v>
      </c>
      <c r="F16" s="220">
        <v>1821</v>
      </c>
      <c r="G16" s="220">
        <v>1834</v>
      </c>
      <c r="H16" s="220">
        <v>1845</v>
      </c>
      <c r="I16" s="220">
        <v>1846</v>
      </c>
      <c r="J16" s="220">
        <v>1842</v>
      </c>
      <c r="K16" s="220">
        <v>1850</v>
      </c>
      <c r="L16" s="220">
        <v>1850</v>
      </c>
    </row>
    <row r="17" spans="1:12" s="38" customFormat="1" ht="25.5" customHeight="1">
      <c r="A17" s="39" t="s">
        <v>24</v>
      </c>
      <c r="B17" s="43">
        <v>96</v>
      </c>
      <c r="C17" s="43">
        <v>96</v>
      </c>
      <c r="D17" s="43">
        <v>96</v>
      </c>
      <c r="E17" s="220">
        <v>97</v>
      </c>
      <c r="F17" s="220">
        <v>98</v>
      </c>
      <c r="G17" s="220">
        <v>99</v>
      </c>
      <c r="H17" s="220">
        <v>101</v>
      </c>
      <c r="I17" s="220">
        <v>102</v>
      </c>
      <c r="J17" s="220">
        <v>103</v>
      </c>
      <c r="K17" s="220">
        <v>103</v>
      </c>
      <c r="L17" s="220">
        <v>104</v>
      </c>
    </row>
    <row r="18" spans="1:14" s="38" customFormat="1" ht="25.5" customHeight="1">
      <c r="A18" s="39" t="s">
        <v>25</v>
      </c>
      <c r="B18" s="43">
        <v>321</v>
      </c>
      <c r="C18" s="43">
        <v>320</v>
      </c>
      <c r="D18" s="43">
        <v>323</v>
      </c>
      <c r="E18" s="220">
        <v>319</v>
      </c>
      <c r="F18" s="220">
        <v>324</v>
      </c>
      <c r="G18" s="220">
        <v>329</v>
      </c>
      <c r="H18" s="220">
        <v>336</v>
      </c>
      <c r="I18" s="220">
        <v>337</v>
      </c>
      <c r="J18" s="220">
        <v>336</v>
      </c>
      <c r="K18" s="220">
        <v>331</v>
      </c>
      <c r="L18" s="220">
        <v>326</v>
      </c>
      <c r="N18" s="46"/>
    </row>
    <row r="19" spans="1:12" s="38" customFormat="1" ht="33.75" customHeight="1">
      <c r="A19" s="44" t="s">
        <v>26</v>
      </c>
      <c r="B19" s="45">
        <f aca="true" t="shared" si="0" ref="B19:H19">SUM(B4,B6,B7,B8,B9,B10,B11,B12,B13,B14,B15,B16,B17,B18)</f>
        <v>319440</v>
      </c>
      <c r="C19" s="45">
        <f t="shared" si="0"/>
        <v>334145</v>
      </c>
      <c r="D19" s="45">
        <f t="shared" si="0"/>
        <v>351406</v>
      </c>
      <c r="E19" s="45">
        <f t="shared" si="0"/>
        <v>366520</v>
      </c>
      <c r="F19" s="45">
        <f t="shared" si="0"/>
        <v>384115</v>
      </c>
      <c r="G19" s="45">
        <f t="shared" si="0"/>
        <v>400919</v>
      </c>
      <c r="H19" s="45">
        <f t="shared" si="0"/>
        <v>421926</v>
      </c>
      <c r="I19" s="45">
        <f>SUM(I4,I6,I7,I8,I9,I10,I11,I12,I13,I14,I15,I16,I17,I18)</f>
        <v>443495</v>
      </c>
      <c r="J19" s="45">
        <f>SUM(J4,J6,J7,J8,J9,J10,J11,J12,J13,J14,J15,J16,J17,J18)</f>
        <v>465052</v>
      </c>
      <c r="K19" s="45">
        <f>SUM(K4,K6,K7,K8,K9,K10,K11,K12,K13,K14,K15,K16,K17,K18)</f>
        <v>486144</v>
      </c>
      <c r="L19" s="261">
        <f>SUM(L4,L6,L7,L8,L9,L10,L11,L12,L13,L14,L15,L16,L17,L18)</f>
        <v>496755</v>
      </c>
    </row>
    <row r="20" spans="1:11" ht="6.75" customHeight="1">
      <c r="A20" s="38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3.5">
      <c r="A21" s="47" t="s">
        <v>120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3.5">
      <c r="A22" s="278" t="s">
        <v>121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ht="12.75">
      <c r="A23" s="260" t="s">
        <v>134</v>
      </c>
    </row>
    <row r="27" ht="12.75">
      <c r="N27" s="305"/>
    </row>
  </sheetData>
  <sheetProtection/>
  <hyperlinks>
    <hyperlink ref="L1" location="'Table of Contents'!A1" display="Back"/>
  </hyperlinks>
  <printOptions horizontalCentered="1" verticalCentered="1"/>
  <pageMargins left="0.1" right="0.25" top="0.04" bottom="0.498031496" header="0.261811024" footer="0.511811023622047"/>
  <pageSetup horizontalDpi="1200" verticalDpi="1200" orientation="landscape" paperSize="9" r:id="rId2"/>
  <ignoredErrors>
    <ignoredError sqref="L19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1" sqref="I1"/>
    </sheetView>
  </sheetViews>
  <sheetFormatPr defaultColWidth="10.66015625" defaultRowHeight="12.75"/>
  <cols>
    <col min="1" max="1" width="28.16015625" style="49" customWidth="1"/>
    <col min="2" max="5" width="14.33203125" style="49" customWidth="1"/>
    <col min="6" max="6" width="15.83203125" style="49" customWidth="1"/>
    <col min="7" max="7" width="17.16015625" style="49" customWidth="1"/>
    <col min="8" max="8" width="14.83203125" style="49" customWidth="1"/>
    <col min="9" max="9" width="15.16015625" style="49" customWidth="1"/>
    <col min="10" max="10" width="8.33203125" style="49" customWidth="1"/>
    <col min="11" max="16384" width="10.66015625" style="49" customWidth="1"/>
  </cols>
  <sheetData>
    <row r="1" spans="1:9" ht="18.75">
      <c r="A1" s="334" t="s">
        <v>152</v>
      </c>
      <c r="B1" s="334"/>
      <c r="C1" s="334"/>
      <c r="D1" s="334"/>
      <c r="E1" s="334"/>
      <c r="F1" s="334"/>
      <c r="G1" s="334"/>
      <c r="H1" s="48"/>
      <c r="I1" s="325" t="s">
        <v>177</v>
      </c>
    </row>
    <row r="2" spans="1:9" ht="9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31.5" customHeight="1">
      <c r="A3" s="331" t="s">
        <v>0</v>
      </c>
      <c r="B3" s="329" t="s">
        <v>27</v>
      </c>
      <c r="C3" s="330"/>
      <c r="D3" s="327" t="s">
        <v>28</v>
      </c>
      <c r="E3" s="328"/>
      <c r="F3" s="335" t="s">
        <v>139</v>
      </c>
      <c r="G3" s="336"/>
      <c r="H3" s="52" t="s">
        <v>100</v>
      </c>
      <c r="I3" s="53"/>
    </row>
    <row r="4" spans="1:9" ht="18" customHeight="1">
      <c r="A4" s="332"/>
      <c r="B4" s="51" t="s">
        <v>29</v>
      </c>
      <c r="C4" s="51" t="s">
        <v>29</v>
      </c>
      <c r="D4" s="51" t="s">
        <v>29</v>
      </c>
      <c r="E4" s="51" t="s">
        <v>29</v>
      </c>
      <c r="F4" s="51" t="s">
        <v>29</v>
      </c>
      <c r="G4" s="51" t="s">
        <v>29</v>
      </c>
      <c r="H4" s="51" t="s">
        <v>29</v>
      </c>
      <c r="I4" s="51" t="s">
        <v>29</v>
      </c>
    </row>
    <row r="5" spans="1:9" ht="23.25" customHeight="1">
      <c r="A5" s="333"/>
      <c r="B5" s="54">
        <v>2015</v>
      </c>
      <c r="C5" s="54">
        <v>2016</v>
      </c>
      <c r="D5" s="54">
        <v>2015</v>
      </c>
      <c r="E5" s="54">
        <v>2016</v>
      </c>
      <c r="F5" s="54">
        <v>2015</v>
      </c>
      <c r="G5" s="54">
        <v>2016</v>
      </c>
      <c r="H5" s="55">
        <v>2015</v>
      </c>
      <c r="I5" s="55">
        <v>2016</v>
      </c>
    </row>
    <row r="6" spans="1:12" ht="33" customHeight="1">
      <c r="A6" s="56" t="s">
        <v>1</v>
      </c>
      <c r="B6" s="57">
        <v>3604</v>
      </c>
      <c r="C6" s="57">
        <v>3284</v>
      </c>
      <c r="D6" s="7">
        <v>4178</v>
      </c>
      <c r="E6" s="7">
        <v>4202</v>
      </c>
      <c r="F6" s="57">
        <v>158</v>
      </c>
      <c r="G6" s="57">
        <v>122</v>
      </c>
      <c r="H6" s="58">
        <v>592</v>
      </c>
      <c r="I6" s="58">
        <v>621</v>
      </c>
      <c r="L6" s="67"/>
    </row>
    <row r="7" spans="1:12" ht="33" customHeight="1">
      <c r="A7" s="56" t="s">
        <v>6</v>
      </c>
      <c r="B7" s="216" t="s">
        <v>101</v>
      </c>
      <c r="C7" s="216" t="s">
        <v>101</v>
      </c>
      <c r="D7" s="7">
        <v>3</v>
      </c>
      <c r="E7" s="7">
        <v>14</v>
      </c>
      <c r="F7" s="57">
        <v>6</v>
      </c>
      <c r="G7" s="216" t="s">
        <v>101</v>
      </c>
      <c r="H7" s="59">
        <v>145</v>
      </c>
      <c r="I7" s="59">
        <v>200</v>
      </c>
      <c r="L7" s="262"/>
    </row>
    <row r="8" spans="1:13" ht="33" customHeight="1">
      <c r="A8" s="22" t="s">
        <v>136</v>
      </c>
      <c r="B8" s="57">
        <v>535</v>
      </c>
      <c r="C8" s="57">
        <v>616</v>
      </c>
      <c r="D8" s="7">
        <v>4</v>
      </c>
      <c r="E8" s="7">
        <v>5</v>
      </c>
      <c r="F8" s="57">
        <v>18</v>
      </c>
      <c r="G8" s="57">
        <v>23</v>
      </c>
      <c r="H8" s="59">
        <v>193</v>
      </c>
      <c r="I8" s="59">
        <v>159</v>
      </c>
      <c r="L8" s="67"/>
      <c r="M8" s="67"/>
    </row>
    <row r="9" spans="1:12" ht="33" customHeight="1">
      <c r="A9" s="56" t="s">
        <v>7</v>
      </c>
      <c r="B9" s="57">
        <v>3286</v>
      </c>
      <c r="C9" s="57">
        <v>2912</v>
      </c>
      <c r="D9" s="7">
        <v>28</v>
      </c>
      <c r="E9" s="7">
        <v>22</v>
      </c>
      <c r="F9" s="57">
        <v>142</v>
      </c>
      <c r="G9" s="57">
        <v>150</v>
      </c>
      <c r="H9" s="59">
        <v>369</v>
      </c>
      <c r="I9" s="59">
        <v>391</v>
      </c>
      <c r="L9" s="67"/>
    </row>
    <row r="10" spans="1:10" ht="33" customHeight="1">
      <c r="A10" s="56" t="s">
        <v>8</v>
      </c>
      <c r="B10" s="57">
        <v>956</v>
      </c>
      <c r="C10" s="57">
        <v>968</v>
      </c>
      <c r="D10" s="7">
        <v>1</v>
      </c>
      <c r="E10" s="216" t="s">
        <v>89</v>
      </c>
      <c r="F10" s="57">
        <v>2</v>
      </c>
      <c r="G10" s="216" t="s">
        <v>101</v>
      </c>
      <c r="H10" s="59">
        <v>726</v>
      </c>
      <c r="I10" s="59">
        <v>718</v>
      </c>
      <c r="J10" s="60" t="s">
        <v>127</v>
      </c>
    </row>
    <row r="11" spans="1:9" ht="33" customHeight="1">
      <c r="A11" s="56" t="s">
        <v>9</v>
      </c>
      <c r="B11" s="57">
        <v>121</v>
      </c>
      <c r="C11" s="57">
        <v>120</v>
      </c>
      <c r="D11" s="7">
        <v>23</v>
      </c>
      <c r="E11" s="7">
        <v>68</v>
      </c>
      <c r="F11" s="57">
        <v>24</v>
      </c>
      <c r="G11" s="57">
        <v>18</v>
      </c>
      <c r="H11" s="59">
        <v>81</v>
      </c>
      <c r="I11" s="59">
        <v>83</v>
      </c>
    </row>
    <row r="12" spans="1:9" ht="33" customHeight="1">
      <c r="A12" s="56" t="s">
        <v>2</v>
      </c>
      <c r="B12" s="57">
        <v>247</v>
      </c>
      <c r="C12" s="57">
        <v>261</v>
      </c>
      <c r="D12" s="7">
        <v>181</v>
      </c>
      <c r="E12" s="7">
        <v>142</v>
      </c>
      <c r="F12" s="57">
        <v>23</v>
      </c>
      <c r="G12" s="57">
        <v>25</v>
      </c>
      <c r="H12" s="59">
        <v>275</v>
      </c>
      <c r="I12" s="59">
        <v>282</v>
      </c>
    </row>
    <row r="13" spans="1:9" ht="33" customHeight="1">
      <c r="A13" s="56" t="s">
        <v>3</v>
      </c>
      <c r="B13" s="57">
        <v>40</v>
      </c>
      <c r="C13" s="57">
        <v>147</v>
      </c>
      <c r="D13" s="216" t="s">
        <v>89</v>
      </c>
      <c r="E13" s="216" t="s">
        <v>89</v>
      </c>
      <c r="F13" s="57">
        <v>1</v>
      </c>
      <c r="G13" s="216" t="s">
        <v>101</v>
      </c>
      <c r="H13" s="59">
        <v>52</v>
      </c>
      <c r="I13" s="59">
        <v>48</v>
      </c>
    </row>
    <row r="14" spans="1:9" ht="33" customHeight="1">
      <c r="A14" s="61" t="s">
        <v>4</v>
      </c>
      <c r="B14" s="57">
        <v>62</v>
      </c>
      <c r="C14" s="57">
        <v>59</v>
      </c>
      <c r="D14" s="7">
        <v>16</v>
      </c>
      <c r="E14" s="7">
        <v>33</v>
      </c>
      <c r="F14" s="57">
        <v>14</v>
      </c>
      <c r="G14" s="57">
        <v>7</v>
      </c>
      <c r="H14" s="59">
        <v>85</v>
      </c>
      <c r="I14" s="59">
        <v>85</v>
      </c>
    </row>
    <row r="15" spans="1:9" ht="45.75" customHeight="1">
      <c r="A15" s="62" t="s">
        <v>5</v>
      </c>
      <c r="B15" s="63">
        <f>SUM(B6:B14)</f>
        <v>8851</v>
      </c>
      <c r="C15" s="63">
        <f aca="true" t="shared" si="0" ref="C15:I15">SUM(C6:C14)</f>
        <v>8367</v>
      </c>
      <c r="D15" s="64">
        <f>SUM(D6:D14)</f>
        <v>4434</v>
      </c>
      <c r="E15" s="64">
        <f t="shared" si="0"/>
        <v>4486</v>
      </c>
      <c r="F15" s="63">
        <f>SUM(F6:F14)</f>
        <v>388</v>
      </c>
      <c r="G15" s="63">
        <f t="shared" si="0"/>
        <v>345</v>
      </c>
      <c r="H15" s="65">
        <f>SUM(H6:H14)</f>
        <v>2518</v>
      </c>
      <c r="I15" s="65">
        <f t="shared" si="0"/>
        <v>2587</v>
      </c>
    </row>
    <row r="16" ht="7.5" customHeight="1"/>
    <row r="17" ht="13.5">
      <c r="A17" s="278" t="s">
        <v>137</v>
      </c>
    </row>
    <row r="18" ht="13.5">
      <c r="A18" s="66" t="s">
        <v>138</v>
      </c>
    </row>
    <row r="19" ht="12.75">
      <c r="A19" s="21" t="s">
        <v>135</v>
      </c>
    </row>
    <row r="20" spans="1:7" ht="13.5">
      <c r="A20" s="66" t="s">
        <v>119</v>
      </c>
      <c r="G20" s="67"/>
    </row>
  </sheetData>
  <sheetProtection/>
  <mergeCells count="5">
    <mergeCell ref="D3:E3"/>
    <mergeCell ref="B3:C3"/>
    <mergeCell ref="A3:A5"/>
    <mergeCell ref="A1:G1"/>
    <mergeCell ref="F3:G3"/>
  </mergeCells>
  <hyperlinks>
    <hyperlink ref="I1" location="'Table of Contents'!A1" display="Back"/>
  </hyperlinks>
  <printOptions/>
  <pageMargins left="0.37" right="0" top="0.75" bottom="0.5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1" sqref="K1"/>
    </sheetView>
  </sheetViews>
  <sheetFormatPr defaultColWidth="10.66015625" defaultRowHeight="12.75"/>
  <cols>
    <col min="1" max="3" width="10.66015625" style="136" customWidth="1"/>
    <col min="4" max="4" width="11.83203125" style="136" customWidth="1"/>
    <col min="5" max="5" width="7.16015625" style="136" customWidth="1"/>
    <col min="6" max="9" width="13" style="136" customWidth="1"/>
    <col min="10" max="10" width="10.66015625" style="136" customWidth="1"/>
    <col min="11" max="11" width="11.83203125" style="136" bestFit="1" customWidth="1"/>
    <col min="12" max="16384" width="10.66015625" style="136" customWidth="1"/>
  </cols>
  <sheetData>
    <row r="1" spans="1:11" s="72" customFormat="1" ht="18.75">
      <c r="A1" s="68" t="s">
        <v>154</v>
      </c>
      <c r="B1" s="69"/>
      <c r="C1" s="70"/>
      <c r="D1" s="70"/>
      <c r="E1" s="70"/>
      <c r="F1" s="70"/>
      <c r="G1" s="71"/>
      <c r="H1" s="71"/>
      <c r="I1" s="71"/>
      <c r="K1" s="325" t="s">
        <v>177</v>
      </c>
    </row>
    <row r="2" spans="1:9" ht="9" customHeight="1">
      <c r="A2" s="135" t="s">
        <v>10</v>
      </c>
      <c r="B2" s="135"/>
      <c r="C2" s="135"/>
      <c r="D2" s="135"/>
      <c r="E2" s="135"/>
      <c r="F2" s="135"/>
      <c r="G2" s="135"/>
      <c r="H2" s="135"/>
      <c r="I2" s="135"/>
    </row>
    <row r="3" spans="1:9" ht="24" customHeight="1">
      <c r="A3" s="137"/>
      <c r="B3" s="138"/>
      <c r="C3" s="138"/>
      <c r="D3" s="138"/>
      <c r="E3" s="139"/>
      <c r="F3" s="73" t="s">
        <v>30</v>
      </c>
      <c r="G3" s="73" t="s">
        <v>30</v>
      </c>
      <c r="H3" s="74" t="s">
        <v>90</v>
      </c>
      <c r="I3" s="75"/>
    </row>
    <row r="4" spans="1:9" ht="27" customHeight="1">
      <c r="A4" s="140"/>
      <c r="B4" s="141"/>
      <c r="C4" s="141"/>
      <c r="D4" s="141"/>
      <c r="E4" s="142"/>
      <c r="F4" s="290" t="s">
        <v>155</v>
      </c>
      <c r="G4" s="290" t="s">
        <v>156</v>
      </c>
      <c r="H4" s="76" t="s">
        <v>31</v>
      </c>
      <c r="I4" s="76" t="s">
        <v>32</v>
      </c>
    </row>
    <row r="5" spans="1:9" ht="13.5" customHeight="1">
      <c r="A5" s="140"/>
      <c r="B5" s="143"/>
      <c r="C5" s="143"/>
      <c r="D5" s="143"/>
      <c r="E5" s="144"/>
      <c r="F5" s="145"/>
      <c r="G5" s="145"/>
      <c r="H5" s="146"/>
      <c r="I5" s="147"/>
    </row>
    <row r="6" spans="1:9" ht="28.5" customHeight="1">
      <c r="A6" s="148" t="s">
        <v>33</v>
      </c>
      <c r="B6" s="149"/>
      <c r="C6" s="149"/>
      <c r="D6" s="143"/>
      <c r="E6" s="144"/>
      <c r="F6" s="279">
        <f>SUM(F8,F16)</f>
        <v>13635</v>
      </c>
      <c r="G6" s="279">
        <f>SUM(G8,G16)</f>
        <v>14452</v>
      </c>
      <c r="H6" s="279">
        <f>G6-F6</f>
        <v>817</v>
      </c>
      <c r="I6" s="286">
        <f>(G6/F6*100)-100</f>
        <v>5.991932526585984</v>
      </c>
    </row>
    <row r="7" spans="1:9" ht="19.5" customHeight="1">
      <c r="A7" s="151" t="s">
        <v>87</v>
      </c>
      <c r="B7" s="152"/>
      <c r="C7" s="149"/>
      <c r="D7" s="143"/>
      <c r="E7" s="144"/>
      <c r="F7" s="280"/>
      <c r="G7" s="280"/>
      <c r="H7" s="280"/>
      <c r="I7" s="287"/>
    </row>
    <row r="8" spans="1:14" s="154" customFormat="1" ht="20.25" customHeight="1">
      <c r="A8" s="151" t="s">
        <v>88</v>
      </c>
      <c r="C8" s="152"/>
      <c r="D8" s="152"/>
      <c r="E8" s="153"/>
      <c r="F8" s="281">
        <f>SUM(F10,F12,F14)</f>
        <v>1359</v>
      </c>
      <c r="G8" s="281">
        <v>1378</v>
      </c>
      <c r="H8" s="281">
        <f>G8-F8</f>
        <v>19</v>
      </c>
      <c r="I8" s="288">
        <f>(G8/F8*100)-100</f>
        <v>1.3980868285504044</v>
      </c>
      <c r="M8" s="277"/>
      <c r="N8" s="277"/>
    </row>
    <row r="9" spans="1:14" ht="15.75" customHeight="1">
      <c r="A9" s="215"/>
      <c r="B9" s="152"/>
      <c r="C9" s="152"/>
      <c r="D9" s="152"/>
      <c r="E9" s="153"/>
      <c r="F9" s="282"/>
      <c r="G9" s="282"/>
      <c r="H9" s="282"/>
      <c r="I9" s="288"/>
      <c r="N9" s="277"/>
    </row>
    <row r="10" spans="1:14" ht="18" customHeight="1">
      <c r="A10" s="155" t="s">
        <v>70</v>
      </c>
      <c r="B10" s="152"/>
      <c r="C10" s="152"/>
      <c r="D10" s="152"/>
      <c r="E10" s="153"/>
      <c r="F10" s="281">
        <v>66</v>
      </c>
      <c r="G10" s="281">
        <v>68</v>
      </c>
      <c r="H10" s="281">
        <f>G10-F10</f>
        <v>2</v>
      </c>
      <c r="I10" s="288">
        <f>(G10/F10*100)-100</f>
        <v>3.030303030303031</v>
      </c>
      <c r="N10" s="277"/>
    </row>
    <row r="11" spans="1:12" ht="11.25" customHeight="1">
      <c r="A11" s="155"/>
      <c r="B11" s="152"/>
      <c r="C11" s="152"/>
      <c r="D11" s="152"/>
      <c r="E11" s="153"/>
      <c r="F11" s="283"/>
      <c r="G11" s="283"/>
      <c r="H11" s="283"/>
      <c r="I11" s="289"/>
      <c r="L11" s="156"/>
    </row>
    <row r="12" spans="1:9" ht="16.5" customHeight="1">
      <c r="A12" s="155" t="s">
        <v>34</v>
      </c>
      <c r="B12" s="152"/>
      <c r="C12" s="152"/>
      <c r="D12" s="152"/>
      <c r="E12" s="153"/>
      <c r="F12" s="283">
        <v>246</v>
      </c>
      <c r="G12" s="283">
        <v>227</v>
      </c>
      <c r="H12" s="283">
        <f>G12-F12</f>
        <v>-19</v>
      </c>
      <c r="I12" s="289">
        <f>(G12/F12*100)-100</f>
        <v>-7.7235772357723675</v>
      </c>
    </row>
    <row r="13" spans="1:9" ht="15.75" customHeight="1">
      <c r="A13" s="155"/>
      <c r="B13" s="152"/>
      <c r="C13" s="152"/>
      <c r="D13" s="152"/>
      <c r="E13" s="153"/>
      <c r="F13" s="283"/>
      <c r="G13" s="283"/>
      <c r="H13" s="283"/>
      <c r="I13" s="289"/>
    </row>
    <row r="14" spans="1:9" ht="13.5" customHeight="1">
      <c r="A14" s="155" t="s">
        <v>35</v>
      </c>
      <c r="B14" s="152"/>
      <c r="C14" s="152"/>
      <c r="D14" s="152"/>
      <c r="E14" s="153"/>
      <c r="F14" s="283">
        <v>1047</v>
      </c>
      <c r="G14" s="283">
        <v>1083</v>
      </c>
      <c r="H14" s="283">
        <f>G14-F14</f>
        <v>36</v>
      </c>
      <c r="I14" s="289">
        <f>(G14/F14*100)-100</f>
        <v>3.438395415472769</v>
      </c>
    </row>
    <row r="15" spans="1:9" ht="15.75">
      <c r="A15" s="151"/>
      <c r="B15" s="152"/>
      <c r="C15" s="152"/>
      <c r="D15" s="152"/>
      <c r="E15" s="153"/>
      <c r="F15" s="281"/>
      <c r="G15" s="281"/>
      <c r="H15" s="281"/>
      <c r="I15" s="289"/>
    </row>
    <row r="16" spans="1:9" s="154" customFormat="1" ht="15.75">
      <c r="A16" s="151" t="s">
        <v>67</v>
      </c>
      <c r="B16" s="152"/>
      <c r="C16" s="152"/>
      <c r="D16" s="152"/>
      <c r="E16" s="153"/>
      <c r="F16" s="283">
        <v>12276</v>
      </c>
      <c r="G16" s="283">
        <v>13074</v>
      </c>
      <c r="H16" s="283">
        <f>G16-F16</f>
        <v>798</v>
      </c>
      <c r="I16" s="289">
        <f>(G16/F16*100)-100</f>
        <v>6.500488758553274</v>
      </c>
    </row>
    <row r="17" spans="1:11" ht="15.75">
      <c r="A17" s="151" t="s">
        <v>36</v>
      </c>
      <c r="B17" s="152"/>
      <c r="C17" s="152"/>
      <c r="D17" s="152"/>
      <c r="E17" s="153"/>
      <c r="F17" s="281"/>
      <c r="G17" s="281"/>
      <c r="H17" s="281"/>
      <c r="I17" s="288"/>
      <c r="K17" s="252"/>
    </row>
    <row r="18" spans="1:15" ht="26.25" customHeight="1">
      <c r="A18" s="148" t="s">
        <v>83</v>
      </c>
      <c r="B18" s="149"/>
      <c r="C18" s="149"/>
      <c r="D18" s="143"/>
      <c r="E18" s="144"/>
      <c r="F18" s="279">
        <v>26671</v>
      </c>
      <c r="G18" s="279">
        <v>28294</v>
      </c>
      <c r="H18" s="279">
        <f>G18-F18</f>
        <v>1623</v>
      </c>
      <c r="I18" s="289">
        <f>(G18/F18*100)-100</f>
        <v>6.085261145063939</v>
      </c>
      <c r="K18" s="257"/>
      <c r="L18" s="252"/>
      <c r="N18" s="252"/>
      <c r="O18" s="252"/>
    </row>
    <row r="19" spans="1:9" ht="12" customHeight="1">
      <c r="A19" s="150"/>
      <c r="B19" s="149"/>
      <c r="C19" s="149"/>
      <c r="D19" s="143"/>
      <c r="E19" s="144"/>
      <c r="F19" s="284"/>
      <c r="G19" s="284"/>
      <c r="H19" s="284"/>
      <c r="I19" s="287"/>
    </row>
    <row r="20" spans="1:9" ht="12.75" customHeight="1">
      <c r="A20" s="140"/>
      <c r="B20" s="152" t="s">
        <v>68</v>
      </c>
      <c r="C20" s="143"/>
      <c r="D20" s="143"/>
      <c r="E20" s="144"/>
      <c r="F20" s="280"/>
      <c r="G20" s="280"/>
      <c r="H20" s="280"/>
      <c r="I20" s="287"/>
    </row>
    <row r="21" spans="1:9" ht="17.25" customHeight="1">
      <c r="A21" s="151"/>
      <c r="B21" s="157" t="s">
        <v>69</v>
      </c>
      <c r="C21" s="157"/>
      <c r="E21" s="153"/>
      <c r="F21" s="283">
        <v>26584</v>
      </c>
      <c r="G21" s="283">
        <v>28213</v>
      </c>
      <c r="H21" s="283">
        <f>G21-F21</f>
        <v>1629</v>
      </c>
      <c r="I21" s="289">
        <f>(G21/F21*100)-100</f>
        <v>6.127746012639193</v>
      </c>
    </row>
    <row r="22" spans="1:9" ht="12" customHeight="1">
      <c r="A22" s="151"/>
      <c r="B22" s="152"/>
      <c r="C22" s="152"/>
      <c r="D22" s="152"/>
      <c r="E22" s="153"/>
      <c r="F22" s="281"/>
      <c r="G22" s="281"/>
      <c r="H22" s="281"/>
      <c r="I22" s="288"/>
    </row>
    <row r="23" spans="1:9" ht="24" customHeight="1">
      <c r="A23" s="155" t="s">
        <v>86</v>
      </c>
      <c r="B23" s="157"/>
      <c r="C23" s="157"/>
      <c r="D23" s="157"/>
      <c r="E23" s="153"/>
      <c r="F23" s="283">
        <v>2032</v>
      </c>
      <c r="G23" s="283">
        <v>2064</v>
      </c>
      <c r="H23" s="283">
        <f>G23-F23</f>
        <v>32</v>
      </c>
      <c r="I23" s="289">
        <f>(G23/F23*100)-100</f>
        <v>1.5748031496062964</v>
      </c>
    </row>
    <row r="24" spans="1:9" ht="13.5" customHeight="1">
      <c r="A24" s="155" t="s">
        <v>72</v>
      </c>
      <c r="B24" s="214"/>
      <c r="C24" s="157"/>
      <c r="D24" s="157"/>
      <c r="E24" s="153"/>
      <c r="F24" s="281"/>
      <c r="G24" s="281"/>
      <c r="H24" s="281"/>
      <c r="I24" s="288"/>
    </row>
    <row r="25" spans="1:9" ht="15.75">
      <c r="A25" s="151"/>
      <c r="B25" s="152"/>
      <c r="C25" s="152"/>
      <c r="D25" s="152"/>
      <c r="E25" s="153"/>
      <c r="F25" s="281"/>
      <c r="G25" s="281"/>
      <c r="H25" s="281"/>
      <c r="I25" s="288"/>
    </row>
    <row r="26" spans="1:11" ht="26.25" customHeight="1">
      <c r="A26" s="148" t="s">
        <v>37</v>
      </c>
      <c r="B26" s="158"/>
      <c r="C26" s="152"/>
      <c r="D26" s="152"/>
      <c r="E26" s="153"/>
      <c r="F26" s="279">
        <f>SUM(F28:F32)</f>
        <v>1871</v>
      </c>
      <c r="G26" s="279">
        <f>SUM(G28:G32)</f>
        <v>1911</v>
      </c>
      <c r="H26" s="279">
        <f>G26-F26</f>
        <v>40</v>
      </c>
      <c r="I26" s="286">
        <f>(G26/F26*100)-100</f>
        <v>2.137894174238369</v>
      </c>
      <c r="K26" s="304"/>
    </row>
    <row r="27" spans="1:11" ht="12.75" customHeight="1">
      <c r="A27" s="148"/>
      <c r="B27" s="158"/>
      <c r="C27" s="152"/>
      <c r="D27" s="152"/>
      <c r="E27" s="153"/>
      <c r="F27" s="281"/>
      <c r="G27" s="281"/>
      <c r="H27" s="281"/>
      <c r="I27" s="288"/>
      <c r="K27" s="304"/>
    </row>
    <row r="28" spans="1:11" ht="17.25" customHeight="1">
      <c r="A28" s="155" t="s">
        <v>71</v>
      </c>
      <c r="B28" s="152"/>
      <c r="C28" s="152"/>
      <c r="D28" s="152"/>
      <c r="E28" s="153"/>
      <c r="F28" s="283">
        <v>68</v>
      </c>
      <c r="G28" s="283">
        <v>72</v>
      </c>
      <c r="H28" s="283">
        <f>G28-F28</f>
        <v>4</v>
      </c>
      <c r="I28" s="288">
        <f>(G28/F28*100)-100</f>
        <v>5.882352941176478</v>
      </c>
      <c r="K28" s="304"/>
    </row>
    <row r="29" spans="1:13" ht="12.75" customHeight="1">
      <c r="A29" s="155"/>
      <c r="B29" s="152"/>
      <c r="C29" s="152"/>
      <c r="D29" s="152"/>
      <c r="E29" s="153"/>
      <c r="F29" s="283"/>
      <c r="G29" s="283"/>
      <c r="H29" s="283"/>
      <c r="I29" s="289"/>
      <c r="K29" s="304"/>
      <c r="M29" s="252"/>
    </row>
    <row r="30" spans="1:11" ht="15" customHeight="1">
      <c r="A30" s="155" t="s">
        <v>38</v>
      </c>
      <c r="B30" s="152"/>
      <c r="C30" s="152"/>
      <c r="D30" s="152"/>
      <c r="E30" s="153"/>
      <c r="F30" s="283">
        <v>278</v>
      </c>
      <c r="G30" s="283">
        <v>275</v>
      </c>
      <c r="H30" s="283">
        <f>G30-F30</f>
        <v>-3</v>
      </c>
      <c r="I30" s="288">
        <f>(G30/F30*100)-100</f>
        <v>-1.0791366906474877</v>
      </c>
      <c r="K30" s="304"/>
    </row>
    <row r="31" spans="1:11" ht="15.75">
      <c r="A31" s="155"/>
      <c r="B31" s="152"/>
      <c r="C31" s="152"/>
      <c r="D31" s="152"/>
      <c r="E31" s="153"/>
      <c r="F31" s="283"/>
      <c r="G31" s="283"/>
      <c r="H31" s="283"/>
      <c r="I31" s="289"/>
      <c r="K31" s="304"/>
    </row>
    <row r="32" spans="1:11" ht="15.75">
      <c r="A32" s="155" t="s">
        <v>39</v>
      </c>
      <c r="B32" s="152"/>
      <c r="C32" s="152"/>
      <c r="D32" s="152"/>
      <c r="E32" s="153"/>
      <c r="F32" s="283">
        <v>1525</v>
      </c>
      <c r="G32" s="283">
        <v>1564</v>
      </c>
      <c r="H32" s="283">
        <f>G32-F32</f>
        <v>39</v>
      </c>
      <c r="I32" s="288">
        <f>(G32/F32*100)-100</f>
        <v>2.5573770491803316</v>
      </c>
      <c r="K32" s="304"/>
    </row>
    <row r="33" spans="1:9" ht="12.75">
      <c r="A33" s="159"/>
      <c r="B33" s="160"/>
      <c r="C33" s="160"/>
      <c r="D33" s="160"/>
      <c r="E33" s="161"/>
      <c r="F33" s="162"/>
      <c r="G33" s="162"/>
      <c r="H33" s="285"/>
      <c r="I33" s="162"/>
    </row>
    <row r="34" spans="1:9" ht="5.25" customHeight="1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ht="18.75" customHeight="1">
      <c r="A35" s="163" t="s">
        <v>115</v>
      </c>
      <c r="B35" s="164"/>
      <c r="C35" s="164"/>
      <c r="D35" s="164"/>
      <c r="E35" s="164"/>
      <c r="F35" s="164"/>
      <c r="G35" s="135"/>
      <c r="H35" s="135"/>
      <c r="I35" s="135"/>
    </row>
    <row r="36" spans="1:9" ht="18.75" customHeight="1">
      <c r="A36" s="165" t="s">
        <v>116</v>
      </c>
      <c r="B36" s="164"/>
      <c r="C36" s="164"/>
      <c r="D36" s="164"/>
      <c r="E36" s="164"/>
      <c r="F36" s="164"/>
      <c r="G36" s="135"/>
      <c r="H36" s="135"/>
      <c r="I36" s="135"/>
    </row>
    <row r="37" spans="1:9" ht="19.5" customHeight="1">
      <c r="A37" s="163" t="s">
        <v>117</v>
      </c>
      <c r="B37" s="135"/>
      <c r="D37" s="135"/>
      <c r="E37" s="135"/>
      <c r="F37" s="135"/>
      <c r="G37" s="135"/>
      <c r="H37" s="135"/>
      <c r="I37" s="135"/>
    </row>
    <row r="38" spans="1:9" ht="18" customHeight="1">
      <c r="A38" s="165" t="s">
        <v>118</v>
      </c>
      <c r="B38" s="135"/>
      <c r="C38" s="135"/>
      <c r="D38" s="135"/>
      <c r="E38" s="135"/>
      <c r="F38" s="135"/>
      <c r="G38" s="135"/>
      <c r="H38" s="135"/>
      <c r="I38" s="135"/>
    </row>
  </sheetData>
  <sheetProtection/>
  <hyperlinks>
    <hyperlink ref="K1" location="'Table of Contents'!A1" display="Back"/>
  </hyperlinks>
  <printOptions/>
  <pageMargins left="0.61" right="0.33" top="0.86" bottom="0.590551181" header="0.5" footer="0.31496062992126"/>
  <pageSetup horizontalDpi="600" verticalDpi="600" orientation="portrait" paperSize="9" r:id="rId1"/>
  <headerFooter alignWithMargins="0">
    <oddHeader>&amp;C&amp;12- 9 -&amp;"Arial,Regular"&amp;10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M1" sqref="M1"/>
    </sheetView>
  </sheetViews>
  <sheetFormatPr defaultColWidth="10.66015625" defaultRowHeight="12.75"/>
  <cols>
    <col min="1" max="1" width="7.83203125" style="170" customWidth="1"/>
    <col min="2" max="2" width="31.66015625" style="170" customWidth="1"/>
    <col min="3" max="12" width="9.33203125" style="170" customWidth="1"/>
    <col min="13" max="14" width="11.83203125" style="170" customWidth="1"/>
    <col min="15" max="15" width="8.16015625" style="170" customWidth="1"/>
    <col min="16" max="16384" width="10.66015625" style="170" customWidth="1"/>
  </cols>
  <sheetData>
    <row r="1" spans="1:13" s="79" customFormat="1" ht="18" customHeight="1">
      <c r="A1" s="77" t="s">
        <v>157</v>
      </c>
      <c r="B1" s="78"/>
      <c r="M1" s="325" t="s">
        <v>177</v>
      </c>
    </row>
    <row r="2" spans="1:14" ht="9" customHeight="1">
      <c r="A2" s="167"/>
      <c r="B2" s="166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33" customHeight="1">
      <c r="A3" s="171"/>
      <c r="B3" s="172"/>
      <c r="C3" s="306">
        <v>2006</v>
      </c>
      <c r="D3" s="306">
        <v>2007</v>
      </c>
      <c r="E3" s="306">
        <v>2008</v>
      </c>
      <c r="F3" s="306">
        <v>2009</v>
      </c>
      <c r="G3" s="306">
        <v>2010</v>
      </c>
      <c r="H3" s="307">
        <v>2011</v>
      </c>
      <c r="I3" s="307">
        <v>2012</v>
      </c>
      <c r="J3" s="307">
        <v>2013</v>
      </c>
      <c r="K3" s="307">
        <v>2014</v>
      </c>
      <c r="L3" s="307">
        <v>2015</v>
      </c>
      <c r="M3" s="291" t="s">
        <v>160</v>
      </c>
      <c r="N3" s="173"/>
    </row>
    <row r="4" spans="1:14" ht="10.5" customHeight="1">
      <c r="A4" s="174"/>
      <c r="B4" s="175"/>
      <c r="C4" s="308"/>
      <c r="D4" s="308"/>
      <c r="E4" s="308"/>
      <c r="F4" s="308"/>
      <c r="G4" s="308"/>
      <c r="H4" s="309"/>
      <c r="I4" s="309"/>
      <c r="J4" s="309"/>
      <c r="K4" s="309"/>
      <c r="L4" s="309"/>
      <c r="M4" s="176"/>
      <c r="N4" s="177"/>
    </row>
    <row r="5" spans="1:14" ht="15" customHeight="1">
      <c r="A5" s="178" t="s">
        <v>73</v>
      </c>
      <c r="B5" s="179"/>
      <c r="C5" s="298"/>
      <c r="D5" s="298"/>
      <c r="E5" s="298"/>
      <c r="F5" s="298"/>
      <c r="G5" s="298"/>
      <c r="H5" s="299"/>
      <c r="I5" s="299"/>
      <c r="J5" s="299"/>
      <c r="K5" s="299"/>
      <c r="L5" s="299"/>
      <c r="M5" s="180"/>
      <c r="N5" s="177"/>
    </row>
    <row r="6" spans="1:14" ht="15.75" customHeight="1">
      <c r="A6" s="178"/>
      <c r="B6" s="175" t="s">
        <v>31</v>
      </c>
      <c r="C6" s="310">
        <v>20242</v>
      </c>
      <c r="D6" s="310">
        <v>20519</v>
      </c>
      <c r="E6" s="310">
        <v>20873</v>
      </c>
      <c r="F6" s="310">
        <v>19542</v>
      </c>
      <c r="G6" s="310">
        <v>21243</v>
      </c>
      <c r="H6" s="311">
        <v>22387</v>
      </c>
      <c r="I6" s="311">
        <v>21056</v>
      </c>
      <c r="J6" s="311">
        <v>23563</v>
      </c>
      <c r="K6" s="311">
        <v>26400</v>
      </c>
      <c r="L6" s="311">
        <v>28476</v>
      </c>
      <c r="M6" s="311">
        <v>14452</v>
      </c>
      <c r="N6" s="181"/>
    </row>
    <row r="7" spans="1:14" ht="15.75" customHeight="1">
      <c r="A7" s="178"/>
      <c r="B7" s="175" t="s">
        <v>74</v>
      </c>
      <c r="C7" s="310"/>
      <c r="D7" s="310"/>
      <c r="E7" s="310"/>
      <c r="F7" s="310"/>
      <c r="G7" s="310"/>
      <c r="H7" s="311"/>
      <c r="I7" s="311"/>
      <c r="J7" s="311"/>
      <c r="K7" s="311"/>
      <c r="L7" s="311"/>
      <c r="M7" s="182"/>
      <c r="N7" s="183"/>
    </row>
    <row r="8" spans="1:14" ht="13.5" customHeight="1">
      <c r="A8" s="178"/>
      <c r="B8" s="184" t="s">
        <v>140</v>
      </c>
      <c r="C8" s="310">
        <v>1693</v>
      </c>
      <c r="D8" s="310">
        <v>1708.6536868164949</v>
      </c>
      <c r="E8" s="310">
        <v>1732.2638604761173</v>
      </c>
      <c r="F8" s="310">
        <v>1617.9268480480061</v>
      </c>
      <c r="G8" s="310">
        <v>1755.052706109018</v>
      </c>
      <c r="H8" s="311">
        <v>1847.1579329521358</v>
      </c>
      <c r="I8" s="311">
        <v>1733</v>
      </c>
      <c r="J8" s="311">
        <v>1936</v>
      </c>
      <c r="K8" s="311">
        <v>2165</v>
      </c>
      <c r="L8" s="311">
        <v>2333</v>
      </c>
      <c r="M8" s="185" t="s">
        <v>40</v>
      </c>
      <c r="N8" s="186"/>
    </row>
    <row r="9" spans="1:14" ht="14.25" customHeight="1">
      <c r="A9" s="178"/>
      <c r="B9" s="175" t="s">
        <v>75</v>
      </c>
      <c r="C9" s="310"/>
      <c r="D9" s="310"/>
      <c r="E9" s="310"/>
      <c r="F9" s="310"/>
      <c r="G9" s="310"/>
      <c r="H9" s="311"/>
      <c r="I9" s="311"/>
      <c r="J9" s="311"/>
      <c r="K9" s="311"/>
      <c r="L9" s="311"/>
      <c r="M9" s="182"/>
      <c r="N9" s="183"/>
    </row>
    <row r="10" spans="1:14" ht="15.75" customHeight="1">
      <c r="A10" s="178"/>
      <c r="B10" s="184" t="s">
        <v>76</v>
      </c>
      <c r="C10" s="310">
        <v>65</v>
      </c>
      <c r="D10" s="310">
        <v>63</v>
      </c>
      <c r="E10" s="310">
        <v>61</v>
      </c>
      <c r="F10" s="310">
        <v>54</v>
      </c>
      <c r="G10" s="310">
        <v>57</v>
      </c>
      <c r="H10" s="311">
        <v>57</v>
      </c>
      <c r="I10" s="311">
        <v>51</v>
      </c>
      <c r="J10" s="311">
        <v>55</v>
      </c>
      <c r="K10" s="311" t="s">
        <v>158</v>
      </c>
      <c r="L10" s="311">
        <v>60</v>
      </c>
      <c r="M10" s="185" t="s">
        <v>40</v>
      </c>
      <c r="N10" s="186"/>
    </row>
    <row r="11" spans="1:15" ht="10.5" customHeight="1">
      <c r="A11" s="178"/>
      <c r="B11" s="179"/>
      <c r="C11" s="310"/>
      <c r="D11" s="310"/>
      <c r="E11" s="310"/>
      <c r="F11" s="310"/>
      <c r="G11" s="310"/>
      <c r="H11" s="311"/>
      <c r="I11" s="311"/>
      <c r="J11" s="311"/>
      <c r="K11" s="311"/>
      <c r="L11" s="311"/>
      <c r="M11" s="182"/>
      <c r="N11" s="183"/>
      <c r="O11" s="187"/>
    </row>
    <row r="12" spans="1:14" ht="15" customHeight="1">
      <c r="A12" s="188" t="s">
        <v>84</v>
      </c>
      <c r="B12" s="179"/>
      <c r="C12" s="310"/>
      <c r="D12" s="310"/>
      <c r="E12" s="310"/>
      <c r="F12" s="310"/>
      <c r="G12" s="310"/>
      <c r="H12" s="311"/>
      <c r="I12" s="311"/>
      <c r="J12" s="311"/>
      <c r="K12" s="311"/>
      <c r="L12" s="311"/>
      <c r="M12" s="182"/>
      <c r="N12" s="183"/>
    </row>
    <row r="13" spans="1:14" ht="16.5" customHeight="1">
      <c r="A13" s="178"/>
      <c r="B13" s="175" t="s">
        <v>77</v>
      </c>
      <c r="C13" s="310">
        <v>40023</v>
      </c>
      <c r="D13" s="310">
        <v>41178</v>
      </c>
      <c r="E13" s="310">
        <v>42910</v>
      </c>
      <c r="F13" s="310">
        <v>38058</v>
      </c>
      <c r="G13" s="310">
        <v>41084</v>
      </c>
      <c r="H13" s="311">
        <v>41294</v>
      </c>
      <c r="I13" s="311">
        <v>40759</v>
      </c>
      <c r="J13" s="311">
        <v>41888</v>
      </c>
      <c r="K13" s="311">
        <v>51264</v>
      </c>
      <c r="L13" s="311">
        <v>55649</v>
      </c>
      <c r="M13" s="311">
        <v>28213</v>
      </c>
      <c r="N13" s="181"/>
    </row>
    <row r="14" spans="1:14" ht="9" customHeight="1">
      <c r="A14" s="178"/>
      <c r="B14" s="175" t="s">
        <v>10</v>
      </c>
      <c r="C14" s="298"/>
      <c r="D14" s="298"/>
      <c r="E14" s="298"/>
      <c r="F14" s="298"/>
      <c r="G14" s="298"/>
      <c r="H14" s="299"/>
      <c r="I14" s="299"/>
      <c r="J14" s="299"/>
      <c r="K14" s="299"/>
      <c r="L14" s="299"/>
      <c r="M14" s="180"/>
      <c r="N14" s="183"/>
    </row>
    <row r="15" spans="1:14" ht="16.5" customHeight="1">
      <c r="A15" s="178"/>
      <c r="B15" s="175" t="s">
        <v>75</v>
      </c>
      <c r="C15" s="310">
        <v>128</v>
      </c>
      <c r="D15" s="310">
        <v>126</v>
      </c>
      <c r="E15" s="310">
        <v>125</v>
      </c>
      <c r="F15" s="310">
        <v>105.54517828765786</v>
      </c>
      <c r="G15" s="310">
        <v>110</v>
      </c>
      <c r="H15" s="311">
        <v>105</v>
      </c>
      <c r="I15" s="311">
        <v>99</v>
      </c>
      <c r="J15" s="311">
        <v>97</v>
      </c>
      <c r="K15" s="311" t="s">
        <v>159</v>
      </c>
      <c r="L15" s="311">
        <v>117</v>
      </c>
      <c r="M15" s="185" t="s">
        <v>40</v>
      </c>
      <c r="N15" s="190"/>
    </row>
    <row r="16" spans="1:14" ht="12" customHeight="1">
      <c r="A16" s="178"/>
      <c r="B16" s="184" t="s">
        <v>76</v>
      </c>
      <c r="C16" s="296"/>
      <c r="D16" s="296"/>
      <c r="E16" s="296"/>
      <c r="F16" s="296"/>
      <c r="G16" s="296"/>
      <c r="H16" s="297"/>
      <c r="I16" s="297"/>
      <c r="J16" s="297"/>
      <c r="K16" s="297"/>
      <c r="L16" s="297"/>
      <c r="M16" s="182"/>
      <c r="N16" s="183"/>
    </row>
    <row r="17" spans="1:14" ht="15" customHeight="1">
      <c r="A17" s="178" t="s">
        <v>85</v>
      </c>
      <c r="B17" s="179"/>
      <c r="C17" s="296"/>
      <c r="D17" s="296"/>
      <c r="E17" s="296"/>
      <c r="F17" s="296"/>
      <c r="G17" s="296"/>
      <c r="H17" s="297"/>
      <c r="I17" s="297"/>
      <c r="J17" s="297"/>
      <c r="K17" s="297"/>
      <c r="L17" s="297"/>
      <c r="M17" s="182"/>
      <c r="N17" s="183"/>
    </row>
    <row r="18" spans="1:16" ht="16.5" customHeight="1">
      <c r="A18" s="174"/>
      <c r="B18" s="191" t="s">
        <v>78</v>
      </c>
      <c r="C18" s="310">
        <v>2522</v>
      </c>
      <c r="D18" s="310">
        <v>3055</v>
      </c>
      <c r="E18" s="310">
        <v>3435</v>
      </c>
      <c r="F18" s="310">
        <v>3661</v>
      </c>
      <c r="G18" s="310">
        <f>SUM(G20:G22)</f>
        <v>3640</v>
      </c>
      <c r="H18" s="311">
        <v>3422</v>
      </c>
      <c r="I18" s="311">
        <v>3653</v>
      </c>
      <c r="J18" s="311">
        <v>3610</v>
      </c>
      <c r="K18" s="311">
        <v>3592</v>
      </c>
      <c r="L18" s="311">
        <v>3809</v>
      </c>
      <c r="M18" s="311">
        <v>1911</v>
      </c>
      <c r="N18" s="181"/>
      <c r="P18" s="221"/>
    </row>
    <row r="19" spans="1:14" ht="13.5" customHeight="1">
      <c r="A19" s="188" t="s">
        <v>10</v>
      </c>
      <c r="B19" s="175" t="s">
        <v>79</v>
      </c>
      <c r="C19" s="296"/>
      <c r="D19" s="296"/>
      <c r="E19" s="296"/>
      <c r="F19" s="296"/>
      <c r="G19" s="296"/>
      <c r="H19" s="297"/>
      <c r="I19" s="297"/>
      <c r="J19" s="297"/>
      <c r="K19" s="297"/>
      <c r="L19" s="297"/>
      <c r="M19" s="297"/>
      <c r="N19" s="183"/>
    </row>
    <row r="20" spans="1:14" ht="16.5" customHeight="1">
      <c r="A20" s="178"/>
      <c r="B20" s="192" t="s">
        <v>129</v>
      </c>
      <c r="C20" s="312">
        <v>134</v>
      </c>
      <c r="D20" s="312">
        <v>140</v>
      </c>
      <c r="E20" s="312">
        <v>168</v>
      </c>
      <c r="F20" s="313">
        <v>140</v>
      </c>
      <c r="G20" s="312">
        <v>158</v>
      </c>
      <c r="H20" s="314">
        <v>152</v>
      </c>
      <c r="I20" s="314">
        <v>156</v>
      </c>
      <c r="J20" s="314">
        <v>136</v>
      </c>
      <c r="K20" s="314">
        <v>137</v>
      </c>
      <c r="L20" s="314">
        <v>139</v>
      </c>
      <c r="M20" s="314">
        <v>72</v>
      </c>
      <c r="N20" s="183"/>
    </row>
    <row r="21" spans="1:14" ht="16.5" customHeight="1">
      <c r="A21" s="178"/>
      <c r="B21" s="192" t="s">
        <v>80</v>
      </c>
      <c r="C21" s="312">
        <v>348</v>
      </c>
      <c r="D21" s="312">
        <v>500</v>
      </c>
      <c r="E21" s="312">
        <v>512</v>
      </c>
      <c r="F21" s="312">
        <v>516</v>
      </c>
      <c r="G21" s="312">
        <v>569</v>
      </c>
      <c r="H21" s="314">
        <v>487</v>
      </c>
      <c r="I21" s="314">
        <v>549</v>
      </c>
      <c r="J21" s="314">
        <v>465</v>
      </c>
      <c r="K21" s="314">
        <v>505</v>
      </c>
      <c r="L21" s="314">
        <v>495</v>
      </c>
      <c r="M21" s="314">
        <v>275</v>
      </c>
      <c r="N21" s="183"/>
    </row>
    <row r="22" spans="1:17" ht="17.25" customHeight="1">
      <c r="A22" s="178"/>
      <c r="B22" s="192" t="s">
        <v>81</v>
      </c>
      <c r="C22" s="315">
        <v>2040</v>
      </c>
      <c r="D22" s="315">
        <v>2415</v>
      </c>
      <c r="E22" s="315">
        <v>2755</v>
      </c>
      <c r="F22" s="315">
        <v>3005</v>
      </c>
      <c r="G22" s="315">
        <v>2913</v>
      </c>
      <c r="H22" s="316">
        <v>2783</v>
      </c>
      <c r="I22" s="316">
        <v>2948</v>
      </c>
      <c r="J22" s="316">
        <v>3009</v>
      </c>
      <c r="K22" s="316">
        <v>2950</v>
      </c>
      <c r="L22" s="316">
        <v>3175</v>
      </c>
      <c r="M22" s="316">
        <v>1564</v>
      </c>
      <c r="N22" s="183"/>
      <c r="Q22" s="221"/>
    </row>
    <row r="23" spans="1:14" ht="13.5" customHeight="1">
      <c r="A23" s="178"/>
      <c r="B23" s="179"/>
      <c r="C23" s="296"/>
      <c r="D23" s="296"/>
      <c r="E23" s="296"/>
      <c r="F23" s="296"/>
      <c r="G23" s="296"/>
      <c r="H23" s="297"/>
      <c r="I23" s="297"/>
      <c r="J23" s="297"/>
      <c r="K23" s="297"/>
      <c r="L23" s="297"/>
      <c r="M23" s="182"/>
      <c r="N23" s="183"/>
    </row>
    <row r="24" spans="1:14" ht="18.75" customHeight="1">
      <c r="A24" s="193" t="s">
        <v>41</v>
      </c>
      <c r="B24" s="194"/>
      <c r="C24" s="296"/>
      <c r="D24" s="296"/>
      <c r="E24" s="296"/>
      <c r="F24" s="296"/>
      <c r="G24" s="296"/>
      <c r="H24" s="297"/>
      <c r="I24" s="297"/>
      <c r="J24" s="297"/>
      <c r="K24" s="297"/>
      <c r="L24" s="297"/>
      <c r="M24" s="182"/>
      <c r="N24" s="183"/>
    </row>
    <row r="25" spans="1:14" ht="15.75" customHeight="1">
      <c r="A25" s="174" t="s">
        <v>10</v>
      </c>
      <c r="B25" s="191" t="s">
        <v>162</v>
      </c>
      <c r="C25" s="317">
        <v>11.2</v>
      </c>
      <c r="D25" s="317">
        <v>11.7</v>
      </c>
      <c r="E25" s="317">
        <v>13.9</v>
      </c>
      <c r="F25" s="317">
        <v>11.6</v>
      </c>
      <c r="G25" s="317">
        <v>13.1</v>
      </c>
      <c r="H25" s="318">
        <v>12.5</v>
      </c>
      <c r="I25" s="318">
        <v>12.8</v>
      </c>
      <c r="J25" s="318">
        <v>11.2</v>
      </c>
      <c r="K25" s="319">
        <f>137/1219265*100000</f>
        <v>11.236277593468197</v>
      </c>
      <c r="L25" s="319">
        <f>139/1220663*100000</f>
        <v>11.387254303603862</v>
      </c>
      <c r="M25" s="195" t="s">
        <v>40</v>
      </c>
      <c r="N25" s="190"/>
    </row>
    <row r="26" spans="1:14" ht="15" customHeight="1">
      <c r="A26" s="178"/>
      <c r="B26" s="175" t="s">
        <v>75</v>
      </c>
      <c r="C26" s="317"/>
      <c r="D26" s="317"/>
      <c r="E26" s="317"/>
      <c r="F26" s="317"/>
      <c r="G26" s="317"/>
      <c r="H26" s="318"/>
      <c r="I26" s="318"/>
      <c r="J26" s="318"/>
      <c r="K26" s="318"/>
      <c r="L26" s="319"/>
      <c r="M26" s="196"/>
      <c r="N26" s="183"/>
    </row>
    <row r="27" spans="1:14" ht="15" customHeight="1">
      <c r="A27" s="178"/>
      <c r="B27" s="184" t="s">
        <v>82</v>
      </c>
      <c r="C27" s="317">
        <v>0.4</v>
      </c>
      <c r="D27" s="317">
        <v>0.4</v>
      </c>
      <c r="E27" s="317">
        <v>0.5</v>
      </c>
      <c r="F27" s="317">
        <v>0.390309180629513</v>
      </c>
      <c r="G27" s="317">
        <v>0.4</v>
      </c>
      <c r="H27" s="318">
        <v>0.4</v>
      </c>
      <c r="I27" s="318">
        <v>0.4</v>
      </c>
      <c r="J27" s="318">
        <v>0.3</v>
      </c>
      <c r="K27" s="319">
        <f>137/452588*1000</f>
        <v>0.3027035626220757</v>
      </c>
      <c r="L27" s="319">
        <f>139/474364*1000</f>
        <v>0.29302392255736104</v>
      </c>
      <c r="M27" s="195" t="s">
        <v>40</v>
      </c>
      <c r="N27" s="186"/>
    </row>
    <row r="28" spans="1:14" ht="13.5" customHeight="1">
      <c r="A28" s="178"/>
      <c r="B28" s="194"/>
      <c r="C28" s="317"/>
      <c r="D28" s="317"/>
      <c r="E28" s="317"/>
      <c r="F28" s="317"/>
      <c r="G28" s="317"/>
      <c r="H28" s="318"/>
      <c r="I28" s="318"/>
      <c r="J28" s="318"/>
      <c r="K28" s="318"/>
      <c r="L28" s="318"/>
      <c r="M28" s="197"/>
      <c r="N28" s="186"/>
    </row>
    <row r="29" spans="1:14" s="202" customFormat="1" ht="18.75" customHeight="1">
      <c r="A29" s="198"/>
      <c r="B29" s="199" t="s">
        <v>163</v>
      </c>
      <c r="C29" s="320">
        <v>5.3</v>
      </c>
      <c r="D29" s="320">
        <v>4.6</v>
      </c>
      <c r="E29" s="320">
        <v>4.9</v>
      </c>
      <c r="F29" s="320">
        <v>3.830369357045144</v>
      </c>
      <c r="G29" s="320">
        <v>4.3</v>
      </c>
      <c r="H29" s="321">
        <v>4.4</v>
      </c>
      <c r="I29" s="321">
        <v>4.3</v>
      </c>
      <c r="J29" s="321">
        <v>3.8</v>
      </c>
      <c r="K29" s="322">
        <f>137/3592*100</f>
        <v>3.814031180400891</v>
      </c>
      <c r="L29" s="322">
        <f>139/3809*100</f>
        <v>3.649251772118666</v>
      </c>
      <c r="M29" s="200" t="s">
        <v>40</v>
      </c>
      <c r="N29" s="201"/>
    </row>
    <row r="30" spans="1:13" ht="0.75" customHeight="1">
      <c r="A30" s="189" t="s">
        <v>10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203"/>
      <c r="L30" s="203"/>
      <c r="M30" s="203"/>
    </row>
    <row r="31" spans="1:13" ht="17.25" customHeight="1">
      <c r="A31" s="204" t="s">
        <v>111</v>
      </c>
      <c r="B31" s="204"/>
      <c r="C31" s="204"/>
      <c r="D31" s="204"/>
      <c r="E31" s="204"/>
      <c r="F31" s="204" t="s">
        <v>126</v>
      </c>
      <c r="G31" s="204"/>
      <c r="I31" s="204"/>
      <c r="J31" s="204"/>
      <c r="K31" s="203"/>
      <c r="L31" s="203"/>
      <c r="M31" s="203"/>
    </row>
    <row r="32" spans="1:10" ht="15" customHeight="1">
      <c r="A32" s="206" t="s">
        <v>141</v>
      </c>
      <c r="B32" s="204"/>
      <c r="C32" s="204"/>
      <c r="D32" s="204"/>
      <c r="E32" s="204"/>
      <c r="G32" s="204"/>
      <c r="H32" s="204"/>
      <c r="I32" s="204"/>
      <c r="J32" s="204"/>
    </row>
    <row r="33" spans="1:10" ht="15" customHeight="1">
      <c r="A33" s="206" t="s">
        <v>161</v>
      </c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15" customHeight="1">
      <c r="A34" s="204" t="s">
        <v>128</v>
      </c>
      <c r="B34" s="205"/>
      <c r="C34" s="205"/>
      <c r="D34" s="205"/>
      <c r="E34" s="205"/>
      <c r="F34" s="205"/>
      <c r="G34" s="205"/>
      <c r="I34" s="205"/>
      <c r="J34" s="205"/>
    </row>
    <row r="35" spans="1:10" ht="1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</row>
    <row r="36" s="209" customFormat="1" ht="15" customHeight="1">
      <c r="B36" s="208"/>
    </row>
    <row r="37" spans="1:2" ht="12.75">
      <c r="A37" s="207"/>
      <c r="B37" s="207"/>
    </row>
    <row r="38" spans="1:2" ht="12.75">
      <c r="A38" s="207"/>
      <c r="B38" s="207"/>
    </row>
  </sheetData>
  <sheetProtection/>
  <hyperlinks>
    <hyperlink ref="M1" location="'Table of Contents'!A1" display="Back"/>
  </hyperlinks>
  <printOptions horizontalCentered="1" verticalCentered="1"/>
  <pageMargins left="0.4" right="0.25" top="0.53" bottom="0.236220472440945" header="0.511811023622047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2" sqref="L2"/>
    </sheetView>
  </sheetViews>
  <sheetFormatPr defaultColWidth="10.66015625" defaultRowHeight="12.75"/>
  <cols>
    <col min="1" max="1" width="30.66015625" style="82" customWidth="1"/>
    <col min="2" max="9" width="13.33203125" style="82" customWidth="1"/>
    <col min="10" max="10" width="11.66015625" style="82" customWidth="1"/>
    <col min="11" max="11" width="3.5" style="82" customWidth="1"/>
    <col min="12" max="16384" width="10.66015625" style="82" customWidth="1"/>
  </cols>
  <sheetData>
    <row r="1" spans="1:9" ht="18.75">
      <c r="A1" s="80" t="s">
        <v>164</v>
      </c>
      <c r="B1" s="81"/>
      <c r="C1" s="81"/>
      <c r="D1" s="81"/>
      <c r="E1" s="81"/>
      <c r="F1" s="81"/>
      <c r="G1" s="81"/>
      <c r="H1" s="81"/>
      <c r="I1" s="81"/>
    </row>
    <row r="2" spans="1:12" ht="15.75" customHeight="1">
      <c r="A2" s="83"/>
      <c r="L2" s="325" t="s">
        <v>177</v>
      </c>
    </row>
    <row r="3" spans="1:9" ht="21.75" customHeight="1">
      <c r="A3" s="84"/>
      <c r="B3" s="337" t="s">
        <v>165</v>
      </c>
      <c r="C3" s="338"/>
      <c r="D3" s="338"/>
      <c r="E3" s="338"/>
      <c r="F3" s="338"/>
      <c r="G3" s="339"/>
      <c r="H3" s="86" t="s">
        <v>166</v>
      </c>
      <c r="I3" s="87"/>
    </row>
    <row r="4" spans="1:9" ht="21.75" customHeight="1">
      <c r="A4" s="88" t="s">
        <v>0</v>
      </c>
      <c r="B4" s="86" t="s">
        <v>30</v>
      </c>
      <c r="C4" s="87"/>
      <c r="D4" s="85" t="s">
        <v>42</v>
      </c>
      <c r="E4" s="87"/>
      <c r="F4" s="85" t="s">
        <v>43</v>
      </c>
      <c r="G4" s="87"/>
      <c r="H4" s="86" t="s">
        <v>30</v>
      </c>
      <c r="I4" s="87"/>
    </row>
    <row r="5" spans="1:9" ht="21.75" customHeight="1">
      <c r="A5" s="89"/>
      <c r="B5" s="237" t="s">
        <v>31</v>
      </c>
      <c r="C5" s="87" t="s">
        <v>44</v>
      </c>
      <c r="D5" s="247" t="s">
        <v>31</v>
      </c>
      <c r="E5" s="86" t="s">
        <v>44</v>
      </c>
      <c r="F5" s="243" t="s">
        <v>31</v>
      </c>
      <c r="G5" s="87" t="s">
        <v>44</v>
      </c>
      <c r="H5" s="237" t="s">
        <v>31</v>
      </c>
      <c r="I5" s="87" t="s">
        <v>44</v>
      </c>
    </row>
    <row r="6" spans="1:9" ht="31.5" customHeight="1">
      <c r="A6" s="84" t="s">
        <v>45</v>
      </c>
      <c r="B6" s="238">
        <v>659</v>
      </c>
      <c r="C6" s="256">
        <f>B6/B16*100</f>
        <v>31.099575271354414</v>
      </c>
      <c r="D6" s="248">
        <v>537</v>
      </c>
      <c r="E6" s="90">
        <f>D6/D16*100</f>
        <v>32.52574197456087</v>
      </c>
      <c r="F6" s="244">
        <f aca="true" t="shared" si="0" ref="F6:F13">SUM(B6,D6)</f>
        <v>1196</v>
      </c>
      <c r="G6" s="256">
        <f>F6/F16*100</f>
        <v>31.724137931034484</v>
      </c>
      <c r="H6" s="238">
        <v>735</v>
      </c>
      <c r="I6" s="90">
        <f>H6/$H$16*100</f>
        <v>34.26573426573427</v>
      </c>
    </row>
    <row r="7" spans="1:9" ht="32.25" customHeight="1">
      <c r="A7" s="91" t="s">
        <v>46</v>
      </c>
      <c r="B7" s="239">
        <v>23</v>
      </c>
      <c r="C7" s="254">
        <f>B7/B16*100</f>
        <v>1.0854176498348278</v>
      </c>
      <c r="D7" s="249">
        <v>27</v>
      </c>
      <c r="E7" s="254">
        <f>D7/D16*100</f>
        <v>1.6353725015142337</v>
      </c>
      <c r="F7" s="245">
        <f t="shared" si="0"/>
        <v>50</v>
      </c>
      <c r="G7" s="254">
        <f>F7/F16*100</f>
        <v>1.3262599469496021</v>
      </c>
      <c r="H7" s="239">
        <v>18</v>
      </c>
      <c r="I7" s="92">
        <f aca="true" t="shared" si="1" ref="I7:I15">H7/$H$16*100</f>
        <v>0.8391608391608392</v>
      </c>
    </row>
    <row r="8" spans="1:9" ht="31.5" customHeight="1">
      <c r="A8" s="91" t="s">
        <v>47</v>
      </c>
      <c r="B8" s="239">
        <v>152</v>
      </c>
      <c r="C8" s="254">
        <f>B8/B16*100</f>
        <v>7.1731949032562525</v>
      </c>
      <c r="D8" s="249">
        <v>108</v>
      </c>
      <c r="E8" s="254">
        <f>D8/D16*100</f>
        <v>6.541490006056935</v>
      </c>
      <c r="F8" s="245">
        <f t="shared" si="0"/>
        <v>260</v>
      </c>
      <c r="G8" s="254">
        <f>F8/F16*100</f>
        <v>6.896551724137931</v>
      </c>
      <c r="H8" s="239">
        <v>144</v>
      </c>
      <c r="I8" s="92">
        <f t="shared" si="1"/>
        <v>6.713286713286713</v>
      </c>
    </row>
    <row r="9" spans="1:9" ht="32.25" customHeight="1">
      <c r="A9" s="91" t="s">
        <v>48</v>
      </c>
      <c r="B9" s="239">
        <v>39</v>
      </c>
      <c r="C9" s="254">
        <f>B9/B16*100</f>
        <v>1.8404907975460123</v>
      </c>
      <c r="D9" s="249">
        <v>29</v>
      </c>
      <c r="E9" s="254">
        <f>D9/D16*100</f>
        <v>1.756511205330103</v>
      </c>
      <c r="F9" s="245">
        <f t="shared" si="0"/>
        <v>68</v>
      </c>
      <c r="G9" s="254">
        <f>F9/F16*100</f>
        <v>1.8037135278514589</v>
      </c>
      <c r="H9" s="239">
        <v>34</v>
      </c>
      <c r="I9" s="92">
        <f t="shared" si="1"/>
        <v>1.5850815850815851</v>
      </c>
    </row>
    <row r="10" spans="1:9" ht="32.25" customHeight="1">
      <c r="A10" s="91" t="s">
        <v>19</v>
      </c>
      <c r="B10" s="239">
        <v>115</v>
      </c>
      <c r="C10" s="254">
        <f>B10/B16*100</f>
        <v>5.427088249174139</v>
      </c>
      <c r="D10" s="249">
        <v>88</v>
      </c>
      <c r="E10" s="254">
        <f>D10/D16*100</f>
        <v>5.3301029678982434</v>
      </c>
      <c r="F10" s="245">
        <f t="shared" si="0"/>
        <v>203</v>
      </c>
      <c r="G10" s="254">
        <f>F10/F16*100</f>
        <v>5.384615384615385</v>
      </c>
      <c r="H10" s="239">
        <v>129</v>
      </c>
      <c r="I10" s="92">
        <f t="shared" si="1"/>
        <v>6.013986013986014</v>
      </c>
    </row>
    <row r="11" spans="1:9" ht="32.25" customHeight="1">
      <c r="A11" s="91" t="s">
        <v>49</v>
      </c>
      <c r="B11" s="239">
        <v>840</v>
      </c>
      <c r="C11" s="254">
        <f>B11/B16*100</f>
        <v>39.64134025483719</v>
      </c>
      <c r="D11" s="249">
        <v>639</v>
      </c>
      <c r="E11" s="254">
        <f>D11/D16*100</f>
        <v>38.7038158691702</v>
      </c>
      <c r="F11" s="245">
        <f t="shared" si="0"/>
        <v>1479</v>
      </c>
      <c r="G11" s="254">
        <f>F11/F16*100</f>
        <v>39.23076923076923</v>
      </c>
      <c r="H11" s="239">
        <v>818</v>
      </c>
      <c r="I11" s="92">
        <f t="shared" si="1"/>
        <v>38.13519813519813</v>
      </c>
    </row>
    <row r="12" spans="1:9" ht="34.5" customHeight="1">
      <c r="A12" s="91" t="s">
        <v>50</v>
      </c>
      <c r="B12" s="239">
        <v>204</v>
      </c>
      <c r="C12" s="254">
        <f>B12/B16*100</f>
        <v>9.627182633317604</v>
      </c>
      <c r="D12" s="249">
        <v>148</v>
      </c>
      <c r="E12" s="92">
        <f>D12/D16*100</f>
        <v>8.964264082374317</v>
      </c>
      <c r="F12" s="245">
        <f t="shared" si="0"/>
        <v>352</v>
      </c>
      <c r="G12" s="254">
        <f>F12/F16*100</f>
        <v>9.3368700265252</v>
      </c>
      <c r="H12" s="239">
        <v>186</v>
      </c>
      <c r="I12" s="92">
        <f t="shared" si="1"/>
        <v>8.67132867132867</v>
      </c>
    </row>
    <row r="13" spans="1:9" s="95" customFormat="1" ht="34.5" customHeight="1">
      <c r="A13" s="93" t="s">
        <v>51</v>
      </c>
      <c r="B13" s="240">
        <f>SUM(B6:B12)</f>
        <v>2032</v>
      </c>
      <c r="C13" s="94">
        <f>SUM(C6:C12)</f>
        <v>95.89428975932043</v>
      </c>
      <c r="D13" s="246">
        <f>SUM(D6:D12)</f>
        <v>1576</v>
      </c>
      <c r="E13" s="94">
        <f>SUM(E6:E12)</f>
        <v>95.4572986069049</v>
      </c>
      <c r="F13" s="246">
        <f t="shared" si="0"/>
        <v>3608</v>
      </c>
      <c r="G13" s="94">
        <f>SUM(G6:G12)</f>
        <v>95.70291777188329</v>
      </c>
      <c r="H13" s="240">
        <f>SUM(H6:H12)</f>
        <v>2064</v>
      </c>
      <c r="I13" s="94">
        <f t="shared" si="1"/>
        <v>96.22377622377623</v>
      </c>
    </row>
    <row r="14" spans="1:9" ht="32.25" customHeight="1">
      <c r="A14" s="91" t="s">
        <v>52</v>
      </c>
      <c r="B14" s="241">
        <v>87</v>
      </c>
      <c r="C14" s="92">
        <f>B14/B16*100</f>
        <v>4.105710240679565</v>
      </c>
      <c r="D14" s="245">
        <v>75</v>
      </c>
      <c r="E14" s="92">
        <f>D14/D16*100</f>
        <v>4.5427013930950935</v>
      </c>
      <c r="F14" s="245">
        <f>SUM(B14,D14)</f>
        <v>162</v>
      </c>
      <c r="G14" s="254">
        <f>F14/F16*100</f>
        <v>4.297082228116711</v>
      </c>
      <c r="H14" s="241">
        <v>81</v>
      </c>
      <c r="I14" s="92">
        <f t="shared" si="1"/>
        <v>3.7762237762237763</v>
      </c>
    </row>
    <row r="15" spans="1:9" ht="33" customHeight="1">
      <c r="A15" s="89" t="s">
        <v>53</v>
      </c>
      <c r="B15" s="300">
        <v>0</v>
      </c>
      <c r="C15" s="301">
        <f>B15/1973*100</f>
        <v>0</v>
      </c>
      <c r="D15" s="302">
        <v>0</v>
      </c>
      <c r="E15" s="301">
        <f>D15/1973*100</f>
        <v>0</v>
      </c>
      <c r="F15" s="302">
        <f>SUM(B15,D15)</f>
        <v>0</v>
      </c>
      <c r="G15" s="301">
        <f>F15/F16*100</f>
        <v>0</v>
      </c>
      <c r="H15" s="303">
        <v>0</v>
      </c>
      <c r="I15" s="301">
        <f t="shared" si="1"/>
        <v>0</v>
      </c>
    </row>
    <row r="16" spans="1:9" ht="32.25" customHeight="1">
      <c r="A16" s="96" t="s">
        <v>54</v>
      </c>
      <c r="B16" s="242">
        <f>SUM(B13,B14:B15)</f>
        <v>2119</v>
      </c>
      <c r="C16" s="94">
        <f>SUM(C13,C14:C15)</f>
        <v>100</v>
      </c>
      <c r="D16" s="250">
        <f>SUM(D13,D14:D15)</f>
        <v>1651</v>
      </c>
      <c r="E16" s="94">
        <f>SUM(E13,E14:E15)</f>
        <v>100</v>
      </c>
      <c r="F16" s="246">
        <f>SUM(F13:F15)</f>
        <v>3770</v>
      </c>
      <c r="G16" s="94">
        <f>SUM(G13,G14:G15)</f>
        <v>100</v>
      </c>
      <c r="H16" s="246">
        <f>SUM(H13:H15)</f>
        <v>2145</v>
      </c>
      <c r="I16" s="94">
        <f>I13+I14</f>
        <v>100</v>
      </c>
    </row>
    <row r="18" ht="12.75">
      <c r="A18" s="253" t="s">
        <v>112</v>
      </c>
    </row>
    <row r="19" ht="17.25" customHeight="1">
      <c r="A19" s="253" t="s">
        <v>113</v>
      </c>
    </row>
    <row r="20" ht="15.75">
      <c r="A20" s="253" t="s">
        <v>114</v>
      </c>
    </row>
    <row r="24" ht="12.75">
      <c r="E24" s="255"/>
    </row>
  </sheetData>
  <sheetProtection/>
  <mergeCells count="1">
    <mergeCell ref="B3:G3"/>
  </mergeCells>
  <hyperlinks>
    <hyperlink ref="L2" location="'Table of Contents'!A1" display="Back"/>
  </hyperlinks>
  <printOptions/>
  <pageMargins left="0.75" right="0.02" top="0.75" bottom="0" header="0.5" footer="0"/>
  <pageSetup horizontalDpi="600" verticalDpi="600" orientation="landscape" paperSize="9" r:id="rId2"/>
  <ignoredErrors>
    <ignoredError sqref="C13:D13 F13 F6:F12 F14:F16 G1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3" sqref="I3"/>
    </sheetView>
  </sheetViews>
  <sheetFormatPr defaultColWidth="10.66015625" defaultRowHeight="12.75"/>
  <cols>
    <col min="1" max="1" width="28.33203125" style="100" customWidth="1"/>
    <col min="2" max="2" width="11" style="100" customWidth="1"/>
    <col min="3" max="3" width="9.16015625" style="100" customWidth="1"/>
    <col min="4" max="4" width="11.5" style="100" customWidth="1"/>
    <col min="5" max="5" width="10.83203125" style="100" customWidth="1"/>
    <col min="6" max="7" width="12.83203125" style="100" customWidth="1"/>
    <col min="8" max="8" width="5" style="100" customWidth="1"/>
    <col min="9" max="16384" width="10.66015625" style="100" customWidth="1"/>
  </cols>
  <sheetData>
    <row r="1" spans="1:7" ht="16.5" customHeight="1">
      <c r="A1" s="97" t="s">
        <v>167</v>
      </c>
      <c r="B1" s="98"/>
      <c r="C1" s="98"/>
      <c r="D1" s="99"/>
      <c r="E1" s="99"/>
      <c r="F1" s="99"/>
      <c r="G1" s="99"/>
    </row>
    <row r="2" spans="1:7" ht="4.5" customHeight="1">
      <c r="A2" s="101"/>
      <c r="B2" s="101"/>
      <c r="C2" s="101"/>
      <c r="D2" s="102"/>
      <c r="E2" s="102"/>
      <c r="F2" s="102"/>
      <c r="G2" s="102"/>
    </row>
    <row r="3" spans="6:9" ht="15.75" customHeight="1">
      <c r="F3" s="103"/>
      <c r="I3" s="325" t="s">
        <v>177</v>
      </c>
    </row>
    <row r="4" spans="1:7" ht="33.75" customHeight="1">
      <c r="A4" s="104" t="s">
        <v>55</v>
      </c>
      <c r="B4" s="337" t="s">
        <v>168</v>
      </c>
      <c r="C4" s="338"/>
      <c r="D4" s="338"/>
      <c r="E4" s="339"/>
      <c r="F4" s="105" t="s">
        <v>169</v>
      </c>
      <c r="G4" s="106"/>
    </row>
    <row r="5" spans="1:7" s="109" customFormat="1" ht="33.75" customHeight="1">
      <c r="A5" s="107" t="s">
        <v>56</v>
      </c>
      <c r="B5" s="337" t="s">
        <v>30</v>
      </c>
      <c r="C5" s="339"/>
      <c r="D5" s="337" t="s">
        <v>42</v>
      </c>
      <c r="E5" s="339"/>
      <c r="F5" s="338" t="s">
        <v>30</v>
      </c>
      <c r="G5" s="339"/>
    </row>
    <row r="6" spans="1:7" s="109" customFormat="1" ht="33.75" customHeight="1">
      <c r="A6" s="110"/>
      <c r="B6" s="222" t="s">
        <v>31</v>
      </c>
      <c r="C6" s="108" t="s">
        <v>44</v>
      </c>
      <c r="D6" s="222" t="s">
        <v>31</v>
      </c>
      <c r="E6" s="108" t="s">
        <v>44</v>
      </c>
      <c r="F6" s="222" t="s">
        <v>31</v>
      </c>
      <c r="G6" s="108" t="s">
        <v>44</v>
      </c>
    </row>
    <row r="7" spans="1:7" ht="43.5" customHeight="1">
      <c r="A7" s="211" t="s">
        <v>57</v>
      </c>
      <c r="B7" s="232">
        <v>315</v>
      </c>
      <c r="C7" s="112">
        <f>B7/B12*100</f>
        <v>16.835916622127208</v>
      </c>
      <c r="D7" s="232">
        <v>286</v>
      </c>
      <c r="E7" s="112">
        <f>D7/D12*100</f>
        <v>15.442764578833692</v>
      </c>
      <c r="F7" s="234">
        <v>298</v>
      </c>
      <c r="G7" s="112">
        <f>F7/1911*100</f>
        <v>15.593929879644167</v>
      </c>
    </row>
    <row r="8" spans="1:7" ht="43.5" customHeight="1">
      <c r="A8" s="111" t="s">
        <v>58</v>
      </c>
      <c r="B8" s="232">
        <v>460</v>
      </c>
      <c r="C8" s="112">
        <f>B8/B12*100</f>
        <v>24.585783003741316</v>
      </c>
      <c r="D8" s="232">
        <v>442</v>
      </c>
      <c r="E8" s="112">
        <f>D8/D12*100</f>
        <v>23.86609071274298</v>
      </c>
      <c r="F8" s="234">
        <v>450</v>
      </c>
      <c r="G8" s="112">
        <f>F8/1911*100</f>
        <v>23.547880690737834</v>
      </c>
    </row>
    <row r="9" spans="1:7" ht="43.5" customHeight="1">
      <c r="A9" s="111" t="s">
        <v>59</v>
      </c>
      <c r="B9" s="232">
        <v>255</v>
      </c>
      <c r="C9" s="112">
        <f>B9/B12*100</f>
        <v>13.62907536076964</v>
      </c>
      <c r="D9" s="232">
        <v>292</v>
      </c>
      <c r="E9" s="112">
        <f>D9/D12*100</f>
        <v>15.766738660907128</v>
      </c>
      <c r="F9" s="234">
        <v>312</v>
      </c>
      <c r="G9" s="112">
        <f>F9/1911*100</f>
        <v>16.3265306122449</v>
      </c>
    </row>
    <row r="10" spans="1:7" ht="43.5" customHeight="1">
      <c r="A10" s="113" t="s">
        <v>60</v>
      </c>
      <c r="B10" s="232">
        <v>758</v>
      </c>
      <c r="C10" s="112">
        <f>B10/B12*100</f>
        <v>40.513094601817215</v>
      </c>
      <c r="D10" s="232">
        <v>741</v>
      </c>
      <c r="E10" s="112">
        <f>D10/D12*100</f>
        <v>40.01079913606912</v>
      </c>
      <c r="F10" s="234">
        <v>771</v>
      </c>
      <c r="G10" s="112">
        <f>F10/1911*100</f>
        <v>40.34536891679748</v>
      </c>
    </row>
    <row r="11" spans="1:7" ht="43.5" customHeight="1">
      <c r="A11" s="111" t="s">
        <v>61</v>
      </c>
      <c r="B11" s="232">
        <v>83</v>
      </c>
      <c r="C11" s="112">
        <f>B11/B12*100</f>
        <v>4.436130411544629</v>
      </c>
      <c r="D11" s="232">
        <v>91</v>
      </c>
      <c r="E11" s="112">
        <v>2.7</v>
      </c>
      <c r="F11" s="234">
        <v>80</v>
      </c>
      <c r="G11" s="112">
        <f>F11/1911*100</f>
        <v>4.1862899005756145</v>
      </c>
    </row>
    <row r="12" spans="1:7" s="115" customFormat="1" ht="43.5" customHeight="1">
      <c r="A12" s="114" t="s">
        <v>62</v>
      </c>
      <c r="B12" s="233">
        <f>SUM(B7:B11)</f>
        <v>1871</v>
      </c>
      <c r="C12" s="236">
        <f>B12/B12*100</f>
        <v>100</v>
      </c>
      <c r="D12" s="233">
        <f>SUM(D7:D11)</f>
        <v>1852</v>
      </c>
      <c r="E12" s="236">
        <f>D12/D12*100</f>
        <v>100</v>
      </c>
      <c r="F12" s="235">
        <f>SUM(F7:F11)</f>
        <v>1911</v>
      </c>
      <c r="G12" s="236">
        <f>SUM(G7:G11)</f>
        <v>100</v>
      </c>
    </row>
    <row r="13" spans="2:3" ht="12.75">
      <c r="B13" s="116"/>
      <c r="C13" s="116"/>
    </row>
    <row r="14" spans="1:5" ht="22.5" customHeight="1">
      <c r="A14" s="292" t="s">
        <v>130</v>
      </c>
      <c r="B14" s="293" t="s">
        <v>131</v>
      </c>
      <c r="C14" s="116"/>
      <c r="E14" s="276"/>
    </row>
    <row r="15" spans="2:3" ht="12.75">
      <c r="B15" s="116"/>
      <c r="C15" s="116"/>
    </row>
    <row r="16" spans="1:3" s="213" customFormat="1" ht="15.75" customHeight="1">
      <c r="A16" s="117" t="s">
        <v>170</v>
      </c>
      <c r="B16" s="212"/>
      <c r="C16" s="212"/>
    </row>
    <row r="17" spans="2:9" ht="14.25" customHeight="1">
      <c r="B17" s="116"/>
      <c r="C17" s="116"/>
      <c r="I17" s="325" t="s">
        <v>177</v>
      </c>
    </row>
    <row r="18" spans="1:7" s="119" customFormat="1" ht="41.25" customHeight="1">
      <c r="A18" s="118"/>
      <c r="B18" s="337">
        <v>2015</v>
      </c>
      <c r="C18" s="338"/>
      <c r="D18" s="338"/>
      <c r="E18" s="339"/>
      <c r="F18" s="337" t="s">
        <v>171</v>
      </c>
      <c r="G18" s="339"/>
    </row>
    <row r="19" spans="1:7" s="115" customFormat="1" ht="6.75" customHeight="1" hidden="1">
      <c r="A19" s="120"/>
      <c r="B19" s="120"/>
      <c r="C19" s="117"/>
      <c r="D19" s="117"/>
      <c r="E19" s="230"/>
      <c r="F19" s="117"/>
      <c r="G19" s="121"/>
    </row>
    <row r="20" spans="1:7" s="109" customFormat="1" ht="35.25" customHeight="1">
      <c r="A20" s="107" t="s">
        <v>63</v>
      </c>
      <c r="B20" s="337" t="s">
        <v>30</v>
      </c>
      <c r="C20" s="339"/>
      <c r="D20" s="337" t="s">
        <v>42</v>
      </c>
      <c r="E20" s="339"/>
      <c r="F20" s="337" t="s">
        <v>30</v>
      </c>
      <c r="G20" s="339"/>
    </row>
    <row r="21" spans="1:7" s="109" customFormat="1" ht="31.5" customHeight="1">
      <c r="A21" s="122"/>
      <c r="B21" s="222" t="s">
        <v>31</v>
      </c>
      <c r="C21" s="108" t="s">
        <v>44</v>
      </c>
      <c r="D21" s="222" t="s">
        <v>31</v>
      </c>
      <c r="E21" s="108" t="s">
        <v>44</v>
      </c>
      <c r="F21" s="108" t="s">
        <v>31</v>
      </c>
      <c r="G21" s="108" t="s">
        <v>44</v>
      </c>
    </row>
    <row r="22" spans="1:7" ht="15.75">
      <c r="A22" s="123"/>
      <c r="B22" s="223"/>
      <c r="C22" s="124"/>
      <c r="D22" s="223"/>
      <c r="E22" s="125"/>
      <c r="F22" s="125"/>
      <c r="G22" s="125"/>
    </row>
    <row r="23" spans="1:7" ht="37.5" customHeight="1">
      <c r="A23" s="210" t="s">
        <v>64</v>
      </c>
      <c r="B23" s="224">
        <v>47</v>
      </c>
      <c r="C23" s="127">
        <f>B23/B26*100</f>
        <v>46.07843137254902</v>
      </c>
      <c r="D23" s="224">
        <v>29</v>
      </c>
      <c r="E23" s="127">
        <f>D23/D26*100</f>
        <v>42.028985507246375</v>
      </c>
      <c r="F23" s="227">
        <v>22</v>
      </c>
      <c r="G23" s="127">
        <f>F23/F26*100</f>
        <v>30.555555555555557</v>
      </c>
    </row>
    <row r="24" spans="1:7" ht="34.5" customHeight="1">
      <c r="A24" s="210" t="s">
        <v>65</v>
      </c>
      <c r="B24" s="224">
        <v>55</v>
      </c>
      <c r="C24" s="127">
        <f>B24/B26*100</f>
        <v>53.92156862745098</v>
      </c>
      <c r="D24" s="224">
        <v>40</v>
      </c>
      <c r="E24" s="127">
        <f>D24/D26*100</f>
        <v>57.971014492753625</v>
      </c>
      <c r="F24" s="227">
        <v>50</v>
      </c>
      <c r="G24" s="127">
        <f>F24/F26*100</f>
        <v>69.44444444444444</v>
      </c>
    </row>
    <row r="25" spans="1:7" ht="15.75">
      <c r="A25" s="126"/>
      <c r="B25" s="224"/>
      <c r="C25" s="128"/>
      <c r="D25" s="224"/>
      <c r="E25" s="227"/>
      <c r="F25" s="227"/>
      <c r="G25" s="231"/>
    </row>
    <row r="26" spans="1:7" s="115" customFormat="1" ht="32.25" customHeight="1">
      <c r="A26" s="129" t="s">
        <v>66</v>
      </c>
      <c r="B26" s="225">
        <f>SUM(B23:B25)</f>
        <v>102</v>
      </c>
      <c r="C26" s="130">
        <f>SUM(C23:C25)</f>
        <v>100</v>
      </c>
      <c r="D26" s="225">
        <f>SUM(D23:D25)</f>
        <v>69</v>
      </c>
      <c r="E26" s="130">
        <f>SUM(E23:E25)</f>
        <v>100</v>
      </c>
      <c r="F26" s="228">
        <f>SUM(F23:F24)</f>
        <v>72</v>
      </c>
      <c r="G26" s="130">
        <f>SUM(G23:G25)</f>
        <v>100</v>
      </c>
    </row>
    <row r="27" spans="1:7" ht="9.75" customHeight="1">
      <c r="A27" s="131"/>
      <c r="B27" s="226"/>
      <c r="C27" s="132"/>
      <c r="D27" s="226"/>
      <c r="E27" s="133"/>
      <c r="F27" s="229"/>
      <c r="G27" s="133"/>
    </row>
    <row r="28" spans="1:6" ht="22.5" customHeight="1">
      <c r="A28" s="292" t="s">
        <v>132</v>
      </c>
      <c r="B28" s="294" t="s">
        <v>10</v>
      </c>
      <c r="F28" s="134"/>
    </row>
  </sheetData>
  <sheetProtection/>
  <mergeCells count="9">
    <mergeCell ref="F20:G20"/>
    <mergeCell ref="B4:E4"/>
    <mergeCell ref="B20:C20"/>
    <mergeCell ref="D20:E20"/>
    <mergeCell ref="F5:G5"/>
    <mergeCell ref="B18:E18"/>
    <mergeCell ref="F18:G18"/>
    <mergeCell ref="B5:C5"/>
    <mergeCell ref="D5:E5"/>
  </mergeCells>
  <hyperlinks>
    <hyperlink ref="I3" location="'Table of Contents'!A1" display="Back"/>
    <hyperlink ref="I17" location="'Table of Contents'!A1" display="Back"/>
  </hyperlinks>
  <printOptions/>
  <pageMargins left="0.6692913385826772" right="0.4724409448818898" top="0.5905511811023623" bottom="0.31496062992125984" header="0.31496062992125984" footer="0.35433070866141736"/>
  <pageSetup horizontalDpi="600" verticalDpi="600" orientation="portrait" paperSize="9" r:id="rId1"/>
  <headerFooter alignWithMargins="0">
    <oddHeader>&amp;C&amp;12- 12 -</oddHeader>
  </headerFooter>
  <ignoredErrors>
    <ignoredError sqref="C12:E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" sqref="I1"/>
    </sheetView>
  </sheetViews>
  <sheetFormatPr defaultColWidth="9.33203125" defaultRowHeight="12.75"/>
  <cols>
    <col min="1" max="1" width="31.83203125" style="0" customWidth="1"/>
    <col min="2" max="2" width="16.83203125" style="0" customWidth="1"/>
    <col min="3" max="4" width="17.83203125" style="0" customWidth="1"/>
    <col min="5" max="5" width="16.66015625" style="0" customWidth="1"/>
    <col min="6" max="6" width="17.83203125" style="0" customWidth="1"/>
    <col min="7" max="7" width="16.66015625" style="0" customWidth="1"/>
  </cols>
  <sheetData>
    <row r="1" spans="1:9" ht="40.5" customHeight="1">
      <c r="A1" s="258" t="s">
        <v>153</v>
      </c>
      <c r="I1" s="325" t="s">
        <v>177</v>
      </c>
    </row>
    <row r="2" spans="1:7" ht="45" customHeight="1">
      <c r="A2" s="264" t="s">
        <v>104</v>
      </c>
      <c r="B2" s="340" t="s">
        <v>91</v>
      </c>
      <c r="C2" s="340" t="s">
        <v>92</v>
      </c>
      <c r="D2" s="340" t="s">
        <v>93</v>
      </c>
      <c r="E2" s="340" t="s">
        <v>94</v>
      </c>
      <c r="F2" s="340" t="s">
        <v>95</v>
      </c>
      <c r="G2" s="342" t="s">
        <v>66</v>
      </c>
    </row>
    <row r="3" spans="1:7" ht="39.75" customHeight="1">
      <c r="A3" s="275" t="s">
        <v>103</v>
      </c>
      <c r="B3" s="341"/>
      <c r="C3" s="341"/>
      <c r="D3" s="341"/>
      <c r="E3" s="341"/>
      <c r="F3" s="341"/>
      <c r="G3" s="343"/>
    </row>
    <row r="4" spans="1:7" ht="42" customHeight="1">
      <c r="A4" s="265" t="s">
        <v>105</v>
      </c>
      <c r="B4" s="268" t="s">
        <v>96</v>
      </c>
      <c r="C4" s="268" t="s">
        <v>96</v>
      </c>
      <c r="D4" s="268" t="s">
        <v>96</v>
      </c>
      <c r="E4" s="273">
        <v>1</v>
      </c>
      <c r="F4" s="268" t="s">
        <v>96</v>
      </c>
      <c r="G4" s="274">
        <v>1</v>
      </c>
    </row>
    <row r="5" spans="1:7" ht="42" customHeight="1">
      <c r="A5" s="266" t="s">
        <v>106</v>
      </c>
      <c r="B5" s="273">
        <v>1</v>
      </c>
      <c r="C5" s="272" t="s">
        <v>96</v>
      </c>
      <c r="D5" s="273">
        <v>1</v>
      </c>
      <c r="E5" s="272" t="s">
        <v>96</v>
      </c>
      <c r="F5" s="272" t="s">
        <v>96</v>
      </c>
      <c r="G5" s="274">
        <v>2</v>
      </c>
    </row>
    <row r="6" spans="1:7" ht="42" customHeight="1">
      <c r="A6" s="266" t="s">
        <v>107</v>
      </c>
      <c r="B6" s="272" t="s">
        <v>96</v>
      </c>
      <c r="C6" s="273">
        <v>2</v>
      </c>
      <c r="D6" s="273">
        <v>3</v>
      </c>
      <c r="E6" s="273">
        <v>2</v>
      </c>
      <c r="F6" s="273">
        <v>14</v>
      </c>
      <c r="G6" s="274">
        <f aca="true" t="shared" si="0" ref="G6:G11">SUM(B6:F6)</f>
        <v>21</v>
      </c>
    </row>
    <row r="7" spans="1:7" ht="42" customHeight="1">
      <c r="A7" s="266" t="s">
        <v>108</v>
      </c>
      <c r="B7" s="273">
        <v>1</v>
      </c>
      <c r="C7" s="272" t="s">
        <v>96</v>
      </c>
      <c r="D7" s="273">
        <v>1</v>
      </c>
      <c r="E7" s="273">
        <v>6</v>
      </c>
      <c r="F7" s="273">
        <v>7</v>
      </c>
      <c r="G7" s="274">
        <f t="shared" si="0"/>
        <v>15</v>
      </c>
    </row>
    <row r="8" spans="1:7" ht="42" customHeight="1">
      <c r="A8" s="266" t="s">
        <v>109</v>
      </c>
      <c r="B8" s="273">
        <v>2</v>
      </c>
      <c r="C8" s="273">
        <v>2</v>
      </c>
      <c r="D8" s="273">
        <v>1</v>
      </c>
      <c r="E8" s="273">
        <v>4</v>
      </c>
      <c r="F8" s="273">
        <v>7</v>
      </c>
      <c r="G8" s="274">
        <f t="shared" si="0"/>
        <v>16</v>
      </c>
    </row>
    <row r="9" spans="1:7" ht="42" customHeight="1">
      <c r="A9" s="266" t="s">
        <v>125</v>
      </c>
      <c r="B9" s="273">
        <v>1</v>
      </c>
      <c r="C9" s="272" t="s">
        <v>96</v>
      </c>
      <c r="D9" s="272" t="s">
        <v>96</v>
      </c>
      <c r="E9" s="273">
        <v>8</v>
      </c>
      <c r="F9" s="273">
        <v>5</v>
      </c>
      <c r="G9" s="274">
        <f t="shared" si="0"/>
        <v>14</v>
      </c>
    </row>
    <row r="10" spans="1:7" ht="42" customHeight="1">
      <c r="A10" s="267" t="s">
        <v>110</v>
      </c>
      <c r="B10" s="270" t="s">
        <v>96</v>
      </c>
      <c r="C10" s="270" t="s">
        <v>96</v>
      </c>
      <c r="D10" s="273">
        <v>1</v>
      </c>
      <c r="E10" s="269">
        <v>2</v>
      </c>
      <c r="F10" s="270" t="s">
        <v>96</v>
      </c>
      <c r="G10" s="271">
        <f t="shared" si="0"/>
        <v>3</v>
      </c>
    </row>
    <row r="11" spans="1:10" ht="42" customHeight="1">
      <c r="A11" s="10" t="s">
        <v>102</v>
      </c>
      <c r="B11" s="259">
        <f>SUM(B4:B10)</f>
        <v>5</v>
      </c>
      <c r="C11" s="259">
        <f>SUM(C4:C10)</f>
        <v>4</v>
      </c>
      <c r="D11" s="259">
        <f>SUM(D4:D10)</f>
        <v>7</v>
      </c>
      <c r="E11" s="259">
        <f>SUM(E4:E10)</f>
        <v>23</v>
      </c>
      <c r="F11" s="259">
        <f>SUM(F4:F10)</f>
        <v>33</v>
      </c>
      <c r="G11" s="259">
        <f t="shared" si="0"/>
        <v>72</v>
      </c>
      <c r="J11" s="263"/>
    </row>
  </sheetData>
  <sheetProtection/>
  <mergeCells count="6">
    <mergeCell ref="B2:B3"/>
    <mergeCell ref="C2:C3"/>
    <mergeCell ref="D2:D3"/>
    <mergeCell ref="E2:E3"/>
    <mergeCell ref="F2:F3"/>
    <mergeCell ref="G2:G3"/>
  </mergeCells>
  <hyperlinks>
    <hyperlink ref="I1" location="'Table of Contents'!A1" display="Back"/>
  </hyperlinks>
  <printOptions/>
  <pageMargins left="0.95" right="0.4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Nardeosingh Krishna</cp:lastModifiedBy>
  <cp:lastPrinted>2016-08-24T07:30:24Z</cp:lastPrinted>
  <dcterms:created xsi:type="dcterms:W3CDTF">2001-05-14T10:05:21Z</dcterms:created>
  <dcterms:modified xsi:type="dcterms:W3CDTF">2016-08-26T08:07:02Z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234000.000000000</vt:lpwstr>
  </property>
  <property fmtid="{D5CDD505-2E9C-101B-9397-08002B2CF9AE}" pid="8" name="_SourceUrl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Faizal Sooklall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Faizal Sooklall</vt:lpwstr>
  </property>
  <property fmtid="{D5CDD505-2E9C-101B-9397-08002B2CF9AE}" pid="16" name="PublishingVariationRelationshipLinkFieldID">
    <vt:lpwstr/>
  </property>
  <property fmtid="{D5CDD505-2E9C-101B-9397-08002B2CF9AE}" pid="17" name="PublishingContactName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