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3810" activeTab="0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  <sheet name="Table 2.6" sheetId="11" r:id="rId11"/>
  </sheets>
  <externalReferences>
    <externalReference r:id="rId14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DATABASE">'[1]Tab 1.12f'!#REF!</definedName>
    <definedName name="_xlnm.Print_Area" localSheetId="1">'FIG1-1'!$A$1:$M$35</definedName>
    <definedName name="_xlnm.Print_Area" localSheetId="6">'Fig2.1'!$A$1:$I$58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<sst xmlns="http://schemas.openxmlformats.org/spreadsheetml/2006/main" count="269" uniqueCount="183">
  <si>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</si>
  <si>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</si>
  <si>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</si>
  <si>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</si>
  <si>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</si>
  <si>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</si>
  <si>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</si>
  <si>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</si>
  <si>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</si>
  <si>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</si>
  <si>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</si>
  <si>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</si>
  <si>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</si>
  <si>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</si>
  <si>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</si>
  <si>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</si>
  <si>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</si>
  <si>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</si>
  <si>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</si>
  <si>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</si>
  <si>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</si>
  <si>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</si>
  <si>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</si>
  <si>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</si>
  <si>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</si>
  <si>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</si>
  <si>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</si>
  <si>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</si>
  <si>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</si>
  <si>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</si>
  <si>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</si>
  <si>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</si>
  <si>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</si>
  <si>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</si>
  <si>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</si>
  <si>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Pedal cyclist</t>
  </si>
  <si>
    <t xml:space="preserve">    Accident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</si>
  <si>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</si>
  <si>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</si>
  <si>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</si>
  <si>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</si>
  <si>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</si>
  <si>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</si>
  <si>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</si>
  <si>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</si>
  <si>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</si>
  <si>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</si>
  <si>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</si>
  <si>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</si>
  <si>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</si>
  <si>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t>Casualties</t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</si>
  <si>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</si>
  <si>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</si>
  <si>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</si>
  <si>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</si>
  <si>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</si>
  <si>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</si>
  <si>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</si>
  <si>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</si>
  <si>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</si>
  <si>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</si>
  <si>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</si>
  <si>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causing casualties</t>
  </si>
  <si>
    <t>N.A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</si>
  <si>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</si>
  <si>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</si>
  <si>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</si>
  <si>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</si>
  <si>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</si>
  <si>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</si>
  <si>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</si>
  <si>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</si>
  <si>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</si>
  <si>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>car+DPV</t>
  </si>
  <si>
    <t>M/Autocycle</t>
  </si>
  <si>
    <t>Other</t>
  </si>
  <si>
    <t xml:space="preserve">  Type  of  vehicle</t>
  </si>
  <si>
    <t xml:space="preserve">  Car</t>
  </si>
  <si>
    <t>Motor cycle and autocycle</t>
  </si>
  <si>
    <t xml:space="preserve">              Total</t>
  </si>
  <si>
    <t xml:space="preserve">  Van</t>
  </si>
  <si>
    <t xml:space="preserve">  Bus  </t>
  </si>
  <si>
    <t xml:space="preserve">  Trailer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</si>
  <si>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</si>
  <si>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</si>
  <si>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</si>
  <si>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</si>
  <si>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</si>
  <si>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</si>
  <si>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</si>
  <si>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</si>
  <si>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</si>
  <si>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</si>
  <si>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</si>
  <si>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</si>
  <si>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</si>
  <si>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</si>
  <si>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</si>
  <si>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Revised</t>
    </r>
  </si>
  <si>
    <t>Vehicles v/s pedestrian</t>
  </si>
  <si>
    <t>Vehicles v/s vehicles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</si>
  <si>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</si>
  <si>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t>2.  Vehicles involved in road accidents</t>
  </si>
  <si>
    <t xml:space="preserve">            Rate per 1,000 registered motor vehicles 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</si>
  <si>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</si>
  <si>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</si>
  <si>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</si>
  <si>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</si>
  <si>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</si>
  <si>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-         </t>
  </si>
  <si>
    <t xml:space="preserve"> Other non-motor vehicles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</si>
  <si>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</si>
  <si>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t xml:space="preserve">-     </t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</si>
  <si>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</si>
  <si>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</si>
  <si>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</si>
  <si>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 xml:space="preserve">New          vehicles        </t>
  </si>
  <si>
    <t xml:space="preserve"> Imported second-hand vehicles         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</si>
  <si>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</si>
  <si>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</si>
  <si>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 xml:space="preserve">-  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</si>
  <si>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</si>
  <si>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</si>
  <si>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</si>
  <si>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</si>
  <si>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</si>
  <si>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</si>
  <si>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</si>
  <si>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Tractor and dumper</t>
  </si>
  <si>
    <t xml:space="preserve">  Prime mover</t>
  </si>
  <si>
    <t xml:space="preserve">  Road roller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</si>
  <si>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</si>
  <si>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</si>
  <si>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¹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category of vehicle defined in Road Traffic Act as amended by Act No. 27 </t>
    </r>
    <r>
      <rPr>
        <sz val="11"/>
        <rFont val="Times New Roman"/>
        <family val="1"/>
      </rPr>
      <t>of 2012.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</si>
  <si>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20</t>
    </r>
  </si>
  <si>
    <t xml:space="preserve">            Category of road users</t>
  </si>
  <si>
    <t xml:space="preserve">  Age - group (years)</t>
  </si>
  <si>
    <r>
      <t>Car, dual purpose vehicle and double cab pickup</t>
    </r>
    <r>
      <rPr>
        <vertAlign val="superscript"/>
        <sz val="8"/>
        <rFont val="Times New Roman"/>
        <family val="1"/>
      </rPr>
      <t>1</t>
    </r>
  </si>
  <si>
    <r>
      <t xml:space="preserve"> </t>
    </r>
    <r>
      <rPr>
        <sz val="9"/>
        <rFont val="Times New Roman"/>
        <family val="1"/>
      </rPr>
      <t xml:space="preserve">   </t>
    </r>
    <r>
      <rPr>
        <vertAlign val="superscript"/>
        <sz val="8"/>
        <rFont val="Times New Roman"/>
        <family val="1"/>
      </rPr>
      <t>1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</si>
  <si>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>No.  of vehicles at 31.12.14</t>
  </si>
  <si>
    <t>2.  Motor vehicle involved :</t>
  </si>
  <si>
    <t xml:space="preserve">   </t>
  </si>
  <si>
    <t>3.  Casualties :</t>
  </si>
  <si>
    <r>
      <t xml:space="preserve">      Fatal</t>
    </r>
    <r>
      <rPr>
        <i/>
        <vertAlign val="superscript"/>
        <sz val="12"/>
        <rFont val="Times New Roman"/>
        <family val="1"/>
      </rPr>
      <t>3</t>
    </r>
  </si>
  <si>
    <t xml:space="preserve"> ¹  Exclude accidents involving bicycles only or bicycle and pedestrian. </t>
  </si>
  <si>
    <t xml:space="preserve"> -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</si>
  <si>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Provisional</t>
    </r>
  </si>
  <si>
    <t xml:space="preserve">  Note: Prior to the year 2013 'Double cab pickup' was included in 'Dual purpose vehicle'</t>
  </si>
  <si>
    <t xml:space="preserve">    Note: Prior to the year 2013 'Double cab pickup' was included in 'Dual purpose vehicle'</t>
  </si>
  <si>
    <r>
      <rPr>
        <sz val="9"/>
        <rFont val="Times New Roman"/>
        <family val="1"/>
      </rPr>
      <t xml:space="preserve">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</si>
  <si>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          Number of motor vehicles involved in accidents</t>
  </si>
  <si>
    <t>Rate per 1,000 registered  motor vehicles</t>
  </si>
  <si>
    <t xml:space="preserve">  Rider (auto/motor cycle)</t>
  </si>
  <si>
    <t xml:space="preserve">  Table 1.1 - Vehicles¹ registered in 2015</t>
  </si>
  <si>
    <t>No.  of vehicles at 31.12.15</t>
  </si>
  <si>
    <t>Net addition 2015</t>
  </si>
  <si>
    <t xml:space="preserve"> Table  1.2   -   Vehicles¹ registered , 2006 - 2015</t>
  </si>
  <si>
    <t>Table 1.3 - Age composition of cars, dual purpose vehicles and double cab pickup ¹ , 2014 - 2015</t>
  </si>
  <si>
    <t>Table 1.4  - Age composition of operational bus fleet ¹, 2014 - 2015</t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</si>
  <si>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2006 - 2015</t>
    </r>
  </si>
  <si>
    <r>
      <t xml:space="preserve">  2  </t>
    </r>
    <r>
      <rPr>
        <sz val="10"/>
        <rFont val="Times New Roman"/>
        <family val="1"/>
      </rPr>
      <t>Fatality index is the number of fatalities per 100 casualties.</t>
    </r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</si>
  <si>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</si>
  <si>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t xml:space="preserve"> Table 2.4 - Number of casualties by class of road users, 2014- 2015</t>
  </si>
  <si>
    <t>Table 2.5 - Number of accidents (causing casualties) involved in"hit and run"cases, 2014- 2015.</t>
  </si>
  <si>
    <t>Table 2.6 - Number of fatalities by category of road users and age-group, 2015</t>
  </si>
  <si>
    <r>
      <t xml:space="preserve"> Table 2.3 -Number of  vehicles</t>
    </r>
    <r>
      <rPr>
        <b/>
        <sz val="14"/>
        <rFont val="Times New Roman"/>
        <family val="1"/>
      </rPr>
      <t xml:space="preserve"> involved in accidents (causing casualties) by type, 2014 - 2015</t>
    </r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</si>
  <si>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2014 - 2015</t>
    </r>
  </si>
  <si>
    <r>
      <t xml:space="preserve">2014 </t>
    </r>
    <r>
      <rPr>
        <b/>
        <vertAlign val="superscript"/>
        <sz val="12"/>
        <rFont val="Times New Roman"/>
        <family val="1"/>
      </rPr>
      <t>3</t>
    </r>
  </si>
  <si>
    <r>
      <t xml:space="preserve">2015 </t>
    </r>
    <r>
      <rPr>
        <b/>
        <vertAlign val="superscript"/>
        <sz val="12"/>
        <rFont val="Times New Roman"/>
        <family val="1"/>
      </rPr>
      <t>4</t>
    </r>
  </si>
  <si>
    <r>
      <t xml:space="preserve">58 </t>
    </r>
    <r>
      <rPr>
        <vertAlign val="superscript"/>
        <sz val="12"/>
        <rFont val="Times New Roman"/>
        <family val="1"/>
      </rPr>
      <t>3</t>
    </r>
  </si>
  <si>
    <r>
      <t xml:space="preserve">113 </t>
    </r>
    <r>
      <rPr>
        <vertAlign val="superscript"/>
        <sz val="12"/>
        <rFont val="Times New Roman"/>
        <family val="1"/>
      </rPr>
      <t>3</t>
    </r>
  </si>
  <si>
    <r>
      <t xml:space="preserve"> 3</t>
    </r>
    <r>
      <rPr>
        <sz val="10"/>
        <rFont val="Times New Roman"/>
        <family val="1"/>
      </rPr>
      <t xml:space="preserve"> Revised</t>
    </r>
  </si>
  <si>
    <t xml:space="preserve">        Under 5</t>
  </si>
  <si>
    <t xml:space="preserve">            5 - 14</t>
  </si>
  <si>
    <t xml:space="preserve">           15 - 29 </t>
  </si>
  <si>
    <t xml:space="preserve">          30 - 44 </t>
  </si>
  <si>
    <t xml:space="preserve">           45 - 59 </t>
  </si>
  <si>
    <t xml:space="preserve">           60 - 69 </t>
  </si>
  <si>
    <t xml:space="preserve">         Over 69 </t>
  </si>
  <si>
    <t xml:space="preserve">        All ages</t>
  </si>
  <si>
    <t xml:space="preserve">          Number of vehicles involved</t>
  </si>
  <si>
    <t xml:space="preserve">          of which</t>
  </si>
  <si>
    <t xml:space="preserve">          Motor Vehicles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</si>
</sst>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\ \ \ \ "/>
    <numFmt numFmtId="173" formatCode="#,##0\ \ \ \ \ \ \ "/>
    <numFmt numFmtId="174" formatCode="\ #,##0\ \ \ \ \ \ "/>
    <numFmt numFmtId="175" formatCode="#,##0\ "/>
    <numFmt numFmtId="176" formatCode="#,##0\ \ \ \ \ \ \ \ "/>
    <numFmt numFmtId="177" formatCode="#,##0\ \ "/>
    <numFmt numFmtId="178" formatCode="0.0"/>
    <numFmt numFmtId="179" formatCode="#,##0.0_);\(#,##0.0\)"/>
    <numFmt numFmtId="180" formatCode="#,##0\ \ \ \ \ \ "/>
    <numFmt numFmtId="181" formatCode="\(#,##0\)"/>
    <numFmt numFmtId="182" formatCode="\ \+\ #,##0"/>
    <numFmt numFmtId="183" formatCode="#,##0\ \ \ \ "/>
    <numFmt numFmtId="184" formatCode="#,##0\ \ \ "/>
    <numFmt numFmtId="185" formatCode="0.0\ "/>
    <numFmt numFmtId="186" formatCode="#,##0.0\ "/>
    <numFmt numFmtId="187" formatCode="\-\ \ \ \ \ \ "/>
    <numFmt numFmtId="188" formatCode="\+\ 0.0"/>
    <numFmt numFmtId="189" formatCode="\ #,##0"/>
    <numFmt numFmtId="190" formatCode="\ 0.0"/>
    <numFmt numFmtId="191" formatCode="\ \+\ 0.0"/>
    <numFmt numFmtId="192" formatCode="#,##0.0"/>
    <numFmt numFmtId="193" formatCode="\ \ \ #,##0\ "/>
    <numFmt numFmtId="194" formatCode="\ \ \ \ \ #,##0\ "/>
    <numFmt numFmtId="195" formatCode="\ \ \ \-\-"/>
    <numFmt numFmtId="196" formatCode="0\ \ \ \ \ \ \ \ \ "/>
    <numFmt numFmtId="197" formatCode="\ \ 0.0"/>
    <numFmt numFmtId="198" formatCode="\+\ 0"/>
    <numFmt numFmtId="199" formatCode="\ \ #,##0"/>
    <numFmt numFmtId="200" formatCode="\ \ \ \ \ #,##0"/>
    <numFmt numFmtId="201" formatCode="\ \ \ \ \ \ \ #,##0"/>
    <numFmt numFmtId="202" formatCode="\ \ \ \ 0"/>
    <numFmt numFmtId="203" formatCode="\ 0"/>
    <numFmt numFmtId="204" formatCode="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\ #,##0.0_);\(#,##0.0\)"/>
    <numFmt numFmtId="210" formatCode="\ \ #,##0.0_);\(#,##0.0\)"/>
    <numFmt numFmtId="211" formatCode="\-\ 0.0"/>
    <numFmt numFmtId="212" formatCode="0.0000"/>
    <numFmt numFmtId="213" formatCode="\-\ #,##0"/>
    <numFmt numFmtId="214" formatCode="\ #,##0.0"/>
  </numFmts>
  <fonts count="91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10"/>
      <name val="MS Sans Serif"/>
      <family val="2"/>
    </font>
    <font>
      <vertAlign val="superscript"/>
      <sz val="8"/>
      <name val="Times New Roman"/>
      <family val="1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MS Sans Serif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Symbol"/>
      <family val="1"/>
    </font>
    <font>
      <sz val="10.1"/>
      <color indexed="8"/>
      <name val="Times New Roman"/>
      <family val="1"/>
    </font>
    <font>
      <sz val="15.25"/>
      <color indexed="8"/>
      <name val="Arial"/>
      <family val="2"/>
    </font>
    <font>
      <sz val="9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8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178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63" applyFont="1" applyBorder="1" applyAlignment="1">
      <alignment horizontal="left"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6" fillId="0" borderId="0" xfId="63">
      <alignment/>
      <protection/>
    </xf>
    <xf numFmtId="12" fontId="6" fillId="0" borderId="0" xfId="63" applyNumberFormat="1">
      <alignment/>
      <protection/>
    </xf>
    <xf numFmtId="0" fontId="1" fillId="0" borderId="23" xfId="63" applyFont="1" applyBorder="1" applyAlignment="1">
      <alignment horizontal="center"/>
      <protection/>
    </xf>
    <xf numFmtId="0" fontId="1" fillId="0" borderId="14" xfId="63" applyFont="1" applyBorder="1" applyAlignment="1">
      <alignment horizontal="centerContinuous" vertical="center"/>
      <protection/>
    </xf>
    <xf numFmtId="0" fontId="1" fillId="0" borderId="24" xfId="63" applyFont="1" applyBorder="1" applyAlignment="1">
      <alignment horizontal="centerContinuous" vertical="center"/>
      <protection/>
    </xf>
    <xf numFmtId="0" fontId="1" fillId="0" borderId="12" xfId="63" applyFont="1" applyBorder="1" applyAlignment="1">
      <alignment horizontal="centerContinuous" vertical="center"/>
      <protection/>
    </xf>
    <xf numFmtId="0" fontId="22" fillId="0" borderId="0" xfId="63" applyFont="1">
      <alignment/>
      <protection/>
    </xf>
    <xf numFmtId="0" fontId="4" fillId="0" borderId="18" xfId="63" applyFont="1" applyBorder="1" applyAlignment="1">
      <alignment vertical="center"/>
      <protection/>
    </xf>
    <xf numFmtId="0" fontId="4" fillId="0" borderId="18" xfId="63" applyFont="1" applyBorder="1" applyAlignment="1">
      <alignment vertical="center" wrapText="1"/>
      <protection/>
    </xf>
    <xf numFmtId="0" fontId="6" fillId="0" borderId="0" xfId="63" applyAlignment="1">
      <alignment horizontal="right"/>
      <protection/>
    </xf>
    <xf numFmtId="0" fontId="1" fillId="0" borderId="15" xfId="63" applyFont="1" applyBorder="1" applyAlignment="1">
      <alignment horizontal="centerContinuous" vertical="center"/>
      <protection/>
    </xf>
    <xf numFmtId="0" fontId="12" fillId="0" borderId="0" xfId="63" applyFont="1" applyAlignment="1">
      <alignment vertical="center"/>
      <protection/>
    </xf>
    <xf numFmtId="0" fontId="1" fillId="0" borderId="0" xfId="63" applyFont="1" applyBorder="1">
      <alignment/>
      <protection/>
    </xf>
    <xf numFmtId="0" fontId="1" fillId="0" borderId="21" xfId="63" applyFont="1" applyBorder="1">
      <alignment/>
      <protection/>
    </xf>
    <xf numFmtId="0" fontId="12" fillId="0" borderId="0" xfId="63" applyFont="1">
      <alignment/>
      <protection/>
    </xf>
    <xf numFmtId="0" fontId="4" fillId="0" borderId="23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16" xfId="63" applyFont="1" applyBorder="1">
      <alignment/>
      <protection/>
    </xf>
    <xf numFmtId="0" fontId="1" fillId="0" borderId="13" xfId="63" applyFont="1" applyBorder="1" applyAlignment="1">
      <alignment horizontal="center"/>
      <protection/>
    </xf>
    <xf numFmtId="0" fontId="4" fillId="0" borderId="19" xfId="63" applyFont="1" applyBorder="1">
      <alignment/>
      <protection/>
    </xf>
    <xf numFmtId="0" fontId="10" fillId="0" borderId="0" xfId="62" applyFont="1" applyAlignment="1">
      <alignment horizontal="centerContinuous"/>
      <protection/>
    </xf>
    <xf numFmtId="0" fontId="6" fillId="0" borderId="0" xfId="62" applyFont="1">
      <alignment/>
      <protection/>
    </xf>
    <xf numFmtId="0" fontId="8" fillId="0" borderId="0" xfId="62" applyFont="1" applyAlignment="1">
      <alignment horizontal="centerContinuous"/>
      <protection/>
    </xf>
    <xf numFmtId="0" fontId="18" fillId="0" borderId="0" xfId="62" applyFont="1" applyAlignment="1">
      <alignment horizontal="centerContinuous"/>
      <protection/>
    </xf>
    <xf numFmtId="0" fontId="6" fillId="0" borderId="0" xfId="62" applyAlignment="1">
      <alignment horizontal="centerContinuous"/>
      <protection/>
    </xf>
    <xf numFmtId="0" fontId="6" fillId="0" borderId="0" xfId="62">
      <alignment/>
      <protection/>
    </xf>
    <xf numFmtId="0" fontId="4" fillId="0" borderId="13" xfId="62" applyFont="1" applyBorder="1">
      <alignment/>
      <protection/>
    </xf>
    <xf numFmtId="0" fontId="4" fillId="0" borderId="14" xfId="62" applyFont="1" applyBorder="1">
      <alignment/>
      <protection/>
    </xf>
    <xf numFmtId="0" fontId="1" fillId="0" borderId="10" xfId="62" applyFont="1" applyBorder="1" applyAlignment="1">
      <alignment horizontal="center"/>
      <protection/>
    </xf>
    <xf numFmtId="0" fontId="19" fillId="0" borderId="0" xfId="62" applyFont="1" applyBorder="1" applyAlignment="1">
      <alignment/>
      <protection/>
    </xf>
    <xf numFmtId="0" fontId="4" fillId="0" borderId="16" xfId="62" applyFont="1" applyBorder="1">
      <alignment/>
      <protection/>
    </xf>
    <xf numFmtId="0" fontId="4" fillId="0" borderId="0" xfId="62" applyFont="1" applyBorder="1">
      <alignment/>
      <protection/>
    </xf>
    <xf numFmtId="0" fontId="1" fillId="0" borderId="23" xfId="62" applyFont="1" applyBorder="1">
      <alignment/>
      <protection/>
    </xf>
    <xf numFmtId="0" fontId="6" fillId="0" borderId="0" xfId="62" applyBorder="1">
      <alignment/>
      <protection/>
    </xf>
    <xf numFmtId="0" fontId="1" fillId="0" borderId="16" xfId="62" applyFont="1" applyBorder="1">
      <alignment/>
      <protection/>
    </xf>
    <xf numFmtId="0" fontId="1" fillId="0" borderId="0" xfId="62" applyFont="1" applyBorder="1">
      <alignment/>
      <protection/>
    </xf>
    <xf numFmtId="0" fontId="4" fillId="0" borderId="18" xfId="62" applyFont="1" applyBorder="1">
      <alignment/>
      <protection/>
    </xf>
    <xf numFmtId="0" fontId="12" fillId="0" borderId="0" xfId="62" applyFont="1" applyBorder="1">
      <alignment/>
      <protection/>
    </xf>
    <xf numFmtId="3" fontId="4" fillId="0" borderId="18" xfId="62" applyNumberFormat="1" applyFont="1" applyBorder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 applyBorder="1" applyAlignment="1">
      <alignment/>
      <protection/>
    </xf>
    <xf numFmtId="0" fontId="25" fillId="0" borderId="0" xfId="62" applyFont="1" applyBorder="1" applyAlignment="1">
      <alignment/>
      <protection/>
    </xf>
    <xf numFmtId="0" fontId="6" fillId="0" borderId="0" xfId="62" applyAlignment="1">
      <alignment horizontal="center" vertical="top"/>
      <protection/>
    </xf>
    <xf numFmtId="0" fontId="1" fillId="0" borderId="16" xfId="62" applyFont="1" applyBorder="1" applyAlignment="1">
      <alignment horizontal="left"/>
      <protection/>
    </xf>
    <xf numFmtId="0" fontId="25" fillId="0" borderId="0" xfId="62" applyFont="1" applyBorder="1">
      <alignment/>
      <protection/>
    </xf>
    <xf numFmtId="0" fontId="4" fillId="0" borderId="0" xfId="62" applyFont="1" applyBorder="1" applyAlignment="1">
      <alignment horizontal="left"/>
      <protection/>
    </xf>
    <xf numFmtId="0" fontId="1" fillId="0" borderId="16" xfId="62" applyFont="1" applyBorder="1" applyAlignment="1">
      <alignment/>
      <protection/>
    </xf>
    <xf numFmtId="0" fontId="1" fillId="0" borderId="0" xfId="62" applyFont="1" applyBorder="1" applyAlignment="1">
      <alignment/>
      <protection/>
    </xf>
    <xf numFmtId="0" fontId="1" fillId="0" borderId="19" xfId="62" applyFont="1" applyBorder="1" applyAlignment="1">
      <alignment vertical="top"/>
      <protection/>
    </xf>
    <xf numFmtId="0" fontId="4" fillId="0" borderId="20" xfId="62" applyFont="1" applyBorder="1" applyAlignment="1">
      <alignment vertical="top"/>
      <protection/>
    </xf>
    <xf numFmtId="3" fontId="6" fillId="0" borderId="0" xfId="62" applyNumberFormat="1" applyFont="1" applyBorder="1" applyAlignment="1">
      <alignment vertical="top"/>
      <protection/>
    </xf>
    <xf numFmtId="0" fontId="6" fillId="0" borderId="0" xfId="62" applyAlignment="1">
      <alignment vertical="top"/>
      <protection/>
    </xf>
    <xf numFmtId="0" fontId="18" fillId="0" borderId="0" xfId="62" applyFont="1">
      <alignment/>
      <protection/>
    </xf>
    <xf numFmtId="0" fontId="7" fillId="0" borderId="0" xfId="62" applyFont="1">
      <alignment/>
      <protection/>
    </xf>
    <xf numFmtId="0" fontId="26" fillId="0" borderId="0" xfId="62" applyFont="1">
      <alignment/>
      <protection/>
    </xf>
    <xf numFmtId="0" fontId="5" fillId="0" borderId="0" xfId="0" applyFont="1" applyAlignment="1">
      <alignment horizontal="left"/>
    </xf>
    <xf numFmtId="0" fontId="1" fillId="0" borderId="24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7" fillId="0" borderId="0" xfId="0" applyFont="1" applyAlignment="1">
      <alignment/>
    </xf>
    <xf numFmtId="0" fontId="5" fillId="0" borderId="0" xfId="62" applyFont="1" applyAlignment="1">
      <alignment horizontal="left"/>
      <protection/>
    </xf>
    <xf numFmtId="0" fontId="4" fillId="0" borderId="23" xfId="63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0" fontId="1" fillId="0" borderId="22" xfId="63" applyFont="1" applyBorder="1">
      <alignment/>
      <protection/>
    </xf>
    <xf numFmtId="3" fontId="0" fillId="0" borderId="0" xfId="0" applyNumberFormat="1" applyAlignment="1">
      <alignment/>
    </xf>
    <xf numFmtId="0" fontId="1" fillId="0" borderId="10" xfId="63" applyFont="1" applyBorder="1" applyAlignment="1">
      <alignment horizontal="centerContinuous" vertical="center"/>
      <protection/>
    </xf>
    <xf numFmtId="0" fontId="6" fillId="0" borderId="0" xfId="63" applyFont="1" quotePrefix="1">
      <alignment/>
      <protection/>
    </xf>
    <xf numFmtId="177" fontId="4" fillId="0" borderId="18" xfId="63" applyNumberFormat="1" applyFont="1" applyBorder="1" applyAlignment="1">
      <alignment horizontal="center"/>
      <protection/>
    </xf>
    <xf numFmtId="177" fontId="1" fillId="0" borderId="23" xfId="63" applyNumberFormat="1" applyFont="1" applyBorder="1" applyAlignment="1">
      <alignment horizontal="center"/>
      <protection/>
    </xf>
    <xf numFmtId="0" fontId="13" fillId="0" borderId="10" xfId="63" applyFont="1" applyBorder="1" applyAlignment="1">
      <alignment horizontal="center" vertical="center"/>
      <protection/>
    </xf>
    <xf numFmtId="0" fontId="13" fillId="0" borderId="24" xfId="63" applyFont="1" applyBorder="1" applyAlignment="1">
      <alignment horizontal="centerContinuous" vertical="center"/>
      <protection/>
    </xf>
    <xf numFmtId="0" fontId="9" fillId="0" borderId="0" xfId="63" applyFont="1" applyAlignment="1">
      <alignment horizontal="right"/>
      <protection/>
    </xf>
    <xf numFmtId="0" fontId="9" fillId="0" borderId="0" xfId="63" applyFont="1">
      <alignment/>
      <protection/>
    </xf>
    <xf numFmtId="0" fontId="11" fillId="0" borderId="0" xfId="62" applyFont="1" applyBorder="1">
      <alignment/>
      <protection/>
    </xf>
    <xf numFmtId="0" fontId="1" fillId="0" borderId="15" xfId="0" applyFont="1" applyBorder="1" applyAlignment="1">
      <alignment horizontal="center"/>
    </xf>
    <xf numFmtId="0" fontId="13" fillId="0" borderId="12" xfId="63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82" fontId="4" fillId="0" borderId="18" xfId="0" applyNumberFormat="1" applyFont="1" applyBorder="1" applyAlignment="1">
      <alignment horizontal="right"/>
    </xf>
    <xf numFmtId="182" fontId="11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0" fillId="0" borderId="18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center"/>
    </xf>
    <xf numFmtId="177" fontId="4" fillId="0" borderId="16" xfId="63" applyNumberFormat="1" applyFont="1" applyBorder="1" applyAlignment="1">
      <alignment horizontal="center"/>
      <protection/>
    </xf>
    <xf numFmtId="0" fontId="1" fillId="33" borderId="18" xfId="63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16" xfId="0" applyNumberFormat="1" applyFont="1" applyBorder="1" applyAlignment="1">
      <alignment vertical="center"/>
    </xf>
    <xf numFmtId="173" fontId="4" fillId="0" borderId="16" xfId="0" applyNumberFormat="1" applyFont="1" applyBorder="1" applyAlignment="1">
      <alignment vertical="center"/>
    </xf>
    <xf numFmtId="174" fontId="4" fillId="0" borderId="17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72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4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6" fillId="0" borderId="0" xfId="60">
      <alignment/>
      <protection/>
    </xf>
    <xf numFmtId="3" fontId="6" fillId="0" borderId="0" xfId="60" applyNumberFormat="1">
      <alignment/>
      <protection/>
    </xf>
    <xf numFmtId="37" fontId="6" fillId="0" borderId="0" xfId="60" applyNumberFormat="1" applyFont="1" applyFill="1" applyBorder="1">
      <alignment/>
      <protection/>
    </xf>
    <xf numFmtId="0" fontId="1" fillId="0" borderId="10" xfId="60" applyFont="1" applyBorder="1" applyAlignment="1">
      <alignment vertical="center"/>
      <protection/>
    </xf>
    <xf numFmtId="0" fontId="1" fillId="0" borderId="24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1" fontId="8" fillId="0" borderId="0" xfId="60" applyNumberFormat="1" applyFont="1" applyAlignment="1">
      <alignment horizontal="centerContinuous" vertical="center" wrapText="1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8" xfId="60" applyFont="1" applyBorder="1">
      <alignment/>
      <protection/>
    </xf>
    <xf numFmtId="0" fontId="6" fillId="0" borderId="0" xfId="60" applyBorder="1">
      <alignment/>
      <protection/>
    </xf>
    <xf numFmtId="37" fontId="4" fillId="0" borderId="0" xfId="60" applyNumberFormat="1" applyFont="1" applyBorder="1">
      <alignment/>
      <protection/>
    </xf>
    <xf numFmtId="175" fontId="1" fillId="0" borderId="24" xfId="60" applyNumberFormat="1" applyFont="1" applyBorder="1" applyAlignment="1">
      <alignment vertical="center"/>
      <protection/>
    </xf>
    <xf numFmtId="175" fontId="1" fillId="0" borderId="12" xfId="60" applyNumberFormat="1" applyFont="1" applyBorder="1" applyAlignment="1">
      <alignment vertical="center"/>
      <protection/>
    </xf>
    <xf numFmtId="37" fontId="31" fillId="0" borderId="0" xfId="60" applyNumberFormat="1" applyFont="1" applyAlignment="1">
      <alignment vertical="center"/>
      <protection/>
    </xf>
    <xf numFmtId="0" fontId="5" fillId="0" borderId="0" xfId="58" applyFont="1" applyAlignment="1">
      <alignment horizontal="left" vertical="center"/>
      <protection/>
    </xf>
    <xf numFmtId="0" fontId="32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33" fillId="0" borderId="0" xfId="58" applyFont="1" applyAlignment="1">
      <alignment vertical="center"/>
      <protection/>
    </xf>
    <xf numFmtId="0" fontId="34" fillId="0" borderId="0" xfId="58" applyFont="1" applyAlignment="1">
      <alignment horizontal="right" vertical="center"/>
      <protection/>
    </xf>
    <xf numFmtId="0" fontId="6" fillId="0" borderId="0" xfId="58" applyBorder="1">
      <alignment/>
      <protection/>
    </xf>
    <xf numFmtId="0" fontId="35" fillId="0" borderId="0" xfId="58" applyFont="1" applyBorder="1">
      <alignment/>
      <protection/>
    </xf>
    <xf numFmtId="0" fontId="8" fillId="0" borderId="0" xfId="59" applyFont="1" applyAlignment="1">
      <alignment horizontal="centerContinuous" vertical="center"/>
      <protection/>
    </xf>
    <xf numFmtId="0" fontId="6" fillId="0" borderId="0" xfId="59">
      <alignment/>
      <protection/>
    </xf>
    <xf numFmtId="0" fontId="1" fillId="0" borderId="23" xfId="59" applyFont="1" applyBorder="1" applyAlignment="1">
      <alignment horizontal="centerContinuous" vertical="center"/>
      <protection/>
    </xf>
    <xf numFmtId="0" fontId="1" fillId="0" borderId="24" xfId="59" applyFont="1" applyBorder="1" applyAlignment="1">
      <alignment horizontal="centerContinuous" vertical="center"/>
      <protection/>
    </xf>
    <xf numFmtId="0" fontId="1" fillId="0" borderId="12" xfId="59" applyFont="1" applyBorder="1" applyAlignment="1">
      <alignment horizontal="centerContinuous" vertical="center"/>
      <protection/>
    </xf>
    <xf numFmtId="0" fontId="1" fillId="0" borderId="22" xfId="59" applyFont="1" applyBorder="1" applyAlignment="1">
      <alignment horizontal="centerContinuous" vertical="center"/>
      <protection/>
    </xf>
    <xf numFmtId="0" fontId="37" fillId="0" borderId="23" xfId="59" applyFont="1" applyBorder="1" applyAlignment="1">
      <alignment horizontal="centerContinuous" vertical="center"/>
      <protection/>
    </xf>
    <xf numFmtId="176" fontId="4" fillId="0" borderId="0" xfId="59" applyNumberFormat="1" applyFont="1" applyBorder="1" applyAlignment="1">
      <alignment vertical="center"/>
      <protection/>
    </xf>
    <xf numFmtId="0" fontId="37" fillId="0" borderId="18" xfId="59" applyFont="1" applyBorder="1" applyAlignment="1">
      <alignment horizontal="centerContinuous" vertical="center"/>
      <protection/>
    </xf>
    <xf numFmtId="0" fontId="1" fillId="0" borderId="18" xfId="59" applyFont="1" applyBorder="1" applyAlignment="1">
      <alignment horizontal="centerContinuous" vertical="center"/>
      <protection/>
    </xf>
    <xf numFmtId="0" fontId="1" fillId="0" borderId="10" xfId="59" applyFont="1" applyBorder="1" applyAlignment="1">
      <alignment horizontal="centerContinuous" vertical="center"/>
      <protection/>
    </xf>
    <xf numFmtId="176" fontId="1" fillId="0" borderId="12" xfId="59" applyNumberFormat="1" applyFont="1" applyBorder="1" applyAlignment="1">
      <alignment vertical="center"/>
      <protection/>
    </xf>
    <xf numFmtId="1" fontId="6" fillId="0" borderId="0" xfId="59" applyNumberFormat="1">
      <alignment/>
      <protection/>
    </xf>
    <xf numFmtId="0" fontId="10" fillId="0" borderId="0" xfId="59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Continuous" vertical="center"/>
    </xf>
    <xf numFmtId="180" fontId="4" fillId="0" borderId="0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horizontal="centerContinuous" vertical="center"/>
    </xf>
    <xf numFmtId="180" fontId="1" fillId="0" borderId="12" xfId="0" applyNumberFormat="1" applyFont="1" applyBorder="1" applyAlignment="1">
      <alignment vertical="center"/>
    </xf>
    <xf numFmtId="0" fontId="35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175" fontId="1" fillId="0" borderId="10" xfId="0" applyNumberFormat="1" applyFont="1" applyBorder="1" applyAlignment="1">
      <alignment horizontal="centerContinuous" vertical="center"/>
    </xf>
    <xf numFmtId="49" fontId="6" fillId="0" borderId="0" xfId="62" applyNumberFormat="1">
      <alignment/>
      <protection/>
    </xf>
    <xf numFmtId="0" fontId="37" fillId="0" borderId="23" xfId="0" applyFont="1" applyBorder="1" applyAlignment="1">
      <alignment horizontal="centerContinuous" vertical="center"/>
    </xf>
    <xf numFmtId="0" fontId="37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72" fontId="4" fillId="0" borderId="23" xfId="0" applyNumberFormat="1" applyFont="1" applyBorder="1" applyAlignment="1">
      <alignment vertical="center"/>
    </xf>
    <xf numFmtId="37" fontId="4" fillId="0" borderId="23" xfId="0" applyNumberFormat="1" applyFont="1" applyBorder="1" applyAlignment="1">
      <alignment/>
    </xf>
    <xf numFmtId="181" fontId="11" fillId="0" borderId="18" xfId="0" applyNumberFormat="1" applyFont="1" applyBorder="1" applyAlignment="1">
      <alignment vertical="center"/>
    </xf>
    <xf numFmtId="37" fontId="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8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11" fillId="0" borderId="18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3" fontId="11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6" fillId="0" borderId="0" xfId="62" applyNumberFormat="1" applyFont="1">
      <alignment/>
      <protection/>
    </xf>
    <xf numFmtId="3" fontId="4" fillId="0" borderId="12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29" fillId="0" borderId="12" xfId="63" applyFont="1" applyBorder="1" applyAlignment="1">
      <alignment horizontal="centerContinuous" vertical="center"/>
      <protection/>
    </xf>
    <xf numFmtId="185" fontId="11" fillId="0" borderId="17" xfId="63" applyNumberFormat="1" applyFont="1" applyBorder="1" applyAlignment="1">
      <alignment horizontal="right" vertical="center"/>
      <protection/>
    </xf>
    <xf numFmtId="0" fontId="13" fillId="0" borderId="10" xfId="63" applyFont="1" applyBorder="1" applyAlignment="1">
      <alignment horizontal="left" vertical="center" indent="1"/>
      <protection/>
    </xf>
    <xf numFmtId="185" fontId="11" fillId="0" borderId="10" xfId="63" applyNumberFormat="1" applyFont="1" applyBorder="1" applyAlignment="1">
      <alignment horizontal="right" vertical="center"/>
      <protection/>
    </xf>
    <xf numFmtId="0" fontId="4" fillId="0" borderId="15" xfId="63" applyFont="1" applyBorder="1">
      <alignment/>
      <protection/>
    </xf>
    <xf numFmtId="186" fontId="11" fillId="0" borderId="17" xfId="63" applyNumberFormat="1" applyFont="1" applyBorder="1" applyAlignment="1">
      <alignment horizontal="center"/>
      <protection/>
    </xf>
    <xf numFmtId="186" fontId="11" fillId="0" borderId="23" xfId="63" applyNumberFormat="1" applyFont="1" applyBorder="1" applyAlignment="1">
      <alignment horizontal="center"/>
      <protection/>
    </xf>
    <xf numFmtId="189" fontId="1" fillId="0" borderId="18" xfId="0" applyNumberFormat="1" applyFont="1" applyBorder="1" applyAlignment="1">
      <alignment horizontal="center"/>
    </xf>
    <xf numFmtId="189" fontId="11" fillId="0" borderId="18" xfId="0" applyNumberFormat="1" applyFont="1" applyBorder="1" applyAlignment="1">
      <alignment horizontal="center"/>
    </xf>
    <xf numFmtId="189" fontId="4" fillId="0" borderId="18" xfId="0" applyNumberFormat="1" applyFont="1" applyBorder="1" applyAlignment="1">
      <alignment horizontal="center"/>
    </xf>
    <xf numFmtId="0" fontId="6" fillId="0" borderId="0" xfId="63" applyAlignment="1">
      <alignment vertical="top"/>
      <protection/>
    </xf>
    <xf numFmtId="37" fontId="4" fillId="0" borderId="17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179" fontId="0" fillId="0" borderId="0" xfId="0" applyNumberFormat="1" applyAlignment="1">
      <alignment/>
    </xf>
    <xf numFmtId="183" fontId="6" fillId="0" borderId="0" xfId="63" applyNumberFormat="1">
      <alignment/>
      <protection/>
    </xf>
    <xf numFmtId="184" fontId="6" fillId="0" borderId="0" xfId="63" applyNumberFormat="1">
      <alignment/>
      <protection/>
    </xf>
    <xf numFmtId="178" fontId="0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192" fontId="0" fillId="0" borderId="0" xfId="0" applyNumberFormat="1" applyAlignment="1">
      <alignment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90" fillId="0" borderId="23" xfId="0" applyFont="1" applyBorder="1" applyAlignment="1">
      <alignment horizontal="left" vertical="center"/>
    </xf>
    <xf numFmtId="195" fontId="4" fillId="0" borderId="23" xfId="57" applyNumberFormat="1" applyFont="1" applyBorder="1" applyAlignment="1" quotePrefix="1">
      <alignment horizontal="right" vertical="center"/>
      <protection/>
    </xf>
    <xf numFmtId="0" fontId="90" fillId="0" borderId="18" xfId="0" applyFont="1" applyFill="1" applyBorder="1" applyAlignment="1">
      <alignment vertical="center"/>
    </xf>
    <xf numFmtId="195" fontId="4" fillId="0" borderId="18" xfId="57" applyNumberFormat="1" applyFont="1" applyBorder="1" applyAlignment="1" quotePrefix="1">
      <alignment horizontal="right" vertical="center"/>
      <protection/>
    </xf>
    <xf numFmtId="196" fontId="4" fillId="0" borderId="18" xfId="0" applyNumberFormat="1" applyFont="1" applyBorder="1" applyAlignment="1">
      <alignment vertical="center"/>
    </xf>
    <xf numFmtId="196" fontId="90" fillId="0" borderId="18" xfId="0" applyNumberFormat="1" applyFont="1" applyBorder="1" applyAlignment="1">
      <alignment vertical="center"/>
    </xf>
    <xf numFmtId="0" fontId="90" fillId="0" borderId="22" xfId="0" applyFont="1" applyBorder="1" applyAlignment="1">
      <alignment vertical="center"/>
    </xf>
    <xf numFmtId="196" fontId="4" fillId="0" borderId="22" xfId="0" applyNumberFormat="1" applyFont="1" applyBorder="1" applyAlignment="1">
      <alignment vertical="center"/>
    </xf>
    <xf numFmtId="195" fontId="4" fillId="0" borderId="22" xfId="57" applyNumberFormat="1" applyFont="1" applyBorder="1" applyAlignment="1" quotePrefix="1">
      <alignment horizontal="right" vertical="center"/>
      <protection/>
    </xf>
    <xf numFmtId="196" fontId="90" fillId="0" borderId="22" xfId="0" applyNumberFormat="1" applyFont="1" applyBorder="1" applyAlignment="1">
      <alignment vertical="center"/>
    </xf>
    <xf numFmtId="196" fontId="90" fillId="0" borderId="10" xfId="0" applyNumberFormat="1" applyFont="1" applyBorder="1" applyAlignment="1">
      <alignment vertical="center"/>
    </xf>
    <xf numFmtId="191" fontId="11" fillId="0" borderId="18" xfId="0" applyNumberFormat="1" applyFont="1" applyBorder="1" applyAlignment="1">
      <alignment horizontal="center"/>
    </xf>
    <xf numFmtId="191" fontId="1" fillId="0" borderId="18" xfId="0" applyNumberFormat="1" applyFont="1" applyBorder="1" applyAlignment="1">
      <alignment horizontal="center"/>
    </xf>
    <xf numFmtId="199" fontId="4" fillId="0" borderId="18" xfId="0" applyNumberFormat="1" applyFont="1" applyBorder="1" applyAlignment="1">
      <alignment horizontal="center"/>
    </xf>
    <xf numFmtId="200" fontId="4" fillId="0" borderId="18" xfId="0" applyNumberFormat="1" applyFont="1" applyBorder="1" applyAlignment="1">
      <alignment horizontal="center"/>
    </xf>
    <xf numFmtId="201" fontId="11" fillId="0" borderId="18" xfId="0" applyNumberFormat="1" applyFont="1" applyBorder="1" applyAlignment="1">
      <alignment horizontal="center"/>
    </xf>
    <xf numFmtId="202" fontId="11" fillId="0" borderId="18" xfId="0" applyNumberFormat="1" applyFont="1" applyBorder="1" applyAlignment="1">
      <alignment horizontal="center"/>
    </xf>
    <xf numFmtId="204" fontId="4" fillId="0" borderId="18" xfId="0" applyNumberFormat="1" applyFont="1" applyBorder="1" applyAlignment="1" quotePrefix="1">
      <alignment horizontal="right" vertical="center"/>
    </xf>
    <xf numFmtId="172" fontId="1" fillId="0" borderId="11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11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Continuous" vertical="center"/>
      <protection/>
    </xf>
    <xf numFmtId="0" fontId="4" fillId="0" borderId="16" xfId="61" applyFont="1" applyBorder="1">
      <alignment/>
      <protection/>
    </xf>
    <xf numFmtId="37" fontId="4" fillId="0" borderId="23" xfId="61" applyNumberFormat="1" applyFont="1" applyBorder="1">
      <alignment/>
      <protection/>
    </xf>
    <xf numFmtId="0" fontId="11" fillId="0" borderId="18" xfId="61" applyFont="1" applyBorder="1" applyAlignment="1">
      <alignment vertical="center"/>
      <protection/>
    </xf>
    <xf numFmtId="181" fontId="11" fillId="0" borderId="18" xfId="61" applyNumberFormat="1" applyFont="1" applyBorder="1" applyAlignment="1">
      <alignment vertical="center"/>
      <protection/>
    </xf>
    <xf numFmtId="37" fontId="4" fillId="0" borderId="18" xfId="61" applyNumberFormat="1" applyFont="1" applyBorder="1">
      <alignment/>
      <protection/>
    </xf>
    <xf numFmtId="0" fontId="4" fillId="0" borderId="18" xfId="0" applyFont="1" applyBorder="1" applyAlignment="1">
      <alignment/>
    </xf>
    <xf numFmtId="204" fontId="4" fillId="0" borderId="18" xfId="0" applyNumberFormat="1" applyFont="1" applyBorder="1" applyAlignment="1" quotePrefix="1">
      <alignment horizontal="right"/>
    </xf>
    <xf numFmtId="0" fontId="1" fillId="0" borderId="11" xfId="61" applyFont="1" applyBorder="1" applyAlignment="1">
      <alignment vertical="center"/>
      <protection/>
    </xf>
    <xf numFmtId="37" fontId="1" fillId="0" borderId="11" xfId="61" applyNumberFormat="1" applyFont="1" applyBorder="1" applyAlignment="1">
      <alignment vertical="center"/>
      <protection/>
    </xf>
    <xf numFmtId="0" fontId="6" fillId="0" borderId="0" xfId="61" applyBorder="1">
      <alignment/>
      <protection/>
    </xf>
    <xf numFmtId="37" fontId="6" fillId="0" borderId="0" xfId="61" applyNumberFormat="1" applyBorder="1">
      <alignment/>
      <protection/>
    </xf>
    <xf numFmtId="0" fontId="6" fillId="0" borderId="0" xfId="61">
      <alignment/>
      <protection/>
    </xf>
    <xf numFmtId="0" fontId="7" fillId="0" borderId="0" xfId="61" applyFont="1" applyBorder="1">
      <alignment/>
      <protection/>
    </xf>
    <xf numFmtId="0" fontId="1" fillId="0" borderId="22" xfId="0" applyFont="1" applyBorder="1" applyAlignment="1">
      <alignment vertical="center"/>
    </xf>
    <xf numFmtId="0" fontId="4" fillId="0" borderId="18" xfId="60" applyFont="1" applyBorder="1" applyAlignment="1">
      <alignment wrapText="1"/>
      <protection/>
    </xf>
    <xf numFmtId="37" fontId="1" fillId="0" borderId="10" xfId="61" applyNumberFormat="1" applyFont="1" applyBorder="1" applyAlignment="1">
      <alignment vertical="center"/>
      <protection/>
    </xf>
    <xf numFmtId="178" fontId="6" fillId="0" borderId="0" xfId="63" applyNumberFormat="1">
      <alignment/>
      <protection/>
    </xf>
    <xf numFmtId="178" fontId="11" fillId="0" borderId="18" xfId="0" applyNumberFormat="1" applyFont="1" applyBorder="1" applyAlignment="1">
      <alignment horizontal="center"/>
    </xf>
    <xf numFmtId="210" fontId="4" fillId="0" borderId="18" xfId="0" applyNumberFormat="1" applyFont="1" applyBorder="1" applyAlignment="1">
      <alignment horizontal="centerContinuous" vertical="center"/>
    </xf>
    <xf numFmtId="0" fontId="1" fillId="0" borderId="10" xfId="62" applyFont="1" applyFill="1" applyBorder="1" applyAlignment="1">
      <alignment horizontal="center"/>
      <protection/>
    </xf>
    <xf numFmtId="0" fontId="1" fillId="0" borderId="23" xfId="62" applyFont="1" applyFill="1" applyBorder="1">
      <alignment/>
      <protection/>
    </xf>
    <xf numFmtId="0" fontId="4" fillId="0" borderId="18" xfId="62" applyFont="1" applyFill="1" applyBorder="1">
      <alignment/>
      <protection/>
    </xf>
    <xf numFmtId="3" fontId="4" fillId="0" borderId="18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17" fillId="0" borderId="0" xfId="62" applyFont="1">
      <alignment/>
      <protection/>
    </xf>
    <xf numFmtId="3" fontId="1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95" fontId="1" fillId="0" borderId="23" xfId="57" applyNumberFormat="1" applyFont="1" applyBorder="1" applyAlignment="1" quotePrefix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4" fillId="0" borderId="0" xfId="62" applyFont="1" applyBorder="1" applyAlignment="1">
      <alignment wrapText="1"/>
      <protection/>
    </xf>
    <xf numFmtId="188" fontId="11" fillId="0" borderId="18" xfId="0" applyNumberFormat="1" applyFont="1" applyBorder="1" applyAlignment="1">
      <alignment horizontal="center"/>
    </xf>
    <xf numFmtId="191" fontId="4" fillId="0" borderId="18" xfId="0" applyNumberFormat="1" applyFont="1" applyBorder="1" applyAlignment="1">
      <alignment horizontal="center"/>
    </xf>
    <xf numFmtId="175" fontId="4" fillId="0" borderId="17" xfId="63" applyNumberFormat="1" applyFont="1" applyBorder="1" applyAlignment="1">
      <alignment horizontal="right" vertical="center"/>
      <protection/>
    </xf>
    <xf numFmtId="175" fontId="4" fillId="0" borderId="18" xfId="63" applyNumberFormat="1" applyFont="1" applyBorder="1" applyAlignment="1">
      <alignment vertical="center"/>
      <protection/>
    </xf>
    <xf numFmtId="175" fontId="1" fillId="0" borderId="24" xfId="63" applyNumberFormat="1" applyFont="1" applyBorder="1" applyAlignment="1">
      <alignment horizontal="right" vertical="center"/>
      <protection/>
    </xf>
    <xf numFmtId="175" fontId="1" fillId="0" borderId="10" xfId="63" applyNumberFormat="1" applyFont="1" applyBorder="1" applyAlignment="1">
      <alignment horizontal="right" vertical="center"/>
      <protection/>
    </xf>
    <xf numFmtId="37" fontId="1" fillId="0" borderId="10" xfId="59" applyNumberFormat="1" applyFont="1" applyBorder="1" applyAlignment="1">
      <alignment horizontal="centerContinuous" vertical="center"/>
      <protection/>
    </xf>
    <xf numFmtId="178" fontId="4" fillId="0" borderId="18" xfId="59" applyNumberFormat="1" applyFont="1" applyBorder="1" applyAlignment="1">
      <alignment horizontal="centerContinuous" vertical="center"/>
      <protection/>
    </xf>
    <xf numFmtId="179" fontId="1" fillId="0" borderId="10" xfId="59" applyNumberFormat="1" applyFont="1" applyBorder="1" applyAlignment="1">
      <alignment horizontal="centerContinuous" vertical="center"/>
      <protection/>
    </xf>
    <xf numFmtId="0" fontId="1" fillId="0" borderId="11" xfId="59" applyFont="1" applyBorder="1" applyAlignment="1">
      <alignment horizontal="centerContinuous" vertical="center"/>
      <protection/>
    </xf>
    <xf numFmtId="212" fontId="0" fillId="0" borderId="0" xfId="0" applyNumberFormat="1" applyAlignment="1">
      <alignment/>
    </xf>
    <xf numFmtId="3" fontId="4" fillId="0" borderId="18" xfId="62" applyNumberFormat="1" applyFont="1" applyBorder="1" applyAlignment="1">
      <alignment horizontal="right"/>
      <protection/>
    </xf>
    <xf numFmtId="3" fontId="4" fillId="0" borderId="18" xfId="62" applyNumberFormat="1" applyFont="1" applyFill="1" applyBorder="1" applyAlignment="1">
      <alignment horizontal="right"/>
      <protection/>
    </xf>
    <xf numFmtId="0" fontId="11" fillId="0" borderId="18" xfId="62" applyNumberFormat="1" applyFont="1" applyBorder="1" applyAlignment="1">
      <alignment horizontal="right"/>
      <protection/>
    </xf>
    <xf numFmtId="49" fontId="11" fillId="0" borderId="18" xfId="62" applyNumberFormat="1" applyFont="1" applyBorder="1" applyAlignment="1">
      <alignment horizontal="right"/>
      <protection/>
    </xf>
    <xf numFmtId="0" fontId="11" fillId="0" borderId="18" xfId="62" applyNumberFormat="1" applyFont="1" applyFill="1" applyBorder="1" applyAlignment="1">
      <alignment horizontal="right"/>
      <protection/>
    </xf>
    <xf numFmtId="3" fontId="11" fillId="0" borderId="18" xfId="62" applyNumberFormat="1" applyFont="1" applyBorder="1" applyAlignment="1">
      <alignment horizontal="right"/>
      <protection/>
    </xf>
    <xf numFmtId="3" fontId="11" fillId="0" borderId="18" xfId="62" applyNumberFormat="1" applyFont="1" applyFill="1" applyBorder="1" applyAlignment="1">
      <alignment horizontal="right"/>
      <protection/>
    </xf>
    <xf numFmtId="178" fontId="4" fillId="0" borderId="18" xfId="62" applyNumberFormat="1" applyFont="1" applyBorder="1" applyAlignment="1">
      <alignment horizontal="right"/>
      <protection/>
    </xf>
    <xf numFmtId="178" fontId="4" fillId="0" borderId="18" xfId="62" applyNumberFormat="1" applyFont="1" applyFill="1" applyBorder="1" applyAlignment="1">
      <alignment horizontal="right"/>
      <protection/>
    </xf>
    <xf numFmtId="178" fontId="4" fillId="0" borderId="22" xfId="62" applyNumberFormat="1" applyFont="1" applyBorder="1" applyAlignment="1">
      <alignment horizontal="right" vertical="top"/>
      <protection/>
    </xf>
    <xf numFmtId="178" fontId="4" fillId="0" borderId="22" xfId="62" applyNumberFormat="1" applyFont="1" applyFill="1" applyBorder="1" applyAlignment="1">
      <alignment horizontal="right" vertical="top"/>
      <protection/>
    </xf>
    <xf numFmtId="0" fontId="1" fillId="0" borderId="23" xfId="63" applyFont="1" applyBorder="1" applyAlignment="1">
      <alignment horizontal="right" vertical="center"/>
      <protection/>
    </xf>
    <xf numFmtId="0" fontId="1" fillId="0" borderId="18" xfId="63" applyFont="1" applyBorder="1">
      <alignment/>
      <protection/>
    </xf>
    <xf numFmtId="0" fontId="1" fillId="33" borderId="18" xfId="63" applyFont="1" applyFill="1" applyBorder="1" applyAlignment="1">
      <alignment horizontal="left" vertical="center"/>
      <protection/>
    </xf>
    <xf numFmtId="195" fontId="1" fillId="0" borderId="18" xfId="57" applyNumberFormat="1" applyFont="1" applyBorder="1" applyAlignment="1" quotePrefix="1">
      <alignment horizontal="right" vertical="center"/>
      <protection/>
    </xf>
    <xf numFmtId="188" fontId="21" fillId="0" borderId="18" xfId="0" applyNumberFormat="1" applyFont="1" applyBorder="1" applyAlignment="1">
      <alignment horizontal="center"/>
    </xf>
    <xf numFmtId="199" fontId="11" fillId="0" borderId="18" xfId="0" applyNumberFormat="1" applyFont="1" applyBorder="1" applyAlignment="1">
      <alignment horizontal="center"/>
    </xf>
    <xf numFmtId="214" fontId="11" fillId="0" borderId="18" xfId="0" applyNumberFormat="1" applyFont="1" applyBorder="1" applyAlignment="1">
      <alignment horizontal="center"/>
    </xf>
    <xf numFmtId="0" fontId="4" fillId="0" borderId="20" xfId="59" applyFont="1" applyBorder="1" applyAlignment="1">
      <alignment horizontal="center"/>
      <protection/>
    </xf>
    <xf numFmtId="0" fontId="36" fillId="0" borderId="0" xfId="59" applyFont="1" applyAlignment="1">
      <alignment horizontal="center" wrapText="1"/>
      <protection/>
    </xf>
    <xf numFmtId="0" fontId="4" fillId="0" borderId="20" xfId="0" applyFont="1" applyBorder="1" applyAlignment="1">
      <alignment horizontal="right"/>
    </xf>
    <xf numFmtId="0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6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tab1-4" xfId="57"/>
    <cellStyle name="Normal_ind 1-2 march2008" xfId="58"/>
    <cellStyle name="Normal_ind 1-3 march2008" xfId="59"/>
    <cellStyle name="Normal_ind fig 1-1 march2008" xfId="60"/>
    <cellStyle name="Normal_TAB-1.2" xfId="61"/>
    <cellStyle name="Normal_TMUTAB2.2" xfId="62"/>
    <cellStyle name="Normal_TMUTAB2.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2006 - 2015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23"/>
          <c:w val="0.964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v>Car, dual purpose vehicle and double cab pickup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'FIG1-1'!$Y$4:$Y$13</c:f>
              <c:numCache/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'FIG1-1'!$Z$4:$Z$13</c:f>
              <c:numCache/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'FIG1-1'!$AA$4:$AA$13</c:f>
              <c:numCache/>
            </c:numRef>
          </c:val>
        </c:ser>
        <c:overlap val="100"/>
        <c:gapWidth val="80"/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97529"/>
        <c:crosses val="autoZero"/>
        <c:auto val="0"/>
        <c:lblOffset val="100"/>
        <c:tickLblSkip val="1"/>
        <c:noMultiLvlLbl val="0"/>
      </c:catAx>
      <c:valAx>
        <c:axId val="24597529"/>
        <c:scaling>
          <c:orientation val="minMax"/>
          <c:max val="50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026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975"/>
          <c:y val="0.121"/>
          <c:w val="0.643"/>
          <c:h val="0.08275"/>
        </c:manualLayout>
      </c:layout>
      <c:overlay val="0"/>
      <c:spPr>
        <a:noFill/>
        <a:ln w="25400">
          <a:solidFill>
            <a:srgbClr val="666699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cars,dual purpose vehicles and double cab pickup
(as at 31st  December)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475"/>
          <c:w val="0.8157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'Tab1.3'!$B$5:$B$8</c:f>
              <c:numCache/>
            </c:numRef>
          </c:val>
        </c:ser>
        <c:ser>
          <c:idx val="1"/>
          <c:order val="1"/>
          <c:tx>
            <c:v>2015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'Tab1.3'!$D$5:$D$8</c:f>
              <c:numCache/>
            </c:numRef>
          </c:val>
        </c:ser>
        <c:gapWidth val="50"/>
        <c:axId val="20051170"/>
        <c:axId val="46242803"/>
      </c:barChart>
      <c:catAx>
        <c:axId val="2005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42803"/>
        <c:crosses val="autoZero"/>
        <c:auto val="0"/>
        <c:lblOffset val="100"/>
        <c:tickLblSkip val="1"/>
        <c:noMultiLvlLbl val="0"/>
      </c:catAx>
      <c:valAx>
        <c:axId val="46242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51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75"/>
          <c:y val="0.09525"/>
          <c:w val="0.09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                  (as at 31st December)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4975"/>
          <c:w val="0.759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1.4'!$B$5:$B$8</c:f>
              <c:numCache/>
            </c:numRef>
          </c:val>
        </c:ser>
        <c:ser>
          <c:idx val="1"/>
          <c:order val="1"/>
          <c:tx>
            <c:v>2015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1.4'!$D$5:$D$8</c:f>
              <c:numCache/>
            </c:numRef>
          </c:val>
        </c:ser>
        <c:gapWidth val="100"/>
        <c:axId val="13532044"/>
        <c:axId val="54679533"/>
      </c:barChart>
      <c:cat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79533"/>
        <c:crosses val="autoZero"/>
        <c:auto val="1"/>
        <c:lblOffset val="100"/>
        <c:tickLblSkip val="1"/>
        <c:noMultiLvlLbl val="0"/>
      </c:catAx>
      <c:valAx>
        <c:axId val="5467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532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12075"/>
          <c:w val="0.13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2006 - 2015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05"/>
          <c:w val="0.914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'Fig2.1'!$AC$4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'Fig2.1'!$AB$5:$AB$14</c:f>
              <c:numCache/>
            </c:numRef>
          </c:cat>
          <c:val>
            <c:numRef>
              <c:f>'Fig2.1'!$AC$5:$AC$14</c:f>
              <c:numCache/>
            </c:numRef>
          </c:val>
        </c:ser>
        <c:axId val="22353750"/>
        <c:axId val="66966023"/>
      </c:barChart>
      <c:catAx>
        <c:axId val="2235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66023"/>
        <c:crosses val="autoZero"/>
        <c:auto val="1"/>
        <c:lblOffset val="100"/>
        <c:tickLblSkip val="1"/>
        <c:noMultiLvlLbl val="0"/>
      </c:catAx>
      <c:valAx>
        <c:axId val="669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3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2006 - 2015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975"/>
          <c:w val="0.925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'Fig2.1'!$AF$4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'Fig2.1'!$AE$5:$AE$14</c:f>
              <c:numCache/>
            </c:numRef>
          </c:cat>
          <c:val>
            <c:numRef>
              <c:f>'Fig2.1'!$AF$5:$AF$14</c:f>
              <c:numCache/>
            </c:numRef>
          </c:val>
        </c:ser>
        <c:axId val="65823296"/>
        <c:axId val="55538753"/>
      </c:barChart>
      <c:catAx>
        <c:axId val="6582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38753"/>
        <c:crosses val="autoZero"/>
        <c:auto val="1"/>
        <c:lblOffset val="100"/>
        <c:tickLblSkip val="1"/>
        <c:noMultiLvlLbl val="0"/>
      </c:catAx>
      <c:valAx>
        <c:axId val="55538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23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95250</xdr:rowOff>
    </xdr:from>
    <xdr:to>
      <xdr:col>8</xdr:col>
      <xdr:colOff>495300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95250"/>
          <a:ext cx="40005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8</xdr:col>
      <xdr:colOff>76200</xdr:colOff>
      <xdr:row>0</xdr:row>
      <xdr:rowOff>123825</xdr:rowOff>
    </xdr:from>
    <xdr:to>
      <xdr:col>8</xdr:col>
      <xdr:colOff>495300</xdr:colOff>
      <xdr:row>15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53425" y="123825"/>
          <a:ext cx="41910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66675</xdr:rowOff>
    </xdr:from>
    <xdr:to>
      <xdr:col>7</xdr:col>
      <xdr:colOff>790575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24900" y="66675"/>
          <a:ext cx="457200" cy="6610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7049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38100</xdr:rowOff>
    </xdr:from>
    <xdr:to>
      <xdr:col>12</xdr:col>
      <xdr:colOff>352425</xdr:colOff>
      <xdr:row>31</xdr:row>
      <xdr:rowOff>200025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38100"/>
          <a:ext cx="352425" cy="5819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24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5</xdr:col>
      <xdr:colOff>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381375"/>
        <a:ext cx="52768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657225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54673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820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820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3820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83820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62675"/>
          <a:ext cx="15716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24.421875" style="0" customWidth="1"/>
    <col min="2" max="2" width="12.140625" style="0" customWidth="1"/>
    <col min="3" max="3" width="14.28125" style="0" customWidth="1"/>
    <col min="4" max="4" width="14.8515625" style="0" customWidth="1"/>
    <col min="5" max="5" width="15.8515625" style="0" customWidth="1"/>
    <col min="6" max="6" width="14.7109375" style="0" customWidth="1"/>
    <col min="7" max="7" width="13.140625" style="0" customWidth="1"/>
    <col min="8" max="8" width="14.7109375" style="0" customWidth="1"/>
    <col min="9" max="9" width="8.140625" style="0" customWidth="1"/>
    <col min="10" max="10" width="1.1484375" style="0" customWidth="1"/>
    <col min="12" max="13" width="10.421875" style="0" bestFit="1" customWidth="1"/>
    <col min="14" max="14" width="9.421875" style="0" bestFit="1" customWidth="1"/>
  </cols>
  <sheetData>
    <row r="1" spans="1:9" s="154" customFormat="1" ht="21.75" customHeight="1">
      <c r="A1" s="151" t="s">
        <v>153</v>
      </c>
      <c r="B1" s="152"/>
      <c r="C1" s="152"/>
      <c r="D1" s="152"/>
      <c r="E1" s="152"/>
      <c r="F1" s="152"/>
      <c r="G1" s="152"/>
      <c r="H1" s="152"/>
      <c r="I1" s="153"/>
    </row>
    <row r="2" spans="1:9" ht="9" customHeight="1">
      <c r="A2" s="2"/>
      <c r="B2" s="2"/>
      <c r="C2" s="2"/>
      <c r="D2" s="2"/>
      <c r="E2" s="2"/>
      <c r="F2" s="2"/>
      <c r="G2" s="3"/>
      <c r="H2" s="3"/>
      <c r="I2" s="155"/>
    </row>
    <row r="3" spans="1:9" s="161" customFormat="1" ht="63" customHeight="1">
      <c r="A3" s="1" t="s">
        <v>0</v>
      </c>
      <c r="B3" s="156" t="s">
        <v>139</v>
      </c>
      <c r="C3" s="157" t="s">
        <v>116</v>
      </c>
      <c r="D3" s="158" t="s">
        <v>117</v>
      </c>
      <c r="E3" s="156" t="s">
        <v>118</v>
      </c>
      <c r="F3" s="156" t="s">
        <v>119</v>
      </c>
      <c r="G3" s="156" t="s">
        <v>154</v>
      </c>
      <c r="H3" s="159" t="s">
        <v>155</v>
      </c>
      <c r="I3" s="160"/>
    </row>
    <row r="4" spans="1:9" ht="33.75" customHeight="1">
      <c r="A4" s="162" t="s">
        <v>64</v>
      </c>
      <c r="B4" s="163">
        <v>173954</v>
      </c>
      <c r="C4" s="164">
        <v>6678</v>
      </c>
      <c r="D4" s="164">
        <v>8479</v>
      </c>
      <c r="E4" s="164">
        <v>350</v>
      </c>
      <c r="F4" s="165">
        <v>1162</v>
      </c>
      <c r="G4" s="231">
        <f aca="true" t="shared" si="0" ref="G4:G10">B4+C4+D4+E4-F4</f>
        <v>188299</v>
      </c>
      <c r="H4" s="166">
        <f aca="true" t="shared" si="1" ref="H4:H12">C4+D4+E4-F4</f>
        <v>14345</v>
      </c>
      <c r="I4" s="167"/>
    </row>
    <row r="5" spans="1:12" ht="33.75" customHeight="1">
      <c r="A5" s="162" t="s">
        <v>65</v>
      </c>
      <c r="B5" s="168">
        <v>49503</v>
      </c>
      <c r="C5" s="164">
        <v>1</v>
      </c>
      <c r="D5" s="164">
        <v>22</v>
      </c>
      <c r="E5" s="164">
        <v>7</v>
      </c>
      <c r="F5" s="165">
        <v>232</v>
      </c>
      <c r="G5" s="168">
        <f t="shared" si="0"/>
        <v>49301</v>
      </c>
      <c r="H5" s="166">
        <f t="shared" si="1"/>
        <v>-202</v>
      </c>
      <c r="I5" s="167"/>
      <c r="L5" s="173"/>
    </row>
    <row r="6" spans="1:13" ht="33.75" customHeight="1">
      <c r="A6" s="162" t="s">
        <v>111</v>
      </c>
      <c r="B6" s="168">
        <v>2065</v>
      </c>
      <c r="C6" s="164">
        <v>970</v>
      </c>
      <c r="D6" s="164">
        <v>10</v>
      </c>
      <c r="E6" s="164">
        <v>53</v>
      </c>
      <c r="F6" s="165">
        <v>409</v>
      </c>
      <c r="G6" s="168">
        <f t="shared" si="0"/>
        <v>2689</v>
      </c>
      <c r="H6" s="166">
        <f t="shared" si="1"/>
        <v>624</v>
      </c>
      <c r="I6" s="167"/>
      <c r="L6" s="173"/>
      <c r="M6" s="173"/>
    </row>
    <row r="7" spans="1:15" ht="33.75" customHeight="1">
      <c r="A7" s="162" t="s">
        <v>66</v>
      </c>
      <c r="B7" s="168">
        <v>72067</v>
      </c>
      <c r="C7" s="164">
        <v>5923</v>
      </c>
      <c r="D7" s="164">
        <v>53</v>
      </c>
      <c r="E7" s="164">
        <v>317</v>
      </c>
      <c r="F7" s="165">
        <v>757</v>
      </c>
      <c r="G7" s="168">
        <f t="shared" si="0"/>
        <v>77603</v>
      </c>
      <c r="H7" s="166">
        <f t="shared" si="1"/>
        <v>5536</v>
      </c>
      <c r="I7" s="167"/>
      <c r="L7" s="173"/>
      <c r="M7" s="173"/>
      <c r="N7" s="173"/>
      <c r="O7" s="173"/>
    </row>
    <row r="8" spans="1:14" ht="33.75" customHeight="1">
      <c r="A8" s="162" t="s">
        <v>67</v>
      </c>
      <c r="B8" s="168">
        <v>115784</v>
      </c>
      <c r="C8" s="164">
        <v>1658</v>
      </c>
      <c r="D8" s="164">
        <v>4</v>
      </c>
      <c r="E8" s="164">
        <v>2</v>
      </c>
      <c r="F8" s="165">
        <v>1363</v>
      </c>
      <c r="G8" s="168">
        <f t="shared" si="0"/>
        <v>116085</v>
      </c>
      <c r="H8" s="166">
        <f t="shared" si="1"/>
        <v>301</v>
      </c>
      <c r="I8" s="167"/>
      <c r="L8" s="173"/>
      <c r="N8" s="173"/>
    </row>
    <row r="9" spans="1:9" ht="33.75" customHeight="1">
      <c r="A9" s="162" t="s">
        <v>68</v>
      </c>
      <c r="B9" s="168">
        <v>14243</v>
      </c>
      <c r="C9" s="164">
        <v>236</v>
      </c>
      <c r="D9" s="164">
        <v>54</v>
      </c>
      <c r="E9" s="164">
        <v>52</v>
      </c>
      <c r="F9" s="165">
        <v>213</v>
      </c>
      <c r="G9" s="168">
        <f t="shared" si="0"/>
        <v>14372</v>
      </c>
      <c r="H9" s="166">
        <f t="shared" si="1"/>
        <v>129</v>
      </c>
      <c r="I9" s="167"/>
    </row>
    <row r="10" spans="1:9" ht="33.75" customHeight="1">
      <c r="A10" s="162" t="s">
        <v>69</v>
      </c>
      <c r="B10" s="168">
        <v>26890</v>
      </c>
      <c r="C10" s="164">
        <v>470</v>
      </c>
      <c r="D10" s="164">
        <v>361</v>
      </c>
      <c r="E10" s="164">
        <v>52</v>
      </c>
      <c r="F10" s="165">
        <v>544</v>
      </c>
      <c r="G10" s="168">
        <f t="shared" si="0"/>
        <v>27229</v>
      </c>
      <c r="H10" s="166">
        <f t="shared" si="1"/>
        <v>339</v>
      </c>
      <c r="I10" s="167"/>
    </row>
    <row r="11" spans="1:9" ht="33.75" customHeight="1">
      <c r="A11" s="162" t="s">
        <v>70</v>
      </c>
      <c r="B11" s="168">
        <v>3006</v>
      </c>
      <c r="C11" s="164">
        <v>56</v>
      </c>
      <c r="D11" s="288" t="s">
        <v>112</v>
      </c>
      <c r="E11" s="164">
        <v>1</v>
      </c>
      <c r="F11" s="165">
        <v>83</v>
      </c>
      <c r="G11" s="168">
        <f>B11+C11+E11-F11</f>
        <v>2980</v>
      </c>
      <c r="H11" s="166">
        <f>C11+E11-F11</f>
        <v>-26</v>
      </c>
      <c r="I11" s="167"/>
    </row>
    <row r="12" spans="1:12" ht="33.75" customHeight="1">
      <c r="A12" s="162" t="s">
        <v>71</v>
      </c>
      <c r="B12" s="168">
        <v>7540</v>
      </c>
      <c r="C12" s="164">
        <v>116</v>
      </c>
      <c r="D12" s="164">
        <v>58</v>
      </c>
      <c r="E12" s="164">
        <v>30</v>
      </c>
      <c r="F12" s="165">
        <v>158</v>
      </c>
      <c r="G12" s="168">
        <f>B12+C12+D12+E12-F12</f>
        <v>7586</v>
      </c>
      <c r="H12" s="166">
        <f t="shared" si="1"/>
        <v>46</v>
      </c>
      <c r="I12" s="167"/>
      <c r="L12" s="173"/>
    </row>
    <row r="13" spans="1:9" ht="33.75" customHeight="1">
      <c r="A13" s="169" t="s">
        <v>72</v>
      </c>
      <c r="B13" s="289">
        <f aca="true" t="shared" si="2" ref="B13:G13">SUM(B4:B12)</f>
        <v>465052</v>
      </c>
      <c r="C13" s="289">
        <f t="shared" si="2"/>
        <v>16108</v>
      </c>
      <c r="D13" s="290">
        <f t="shared" si="2"/>
        <v>9041</v>
      </c>
      <c r="E13" s="290">
        <f t="shared" si="2"/>
        <v>864</v>
      </c>
      <c r="F13" s="289">
        <f t="shared" si="2"/>
        <v>4921</v>
      </c>
      <c r="G13" s="226">
        <f t="shared" si="2"/>
        <v>486144</v>
      </c>
      <c r="H13" s="170">
        <f>C13+D13+E13-F13</f>
        <v>21092</v>
      </c>
      <c r="I13" s="167"/>
    </row>
    <row r="14" spans="1:9" s="171" customFormat="1" ht="7.5" customHeight="1">
      <c r="A14"/>
      <c r="B14"/>
      <c r="C14"/>
      <c r="D14"/>
      <c r="E14"/>
      <c r="F14"/>
      <c r="G14"/>
      <c r="H14"/>
      <c r="I14" s="167"/>
    </row>
    <row r="15" spans="1:9" s="171" customFormat="1" ht="15" customHeight="1">
      <c r="A15" s="291" t="s">
        <v>113</v>
      </c>
      <c r="B15"/>
      <c r="C15"/>
      <c r="D15" s="195" t="s">
        <v>149</v>
      </c>
      <c r="E15"/>
      <c r="F15"/>
      <c r="G15"/>
      <c r="H15"/>
      <c r="I15" s="172"/>
    </row>
    <row r="16" spans="1:9" s="171" customFormat="1" ht="15" customHeight="1">
      <c r="A16" s="4" t="s">
        <v>114</v>
      </c>
      <c r="B16"/>
      <c r="C16"/>
      <c r="D16" s="10" t="s">
        <v>147</v>
      </c>
      <c r="E16"/>
      <c r="F16"/>
      <c r="G16" s="173"/>
      <c r="H16" s="173"/>
      <c r="I16" s="154"/>
    </row>
    <row r="17" spans="1:9" s="171" customFormat="1" ht="17.25" customHeight="1">
      <c r="A17" s="4" t="s">
        <v>115</v>
      </c>
      <c r="B17"/>
      <c r="C17"/>
      <c r="D17" s="173"/>
      <c r="E17" s="268"/>
      <c r="F17" s="268"/>
      <c r="G17" s="268"/>
      <c r="H17"/>
      <c r="I17" s="154"/>
    </row>
    <row r="23" ht="12.75">
      <c r="C23" s="173"/>
    </row>
    <row r="24" spans="3:5" ht="12.75">
      <c r="C24" s="242"/>
      <c r="D24" s="242"/>
      <c r="E24" s="242"/>
    </row>
    <row r="35" spans="3:6" ht="12.75">
      <c r="C35" s="173"/>
      <c r="D35" s="173"/>
      <c r="E35" s="173"/>
      <c r="F35" s="173"/>
    </row>
    <row r="37" ht="12.75">
      <c r="E37" s="173"/>
    </row>
  </sheetData>
  <sheetProtection/>
  <printOptions/>
  <pageMargins left="0.75" right="0" top="0.75" bottom="0.75" header="0.5" footer="0.25"/>
  <pageSetup horizontalDpi="600" verticalDpi="600" orientation="landscape" paperSize="9" r:id="rId2"/>
  <ignoredErrors>
    <ignoredError sqref="G11:H11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23.7109375" style="58" customWidth="1"/>
    <col min="2" max="3" width="8.28125" style="58" customWidth="1"/>
    <col min="4" max="4" width="7.7109375" style="58" customWidth="1"/>
    <col min="5" max="5" width="8.28125" style="58" customWidth="1"/>
    <col min="6" max="7" width="8.57421875" style="58" customWidth="1"/>
    <col min="8" max="9" width="8.28125" style="58" customWidth="1"/>
    <col min="10" max="16384" width="9.140625" style="58" customWidth="1"/>
  </cols>
  <sheetData>
    <row r="1" spans="1:9" ht="29.25" customHeight="1">
      <c r="A1" s="55" t="s">
        <v>162</v>
      </c>
      <c r="B1" s="56"/>
      <c r="C1" s="57"/>
      <c r="D1" s="57"/>
      <c r="E1" s="57"/>
      <c r="F1" s="57"/>
      <c r="G1" s="57"/>
      <c r="H1" s="57"/>
      <c r="I1" s="57"/>
    </row>
    <row r="2" ht="7.5" customHeight="1">
      <c r="F2" s="59"/>
    </row>
    <row r="3" spans="1:9" ht="28.5" customHeight="1">
      <c r="A3" s="60" t="s">
        <v>28</v>
      </c>
      <c r="B3" s="62">
        <v>2014</v>
      </c>
      <c r="C3" s="61"/>
      <c r="D3" s="61"/>
      <c r="E3" s="63"/>
      <c r="F3" s="368">
        <v>2015</v>
      </c>
      <c r="G3" s="369"/>
      <c r="H3" s="369"/>
      <c r="I3" s="370"/>
    </row>
    <row r="4" spans="1:9" s="64" customFormat="1" ht="30" customHeight="1">
      <c r="A4" s="150" t="s">
        <v>29</v>
      </c>
      <c r="B4" s="138" t="s">
        <v>30</v>
      </c>
      <c r="C4" s="132" t="s">
        <v>31</v>
      </c>
      <c r="D4" s="251" t="s">
        <v>1</v>
      </c>
      <c r="E4" s="249" t="s">
        <v>3</v>
      </c>
      <c r="F4" s="138" t="s">
        <v>30</v>
      </c>
      <c r="G4" s="132" t="s">
        <v>31</v>
      </c>
      <c r="H4" s="251" t="s">
        <v>1</v>
      </c>
      <c r="I4" s="249" t="s">
        <v>3</v>
      </c>
    </row>
    <row r="5" spans="1:12" ht="53.25" customHeight="1">
      <c r="A5" s="119" t="s">
        <v>32</v>
      </c>
      <c r="B5" s="326">
        <v>304</v>
      </c>
      <c r="C5" s="326">
        <v>303</v>
      </c>
      <c r="D5" s="327">
        <f>SUM(B5:C5)</f>
        <v>607</v>
      </c>
      <c r="E5" s="250">
        <f>D5/D10*100</f>
        <v>16.898663697104677</v>
      </c>
      <c r="F5" s="326">
        <v>312</v>
      </c>
      <c r="G5" s="326">
        <v>286</v>
      </c>
      <c r="H5" s="327">
        <f aca="true" t="shared" si="0" ref="H5:H10">F5+G5</f>
        <v>598</v>
      </c>
      <c r="I5" s="250">
        <v>15.7</v>
      </c>
      <c r="L5" s="263"/>
    </row>
    <row r="6" spans="1:12" ht="53.25" customHeight="1">
      <c r="A6" s="65" t="s">
        <v>33</v>
      </c>
      <c r="B6" s="326">
        <v>447</v>
      </c>
      <c r="C6" s="326">
        <v>411</v>
      </c>
      <c r="D6" s="327">
        <f>SUM(B6:C6)</f>
        <v>858</v>
      </c>
      <c r="E6" s="250">
        <f>D6/D10*100</f>
        <v>23.886414253897552</v>
      </c>
      <c r="F6" s="326">
        <v>456</v>
      </c>
      <c r="G6" s="326">
        <v>487</v>
      </c>
      <c r="H6" s="327">
        <f t="shared" si="0"/>
        <v>943</v>
      </c>
      <c r="I6" s="250">
        <v>24.7</v>
      </c>
      <c r="K6" s="310"/>
      <c r="L6" s="263"/>
    </row>
    <row r="7" spans="1:12" ht="53.25" customHeight="1">
      <c r="A7" s="65" t="s">
        <v>34</v>
      </c>
      <c r="B7" s="326">
        <v>246</v>
      </c>
      <c r="C7" s="326">
        <v>254</v>
      </c>
      <c r="D7" s="327">
        <f>SUM(B7:C7)</f>
        <v>500</v>
      </c>
      <c r="E7" s="250">
        <f>D7/D10*100</f>
        <v>13.919821826280623</v>
      </c>
      <c r="F7" s="326">
        <v>253</v>
      </c>
      <c r="G7" s="326">
        <v>309</v>
      </c>
      <c r="H7" s="327">
        <f t="shared" si="0"/>
        <v>562</v>
      </c>
      <c r="I7" s="250">
        <v>14.8</v>
      </c>
      <c r="L7" s="263"/>
    </row>
    <row r="8" spans="1:12" ht="53.25" customHeight="1">
      <c r="A8" s="66" t="s">
        <v>152</v>
      </c>
      <c r="B8" s="326">
        <v>770</v>
      </c>
      <c r="C8" s="326">
        <v>728</v>
      </c>
      <c r="D8" s="327">
        <f>SUM(B8:C8)</f>
        <v>1498</v>
      </c>
      <c r="E8" s="250">
        <f>D8/D10*100</f>
        <v>41.70378619153674</v>
      </c>
      <c r="F8" s="326">
        <v>752</v>
      </c>
      <c r="G8" s="326">
        <v>784</v>
      </c>
      <c r="H8" s="327">
        <f t="shared" si="0"/>
        <v>1536</v>
      </c>
      <c r="I8" s="250">
        <v>40.3</v>
      </c>
      <c r="L8" s="263"/>
    </row>
    <row r="9" spans="1:12" ht="53.25" customHeight="1">
      <c r="A9" s="65" t="s">
        <v>35</v>
      </c>
      <c r="B9" s="326">
        <v>81</v>
      </c>
      <c r="C9" s="326">
        <v>48</v>
      </c>
      <c r="D9" s="327">
        <f>SUM(B9:C9)</f>
        <v>129</v>
      </c>
      <c r="E9" s="250">
        <f>D9/D10*100</f>
        <v>3.591314031180401</v>
      </c>
      <c r="F9" s="326">
        <v>83</v>
      </c>
      <c r="G9" s="326">
        <v>87</v>
      </c>
      <c r="H9" s="327">
        <f t="shared" si="0"/>
        <v>170</v>
      </c>
      <c r="I9" s="250">
        <v>4.5</v>
      </c>
      <c r="L9" s="263"/>
    </row>
    <row r="10" spans="1:12" ht="44.25" customHeight="1">
      <c r="A10" s="128" t="s">
        <v>1</v>
      </c>
      <c r="B10" s="328">
        <f>SUM(B5:B9)</f>
        <v>1848</v>
      </c>
      <c r="C10" s="329">
        <f>SUM(C5:C9)</f>
        <v>1744</v>
      </c>
      <c r="D10" s="329">
        <f>SUM(D5:D9)</f>
        <v>3592</v>
      </c>
      <c r="E10" s="252">
        <f>D10/D10*100</f>
        <v>100</v>
      </c>
      <c r="F10" s="328">
        <f>SUM(F5:F9)</f>
        <v>1856</v>
      </c>
      <c r="G10" s="329">
        <f>SUM(G5:G9)</f>
        <v>1953</v>
      </c>
      <c r="H10" s="329">
        <f t="shared" si="0"/>
        <v>3809</v>
      </c>
      <c r="I10" s="252">
        <v>100</v>
      </c>
      <c r="K10" s="264"/>
      <c r="L10" s="263"/>
    </row>
    <row r="11" ht="12.75">
      <c r="B11" s="67"/>
    </row>
    <row r="12" spans="1:2" ht="22.5" customHeight="1">
      <c r="A12" s="259" t="s">
        <v>101</v>
      </c>
      <c r="B12" s="67"/>
    </row>
    <row r="13" ht="12.75">
      <c r="B13" s="67"/>
    </row>
    <row r="14" spans="1:2" s="135" customFormat="1" ht="15.75" customHeight="1">
      <c r="A14" s="70" t="s">
        <v>163</v>
      </c>
      <c r="B14" s="134"/>
    </row>
    <row r="15" ht="12.75">
      <c r="B15" s="67"/>
    </row>
    <row r="16" spans="1:9" s="69" customFormat="1" ht="41.25" customHeight="1">
      <c r="A16" s="346" t="s">
        <v>52</v>
      </c>
      <c r="B16" s="61">
        <v>2014</v>
      </c>
      <c r="C16" s="61"/>
      <c r="D16" s="61"/>
      <c r="E16" s="68"/>
      <c r="F16" s="61">
        <v>2015</v>
      </c>
      <c r="G16" s="61"/>
      <c r="H16" s="61"/>
      <c r="I16" s="68"/>
    </row>
    <row r="17" spans="1:9" s="72" customFormat="1" ht="6.75" customHeight="1">
      <c r="A17" s="347"/>
      <c r="B17" s="70"/>
      <c r="C17" s="70"/>
      <c r="D17" s="70"/>
      <c r="E17" s="71"/>
      <c r="F17" s="70"/>
      <c r="G17" s="70"/>
      <c r="H17" s="70"/>
      <c r="I17" s="71"/>
    </row>
    <row r="18" spans="1:9" s="64" customFormat="1" ht="30" customHeight="1">
      <c r="A18" s="348" t="s">
        <v>36</v>
      </c>
      <c r="B18" s="133" t="s">
        <v>30</v>
      </c>
      <c r="C18" s="132" t="s">
        <v>31</v>
      </c>
      <c r="D18" s="251" t="s">
        <v>1</v>
      </c>
      <c r="E18" s="249" t="s">
        <v>3</v>
      </c>
      <c r="F18" s="133" t="s">
        <v>30</v>
      </c>
      <c r="G18" s="132" t="s">
        <v>31</v>
      </c>
      <c r="H18" s="251" t="s">
        <v>1</v>
      </c>
      <c r="I18" s="249" t="s">
        <v>3</v>
      </c>
    </row>
    <row r="19" spans="1:9" ht="15.75">
      <c r="A19" s="73"/>
      <c r="B19" s="74"/>
      <c r="C19" s="73"/>
      <c r="D19" s="73"/>
      <c r="E19" s="253"/>
      <c r="F19" s="74"/>
      <c r="G19" s="73"/>
      <c r="H19" s="73"/>
      <c r="I19" s="253"/>
    </row>
    <row r="20" spans="1:9" ht="43.5" customHeight="1">
      <c r="A20" s="75" t="s">
        <v>99</v>
      </c>
      <c r="B20" s="130">
        <v>35</v>
      </c>
      <c r="C20" s="130">
        <v>36</v>
      </c>
      <c r="D20" s="130">
        <f>SUM(B20:C20)</f>
        <v>71</v>
      </c>
      <c r="E20" s="254">
        <f>D20/D23*100</f>
        <v>43.558282208588956</v>
      </c>
      <c r="F20" s="130">
        <v>47</v>
      </c>
      <c r="G20" s="130">
        <v>29</v>
      </c>
      <c r="H20" s="130">
        <f>SUM(F20:G20)</f>
        <v>76</v>
      </c>
      <c r="I20" s="254">
        <v>44.4</v>
      </c>
    </row>
    <row r="21" spans="1:9" ht="43.5" customHeight="1">
      <c r="A21" s="75" t="s">
        <v>100</v>
      </c>
      <c r="B21" s="149">
        <v>53</v>
      </c>
      <c r="C21" s="130">
        <v>39</v>
      </c>
      <c r="D21" s="130">
        <f>SUM(B21:C21)</f>
        <v>92</v>
      </c>
      <c r="E21" s="254">
        <f>D21/D23*100</f>
        <v>56.44171779141104</v>
      </c>
      <c r="F21" s="149">
        <v>55</v>
      </c>
      <c r="G21" s="130">
        <v>40</v>
      </c>
      <c r="H21" s="130">
        <f>SUM(F21:G21)</f>
        <v>95</v>
      </c>
      <c r="I21" s="254">
        <v>55.6</v>
      </c>
    </row>
    <row r="22" spans="1:9" ht="18" customHeight="1">
      <c r="A22" s="75"/>
      <c r="B22" s="149"/>
      <c r="C22" s="130"/>
      <c r="D22" s="130"/>
      <c r="E22" s="254"/>
      <c r="F22" s="149"/>
      <c r="G22" s="130"/>
      <c r="H22" s="130"/>
      <c r="I22" s="254"/>
    </row>
    <row r="23" spans="1:9" s="72" customFormat="1" ht="30.75" customHeight="1">
      <c r="A23" s="76" t="s">
        <v>1</v>
      </c>
      <c r="B23" s="131">
        <f>SUM(B20:B21)</f>
        <v>88</v>
      </c>
      <c r="C23" s="131">
        <f>SUM(C20:C21)</f>
        <v>75</v>
      </c>
      <c r="D23" s="131">
        <f>SUM(D20:D21)</f>
        <v>163</v>
      </c>
      <c r="E23" s="255">
        <f>D23/D23*100</f>
        <v>100</v>
      </c>
      <c r="F23" s="131">
        <f>SUM(F20:F21)</f>
        <v>102</v>
      </c>
      <c r="G23" s="131">
        <f>SUM(G20:G21)</f>
        <v>69</v>
      </c>
      <c r="H23" s="131">
        <f>SUM(H20:H21)</f>
        <v>171</v>
      </c>
      <c r="I23" s="255">
        <f>H23/H23*100</f>
        <v>100</v>
      </c>
    </row>
    <row r="24" spans="1:9" ht="16.5" customHeight="1">
      <c r="A24" s="77"/>
      <c r="B24" s="126"/>
      <c r="C24" s="126"/>
      <c r="D24" s="126"/>
      <c r="E24" s="71"/>
      <c r="F24" s="126"/>
      <c r="G24" s="126"/>
      <c r="H24" s="126"/>
      <c r="I24" s="71"/>
    </row>
    <row r="25" ht="8.25" customHeight="1"/>
    <row r="26" ht="18" customHeight="1"/>
    <row r="29" ht="12.75">
      <c r="D29" s="129"/>
    </row>
  </sheetData>
  <sheetProtection/>
  <mergeCells count="1">
    <mergeCell ref="F3:I3"/>
  </mergeCells>
  <printOptions horizontalCentered="1"/>
  <pageMargins left="0.75" right="0.53" top="0.75" bottom="0.75" header="0.5" footer="0.5"/>
  <pageSetup horizontalDpi="600" verticalDpi="600" orientation="portrait" paperSize="9" r:id="rId2"/>
  <headerFooter alignWithMargins="0">
    <oddHeader>&amp;C&amp;"Times New Roman,Regular"&amp;12 15</oddHeader>
  </headerFooter>
  <ignoredErrors>
    <ignoredError sqref="I23" evalError="1"/>
    <ignoredError sqref="F23:G23 H20:H21" emptyCellReferenc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25.57421875" style="0" customWidth="1"/>
    <col min="2" max="7" width="16.7109375" style="0" customWidth="1"/>
    <col min="8" max="8" width="12.8515625" style="0" customWidth="1"/>
  </cols>
  <sheetData>
    <row r="1" ht="40.5" customHeight="1">
      <c r="A1" s="322" t="s">
        <v>164</v>
      </c>
    </row>
    <row r="2" spans="1:7" ht="52.5" customHeight="1">
      <c r="A2" s="269" t="s">
        <v>135</v>
      </c>
      <c r="B2" s="371" t="s">
        <v>104</v>
      </c>
      <c r="C2" s="371" t="s">
        <v>105</v>
      </c>
      <c r="D2" s="371" t="s">
        <v>106</v>
      </c>
      <c r="E2" s="371" t="s">
        <v>107</v>
      </c>
      <c r="F2" s="371" t="s">
        <v>108</v>
      </c>
      <c r="G2" s="373" t="s">
        <v>1</v>
      </c>
    </row>
    <row r="3" spans="1:10" ht="45.75" customHeight="1">
      <c r="A3" s="307" t="s">
        <v>136</v>
      </c>
      <c r="B3" s="372"/>
      <c r="C3" s="372"/>
      <c r="D3" s="372"/>
      <c r="E3" s="372"/>
      <c r="F3" s="372"/>
      <c r="G3" s="374"/>
      <c r="J3" s="270"/>
    </row>
    <row r="4" spans="1:7" ht="45" customHeight="1">
      <c r="A4" s="271" t="s">
        <v>172</v>
      </c>
      <c r="B4" s="272" t="s">
        <v>109</v>
      </c>
      <c r="C4" s="272" t="s">
        <v>109</v>
      </c>
      <c r="D4" s="272" t="s">
        <v>109</v>
      </c>
      <c r="E4" s="272" t="s">
        <v>109</v>
      </c>
      <c r="F4" s="272" t="s">
        <v>109</v>
      </c>
      <c r="G4" s="321" t="s">
        <v>109</v>
      </c>
    </row>
    <row r="5" spans="1:7" ht="45" customHeight="1">
      <c r="A5" s="273" t="s">
        <v>173</v>
      </c>
      <c r="B5" s="274" t="s">
        <v>109</v>
      </c>
      <c r="C5" s="274" t="s">
        <v>109</v>
      </c>
      <c r="D5" s="274" t="s">
        <v>109</v>
      </c>
      <c r="E5" s="274" t="s">
        <v>109</v>
      </c>
      <c r="F5" s="274" t="s">
        <v>109</v>
      </c>
      <c r="G5" s="349" t="s">
        <v>109</v>
      </c>
    </row>
    <row r="6" spans="1:7" ht="45" customHeight="1">
      <c r="A6" s="273" t="s">
        <v>174</v>
      </c>
      <c r="B6" s="275">
        <v>2</v>
      </c>
      <c r="C6" s="275">
        <v>8</v>
      </c>
      <c r="D6" s="275">
        <v>9</v>
      </c>
      <c r="E6" s="275">
        <v>3</v>
      </c>
      <c r="F6" s="275">
        <v>28</v>
      </c>
      <c r="G6" s="276">
        <f aca="true" t="shared" si="0" ref="G6:G11">SUM(B6:F6)</f>
        <v>50</v>
      </c>
    </row>
    <row r="7" spans="1:7" ht="45" customHeight="1">
      <c r="A7" s="273" t="s">
        <v>175</v>
      </c>
      <c r="B7" s="275">
        <v>2</v>
      </c>
      <c r="C7" s="275">
        <v>2</v>
      </c>
      <c r="D7" s="275">
        <v>5</v>
      </c>
      <c r="E7" s="275">
        <v>6</v>
      </c>
      <c r="F7" s="275">
        <v>15</v>
      </c>
      <c r="G7" s="276">
        <f t="shared" si="0"/>
        <v>30</v>
      </c>
    </row>
    <row r="8" spans="1:7" ht="45" customHeight="1">
      <c r="A8" s="273" t="s">
        <v>176</v>
      </c>
      <c r="B8" s="275">
        <v>3</v>
      </c>
      <c r="C8" s="275">
        <v>5</v>
      </c>
      <c r="D8" s="275">
        <v>2</v>
      </c>
      <c r="E8" s="275">
        <v>18</v>
      </c>
      <c r="F8" s="275">
        <v>6</v>
      </c>
      <c r="G8" s="276">
        <f t="shared" si="0"/>
        <v>34</v>
      </c>
    </row>
    <row r="9" spans="1:7" ht="45" customHeight="1">
      <c r="A9" s="273" t="s">
        <v>177</v>
      </c>
      <c r="B9" s="275">
        <v>1</v>
      </c>
      <c r="C9" s="274" t="s">
        <v>109</v>
      </c>
      <c r="D9" s="274" t="s">
        <v>109</v>
      </c>
      <c r="E9" s="275">
        <v>10</v>
      </c>
      <c r="F9" s="275">
        <v>5</v>
      </c>
      <c r="G9" s="276">
        <f t="shared" si="0"/>
        <v>16</v>
      </c>
    </row>
    <row r="10" spans="1:7" ht="45" customHeight="1">
      <c r="A10" s="277" t="s">
        <v>178</v>
      </c>
      <c r="B10" s="279" t="s">
        <v>109</v>
      </c>
      <c r="C10" s="279" t="s">
        <v>109</v>
      </c>
      <c r="D10" s="278">
        <v>2</v>
      </c>
      <c r="E10" s="278">
        <v>7</v>
      </c>
      <c r="F10" s="279" t="s">
        <v>109</v>
      </c>
      <c r="G10" s="280">
        <f t="shared" si="0"/>
        <v>9</v>
      </c>
    </row>
    <row r="11" spans="1:7" ht="45" customHeight="1">
      <c r="A11" s="169" t="s">
        <v>179</v>
      </c>
      <c r="B11" s="281">
        <f>SUM(B4:B10)</f>
        <v>8</v>
      </c>
      <c r="C11" s="281">
        <f>SUM(C4:C10)</f>
        <v>15</v>
      </c>
      <c r="D11" s="281">
        <f>SUM(D4:D10)</f>
        <v>18</v>
      </c>
      <c r="E11" s="281">
        <f>SUM(E4:E10)</f>
        <v>44</v>
      </c>
      <c r="F11" s="281">
        <f>SUM(F4:F10)</f>
        <v>54</v>
      </c>
      <c r="G11" s="281">
        <f t="shared" si="0"/>
        <v>139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5905511811023623" right="0.11811023622047245" top="0.5905511811023623" bottom="0.35433070866141736" header="0.11811023622047245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35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32.57421875" style="174" customWidth="1"/>
    <col min="2" max="7" width="9.00390625" style="174" customWidth="1"/>
    <col min="8" max="11" width="9.28125" style="174" customWidth="1"/>
    <col min="12" max="12" width="2.7109375" style="174" customWidth="1"/>
    <col min="13" max="13" width="6.7109375" style="174" customWidth="1"/>
    <col min="14" max="14" width="10.00390625" style="174" customWidth="1"/>
    <col min="15" max="16" width="10.28125" style="174" bestFit="1" customWidth="1"/>
    <col min="17" max="17" width="9.28125" style="174" bestFit="1" customWidth="1"/>
    <col min="18" max="23" width="9.140625" style="174" customWidth="1"/>
    <col min="24" max="24" width="5.00390625" style="174" bestFit="1" customWidth="1"/>
    <col min="25" max="25" width="8.7109375" style="174" bestFit="1" customWidth="1"/>
    <col min="26" max="26" width="11.57421875" style="174" bestFit="1" customWidth="1"/>
    <col min="27" max="27" width="7.00390625" style="174" bestFit="1" customWidth="1"/>
    <col min="28" max="28" width="7.421875" style="174" bestFit="1" customWidth="1"/>
    <col min="29" max="16384" width="9.140625" style="174" customWidth="1"/>
  </cols>
  <sheetData>
    <row r="1" ht="6.75" customHeight="1"/>
    <row r="3" spans="25:28" ht="12.75">
      <c r="Y3" s="174" t="s">
        <v>73</v>
      </c>
      <c r="Z3" s="174" t="s">
        <v>74</v>
      </c>
      <c r="AA3" s="174" t="s">
        <v>75</v>
      </c>
      <c r="AB3" s="174" t="s">
        <v>1</v>
      </c>
    </row>
    <row r="4" spans="24:28" ht="12.75">
      <c r="X4" s="174">
        <v>2006</v>
      </c>
      <c r="Y4" s="175">
        <v>135132</v>
      </c>
      <c r="Z4" s="175">
        <v>138174</v>
      </c>
      <c r="AA4" s="175">
        <v>46134</v>
      </c>
      <c r="AB4" s="175">
        <f aca="true" t="shared" si="0" ref="AB4:AB13">SUM(Y4:AA4)</f>
        <v>319440</v>
      </c>
    </row>
    <row r="5" spans="24:28" ht="12.75">
      <c r="X5" s="174">
        <v>2007</v>
      </c>
      <c r="Y5" s="176">
        <v>144405</v>
      </c>
      <c r="Z5" s="176">
        <v>142606</v>
      </c>
      <c r="AA5" s="176">
        <v>47134</v>
      </c>
      <c r="AB5" s="175">
        <f t="shared" si="0"/>
        <v>334145</v>
      </c>
    </row>
    <row r="6" spans="24:28" ht="12.75">
      <c r="X6" s="174">
        <v>2008</v>
      </c>
      <c r="Y6" s="175">
        <v>155528</v>
      </c>
      <c r="Z6" s="175">
        <v>147988</v>
      </c>
      <c r="AA6" s="175">
        <v>47890</v>
      </c>
      <c r="AB6" s="175">
        <f t="shared" si="0"/>
        <v>351406</v>
      </c>
    </row>
    <row r="7" spans="24:28" ht="12.75">
      <c r="X7" s="174">
        <v>2009</v>
      </c>
      <c r="Y7" s="175">
        <v>165036</v>
      </c>
      <c r="Z7" s="175">
        <v>152935</v>
      </c>
      <c r="AA7" s="175">
        <v>48549</v>
      </c>
      <c r="AB7" s="175">
        <f t="shared" si="0"/>
        <v>366520</v>
      </c>
    </row>
    <row r="8" spans="24:28" ht="12.75">
      <c r="X8" s="174">
        <v>2010</v>
      </c>
      <c r="Y8" s="175">
        <v>175634</v>
      </c>
      <c r="Z8" s="175">
        <v>159329</v>
      </c>
      <c r="AA8" s="175">
        <v>49152</v>
      </c>
      <c r="AB8" s="175">
        <f t="shared" si="0"/>
        <v>384115</v>
      </c>
    </row>
    <row r="9" spans="24:28" ht="12.75">
      <c r="X9" s="174">
        <v>2011</v>
      </c>
      <c r="Y9" s="175">
        <v>185357</v>
      </c>
      <c r="Z9" s="175">
        <v>165706</v>
      </c>
      <c r="AA9" s="175">
        <v>49856</v>
      </c>
      <c r="AB9" s="175">
        <f t="shared" si="0"/>
        <v>400919</v>
      </c>
    </row>
    <row r="10" spans="24:28" ht="12.75">
      <c r="X10" s="174">
        <v>2012</v>
      </c>
      <c r="Y10" s="175">
        <v>197849</v>
      </c>
      <c r="Z10" s="175">
        <v>173508</v>
      </c>
      <c r="AA10" s="175">
        <v>50569</v>
      </c>
      <c r="AB10" s="175">
        <f t="shared" si="0"/>
        <v>421926</v>
      </c>
    </row>
    <row r="11" spans="24:28" ht="12.75">
      <c r="X11" s="174">
        <v>2013</v>
      </c>
      <c r="Y11" s="175">
        <v>211586</v>
      </c>
      <c r="Z11" s="175">
        <v>180785</v>
      </c>
      <c r="AA11" s="175">
        <v>51124</v>
      </c>
      <c r="AB11" s="175">
        <f t="shared" si="0"/>
        <v>443495</v>
      </c>
    </row>
    <row r="12" spans="24:28" ht="12.75">
      <c r="X12" s="174">
        <v>2014</v>
      </c>
      <c r="Y12" s="175">
        <v>225522</v>
      </c>
      <c r="Z12" s="175">
        <v>187851</v>
      </c>
      <c r="AA12" s="175">
        <v>51679</v>
      </c>
      <c r="AB12" s="175">
        <f t="shared" si="0"/>
        <v>465052</v>
      </c>
    </row>
    <row r="13" spans="24:28" ht="12.75">
      <c r="X13" s="174">
        <v>2015</v>
      </c>
      <c r="Y13" s="175">
        <v>240289</v>
      </c>
      <c r="Z13" s="175">
        <v>193688</v>
      </c>
      <c r="AA13" s="175">
        <v>52167</v>
      </c>
      <c r="AB13" s="175">
        <f t="shared" si="0"/>
        <v>486144</v>
      </c>
    </row>
    <row r="16" ht="12.75">
      <c r="AD16" s="175"/>
    </row>
    <row r="20" ht="12.75">
      <c r="O20" s="175"/>
    </row>
    <row r="25" ht="41.25" customHeight="1"/>
    <row r="28" spans="1:16" s="182" customFormat="1" ht="15.75">
      <c r="A28" s="177" t="s">
        <v>76</v>
      </c>
      <c r="B28" s="178">
        <v>2006</v>
      </c>
      <c r="C28" s="178">
        <v>2007</v>
      </c>
      <c r="D28" s="178">
        <v>2008</v>
      </c>
      <c r="E28" s="178">
        <v>2009</v>
      </c>
      <c r="F28" s="178">
        <v>2010</v>
      </c>
      <c r="G28" s="178">
        <v>2011</v>
      </c>
      <c r="H28" s="178">
        <v>2012</v>
      </c>
      <c r="I28" s="178">
        <v>2013</v>
      </c>
      <c r="J28" s="178">
        <v>2014</v>
      </c>
      <c r="K28" s="179">
        <v>2015</v>
      </c>
      <c r="L28" s="180"/>
      <c r="M28" s="181"/>
      <c r="N28" s="181"/>
      <c r="O28" s="181"/>
      <c r="P28" s="181"/>
    </row>
    <row r="29" spans="1:11" ht="31.5">
      <c r="A29" s="308" t="s">
        <v>137</v>
      </c>
      <c r="B29" s="185">
        <v>135132</v>
      </c>
      <c r="C29" s="185">
        <v>144405</v>
      </c>
      <c r="D29" s="185">
        <v>155528</v>
      </c>
      <c r="E29" s="185">
        <v>165036</v>
      </c>
      <c r="F29" s="185">
        <v>175634</v>
      </c>
      <c r="G29" s="266">
        <v>185357</v>
      </c>
      <c r="H29" s="266">
        <v>197849</v>
      </c>
      <c r="I29" s="266">
        <v>211586</v>
      </c>
      <c r="J29" s="266">
        <v>225522</v>
      </c>
      <c r="K29" s="260">
        <v>240289</v>
      </c>
    </row>
    <row r="30" spans="1:11" ht="15.75">
      <c r="A30" s="183" t="s">
        <v>78</v>
      </c>
      <c r="B30" s="185">
        <v>138174</v>
      </c>
      <c r="C30" s="185">
        <v>142606</v>
      </c>
      <c r="D30" s="185">
        <v>147988</v>
      </c>
      <c r="E30" s="185">
        <v>152935</v>
      </c>
      <c r="F30" s="185">
        <v>159329</v>
      </c>
      <c r="G30" s="266">
        <v>165706</v>
      </c>
      <c r="H30" s="266">
        <v>173508</v>
      </c>
      <c r="I30" s="266">
        <v>180785</v>
      </c>
      <c r="J30" s="266">
        <v>187851</v>
      </c>
      <c r="K30" s="260">
        <v>193688</v>
      </c>
    </row>
    <row r="31" spans="1:11" ht="15.75">
      <c r="A31" s="183" t="s">
        <v>75</v>
      </c>
      <c r="B31" s="185">
        <v>46134</v>
      </c>
      <c r="C31" s="185">
        <v>47134</v>
      </c>
      <c r="D31" s="185">
        <v>47890</v>
      </c>
      <c r="E31" s="185">
        <v>48549</v>
      </c>
      <c r="F31" s="185">
        <v>49152</v>
      </c>
      <c r="G31" s="267">
        <v>49856</v>
      </c>
      <c r="H31" s="267">
        <v>50569</v>
      </c>
      <c r="I31" s="267">
        <v>51124</v>
      </c>
      <c r="J31" s="267">
        <v>51679</v>
      </c>
      <c r="K31" s="261">
        <v>52167</v>
      </c>
    </row>
    <row r="32" spans="1:16" s="184" customFormat="1" ht="15.75">
      <c r="A32" s="177" t="s">
        <v>79</v>
      </c>
      <c r="B32" s="186">
        <f aca="true" t="shared" si="1" ref="B32:K32">SUM(B29:B31)</f>
        <v>319440</v>
      </c>
      <c r="C32" s="186">
        <f t="shared" si="1"/>
        <v>334145</v>
      </c>
      <c r="D32" s="186">
        <f t="shared" si="1"/>
        <v>351406</v>
      </c>
      <c r="E32" s="186">
        <f t="shared" si="1"/>
        <v>366520</v>
      </c>
      <c r="F32" s="186">
        <f t="shared" si="1"/>
        <v>384115</v>
      </c>
      <c r="G32" s="186">
        <f t="shared" si="1"/>
        <v>400919</v>
      </c>
      <c r="H32" s="186">
        <f t="shared" si="1"/>
        <v>421926</v>
      </c>
      <c r="I32" s="186">
        <f t="shared" si="1"/>
        <v>443495</v>
      </c>
      <c r="J32" s="186">
        <f t="shared" si="1"/>
        <v>465052</v>
      </c>
      <c r="K32" s="187">
        <f t="shared" si="1"/>
        <v>486144</v>
      </c>
      <c r="L32" s="188"/>
      <c r="M32" s="174"/>
      <c r="N32" s="174"/>
      <c r="O32" s="174"/>
      <c r="P32" s="174"/>
    </row>
    <row r="33" ht="8.25" customHeight="1"/>
    <row r="34" ht="16.5" customHeight="1">
      <c r="A34" s="195" t="s">
        <v>138</v>
      </c>
    </row>
    <row r="35" ht="12.75">
      <c r="A35" s="10" t="s">
        <v>148</v>
      </c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ignoredErrors>
    <ignoredError sqref="A32:K3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23.421875" style="191" customWidth="1"/>
    <col min="2" max="11" width="10.7109375" style="191" customWidth="1"/>
    <col min="12" max="12" width="9.00390625" style="191" customWidth="1"/>
    <col min="13" max="16384" width="9.140625" style="191" customWidth="1"/>
  </cols>
  <sheetData>
    <row r="1" spans="1:10" ht="18.75" customHeight="1">
      <c r="A1" s="189" t="s">
        <v>156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9" customHeight="1">
      <c r="A2" s="190" t="s">
        <v>4</v>
      </c>
      <c r="B2" s="190"/>
      <c r="C2" s="190"/>
      <c r="D2" s="190"/>
      <c r="E2" s="190"/>
      <c r="F2" s="190"/>
      <c r="G2" s="192"/>
      <c r="H2" s="193"/>
      <c r="I2" s="193"/>
      <c r="J2" s="193"/>
    </row>
    <row r="3" spans="1:11" s="194" customFormat="1" ht="36" customHeight="1">
      <c r="A3" s="292" t="s">
        <v>76</v>
      </c>
      <c r="B3" s="293">
        <v>2006</v>
      </c>
      <c r="C3" s="293">
        <v>2007</v>
      </c>
      <c r="D3" s="293">
        <v>2008</v>
      </c>
      <c r="E3" s="293">
        <v>2009</v>
      </c>
      <c r="F3" s="293">
        <v>2010</v>
      </c>
      <c r="G3" s="293">
        <v>2011</v>
      </c>
      <c r="H3" s="293">
        <v>2012</v>
      </c>
      <c r="I3" s="293">
        <v>2013</v>
      </c>
      <c r="J3" s="293">
        <v>2014</v>
      </c>
      <c r="K3" s="293">
        <v>2015</v>
      </c>
    </row>
    <row r="4" spans="1:11" s="194" customFormat="1" ht="22.5" customHeight="1">
      <c r="A4" s="294" t="s">
        <v>77</v>
      </c>
      <c r="B4" s="295">
        <v>91911</v>
      </c>
      <c r="C4" s="295">
        <v>99770</v>
      </c>
      <c r="D4" s="295">
        <v>109507</v>
      </c>
      <c r="E4" s="232">
        <v>117890</v>
      </c>
      <c r="F4" s="232">
        <v>127363</v>
      </c>
      <c r="G4" s="232">
        <v>136225</v>
      </c>
      <c r="H4" s="232">
        <v>147733</v>
      </c>
      <c r="I4" s="232">
        <v>160701</v>
      </c>
      <c r="J4" s="232">
        <v>173954</v>
      </c>
      <c r="K4" s="232">
        <v>188299</v>
      </c>
    </row>
    <row r="5" spans="1:11" s="194" customFormat="1" ht="22.5" customHeight="1">
      <c r="A5" s="296" t="s">
        <v>121</v>
      </c>
      <c r="B5" s="297">
        <v>6860</v>
      </c>
      <c r="C5" s="297">
        <v>6885</v>
      </c>
      <c r="D5" s="297">
        <v>6941</v>
      </c>
      <c r="E5" s="233">
        <v>6921</v>
      </c>
      <c r="F5" s="233">
        <v>6924</v>
      </c>
      <c r="G5" s="233">
        <v>6907</v>
      </c>
      <c r="H5" s="233">
        <v>6905</v>
      </c>
      <c r="I5" s="233">
        <v>6915</v>
      </c>
      <c r="J5" s="233">
        <v>6911</v>
      </c>
      <c r="K5" s="233">
        <v>6907</v>
      </c>
    </row>
    <row r="6" spans="1:11" s="194" customFormat="1" ht="22.5" customHeight="1">
      <c r="A6" s="294" t="s">
        <v>122</v>
      </c>
      <c r="B6" s="298">
        <v>43221</v>
      </c>
      <c r="C6" s="298">
        <v>44635</v>
      </c>
      <c r="D6" s="298">
        <v>46021</v>
      </c>
      <c r="E6" s="234">
        <v>47146</v>
      </c>
      <c r="F6" s="234">
        <v>48271</v>
      </c>
      <c r="G6" s="234">
        <v>49132</v>
      </c>
      <c r="H6" s="234">
        <v>50116</v>
      </c>
      <c r="I6" s="234">
        <v>49730</v>
      </c>
      <c r="J6" s="234">
        <v>49503</v>
      </c>
      <c r="K6" s="234">
        <v>49301</v>
      </c>
    </row>
    <row r="7" spans="1:11" s="194" customFormat="1" ht="22.5" customHeight="1">
      <c r="A7" s="299" t="s">
        <v>123</v>
      </c>
      <c r="B7" s="300" t="s">
        <v>120</v>
      </c>
      <c r="C7" s="300" t="s">
        <v>120</v>
      </c>
      <c r="D7" s="300" t="s">
        <v>120</v>
      </c>
      <c r="E7" s="300" t="s">
        <v>120</v>
      </c>
      <c r="F7" s="300" t="s">
        <v>120</v>
      </c>
      <c r="G7" s="300" t="s">
        <v>120</v>
      </c>
      <c r="H7" s="300" t="s">
        <v>120</v>
      </c>
      <c r="I7" s="234">
        <v>1155</v>
      </c>
      <c r="J7" s="234">
        <v>2065</v>
      </c>
      <c r="K7" s="234">
        <v>2689</v>
      </c>
    </row>
    <row r="8" spans="1:11" s="194" customFormat="1" ht="22.5" customHeight="1">
      <c r="A8" s="294" t="s">
        <v>124</v>
      </c>
      <c r="B8" s="298">
        <v>1118</v>
      </c>
      <c r="C8" s="298">
        <v>1223</v>
      </c>
      <c r="D8" s="298">
        <v>1290</v>
      </c>
      <c r="E8" s="234">
        <v>1275</v>
      </c>
      <c r="F8" s="234">
        <v>1249</v>
      </c>
      <c r="G8" s="234">
        <v>1230</v>
      </c>
      <c r="H8" s="234">
        <v>1244</v>
      </c>
      <c r="I8" s="234">
        <v>1250</v>
      </c>
      <c r="J8" s="234">
        <v>1271</v>
      </c>
      <c r="K8" s="234">
        <v>1284</v>
      </c>
    </row>
    <row r="9" spans="1:11" s="194" customFormat="1" ht="22.5" customHeight="1">
      <c r="A9" s="294" t="s">
        <v>125</v>
      </c>
      <c r="B9" s="298">
        <v>33936</v>
      </c>
      <c r="C9" s="298">
        <v>36969</v>
      </c>
      <c r="D9" s="298">
        <v>40804</v>
      </c>
      <c r="E9" s="234">
        <v>44222</v>
      </c>
      <c r="F9" s="234">
        <v>48655</v>
      </c>
      <c r="G9" s="234">
        <v>53410</v>
      </c>
      <c r="H9" s="234">
        <v>59637</v>
      </c>
      <c r="I9" s="234">
        <v>65827</v>
      </c>
      <c r="J9" s="234">
        <v>72067</v>
      </c>
      <c r="K9" s="234">
        <v>77603</v>
      </c>
    </row>
    <row r="10" spans="1:11" s="194" customFormat="1" ht="22.5" customHeight="1">
      <c r="A10" s="294" t="s">
        <v>126</v>
      </c>
      <c r="B10" s="298">
        <v>104238</v>
      </c>
      <c r="C10" s="298">
        <v>105637</v>
      </c>
      <c r="D10" s="298">
        <v>107184</v>
      </c>
      <c r="E10" s="234">
        <v>108713</v>
      </c>
      <c r="F10" s="234">
        <v>110674</v>
      </c>
      <c r="G10" s="234">
        <v>112296</v>
      </c>
      <c r="H10" s="234">
        <v>113871</v>
      </c>
      <c r="I10" s="234">
        <v>114958</v>
      </c>
      <c r="J10" s="234">
        <v>115784</v>
      </c>
      <c r="K10" s="234">
        <v>116085</v>
      </c>
    </row>
    <row r="11" spans="1:11" s="194" customFormat="1" ht="22.5" customHeight="1">
      <c r="A11" s="294" t="s">
        <v>127</v>
      </c>
      <c r="B11" s="298">
        <v>12272</v>
      </c>
      <c r="C11" s="298">
        <v>12536</v>
      </c>
      <c r="D11" s="298">
        <v>12726</v>
      </c>
      <c r="E11" s="234">
        <v>12950</v>
      </c>
      <c r="F11" s="234">
        <v>13186</v>
      </c>
      <c r="G11" s="234">
        <v>13539</v>
      </c>
      <c r="H11" s="234">
        <v>13902</v>
      </c>
      <c r="I11" s="234">
        <v>14061</v>
      </c>
      <c r="J11" s="234">
        <v>14243</v>
      </c>
      <c r="K11" s="234">
        <v>14372</v>
      </c>
    </row>
    <row r="12" spans="1:11" s="194" customFormat="1" ht="22.5" customHeight="1">
      <c r="A12" s="294" t="s">
        <v>80</v>
      </c>
      <c r="B12" s="298">
        <v>24522</v>
      </c>
      <c r="C12" s="298">
        <v>24934</v>
      </c>
      <c r="D12" s="298">
        <v>25334</v>
      </c>
      <c r="E12" s="234">
        <v>25622</v>
      </c>
      <c r="F12" s="234">
        <v>25914</v>
      </c>
      <c r="G12" s="234">
        <v>26090</v>
      </c>
      <c r="H12" s="234">
        <v>26293</v>
      </c>
      <c r="I12" s="234">
        <v>26624</v>
      </c>
      <c r="J12" s="234">
        <v>26890</v>
      </c>
      <c r="K12" s="234">
        <v>27229</v>
      </c>
    </row>
    <row r="13" spans="1:11" s="194" customFormat="1" ht="22.5" customHeight="1">
      <c r="A13" s="294" t="s">
        <v>81</v>
      </c>
      <c r="B13" s="298">
        <v>2612</v>
      </c>
      <c r="C13" s="298">
        <v>2753</v>
      </c>
      <c r="D13" s="298">
        <v>2762</v>
      </c>
      <c r="E13" s="234">
        <v>2803</v>
      </c>
      <c r="F13" s="234">
        <v>2845</v>
      </c>
      <c r="G13" s="234">
        <v>2912</v>
      </c>
      <c r="H13" s="234">
        <v>2957</v>
      </c>
      <c r="I13" s="234">
        <v>2963</v>
      </c>
      <c r="J13" s="234">
        <v>3006</v>
      </c>
      <c r="K13" s="234">
        <v>2980</v>
      </c>
    </row>
    <row r="14" spans="1:11" s="194" customFormat="1" ht="22.5" customHeight="1">
      <c r="A14" s="294" t="s">
        <v>128</v>
      </c>
      <c r="B14" s="298">
        <v>3001</v>
      </c>
      <c r="C14" s="298">
        <v>3025</v>
      </c>
      <c r="D14" s="298">
        <v>3045</v>
      </c>
      <c r="E14" s="234">
        <v>3102</v>
      </c>
      <c r="F14" s="234">
        <v>3119</v>
      </c>
      <c r="G14" s="234">
        <v>3173</v>
      </c>
      <c r="H14" s="234">
        <v>3202</v>
      </c>
      <c r="I14" s="234">
        <v>3226</v>
      </c>
      <c r="J14" s="234">
        <v>3254</v>
      </c>
      <c r="K14" s="234">
        <v>3244</v>
      </c>
    </row>
    <row r="15" spans="1:11" s="194" customFormat="1" ht="22.5" customHeight="1">
      <c r="A15" s="294" t="s">
        <v>129</v>
      </c>
      <c r="B15" s="298">
        <v>436</v>
      </c>
      <c r="C15" s="298">
        <v>452</v>
      </c>
      <c r="D15" s="298">
        <v>505</v>
      </c>
      <c r="E15" s="234">
        <v>558</v>
      </c>
      <c r="F15" s="234">
        <v>596</v>
      </c>
      <c r="G15" s="234">
        <v>650</v>
      </c>
      <c r="H15" s="234">
        <v>689</v>
      </c>
      <c r="I15" s="234">
        <v>715</v>
      </c>
      <c r="J15" s="234">
        <v>734</v>
      </c>
      <c r="K15" s="234">
        <v>774</v>
      </c>
    </row>
    <row r="16" spans="1:11" s="194" customFormat="1" ht="22.5" customHeight="1">
      <c r="A16" s="294" t="s">
        <v>82</v>
      </c>
      <c r="B16" s="298">
        <v>1756</v>
      </c>
      <c r="C16" s="298">
        <v>1795</v>
      </c>
      <c r="D16" s="298">
        <v>1809</v>
      </c>
      <c r="E16" s="234">
        <v>1823</v>
      </c>
      <c r="F16" s="234">
        <v>1821</v>
      </c>
      <c r="G16" s="234">
        <v>1834</v>
      </c>
      <c r="H16" s="234">
        <v>1845</v>
      </c>
      <c r="I16" s="234">
        <v>1846</v>
      </c>
      <c r="J16" s="234">
        <v>1842</v>
      </c>
      <c r="K16" s="234">
        <v>1850</v>
      </c>
    </row>
    <row r="17" spans="1:11" s="194" customFormat="1" ht="22.5" customHeight="1">
      <c r="A17" s="294" t="s">
        <v>130</v>
      </c>
      <c r="B17" s="298">
        <v>96</v>
      </c>
      <c r="C17" s="298">
        <v>96</v>
      </c>
      <c r="D17" s="298">
        <v>96</v>
      </c>
      <c r="E17" s="234">
        <v>97</v>
      </c>
      <c r="F17" s="234">
        <v>98</v>
      </c>
      <c r="G17" s="234">
        <v>99</v>
      </c>
      <c r="H17" s="234">
        <v>101</v>
      </c>
      <c r="I17" s="234">
        <v>102</v>
      </c>
      <c r="J17" s="234">
        <v>103</v>
      </c>
      <c r="K17" s="234">
        <v>103</v>
      </c>
    </row>
    <row r="18" spans="1:11" s="194" customFormat="1" ht="22.5" customHeight="1">
      <c r="A18" s="294" t="s">
        <v>83</v>
      </c>
      <c r="B18" s="298">
        <v>321</v>
      </c>
      <c r="C18" s="298">
        <v>320</v>
      </c>
      <c r="D18" s="298">
        <v>323</v>
      </c>
      <c r="E18" s="234">
        <v>319</v>
      </c>
      <c r="F18" s="234">
        <v>324</v>
      </c>
      <c r="G18" s="234">
        <v>329</v>
      </c>
      <c r="H18" s="234">
        <v>336</v>
      </c>
      <c r="I18" s="234">
        <v>337</v>
      </c>
      <c r="J18" s="234">
        <v>336</v>
      </c>
      <c r="K18" s="234">
        <v>331</v>
      </c>
    </row>
    <row r="19" spans="1:11" ht="24.75" customHeight="1">
      <c r="A19" s="301" t="s">
        <v>84</v>
      </c>
      <c r="B19" s="302">
        <f aca="true" t="shared" si="0" ref="B19:G19">SUM(B4,B6,B7,B8,B9,B10,B11,B12,B13,B14,B15,B16,B17,B18)</f>
        <v>319440</v>
      </c>
      <c r="C19" s="302">
        <f t="shared" si="0"/>
        <v>334145</v>
      </c>
      <c r="D19" s="302">
        <f t="shared" si="0"/>
        <v>351406</v>
      </c>
      <c r="E19" s="302">
        <f t="shared" si="0"/>
        <v>366520</v>
      </c>
      <c r="F19" s="302">
        <f t="shared" si="0"/>
        <v>384115</v>
      </c>
      <c r="G19" s="302">
        <f t="shared" si="0"/>
        <v>400919</v>
      </c>
      <c r="H19" s="302">
        <f>SUM(H4,H6,H7,H8,H9,H10,H11,H12,H13,H14,H15,H16,H17,H18)</f>
        <v>421926</v>
      </c>
      <c r="I19" s="309">
        <f>SUM(I4,I6,I7,I8,I9,I10,I11,I12,I13,I14,I15,I16,I17,I18)</f>
        <v>443495</v>
      </c>
      <c r="J19" s="309">
        <f>SUM(J4,J6,J7,J8,J9,J10,J11,J12,J13,J14,J15,J16,J17,J18)</f>
        <v>465052</v>
      </c>
      <c r="K19" s="309">
        <f>SUM(K4,K6,K7,K8,K9,K10,K11,K12,K13,K14,K15,K16,K17,K18)</f>
        <v>486144</v>
      </c>
    </row>
    <row r="20" spans="1:11" ht="12.75">
      <c r="A20" s="303"/>
      <c r="B20" s="304"/>
      <c r="C20" s="304"/>
      <c r="D20" s="304"/>
      <c r="E20" s="304"/>
      <c r="F20" s="304"/>
      <c r="G20" s="304"/>
      <c r="H20" s="304"/>
      <c r="I20" s="304"/>
      <c r="J20" s="304"/>
      <c r="K20" s="304"/>
    </row>
    <row r="21" spans="1:11" ht="12.75">
      <c r="A21" s="306" t="s">
        <v>131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</row>
    <row r="22" spans="1:11" ht="15">
      <c r="A22" s="195" t="s">
        <v>132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</row>
    <row r="23" spans="1:11" ht="12.75">
      <c r="A23" s="10" t="s">
        <v>147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</row>
  </sheetData>
  <sheetProtection/>
  <printOptions horizontalCentered="1" verticalCentered="1"/>
  <pageMargins left="0.7480314960629921" right="0" top="0.7480314960629921" bottom="0.7480314960629921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23.421875" style="197" customWidth="1"/>
    <col min="2" max="2" width="17.421875" style="197" customWidth="1"/>
    <col min="3" max="3" width="10.421875" style="197" customWidth="1"/>
    <col min="4" max="4" width="17.421875" style="197" customWidth="1"/>
    <col min="5" max="5" width="10.421875" style="197" customWidth="1"/>
    <col min="6" max="16384" width="9.140625" style="197" customWidth="1"/>
  </cols>
  <sheetData>
    <row r="1" spans="1:5" ht="33" customHeight="1">
      <c r="A1" s="354" t="s">
        <v>157</v>
      </c>
      <c r="B1" s="354"/>
      <c r="C1" s="354"/>
      <c r="D1" s="354"/>
      <c r="E1" s="354"/>
    </row>
    <row r="2" spans="4:5" ht="25.5" customHeight="1">
      <c r="D2" s="353" t="s">
        <v>85</v>
      </c>
      <c r="E2" s="353"/>
    </row>
    <row r="3" spans="1:5" ht="25.5" customHeight="1">
      <c r="A3" s="198" t="s">
        <v>86</v>
      </c>
      <c r="B3" s="333">
        <v>2014</v>
      </c>
      <c r="C3" s="200"/>
      <c r="D3" s="199">
        <v>2015</v>
      </c>
      <c r="E3" s="200"/>
    </row>
    <row r="4" spans="1:5" ht="25.5" customHeight="1">
      <c r="A4" s="201" t="s">
        <v>87</v>
      </c>
      <c r="B4" s="199" t="s">
        <v>2</v>
      </c>
      <c r="C4" s="330" t="s">
        <v>3</v>
      </c>
      <c r="D4" s="199" t="s">
        <v>2</v>
      </c>
      <c r="E4" s="330" t="s">
        <v>3</v>
      </c>
    </row>
    <row r="5" spans="1:5" ht="25.5" customHeight="1">
      <c r="A5" s="202" t="s">
        <v>89</v>
      </c>
      <c r="B5" s="203">
        <v>99134</v>
      </c>
      <c r="C5" s="331">
        <f>B5/225522*100</f>
        <v>43.95757398391288</v>
      </c>
      <c r="D5" s="203">
        <v>104313</v>
      </c>
      <c r="E5" s="331">
        <f>D5/240289*100</f>
        <v>43.41147534843459</v>
      </c>
    </row>
    <row r="6" spans="1:5" ht="25.5" customHeight="1">
      <c r="A6" s="204" t="s">
        <v>90</v>
      </c>
      <c r="B6" s="203">
        <v>56597</v>
      </c>
      <c r="C6" s="331">
        <f>B6/225522*100</f>
        <v>25.095999503374394</v>
      </c>
      <c r="D6" s="203">
        <v>62715</v>
      </c>
      <c r="E6" s="331">
        <f>D6/240289*100</f>
        <v>26.09982146498591</v>
      </c>
    </row>
    <row r="7" spans="1:5" ht="25.5" customHeight="1">
      <c r="A7" s="205" t="s">
        <v>91</v>
      </c>
      <c r="B7" s="203">
        <v>27746</v>
      </c>
      <c r="C7" s="331">
        <f>B7/225522*100</f>
        <v>12.303012566401504</v>
      </c>
      <c r="D7" s="203">
        <v>29607</v>
      </c>
      <c r="E7" s="331">
        <f>D7/240289*100</f>
        <v>12.321412965221047</v>
      </c>
    </row>
    <row r="8" spans="1:5" ht="25.5" customHeight="1">
      <c r="A8" s="204" t="s">
        <v>92</v>
      </c>
      <c r="B8" s="203">
        <v>42045</v>
      </c>
      <c r="C8" s="331">
        <f>B8/225522*100</f>
        <v>18.643413946311224</v>
      </c>
      <c r="D8" s="203">
        <v>43654</v>
      </c>
      <c r="E8" s="331">
        <f>D8/240289*100</f>
        <v>18.16729022135845</v>
      </c>
    </row>
    <row r="9" spans="1:5" ht="15.75">
      <c r="A9" s="206" t="s">
        <v>88</v>
      </c>
      <c r="B9" s="207">
        <f>SUM(B5:B8)</f>
        <v>225522</v>
      </c>
      <c r="C9" s="332">
        <f>SUM(C5:C8)</f>
        <v>100.00000000000001</v>
      </c>
      <c r="D9" s="207">
        <f>SUM(D5:D8)</f>
        <v>240289</v>
      </c>
      <c r="E9" s="332">
        <f>SUM(E5:E8)</f>
        <v>100</v>
      </c>
    </row>
    <row r="10" ht="12.75">
      <c r="C10" s="208"/>
    </row>
    <row r="15" spans="1:5" ht="15.75">
      <c r="A15" s="196"/>
      <c r="B15" s="196"/>
      <c r="C15" s="196"/>
      <c r="D15" s="196"/>
      <c r="E15" s="196"/>
    </row>
    <row r="16" spans="1:5" ht="15.75">
      <c r="A16" s="209"/>
      <c r="B16" s="196"/>
      <c r="C16" s="196"/>
      <c r="D16" s="209"/>
      <c r="E16" s="209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  <row r="37" ht="16.5">
      <c r="A37" s="195" t="s">
        <v>133</v>
      </c>
    </row>
    <row r="38" ht="12.75">
      <c r="A38" s="10" t="s">
        <v>147</v>
      </c>
    </row>
  </sheetData>
  <sheetProtection/>
  <mergeCells count="2">
    <mergeCell ref="D2:E2"/>
    <mergeCell ref="A1:E1"/>
  </mergeCells>
  <printOptions horizontalCentered="1"/>
  <pageMargins left="0.5" right="0.5" top="0.7531496062992" bottom="0.748031496062992" header="0.5" footer="0.511811023622047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9.7109375" style="0" customWidth="1"/>
    <col min="2" max="2" width="15.421875" style="0" customWidth="1"/>
    <col min="3" max="3" width="10.421875" style="0" customWidth="1"/>
    <col min="4" max="4" width="16.57421875" style="0" customWidth="1"/>
    <col min="5" max="5" width="10.00390625" style="7" customWidth="1"/>
  </cols>
  <sheetData>
    <row r="1" spans="1:5" ht="22.5" customHeight="1">
      <c r="A1" s="210" t="s">
        <v>158</v>
      </c>
      <c r="B1" s="211"/>
      <c r="C1" s="211"/>
      <c r="D1" s="211"/>
      <c r="E1" s="212"/>
    </row>
    <row r="2" spans="4:5" ht="15" customHeight="1">
      <c r="D2" s="355" t="s">
        <v>93</v>
      </c>
      <c r="E2" s="355"/>
    </row>
    <row r="3" spans="1:5" ht="25.5" customHeight="1">
      <c r="A3" s="213" t="s">
        <v>86</v>
      </c>
      <c r="B3" s="215">
        <v>2014</v>
      </c>
      <c r="C3" s="6"/>
      <c r="D3" s="215">
        <v>2015</v>
      </c>
      <c r="E3" s="6"/>
    </row>
    <row r="4" spans="1:5" ht="25.5" customHeight="1">
      <c r="A4" s="216" t="s">
        <v>87</v>
      </c>
      <c r="B4" s="214" t="s">
        <v>2</v>
      </c>
      <c r="C4" s="217" t="s">
        <v>3</v>
      </c>
      <c r="D4" s="214" t="s">
        <v>2</v>
      </c>
      <c r="E4" s="217" t="s">
        <v>3</v>
      </c>
    </row>
    <row r="5" spans="1:7" ht="25.5" customHeight="1">
      <c r="A5" s="228" t="s">
        <v>94</v>
      </c>
      <c r="B5" s="219">
        <v>640</v>
      </c>
      <c r="C5" s="218">
        <f>B5/1963*100</f>
        <v>32.603158430973004</v>
      </c>
      <c r="D5" s="219">
        <v>560</v>
      </c>
      <c r="E5" s="218">
        <f>D5/1937*100</f>
        <v>28.910686628807436</v>
      </c>
      <c r="G5" s="334"/>
    </row>
    <row r="6" spans="1:7" ht="25.5" customHeight="1">
      <c r="A6" s="229" t="s">
        <v>97</v>
      </c>
      <c r="B6" s="219">
        <v>699</v>
      </c>
      <c r="C6" s="218">
        <f>B6/1963*100</f>
        <v>35.60876209882832</v>
      </c>
      <c r="D6" s="219">
        <v>668</v>
      </c>
      <c r="E6" s="218">
        <f>D6/1937*100</f>
        <v>34.48631905007744</v>
      </c>
      <c r="G6" s="334"/>
    </row>
    <row r="7" spans="1:7" ht="25.5" customHeight="1">
      <c r="A7" s="230" t="s">
        <v>91</v>
      </c>
      <c r="B7" s="219">
        <v>440</v>
      </c>
      <c r="C7" s="218">
        <f>B7/1963*100</f>
        <v>22.41467142129394</v>
      </c>
      <c r="D7" s="219">
        <v>520</v>
      </c>
      <c r="E7" s="218">
        <f>D7/1937*100</f>
        <v>26.845637583892618</v>
      </c>
      <c r="G7" s="334"/>
    </row>
    <row r="8" spans="1:9" ht="25.5" customHeight="1">
      <c r="A8" s="230" t="s">
        <v>134</v>
      </c>
      <c r="B8" s="220">
        <v>184</v>
      </c>
      <c r="C8" s="218">
        <f>B8/1963*100</f>
        <v>9.373408048904738</v>
      </c>
      <c r="D8" s="220">
        <v>189</v>
      </c>
      <c r="E8" s="312">
        <f>D8/1937*100</f>
        <v>9.757356737222509</v>
      </c>
      <c r="G8" s="334"/>
      <c r="I8" s="262"/>
    </row>
    <row r="9" spans="1:5" ht="25.5" customHeight="1">
      <c r="A9" s="1" t="s">
        <v>88</v>
      </c>
      <c r="B9" s="222">
        <f>SUM(B5:B8)</f>
        <v>1963</v>
      </c>
      <c r="C9" s="221">
        <f>SUM(C5:C8)</f>
        <v>100</v>
      </c>
      <c r="D9" s="222">
        <f>SUM(D5:D8)</f>
        <v>1937</v>
      </c>
      <c r="E9" s="221">
        <f>SUM(E5:E8)</f>
        <v>100.00000000000001</v>
      </c>
    </row>
    <row r="11" ht="15">
      <c r="A11" s="223" t="s">
        <v>95</v>
      </c>
    </row>
    <row r="12" ht="15">
      <c r="A12" s="223" t="s">
        <v>96</v>
      </c>
    </row>
    <row r="15" spans="1:5" ht="15.75">
      <c r="A15" s="211"/>
      <c r="B15" s="211"/>
      <c r="C15" s="211"/>
      <c r="D15" s="211"/>
      <c r="E15" s="212"/>
    </row>
    <row r="16" spans="1:5" ht="15.75">
      <c r="A16" s="224"/>
      <c r="B16" s="224"/>
      <c r="C16" s="224"/>
      <c r="D16" s="224"/>
      <c r="E16" s="225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E37"/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N35" sqref="N35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9" width="11.140625" style="0" customWidth="1"/>
    <col min="12" max="12" width="9.28125" style="0" bestFit="1" customWidth="1"/>
  </cols>
  <sheetData>
    <row r="1" spans="1:9" ht="35.25" customHeight="1">
      <c r="A1" s="113" t="s">
        <v>166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56" t="s">
        <v>167</v>
      </c>
      <c r="G3" s="356" t="s">
        <v>168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57"/>
      <c r="G4" s="357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235">
        <f>SUM(F8,F16)</f>
        <v>26400</v>
      </c>
      <c r="G6" s="235">
        <f>SUM(G8,G16)</f>
        <v>28476</v>
      </c>
      <c r="H6" s="256">
        <f>G6-F6</f>
        <v>2076</v>
      </c>
      <c r="I6" s="283">
        <f>(G6/F6*100)-100</f>
        <v>7.86363636363636</v>
      </c>
      <c r="L6" s="236"/>
    </row>
    <row r="7" spans="1:9" ht="12.75">
      <c r="A7" s="24"/>
      <c r="B7" s="23"/>
      <c r="C7" s="23"/>
      <c r="D7" s="3"/>
      <c r="E7" s="18"/>
      <c r="F7" s="140"/>
      <c r="G7" s="140"/>
      <c r="H7" s="19"/>
      <c r="I7" s="19"/>
    </row>
    <row r="8" spans="1:12" s="238" customFormat="1" ht="16.5" customHeight="1">
      <c r="A8" s="28" t="s">
        <v>53</v>
      </c>
      <c r="B8" s="25"/>
      <c r="C8" s="25"/>
      <c r="D8" s="25"/>
      <c r="E8" s="26"/>
      <c r="F8" s="144">
        <f>SUM(F10:F14)</f>
        <v>2593</v>
      </c>
      <c r="G8" s="144">
        <f>SUM(G10:G14)</f>
        <v>2743</v>
      </c>
      <c r="H8" s="285">
        <f>G8-F8</f>
        <v>150</v>
      </c>
      <c r="I8" s="237">
        <f>(G8/F8*100)-100</f>
        <v>5.784805244890094</v>
      </c>
      <c r="L8" s="239"/>
    </row>
    <row r="9" spans="1:9" ht="16.5" customHeight="1">
      <c r="A9" s="28"/>
      <c r="B9" s="25"/>
      <c r="C9" s="25"/>
      <c r="D9" s="25"/>
      <c r="E9" s="26"/>
      <c r="F9" s="141"/>
      <c r="G9" s="141"/>
      <c r="H9" s="240"/>
      <c r="I9" s="46"/>
    </row>
    <row r="10" spans="1:9" ht="19.5" customHeight="1">
      <c r="A10" s="121" t="s">
        <v>54</v>
      </c>
      <c r="B10" s="25"/>
      <c r="C10" s="25"/>
      <c r="D10" s="25"/>
      <c r="E10" s="26"/>
      <c r="F10" s="241">
        <v>125</v>
      </c>
      <c r="G10" s="241">
        <v>127</v>
      </c>
      <c r="H10" s="286">
        <f>G10-F10</f>
        <v>2</v>
      </c>
      <c r="I10" s="324">
        <f>(G10/F10*100)-100</f>
        <v>1.5999999999999943</v>
      </c>
    </row>
    <row r="11" spans="1:12" ht="11.25" customHeight="1">
      <c r="A11" s="121"/>
      <c r="B11" s="25"/>
      <c r="C11" s="25"/>
      <c r="D11" s="25"/>
      <c r="E11" s="26"/>
      <c r="F11" s="142"/>
      <c r="G11" s="142"/>
      <c r="H11" s="123"/>
      <c r="I11" s="311"/>
      <c r="L11" s="7"/>
    </row>
    <row r="12" spans="1:12" ht="15.75" customHeight="1">
      <c r="A12" s="121" t="s">
        <v>8</v>
      </c>
      <c r="B12" s="25"/>
      <c r="C12" s="25"/>
      <c r="D12" s="25"/>
      <c r="E12" s="26"/>
      <c r="F12" s="241">
        <v>425</v>
      </c>
      <c r="G12" s="241">
        <v>401</v>
      </c>
      <c r="H12" s="351">
        <f>G12-F12</f>
        <v>-24</v>
      </c>
      <c r="I12" s="352">
        <f>(G12/F12*100)-100</f>
        <v>-5.64705882352942</v>
      </c>
      <c r="L12" s="242"/>
    </row>
    <row r="13" spans="1:11" ht="14.25" customHeight="1">
      <c r="A13" s="121"/>
      <c r="B13" s="25"/>
      <c r="C13" s="25"/>
      <c r="D13" s="25"/>
      <c r="E13" s="26"/>
      <c r="F13" s="142"/>
      <c r="G13" s="142"/>
      <c r="H13" s="123"/>
      <c r="I13" s="311"/>
      <c r="K13" s="127"/>
    </row>
    <row r="14" spans="1:9" ht="13.5" customHeight="1">
      <c r="A14" s="121" t="s">
        <v>9</v>
      </c>
      <c r="B14" s="25"/>
      <c r="C14" s="25"/>
      <c r="D14" s="25"/>
      <c r="E14" s="26"/>
      <c r="F14" s="243">
        <v>2043</v>
      </c>
      <c r="G14" s="243">
        <v>2215</v>
      </c>
      <c r="H14" s="319">
        <f>G14-F14</f>
        <v>172</v>
      </c>
      <c r="I14" s="324">
        <f>(G14/F14*100)-100</f>
        <v>8.418991678903566</v>
      </c>
    </row>
    <row r="15" spans="1:9" ht="15.75">
      <c r="A15" s="28"/>
      <c r="B15" s="25"/>
      <c r="C15" s="25"/>
      <c r="D15" s="25"/>
      <c r="E15" s="26"/>
      <c r="F15" s="141"/>
      <c r="G15" s="141"/>
      <c r="H15" s="29"/>
      <c r="I15" s="30"/>
    </row>
    <row r="16" spans="1:11" s="238" customFormat="1" ht="15.75">
      <c r="A16" s="28" t="s">
        <v>55</v>
      </c>
      <c r="B16" s="25"/>
      <c r="C16" s="25"/>
      <c r="D16" s="25"/>
      <c r="E16" s="26"/>
      <c r="F16" s="144">
        <v>23807</v>
      </c>
      <c r="G16" s="144">
        <v>25733</v>
      </c>
      <c r="H16" s="284">
        <f>G16-F16</f>
        <v>1926</v>
      </c>
      <c r="I16" s="237">
        <f>(G16/F16*100)-100</f>
        <v>8.090057546099885</v>
      </c>
      <c r="K16" s="265"/>
    </row>
    <row r="17" spans="1:15" ht="15.75">
      <c r="A17" s="28" t="s">
        <v>10</v>
      </c>
      <c r="B17" s="25"/>
      <c r="C17" s="25"/>
      <c r="D17" s="25"/>
      <c r="E17" s="26"/>
      <c r="F17" s="143"/>
      <c r="G17" s="143"/>
      <c r="H17" s="30"/>
      <c r="I17" s="30"/>
      <c r="O17" s="242"/>
    </row>
    <row r="18" spans="1:9" ht="16.5" customHeight="1">
      <c r="A18" s="28" t="s">
        <v>11</v>
      </c>
      <c r="B18" s="25"/>
      <c r="C18" s="25"/>
      <c r="D18" s="25"/>
      <c r="E18" s="26"/>
      <c r="F18" s="144">
        <f>F6/1219265*100000</f>
        <v>2165.2388939237985</v>
      </c>
      <c r="G18" s="144">
        <f>G6/1220663*100000</f>
        <v>2332.8306010749893</v>
      </c>
      <c r="H18" s="30" t="s">
        <v>63</v>
      </c>
      <c r="I18" s="30" t="s">
        <v>63</v>
      </c>
    </row>
    <row r="19" spans="1:9" ht="12" customHeight="1">
      <c r="A19" s="28"/>
      <c r="B19" s="25"/>
      <c r="C19" s="25"/>
      <c r="D19" s="25"/>
      <c r="E19" s="26"/>
      <c r="F19" s="143"/>
      <c r="G19" s="143"/>
      <c r="H19" s="30"/>
      <c r="I19" s="30"/>
    </row>
    <row r="20" spans="1:9" ht="15.75">
      <c r="A20" s="32" t="s">
        <v>103</v>
      </c>
      <c r="B20" s="25"/>
      <c r="C20" s="25"/>
      <c r="D20" s="25"/>
      <c r="E20" s="26"/>
      <c r="F20" s="244">
        <f>F6/452588*1000</f>
        <v>58.33119746877955</v>
      </c>
      <c r="G20" s="244">
        <f>G6/474364*1000</f>
        <v>60.029850494556925</v>
      </c>
      <c r="H20" s="30" t="s">
        <v>63</v>
      </c>
      <c r="I20" s="30" t="s">
        <v>63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102</v>
      </c>
      <c r="B23" s="23"/>
      <c r="C23" s="23"/>
      <c r="D23" s="3"/>
      <c r="E23" s="18"/>
      <c r="F23" s="139"/>
      <c r="G23" s="139"/>
      <c r="H23" s="27"/>
      <c r="I23" s="122"/>
    </row>
    <row r="24" spans="1:9" ht="12" customHeight="1">
      <c r="A24" s="22"/>
      <c r="B24" s="23"/>
      <c r="C24" s="23"/>
      <c r="D24" s="3"/>
      <c r="E24" s="18"/>
      <c r="F24" s="139"/>
      <c r="G24" s="139"/>
      <c r="H24" s="27"/>
      <c r="I24" s="122"/>
    </row>
    <row r="25" spans="1:14" ht="17.25" customHeight="1">
      <c r="A25" s="32" t="s">
        <v>180</v>
      </c>
      <c r="C25" s="25"/>
      <c r="D25" s="25"/>
      <c r="E25" s="18"/>
      <c r="F25" s="147">
        <v>51396</v>
      </c>
      <c r="G25" s="147">
        <v>55827</v>
      </c>
      <c r="H25" s="258">
        <f>G25-F25</f>
        <v>4431</v>
      </c>
      <c r="I25" s="325">
        <f>(G25/F25*100)-100</f>
        <v>8.62129348587439</v>
      </c>
      <c r="K25" s="127"/>
      <c r="L25" s="127"/>
      <c r="M25" s="127"/>
      <c r="N25" s="127"/>
    </row>
    <row r="26" spans="1:9" ht="12.75" customHeight="1">
      <c r="A26" s="25" t="s">
        <v>181</v>
      </c>
      <c r="C26" s="3"/>
      <c r="D26" s="3"/>
      <c r="E26" s="18"/>
      <c r="F26" s="140"/>
      <c r="G26" s="140"/>
      <c r="H26" s="33"/>
      <c r="I26" s="33"/>
    </row>
    <row r="27" spans="1:11" ht="17.25" customHeight="1">
      <c r="A27" s="120" t="s">
        <v>182</v>
      </c>
      <c r="C27" s="120"/>
      <c r="E27" s="26"/>
      <c r="F27" s="243">
        <v>51264</v>
      </c>
      <c r="G27" s="243">
        <v>55649</v>
      </c>
      <c r="H27" s="257">
        <f>G27-F27</f>
        <v>4385</v>
      </c>
      <c r="I27" s="282">
        <f>(G27/F27*100)-100</f>
        <v>8.55376092384519</v>
      </c>
      <c r="K27" s="127"/>
    </row>
    <row r="28" spans="1:9" ht="12" customHeight="1">
      <c r="A28" s="28"/>
      <c r="B28" s="25"/>
      <c r="C28" s="25"/>
      <c r="D28" s="25"/>
      <c r="E28" s="26"/>
      <c r="F28" s="144"/>
      <c r="G28" s="144"/>
      <c r="H28" s="31"/>
      <c r="I28" s="31"/>
    </row>
    <row r="29" spans="1:11" ht="26.25" customHeight="1">
      <c r="A29" s="28" t="s">
        <v>103</v>
      </c>
      <c r="B29" s="25"/>
      <c r="C29" s="25"/>
      <c r="D29" s="25"/>
      <c r="E29" s="26"/>
      <c r="F29" s="244">
        <f>F27/452588*1000</f>
        <v>113.26857981210284</v>
      </c>
      <c r="G29" s="244">
        <f>G27/474364*1000</f>
        <v>117.3128652258603</v>
      </c>
      <c r="H29" s="30" t="s">
        <v>63</v>
      </c>
      <c r="I29" s="30" t="s">
        <v>63</v>
      </c>
      <c r="K29" s="127"/>
    </row>
    <row r="30" spans="1:9" ht="24" customHeight="1">
      <c r="A30" s="28" t="s">
        <v>150</v>
      </c>
      <c r="B30" s="25"/>
      <c r="C30" s="25"/>
      <c r="D30" s="25"/>
      <c r="E30" s="26"/>
      <c r="F30" s="144">
        <v>3651</v>
      </c>
      <c r="G30" s="144">
        <v>3908</v>
      </c>
      <c r="H30" s="34">
        <f>G30-F30</f>
        <v>257</v>
      </c>
      <c r="I30" s="325">
        <f>(G30/F30*100)-100</f>
        <v>7.039167351410569</v>
      </c>
    </row>
    <row r="31" spans="1:9" ht="15.75">
      <c r="A31" s="28" t="s">
        <v>62</v>
      </c>
      <c r="B31" s="25"/>
      <c r="C31" s="25"/>
      <c r="D31" s="25"/>
      <c r="E31" s="26"/>
      <c r="F31" s="143"/>
      <c r="G31" s="143"/>
      <c r="H31" s="30"/>
      <c r="I31" s="30"/>
    </row>
    <row r="32" spans="1:9" ht="15.75">
      <c r="A32" s="28"/>
      <c r="B32" s="25"/>
      <c r="C32" s="25"/>
      <c r="D32" s="25"/>
      <c r="E32" s="26"/>
      <c r="F32" s="143"/>
      <c r="G32" s="143"/>
      <c r="H32" s="30"/>
      <c r="I32" s="30"/>
    </row>
    <row r="33" spans="1:9" ht="26.25" customHeight="1">
      <c r="A33" s="22" t="s">
        <v>60</v>
      </c>
      <c r="B33" s="2"/>
      <c r="C33" s="25"/>
      <c r="D33" s="25"/>
      <c r="E33" s="26"/>
      <c r="F33" s="235">
        <f>SUM(F35,F37,F39)</f>
        <v>3592</v>
      </c>
      <c r="G33" s="235">
        <f>SUM(G35,G37,G39)</f>
        <v>3809</v>
      </c>
      <c r="H33" s="320">
        <f>G33-F33</f>
        <v>217</v>
      </c>
      <c r="I33" s="350">
        <f>(G33/F33*100)-100</f>
        <v>6.041202672605792</v>
      </c>
    </row>
    <row r="34" spans="1:9" ht="12.75" customHeight="1">
      <c r="A34" s="22"/>
      <c r="B34" s="2"/>
      <c r="C34" s="25"/>
      <c r="D34" s="25"/>
      <c r="E34" s="26"/>
      <c r="F34" s="143"/>
      <c r="G34" s="143"/>
      <c r="H34" s="30"/>
      <c r="I34" s="46"/>
    </row>
    <row r="35" spans="1:9" ht="17.25" customHeight="1">
      <c r="A35" s="121" t="s">
        <v>56</v>
      </c>
      <c r="B35" s="25"/>
      <c r="C35" s="25"/>
      <c r="D35" s="25"/>
      <c r="E35" s="26"/>
      <c r="F35" s="241">
        <v>137</v>
      </c>
      <c r="G35" s="241">
        <v>139</v>
      </c>
      <c r="H35" s="287">
        <f>G35-F35</f>
        <v>2</v>
      </c>
      <c r="I35" s="324">
        <f>(G35/F35*100)-100</f>
        <v>1.459854014598534</v>
      </c>
    </row>
    <row r="36" spans="1:9" ht="12.75" customHeight="1">
      <c r="A36" s="121"/>
      <c r="B36" s="25"/>
      <c r="C36" s="25"/>
      <c r="D36" s="25"/>
      <c r="E36" s="26"/>
      <c r="F36" s="145"/>
      <c r="G36" s="145"/>
      <c r="H36" s="123"/>
      <c r="I36" s="124"/>
    </row>
    <row r="37" spans="1:9" ht="15" customHeight="1">
      <c r="A37" s="121" t="s">
        <v>12</v>
      </c>
      <c r="B37" s="25"/>
      <c r="C37" s="25"/>
      <c r="D37" s="25"/>
      <c r="E37" s="26"/>
      <c r="F37" s="241">
        <v>505</v>
      </c>
      <c r="G37" s="241">
        <v>495</v>
      </c>
      <c r="H37" s="351">
        <f>G37-F37</f>
        <v>-10</v>
      </c>
      <c r="I37" s="352">
        <f>(G37/F37*100)-100</f>
        <v>-1.9801980198019749</v>
      </c>
    </row>
    <row r="38" spans="1:9" ht="15.75">
      <c r="A38" s="121"/>
      <c r="B38" s="25"/>
      <c r="C38" s="25"/>
      <c r="D38" s="25"/>
      <c r="E38" s="26"/>
      <c r="F38" s="145"/>
      <c r="G38" s="145"/>
      <c r="H38" s="123"/>
      <c r="I38" s="124"/>
    </row>
    <row r="39" spans="1:9" ht="15.75">
      <c r="A39" s="121" t="s">
        <v>13</v>
      </c>
      <c r="B39" s="25"/>
      <c r="C39" s="25"/>
      <c r="D39" s="25"/>
      <c r="E39" s="26"/>
      <c r="F39" s="243">
        <v>2950</v>
      </c>
      <c r="G39" s="243">
        <v>3175</v>
      </c>
      <c r="H39" s="319">
        <f>G39-F39</f>
        <v>225</v>
      </c>
      <c r="I39" s="324">
        <f>(G39/F39*100)-100</f>
        <v>7.627118644067792</v>
      </c>
    </row>
    <row r="40" spans="1:9" ht="12.75">
      <c r="A40" s="35"/>
      <c r="B40" s="36"/>
      <c r="C40" s="36"/>
      <c r="D40" s="36"/>
      <c r="E40" s="37"/>
      <c r="F40" s="146"/>
      <c r="G40" s="146"/>
      <c r="H40" s="38"/>
      <c r="I40" s="38"/>
    </row>
    <row r="41" spans="1:9" ht="5.2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9.5" customHeight="1">
      <c r="A42" s="4" t="s">
        <v>57</v>
      </c>
      <c r="B42" s="39"/>
      <c r="C42" s="39"/>
      <c r="D42" s="39"/>
      <c r="E42" s="39"/>
      <c r="F42" s="39"/>
      <c r="G42" s="10"/>
      <c r="H42" s="10"/>
      <c r="I42" s="10"/>
    </row>
    <row r="43" spans="1:9" ht="19.5" customHeight="1">
      <c r="A43" s="40" t="s">
        <v>14</v>
      </c>
      <c r="B43" s="39"/>
      <c r="C43" s="39"/>
      <c r="D43" s="39"/>
      <c r="E43" s="39"/>
      <c r="F43" s="39"/>
      <c r="I43" s="10"/>
    </row>
    <row r="44" spans="1:9" ht="19.5" customHeight="1">
      <c r="A44" s="10" t="s">
        <v>98</v>
      </c>
      <c r="B44" s="10"/>
      <c r="D44" s="10"/>
      <c r="E44" s="10"/>
      <c r="F44" s="10"/>
      <c r="G44" s="10"/>
      <c r="H44" s="10"/>
      <c r="I44" s="10"/>
    </row>
    <row r="45" spans="1:9" ht="19.5" customHeight="1">
      <c r="A45" s="10" t="s">
        <v>146</v>
      </c>
      <c r="B45" s="10"/>
      <c r="C45" s="10"/>
      <c r="D45" s="10"/>
      <c r="E45" s="10"/>
      <c r="F45" s="10"/>
      <c r="G45" s="10"/>
      <c r="H45" s="10"/>
      <c r="I45" s="10"/>
    </row>
    <row r="46" ht="19.5" customHeight="1">
      <c r="A46" s="4" t="s">
        <v>61</v>
      </c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600" verticalDpi="600" orientation="portrait" paperSize="9" r:id="rId1"/>
  <headerFooter alignWithMargins="0">
    <oddHeader>&amp;C&amp;"Times New Roman,Regular"&amp;12 11</oddHeader>
  </headerFooter>
  <ignoredErrors>
    <ignoredError sqref="G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B4:AF14"/>
  <sheetViews>
    <sheetView zoomScalePageLayoutView="0" workbookViewId="0" topLeftCell="A1">
      <selection activeCell="M35" sqref="M35"/>
    </sheetView>
  </sheetViews>
  <sheetFormatPr defaultColWidth="9.140625" defaultRowHeight="12.75"/>
  <cols>
    <col min="27" max="27" width="12.7109375" style="0" customWidth="1"/>
    <col min="29" max="29" width="10.140625" style="0" bestFit="1" customWidth="1"/>
  </cols>
  <sheetData>
    <row r="1" ht="16.5" customHeight="1"/>
    <row r="4" spans="29:32" ht="12.75">
      <c r="AC4" t="s">
        <v>58</v>
      </c>
      <c r="AF4" t="s">
        <v>59</v>
      </c>
    </row>
    <row r="5" spans="28:32" ht="12.75">
      <c r="AB5">
        <v>2006</v>
      </c>
      <c r="AC5" s="127">
        <v>319440</v>
      </c>
      <c r="AE5">
        <v>2006</v>
      </c>
      <c r="AF5" s="127">
        <v>20242</v>
      </c>
    </row>
    <row r="6" spans="28:32" ht="12.75">
      <c r="AB6">
        <v>2007</v>
      </c>
      <c r="AC6" s="127">
        <v>334145</v>
      </c>
      <c r="AE6">
        <v>2007</v>
      </c>
      <c r="AF6" s="127">
        <v>20519</v>
      </c>
    </row>
    <row r="7" spans="28:32" ht="12.75">
      <c r="AB7">
        <v>2008</v>
      </c>
      <c r="AC7" s="127">
        <v>351406</v>
      </c>
      <c r="AE7">
        <v>2008</v>
      </c>
      <c r="AF7" s="127">
        <v>20873</v>
      </c>
    </row>
    <row r="8" spans="28:32" ht="12.75">
      <c r="AB8">
        <v>2009</v>
      </c>
      <c r="AC8" s="127">
        <v>366520</v>
      </c>
      <c r="AE8">
        <v>2009</v>
      </c>
      <c r="AF8" s="127">
        <v>19542</v>
      </c>
    </row>
    <row r="9" spans="28:32" ht="12.75">
      <c r="AB9">
        <v>2010</v>
      </c>
      <c r="AC9" s="127">
        <v>384115</v>
      </c>
      <c r="AE9">
        <v>2010</v>
      </c>
      <c r="AF9" s="127">
        <v>21243</v>
      </c>
    </row>
    <row r="10" spans="28:32" ht="12.75">
      <c r="AB10">
        <v>2011</v>
      </c>
      <c r="AC10" s="127">
        <v>400919</v>
      </c>
      <c r="AE10">
        <v>2011</v>
      </c>
      <c r="AF10" s="127">
        <v>22387</v>
      </c>
    </row>
    <row r="11" spans="28:32" ht="12.75">
      <c r="AB11">
        <v>2012</v>
      </c>
      <c r="AC11" s="127">
        <v>421926</v>
      </c>
      <c r="AE11">
        <v>2012</v>
      </c>
      <c r="AF11" s="127">
        <v>21195</v>
      </c>
    </row>
    <row r="12" spans="28:32" ht="12.75">
      <c r="AB12">
        <v>2013</v>
      </c>
      <c r="AC12" s="127">
        <v>443495</v>
      </c>
      <c r="AE12">
        <v>2013</v>
      </c>
      <c r="AF12" s="127">
        <v>23563</v>
      </c>
    </row>
    <row r="13" spans="28:32" ht="12.75">
      <c r="AB13">
        <v>2014</v>
      </c>
      <c r="AC13" s="127">
        <v>465052</v>
      </c>
      <c r="AE13">
        <v>2014</v>
      </c>
      <c r="AF13" s="127">
        <v>26400</v>
      </c>
    </row>
    <row r="14" spans="28:32" ht="12.75">
      <c r="AB14">
        <v>2015</v>
      </c>
      <c r="AC14" s="127">
        <v>486144</v>
      </c>
      <c r="AE14">
        <v>2015</v>
      </c>
      <c r="AF14" s="127">
        <v>28476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6.7109375" style="83" customWidth="1"/>
    <col min="2" max="2" width="27.140625" style="83" customWidth="1"/>
    <col min="3" max="12" width="9.00390625" style="83" customWidth="1"/>
    <col min="13" max="13" width="10.28125" style="83" customWidth="1"/>
    <col min="14" max="14" width="7.00390625" style="83" customWidth="1"/>
    <col min="15" max="16384" width="9.140625" style="83" customWidth="1"/>
  </cols>
  <sheetData>
    <row r="1" spans="1:13" s="79" customFormat="1" ht="16.5" customHeight="1">
      <c r="A1" s="118" t="s">
        <v>159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9" customHeight="1">
      <c r="A2" s="80"/>
      <c r="B2" s="78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26.25" customHeight="1">
      <c r="A3" s="84"/>
      <c r="B3" s="85"/>
      <c r="C3" s="86">
        <v>2006</v>
      </c>
      <c r="D3" s="86">
        <v>2007</v>
      </c>
      <c r="E3" s="86">
        <v>2008</v>
      </c>
      <c r="F3" s="86">
        <v>2009</v>
      </c>
      <c r="G3" s="86">
        <v>2010</v>
      </c>
      <c r="H3" s="313">
        <v>2011</v>
      </c>
      <c r="I3" s="313">
        <v>2012</v>
      </c>
      <c r="J3" s="313">
        <v>2013</v>
      </c>
      <c r="K3" s="313">
        <v>2014</v>
      </c>
      <c r="L3" s="313">
        <v>2015</v>
      </c>
      <c r="M3" s="87"/>
    </row>
    <row r="4" spans="1:13" ht="10.5" customHeight="1">
      <c r="A4" s="88"/>
      <c r="B4" s="89"/>
      <c r="C4" s="90"/>
      <c r="D4" s="90"/>
      <c r="E4" s="90"/>
      <c r="F4" s="90"/>
      <c r="G4" s="90"/>
      <c r="H4" s="314"/>
      <c r="I4" s="314"/>
      <c r="J4" s="314"/>
      <c r="K4" s="314"/>
      <c r="L4" s="314"/>
      <c r="M4" s="91"/>
    </row>
    <row r="5" spans="1:13" ht="15" customHeight="1">
      <c r="A5" s="92" t="s">
        <v>37</v>
      </c>
      <c r="B5" s="93"/>
      <c r="C5" s="94"/>
      <c r="D5" s="94"/>
      <c r="E5" s="94"/>
      <c r="F5" s="94"/>
      <c r="G5" s="94"/>
      <c r="H5" s="315"/>
      <c r="I5" s="315"/>
      <c r="J5" s="315"/>
      <c r="K5" s="315"/>
      <c r="L5" s="315"/>
      <c r="M5" s="91"/>
    </row>
    <row r="6" spans="1:13" ht="15.75" customHeight="1">
      <c r="A6" s="92"/>
      <c r="B6" s="89" t="s">
        <v>2</v>
      </c>
      <c r="C6" s="335">
        <v>20242</v>
      </c>
      <c r="D6" s="335">
        <v>20519</v>
      </c>
      <c r="E6" s="335">
        <v>20873</v>
      </c>
      <c r="F6" s="335">
        <v>19542</v>
      </c>
      <c r="G6" s="335">
        <v>21243</v>
      </c>
      <c r="H6" s="336">
        <v>22387</v>
      </c>
      <c r="I6" s="336">
        <v>21056</v>
      </c>
      <c r="J6" s="336">
        <v>23563</v>
      </c>
      <c r="K6" s="336">
        <v>26400</v>
      </c>
      <c r="L6" s="336">
        <v>28476</v>
      </c>
      <c r="M6" s="95"/>
    </row>
    <row r="7" spans="1:13" ht="15.75" customHeight="1">
      <c r="A7" s="92"/>
      <c r="B7" s="89" t="s">
        <v>38</v>
      </c>
      <c r="C7" s="335"/>
      <c r="D7" s="335"/>
      <c r="E7" s="335"/>
      <c r="F7" s="335"/>
      <c r="G7" s="335"/>
      <c r="H7" s="336"/>
      <c r="I7" s="336"/>
      <c r="J7" s="336"/>
      <c r="K7" s="336"/>
      <c r="L7" s="336"/>
      <c r="M7" s="97"/>
    </row>
    <row r="8" spans="1:13" ht="13.5" customHeight="1">
      <c r="A8" s="92"/>
      <c r="B8" s="98" t="s">
        <v>39</v>
      </c>
      <c r="C8" s="335">
        <v>1693</v>
      </c>
      <c r="D8" s="335">
        <v>1708.6536868164949</v>
      </c>
      <c r="E8" s="335">
        <v>1732.2638604761173</v>
      </c>
      <c r="F8" s="335">
        <v>1617.9268480480061</v>
      </c>
      <c r="G8" s="335">
        <v>1755.052706109018</v>
      </c>
      <c r="H8" s="336">
        <v>1847.1579329521358</v>
      </c>
      <c r="I8" s="336">
        <v>1733</v>
      </c>
      <c r="J8" s="336">
        <v>1936</v>
      </c>
      <c r="K8" s="336">
        <v>2165</v>
      </c>
      <c r="L8" s="336">
        <v>2333</v>
      </c>
      <c r="M8" s="99"/>
    </row>
    <row r="9" spans="1:13" ht="14.25" customHeight="1">
      <c r="A9" s="92"/>
      <c r="B9" s="89" t="s">
        <v>40</v>
      </c>
      <c r="C9" s="335"/>
      <c r="D9" s="335"/>
      <c r="E9" s="335"/>
      <c r="F9" s="335"/>
      <c r="G9" s="335"/>
      <c r="H9" s="336"/>
      <c r="I9" s="336"/>
      <c r="J9" s="336"/>
      <c r="K9" s="336"/>
      <c r="L9" s="336"/>
      <c r="M9" s="97"/>
    </row>
    <row r="10" spans="1:13" ht="15.75" customHeight="1">
      <c r="A10" s="92"/>
      <c r="B10" s="98" t="s">
        <v>41</v>
      </c>
      <c r="C10" s="335">
        <v>65</v>
      </c>
      <c r="D10" s="335">
        <v>63</v>
      </c>
      <c r="E10" s="335">
        <v>61</v>
      </c>
      <c r="F10" s="335">
        <v>54</v>
      </c>
      <c r="G10" s="335">
        <v>57</v>
      </c>
      <c r="H10" s="336">
        <v>57</v>
      </c>
      <c r="I10" s="336">
        <v>51</v>
      </c>
      <c r="J10" s="336">
        <v>55</v>
      </c>
      <c r="K10" s="336" t="s">
        <v>169</v>
      </c>
      <c r="L10" s="336">
        <v>60</v>
      </c>
      <c r="M10" s="99"/>
    </row>
    <row r="11" spans="1:14" ht="10.5" customHeight="1">
      <c r="A11" s="92"/>
      <c r="B11" s="93"/>
      <c r="C11" s="335"/>
      <c r="D11" s="335"/>
      <c r="E11" s="335"/>
      <c r="F11" s="335"/>
      <c r="G11" s="335"/>
      <c r="H11" s="336"/>
      <c r="I11" s="336"/>
      <c r="J11" s="336"/>
      <c r="K11" s="336"/>
      <c r="L11" s="336"/>
      <c r="M11" s="97"/>
      <c r="N11" s="100"/>
    </row>
    <row r="12" spans="1:13" ht="15" customHeight="1">
      <c r="A12" s="101" t="s">
        <v>140</v>
      </c>
      <c r="B12" s="93"/>
      <c r="C12" s="335"/>
      <c r="D12" s="335"/>
      <c r="E12" s="335"/>
      <c r="F12" s="335"/>
      <c r="G12" s="335"/>
      <c r="H12" s="336"/>
      <c r="I12" s="336"/>
      <c r="J12" s="336"/>
      <c r="K12" s="336"/>
      <c r="L12" s="336"/>
      <c r="M12" s="97"/>
    </row>
    <row r="13" spans="1:13" ht="16.5" customHeight="1">
      <c r="A13" s="92"/>
      <c r="B13" s="89" t="s">
        <v>42</v>
      </c>
      <c r="C13" s="335">
        <v>40023</v>
      </c>
      <c r="D13" s="335">
        <v>41178</v>
      </c>
      <c r="E13" s="335">
        <v>42910</v>
      </c>
      <c r="F13" s="335">
        <v>38058</v>
      </c>
      <c r="G13" s="335">
        <v>41084</v>
      </c>
      <c r="H13" s="336">
        <v>41294</v>
      </c>
      <c r="I13" s="336">
        <v>40759</v>
      </c>
      <c r="J13" s="336">
        <v>41888</v>
      </c>
      <c r="K13" s="336">
        <v>51264</v>
      </c>
      <c r="L13" s="336">
        <v>55649</v>
      </c>
      <c r="M13" s="95"/>
    </row>
    <row r="14" spans="1:13" ht="9" customHeight="1">
      <c r="A14" s="92"/>
      <c r="B14" s="89" t="s">
        <v>4</v>
      </c>
      <c r="C14" s="94"/>
      <c r="D14" s="94"/>
      <c r="E14" s="94"/>
      <c r="F14" s="94"/>
      <c r="G14" s="94"/>
      <c r="H14" s="315"/>
      <c r="I14" s="315"/>
      <c r="J14" s="315"/>
      <c r="K14" s="315"/>
      <c r="L14" s="315"/>
      <c r="M14" s="97"/>
    </row>
    <row r="15" spans="1:13" ht="33.75" customHeight="1">
      <c r="A15" s="92"/>
      <c r="B15" s="323" t="s">
        <v>151</v>
      </c>
      <c r="C15" s="335">
        <v>128</v>
      </c>
      <c r="D15" s="335">
        <v>126</v>
      </c>
      <c r="E15" s="335">
        <v>125</v>
      </c>
      <c r="F15" s="335">
        <v>105.54517828765786</v>
      </c>
      <c r="G15" s="335">
        <v>110</v>
      </c>
      <c r="H15" s="336">
        <v>105</v>
      </c>
      <c r="I15" s="336">
        <v>99</v>
      </c>
      <c r="J15" s="336">
        <v>97</v>
      </c>
      <c r="K15" s="336" t="s">
        <v>170</v>
      </c>
      <c r="L15" s="336">
        <v>117</v>
      </c>
      <c r="M15" s="102"/>
    </row>
    <row r="16" spans="1:13" ht="12" customHeight="1">
      <c r="A16" s="92"/>
      <c r="B16" s="98" t="s">
        <v>141</v>
      </c>
      <c r="C16" s="96"/>
      <c r="D16" s="96"/>
      <c r="E16" s="96"/>
      <c r="F16" s="96"/>
      <c r="G16" s="96"/>
      <c r="H16" s="316"/>
      <c r="I16" s="316"/>
      <c r="J16" s="316"/>
      <c r="K16" s="316"/>
      <c r="L16" s="316"/>
      <c r="M16" s="97"/>
    </row>
    <row r="17" spans="1:13" ht="15" customHeight="1">
      <c r="A17" s="92" t="s">
        <v>142</v>
      </c>
      <c r="B17" s="93"/>
      <c r="C17" s="96"/>
      <c r="D17" s="96"/>
      <c r="E17" s="96"/>
      <c r="F17" s="96"/>
      <c r="G17" s="96"/>
      <c r="H17" s="316"/>
      <c r="I17" s="316"/>
      <c r="J17" s="316"/>
      <c r="K17" s="316"/>
      <c r="L17" s="316"/>
      <c r="M17" s="97"/>
    </row>
    <row r="18" spans="1:16" ht="16.5" customHeight="1">
      <c r="A18" s="88"/>
      <c r="B18" s="103" t="s">
        <v>43</v>
      </c>
      <c r="C18" s="335">
        <v>2522</v>
      </c>
      <c r="D18" s="335">
        <v>3055</v>
      </c>
      <c r="E18" s="335">
        <v>3435</v>
      </c>
      <c r="F18" s="335">
        <v>3661</v>
      </c>
      <c r="G18" s="335">
        <f>SUM(G20:G22)</f>
        <v>3640</v>
      </c>
      <c r="H18" s="336">
        <v>3422</v>
      </c>
      <c r="I18" s="336">
        <v>3653</v>
      </c>
      <c r="J18" s="336">
        <v>3610</v>
      </c>
      <c r="K18" s="336">
        <v>3592</v>
      </c>
      <c r="L18" s="336">
        <v>3809</v>
      </c>
      <c r="M18" s="95"/>
      <c r="P18" s="245"/>
    </row>
    <row r="19" spans="1:13" ht="13.5" customHeight="1">
      <c r="A19" s="101" t="s">
        <v>4</v>
      </c>
      <c r="B19" s="89" t="s">
        <v>44</v>
      </c>
      <c r="C19" s="96"/>
      <c r="D19" s="96"/>
      <c r="E19" s="96"/>
      <c r="F19" s="96"/>
      <c r="G19" s="96"/>
      <c r="H19" s="316"/>
      <c r="I19" s="316"/>
      <c r="J19" s="316"/>
      <c r="K19" s="316"/>
      <c r="L19" s="316"/>
      <c r="M19" s="97"/>
    </row>
    <row r="20" spans="1:15" ht="16.5" customHeight="1">
      <c r="A20" s="92"/>
      <c r="B20" s="136" t="s">
        <v>143</v>
      </c>
      <c r="C20" s="337">
        <v>134</v>
      </c>
      <c r="D20" s="337">
        <v>140</v>
      </c>
      <c r="E20" s="337">
        <v>168</v>
      </c>
      <c r="F20" s="338">
        <v>140</v>
      </c>
      <c r="G20" s="337">
        <v>158</v>
      </c>
      <c r="H20" s="339">
        <v>152</v>
      </c>
      <c r="I20" s="339">
        <v>156</v>
      </c>
      <c r="J20" s="339">
        <v>136</v>
      </c>
      <c r="K20" s="339">
        <v>137</v>
      </c>
      <c r="L20" s="339">
        <v>139</v>
      </c>
      <c r="M20" s="97"/>
      <c r="O20" s="227"/>
    </row>
    <row r="21" spans="1:13" ht="16.5" customHeight="1">
      <c r="A21" s="92"/>
      <c r="B21" s="136" t="s">
        <v>45</v>
      </c>
      <c r="C21" s="337">
        <v>348</v>
      </c>
      <c r="D21" s="337">
        <v>500</v>
      </c>
      <c r="E21" s="337">
        <v>512</v>
      </c>
      <c r="F21" s="337">
        <v>516</v>
      </c>
      <c r="G21" s="337">
        <v>569</v>
      </c>
      <c r="H21" s="339">
        <v>487</v>
      </c>
      <c r="I21" s="339">
        <v>549</v>
      </c>
      <c r="J21" s="339">
        <v>465</v>
      </c>
      <c r="K21" s="339">
        <v>505</v>
      </c>
      <c r="L21" s="339">
        <v>495</v>
      </c>
      <c r="M21" s="97"/>
    </row>
    <row r="22" spans="1:13" ht="17.25" customHeight="1">
      <c r="A22" s="92"/>
      <c r="B22" s="136" t="s">
        <v>46</v>
      </c>
      <c r="C22" s="340">
        <v>2040</v>
      </c>
      <c r="D22" s="340">
        <v>2415</v>
      </c>
      <c r="E22" s="340">
        <v>2755</v>
      </c>
      <c r="F22" s="340">
        <v>3005</v>
      </c>
      <c r="G22" s="340">
        <v>2913</v>
      </c>
      <c r="H22" s="341">
        <v>2783</v>
      </c>
      <c r="I22" s="341">
        <v>2948</v>
      </c>
      <c r="J22" s="341">
        <v>3009</v>
      </c>
      <c r="K22" s="341">
        <v>2950</v>
      </c>
      <c r="L22" s="341">
        <v>3175</v>
      </c>
      <c r="M22" s="97"/>
    </row>
    <row r="23" spans="1:13" ht="13.5" customHeight="1">
      <c r="A23" s="92"/>
      <c r="B23" s="93"/>
      <c r="C23" s="96"/>
      <c r="D23" s="96"/>
      <c r="E23" s="96"/>
      <c r="F23" s="96"/>
      <c r="G23" s="96"/>
      <c r="H23" s="316"/>
      <c r="I23" s="316"/>
      <c r="J23" s="316"/>
      <c r="K23" s="316"/>
      <c r="L23" s="316"/>
      <c r="M23" s="97"/>
    </row>
    <row r="24" spans="1:13" ht="18.75" customHeight="1">
      <c r="A24" s="104" t="s">
        <v>47</v>
      </c>
      <c r="B24" s="105"/>
      <c r="C24" s="96"/>
      <c r="D24" s="96"/>
      <c r="E24" s="96"/>
      <c r="F24" s="96"/>
      <c r="G24" s="96"/>
      <c r="H24" s="316"/>
      <c r="I24" s="316"/>
      <c r="J24" s="316"/>
      <c r="K24" s="316"/>
      <c r="L24" s="316"/>
      <c r="M24" s="97"/>
    </row>
    <row r="25" spans="1:13" ht="15.75" customHeight="1">
      <c r="A25" s="88" t="s">
        <v>4</v>
      </c>
      <c r="B25" s="103" t="s">
        <v>48</v>
      </c>
      <c r="C25" s="342">
        <v>11.2</v>
      </c>
      <c r="D25" s="342">
        <v>11.7</v>
      </c>
      <c r="E25" s="342">
        <v>13.9</v>
      </c>
      <c r="F25" s="342">
        <v>11.6</v>
      </c>
      <c r="G25" s="342">
        <v>13.1</v>
      </c>
      <c r="H25" s="343">
        <v>12.5</v>
      </c>
      <c r="I25" s="343">
        <v>12.8</v>
      </c>
      <c r="J25" s="343">
        <v>11.2</v>
      </c>
      <c r="K25" s="343">
        <f>137/1219265*100000</f>
        <v>11.236277593468197</v>
      </c>
      <c r="L25" s="343">
        <f>139/1220663*100000</f>
        <v>11.387254303603862</v>
      </c>
      <c r="M25" s="102"/>
    </row>
    <row r="26" spans="1:13" ht="15" customHeight="1">
      <c r="A26" s="92"/>
      <c r="B26" s="89" t="s">
        <v>40</v>
      </c>
      <c r="C26" s="342"/>
      <c r="D26" s="342"/>
      <c r="E26" s="342"/>
      <c r="F26" s="342"/>
      <c r="G26" s="342"/>
      <c r="H26" s="343"/>
      <c r="I26" s="343"/>
      <c r="J26" s="343"/>
      <c r="K26" s="343"/>
      <c r="L26" s="343"/>
      <c r="M26" s="97"/>
    </row>
    <row r="27" spans="1:13" ht="15" customHeight="1">
      <c r="A27" s="92"/>
      <c r="B27" s="98" t="s">
        <v>49</v>
      </c>
      <c r="C27" s="342">
        <v>0.4</v>
      </c>
      <c r="D27" s="342">
        <v>0.4</v>
      </c>
      <c r="E27" s="342">
        <v>0.5</v>
      </c>
      <c r="F27" s="342">
        <v>0.390309180629513</v>
      </c>
      <c r="G27" s="342">
        <v>0.4</v>
      </c>
      <c r="H27" s="343">
        <v>0.4</v>
      </c>
      <c r="I27" s="343">
        <v>0.4</v>
      </c>
      <c r="J27" s="343">
        <v>0.3</v>
      </c>
      <c r="K27" s="343">
        <f>137/465052*1000</f>
        <v>0.29459071243645873</v>
      </c>
      <c r="L27" s="343">
        <f>139/474364*1000</f>
        <v>0.29302392255736104</v>
      </c>
      <c r="M27" s="99"/>
    </row>
    <row r="28" spans="1:13" ht="13.5" customHeight="1">
      <c r="A28" s="92"/>
      <c r="B28" s="105"/>
      <c r="C28" s="342"/>
      <c r="D28" s="342"/>
      <c r="E28" s="342"/>
      <c r="F28" s="342"/>
      <c r="G28" s="342"/>
      <c r="H28" s="343"/>
      <c r="I28" s="343"/>
      <c r="J28" s="343"/>
      <c r="K28" s="343"/>
      <c r="L28" s="343"/>
      <c r="M28" s="99"/>
    </row>
    <row r="29" spans="1:13" s="109" customFormat="1" ht="18.75" customHeight="1">
      <c r="A29" s="106"/>
      <c r="B29" s="107" t="s">
        <v>161</v>
      </c>
      <c r="C29" s="344">
        <v>5.3</v>
      </c>
      <c r="D29" s="344">
        <v>4.6</v>
      </c>
      <c r="E29" s="344">
        <v>4.9</v>
      </c>
      <c r="F29" s="344">
        <v>3.830369357045144</v>
      </c>
      <c r="G29" s="344">
        <v>4.3</v>
      </c>
      <c r="H29" s="345">
        <v>4.4</v>
      </c>
      <c r="I29" s="345">
        <v>4.3</v>
      </c>
      <c r="J29" s="345">
        <v>3.8</v>
      </c>
      <c r="K29" s="345">
        <f>137/3592*100</f>
        <v>3.814031180400891</v>
      </c>
      <c r="L29" s="345">
        <f>139/3809*100</f>
        <v>3.649251772118666</v>
      </c>
      <c r="M29" s="108"/>
    </row>
    <row r="30" spans="1:12" ht="17.25" customHeight="1">
      <c r="A30" s="317" t="s">
        <v>144</v>
      </c>
      <c r="B30" s="111"/>
      <c r="C30" s="111"/>
      <c r="D30" s="111"/>
      <c r="F30" s="111"/>
      <c r="G30" s="111"/>
      <c r="H30" s="111"/>
      <c r="I30" s="111"/>
      <c r="J30" s="111"/>
      <c r="K30" s="111"/>
      <c r="L30" s="110"/>
    </row>
    <row r="31" spans="1:2" ht="15" customHeight="1">
      <c r="A31" s="318" t="s">
        <v>160</v>
      </c>
      <c r="B31" s="112"/>
    </row>
    <row r="32" spans="1:2" ht="15.75">
      <c r="A32" s="318" t="s">
        <v>171</v>
      </c>
      <c r="B32" s="112"/>
    </row>
  </sheetData>
  <sheetProtection/>
  <printOptions horizontalCentered="1" verticalCentered="1"/>
  <pageMargins left="0.7480314960629921" right="0" top="0.7480314960629921" bottom="0.2362204724409449" header="0.5118110236220472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4" max="16384" width="9.140625" style="10" customWidth="1"/>
  </cols>
  <sheetData>
    <row r="1" spans="1:13" s="8" customFormat="1" ht="19.5" customHeight="1">
      <c r="A1" s="8" t="s">
        <v>165</v>
      </c>
      <c r="M1"/>
    </row>
    <row r="2" ht="9" customHeight="1"/>
    <row r="3" spans="1:12" ht="18.75" customHeight="1">
      <c r="A3" s="358" t="s">
        <v>0</v>
      </c>
      <c r="B3" s="359"/>
      <c r="C3" s="364">
        <v>2014</v>
      </c>
      <c r="D3" s="364"/>
      <c r="E3" s="364"/>
      <c r="F3" s="364"/>
      <c r="G3" s="365"/>
      <c r="H3" s="364">
        <v>2015</v>
      </c>
      <c r="I3" s="364"/>
      <c r="J3" s="364"/>
      <c r="K3" s="364"/>
      <c r="L3" s="365"/>
    </row>
    <row r="4" spans="1:12" ht="18.75" customHeight="1">
      <c r="A4" s="360"/>
      <c r="B4" s="361"/>
      <c r="C4" s="114" t="s">
        <v>50</v>
      </c>
      <c r="D4" s="114"/>
      <c r="E4" s="114"/>
      <c r="F4" s="114"/>
      <c r="G4" s="116"/>
      <c r="H4" s="114" t="s">
        <v>50</v>
      </c>
      <c r="I4" s="114"/>
      <c r="J4" s="114"/>
      <c r="K4" s="114"/>
      <c r="L4" s="116"/>
    </row>
    <row r="5" spans="1:12" ht="17.25" customHeight="1">
      <c r="A5" s="362"/>
      <c r="B5" s="363"/>
      <c r="C5" s="41" t="s">
        <v>15</v>
      </c>
      <c r="D5" s="42" t="s">
        <v>16</v>
      </c>
      <c r="E5" s="42" t="s">
        <v>17</v>
      </c>
      <c r="F5" s="42" t="s">
        <v>1</v>
      </c>
      <c r="G5" s="41" t="s">
        <v>3</v>
      </c>
      <c r="H5" s="41" t="s">
        <v>15</v>
      </c>
      <c r="I5" s="42" t="s">
        <v>16</v>
      </c>
      <c r="J5" s="42" t="s">
        <v>17</v>
      </c>
      <c r="K5" s="42" t="s">
        <v>1</v>
      </c>
      <c r="L5" s="41" t="s">
        <v>3</v>
      </c>
    </row>
    <row r="6" spans="1:12" ht="14.25" customHeight="1">
      <c r="A6" s="22"/>
      <c r="B6" s="43"/>
      <c r="C6" s="45"/>
      <c r="D6" s="44"/>
      <c r="E6" s="44"/>
      <c r="F6" s="44"/>
      <c r="G6" s="45"/>
      <c r="H6" s="45"/>
      <c r="I6" s="44"/>
      <c r="J6" s="44"/>
      <c r="K6" s="44"/>
      <c r="L6" s="45"/>
    </row>
    <row r="7" spans="1:12" ht="15" customHeight="1">
      <c r="A7" s="28" t="s">
        <v>18</v>
      </c>
      <c r="B7" s="26"/>
      <c r="C7" s="48">
        <v>49</v>
      </c>
      <c r="D7" s="30">
        <v>185</v>
      </c>
      <c r="E7" s="34">
        <v>910</v>
      </c>
      <c r="F7" s="34">
        <f>SUM(C7:E7)</f>
        <v>1144</v>
      </c>
      <c r="G7" s="46">
        <f>F7/F27*100</f>
        <v>30.240549828178693</v>
      </c>
      <c r="H7" s="48">
        <v>52</v>
      </c>
      <c r="I7" s="30">
        <v>230</v>
      </c>
      <c r="J7" s="34">
        <v>996</v>
      </c>
      <c r="K7" s="34">
        <f>SUM(H7:J7)</f>
        <v>1278</v>
      </c>
      <c r="L7" s="46">
        <v>31.4</v>
      </c>
    </row>
    <row r="8" spans="1:12" ht="14.25" customHeight="1">
      <c r="A8" s="28"/>
      <c r="B8" s="26"/>
      <c r="C8" s="26"/>
      <c r="D8" s="47"/>
      <c r="E8" s="47"/>
      <c r="F8" s="47"/>
      <c r="G8" s="26"/>
      <c r="H8" s="26"/>
      <c r="I8" s="47"/>
      <c r="J8" s="47" t="s">
        <v>4</v>
      </c>
      <c r="K8" s="47"/>
      <c r="L8" s="26"/>
    </row>
    <row r="9" spans="1:12" ht="15" customHeight="1">
      <c r="A9" s="28" t="s">
        <v>19</v>
      </c>
      <c r="B9" s="26"/>
      <c r="C9" s="48">
        <v>2</v>
      </c>
      <c r="D9" s="30">
        <v>7</v>
      </c>
      <c r="E9" s="30">
        <v>44</v>
      </c>
      <c r="F9" s="30">
        <f>SUM(C9:E9)</f>
        <v>53</v>
      </c>
      <c r="G9" s="46">
        <f>F9/F27*100</f>
        <v>1.401004493787999</v>
      </c>
      <c r="H9" s="48">
        <v>3</v>
      </c>
      <c r="I9" s="30">
        <v>9</v>
      </c>
      <c r="J9" s="30">
        <v>40</v>
      </c>
      <c r="K9" s="30">
        <f>SUM(H9:J9)</f>
        <v>52</v>
      </c>
      <c r="L9" s="46">
        <v>1.3</v>
      </c>
    </row>
    <row r="10" spans="1:12" ht="14.25" customHeight="1">
      <c r="A10" s="28"/>
      <c r="B10" s="26"/>
      <c r="C10" s="26"/>
      <c r="D10" s="47"/>
      <c r="E10" s="47"/>
      <c r="F10" s="30"/>
      <c r="G10" s="26"/>
      <c r="H10" s="26"/>
      <c r="I10" s="47"/>
      <c r="J10" s="47" t="s">
        <v>4</v>
      </c>
      <c r="K10" s="30"/>
      <c r="L10" s="26"/>
    </row>
    <row r="11" spans="1:12" ht="15" customHeight="1">
      <c r="A11" s="28" t="s">
        <v>20</v>
      </c>
      <c r="B11" s="26"/>
      <c r="C11" s="48">
        <v>18</v>
      </c>
      <c r="D11" s="30">
        <v>42</v>
      </c>
      <c r="E11" s="30">
        <v>192</v>
      </c>
      <c r="F11" s="30">
        <f>SUM(C11:E11)</f>
        <v>252</v>
      </c>
      <c r="G11" s="46">
        <f>F11/F27*100</f>
        <v>6.661379857256146</v>
      </c>
      <c r="H11" s="48">
        <v>25</v>
      </c>
      <c r="I11" s="30">
        <v>50</v>
      </c>
      <c r="J11" s="30">
        <v>204</v>
      </c>
      <c r="K11" s="30">
        <f>SUM(H11:J11)</f>
        <v>279</v>
      </c>
      <c r="L11" s="46">
        <v>6.9</v>
      </c>
    </row>
    <row r="12" spans="1:12" ht="13.5" customHeight="1">
      <c r="A12" s="28"/>
      <c r="B12" s="26"/>
      <c r="C12" s="26"/>
      <c r="D12" s="47"/>
      <c r="E12" s="47"/>
      <c r="F12" s="47"/>
      <c r="G12" s="26"/>
      <c r="H12" s="26"/>
      <c r="I12" s="47"/>
      <c r="J12" s="47"/>
      <c r="K12" s="47"/>
      <c r="L12" s="26"/>
    </row>
    <row r="13" spans="1:12" ht="15" customHeight="1">
      <c r="A13" s="28" t="s">
        <v>21</v>
      </c>
      <c r="B13" s="26"/>
      <c r="C13" s="48">
        <v>11</v>
      </c>
      <c r="D13" s="30">
        <v>14</v>
      </c>
      <c r="E13" s="30">
        <v>43</v>
      </c>
      <c r="F13" s="30">
        <f>SUM(C13:E13)</f>
        <v>68</v>
      </c>
      <c r="G13" s="46">
        <f>F13/F27*100</f>
        <v>1.797515199577055</v>
      </c>
      <c r="H13" s="48">
        <v>9</v>
      </c>
      <c r="I13" s="30">
        <v>15</v>
      </c>
      <c r="J13" s="30">
        <v>46</v>
      </c>
      <c r="K13" s="30">
        <f>SUM(H13:J13)</f>
        <v>70</v>
      </c>
      <c r="L13" s="46">
        <v>1.7</v>
      </c>
    </row>
    <row r="14" spans="1:12" ht="13.5" customHeight="1">
      <c r="A14" s="28"/>
      <c r="B14" s="26"/>
      <c r="C14" s="26"/>
      <c r="D14" s="47"/>
      <c r="E14" s="47"/>
      <c r="F14" s="47"/>
      <c r="G14" s="26"/>
      <c r="H14" s="26"/>
      <c r="I14" s="47"/>
      <c r="J14" s="47"/>
      <c r="K14" s="47"/>
      <c r="L14" s="26"/>
    </row>
    <row r="15" spans="1:12" ht="15" customHeight="1">
      <c r="A15" s="28" t="s">
        <v>22</v>
      </c>
      <c r="B15" s="26"/>
      <c r="C15" s="48">
        <v>7</v>
      </c>
      <c r="D15" s="30">
        <v>40</v>
      </c>
      <c r="E15" s="30">
        <v>140</v>
      </c>
      <c r="F15" s="30">
        <f>SUM(C15:E15)</f>
        <v>187</v>
      </c>
      <c r="G15" s="46">
        <f>F15/F27*100</f>
        <v>4.943166798836902</v>
      </c>
      <c r="H15" s="48">
        <v>4</v>
      </c>
      <c r="I15" s="30">
        <v>35</v>
      </c>
      <c r="J15" s="30">
        <v>187</v>
      </c>
      <c r="K15" s="30">
        <f>SUM(H15:J15)</f>
        <v>226</v>
      </c>
      <c r="L15" s="46">
        <v>5.5</v>
      </c>
    </row>
    <row r="16" spans="1:12" ht="14.25" customHeight="1">
      <c r="A16" s="28"/>
      <c r="B16" s="26"/>
      <c r="C16" s="26"/>
      <c r="D16" s="47"/>
      <c r="E16" s="47"/>
      <c r="F16" s="47"/>
      <c r="G16" s="26"/>
      <c r="H16" s="26"/>
      <c r="I16" s="47"/>
      <c r="J16" s="47"/>
      <c r="K16" s="47"/>
      <c r="L16" s="26"/>
    </row>
    <row r="17" spans="1:12" ht="15" customHeight="1">
      <c r="A17" s="28" t="s">
        <v>23</v>
      </c>
      <c r="B17" s="26"/>
      <c r="C17" s="48">
        <v>65</v>
      </c>
      <c r="D17" s="30">
        <v>285</v>
      </c>
      <c r="E17" s="34">
        <v>1282</v>
      </c>
      <c r="F17" s="34">
        <f>SUM(C17:E17)</f>
        <v>1632</v>
      </c>
      <c r="G17" s="46">
        <f>F17/F27*100</f>
        <v>43.14036478984933</v>
      </c>
      <c r="H17" s="48">
        <v>64</v>
      </c>
      <c r="I17" s="30">
        <v>334</v>
      </c>
      <c r="J17" s="34">
        <v>1225</v>
      </c>
      <c r="K17" s="34">
        <f>SUM(H17:J17)</f>
        <v>1623</v>
      </c>
      <c r="L17" s="46">
        <v>39.8</v>
      </c>
    </row>
    <row r="18" spans="1:12" ht="15" customHeight="1">
      <c r="A18" s="28"/>
      <c r="B18" s="26"/>
      <c r="C18" s="26"/>
      <c r="D18" s="47"/>
      <c r="E18" s="47"/>
      <c r="F18" s="47"/>
      <c r="G18" s="26"/>
      <c r="H18" s="26"/>
      <c r="I18" s="47"/>
      <c r="J18" s="47"/>
      <c r="K18" s="47"/>
      <c r="L18" s="26"/>
    </row>
    <row r="19" spans="1:12" ht="15" customHeight="1">
      <c r="A19" s="28" t="s">
        <v>24</v>
      </c>
      <c r="B19" s="26"/>
      <c r="C19" s="48">
        <v>26</v>
      </c>
      <c r="D19" s="30">
        <v>45</v>
      </c>
      <c r="E19" s="30">
        <v>244</v>
      </c>
      <c r="F19" s="30">
        <f>SUM(C19:E19)</f>
        <v>315</v>
      </c>
      <c r="G19" s="46">
        <f>F19/F27*100</f>
        <v>8.326724821570181</v>
      </c>
      <c r="H19" s="48">
        <v>28</v>
      </c>
      <c r="I19" s="30">
        <v>61</v>
      </c>
      <c r="J19" s="30">
        <v>291</v>
      </c>
      <c r="K19" s="30">
        <f>SUM(H19:J19)</f>
        <v>380</v>
      </c>
      <c r="L19" s="46">
        <v>9.3</v>
      </c>
    </row>
    <row r="20" spans="1:12" ht="12" customHeight="1">
      <c r="A20" s="28"/>
      <c r="B20" s="26"/>
      <c r="C20" s="50"/>
      <c r="D20" s="49"/>
      <c r="E20" s="49"/>
      <c r="F20" s="49"/>
      <c r="G20" s="50"/>
      <c r="H20" s="50"/>
      <c r="I20" s="49"/>
      <c r="J20" s="49"/>
      <c r="K20" s="49"/>
      <c r="L20" s="50"/>
    </row>
    <row r="21" spans="1:12" ht="27" customHeight="1">
      <c r="A21" s="51" t="s">
        <v>25</v>
      </c>
      <c r="B21" s="52"/>
      <c r="C21" s="53">
        <f>SUM(C7:C20)</f>
        <v>178</v>
      </c>
      <c r="D21" s="53">
        <f>SUM(D7:D20)</f>
        <v>618</v>
      </c>
      <c r="E21" s="246">
        <f>SUM(E7:E20)</f>
        <v>2855</v>
      </c>
      <c r="F21" s="115">
        <f>SUM(C21:E21)</f>
        <v>3651</v>
      </c>
      <c r="G21" s="247">
        <f>SUM(G7:G19)</f>
        <v>96.5107057890563</v>
      </c>
      <c r="H21" s="53">
        <f>SUM(H7:H20)</f>
        <v>185</v>
      </c>
      <c r="I21" s="53">
        <f>SUM(I7:I20)</f>
        <v>734</v>
      </c>
      <c r="J21" s="246">
        <f>SUM(J7:J20)</f>
        <v>2989</v>
      </c>
      <c r="K21" s="115">
        <f>SUM(H21:J21)</f>
        <v>3908</v>
      </c>
      <c r="L21" s="247">
        <f>SUM(L7:L19)</f>
        <v>95.89999999999999</v>
      </c>
    </row>
    <row r="22" spans="1:12" ht="15" customHeight="1">
      <c r="A22" s="28"/>
      <c r="B22" s="26"/>
      <c r="C22" s="45"/>
      <c r="D22" s="44"/>
      <c r="E22" s="44"/>
      <c r="F22" s="44"/>
      <c r="G22" s="45"/>
      <c r="H22" s="45"/>
      <c r="I22" s="44"/>
      <c r="J22" s="44"/>
      <c r="K22" s="44"/>
      <c r="L22" s="45"/>
    </row>
    <row r="23" spans="1:12" ht="15" customHeight="1">
      <c r="A23" s="28" t="s">
        <v>26</v>
      </c>
      <c r="B23" s="26"/>
      <c r="C23" s="48">
        <v>9</v>
      </c>
      <c r="D23" s="30">
        <v>15</v>
      </c>
      <c r="E23" s="30">
        <v>108</v>
      </c>
      <c r="F23" s="30">
        <f>SUM(C23:E23)</f>
        <v>132</v>
      </c>
      <c r="G23" s="148">
        <f>F23/F27*100</f>
        <v>3.4892942109436955</v>
      </c>
      <c r="H23" s="48">
        <v>10</v>
      </c>
      <c r="I23" s="30">
        <v>15</v>
      </c>
      <c r="J23" s="30">
        <v>141</v>
      </c>
      <c r="K23" s="30">
        <v>166</v>
      </c>
      <c r="L23" s="148">
        <v>4.1</v>
      </c>
    </row>
    <row r="24" spans="1:12" ht="15" customHeight="1">
      <c r="A24" s="28"/>
      <c r="B24" s="26"/>
      <c r="C24" s="26"/>
      <c r="D24" s="47"/>
      <c r="E24" s="47"/>
      <c r="F24" s="47"/>
      <c r="G24" s="26"/>
      <c r="H24" s="26"/>
      <c r="I24" s="47"/>
      <c r="J24" s="47"/>
      <c r="K24" s="47"/>
      <c r="L24" s="26"/>
    </row>
    <row r="25" spans="1:12" ht="15" customHeight="1">
      <c r="A25" s="28" t="s">
        <v>110</v>
      </c>
      <c r="B25" s="26"/>
      <c r="C25" s="48" t="s">
        <v>145</v>
      </c>
      <c r="D25" s="48" t="s">
        <v>145</v>
      </c>
      <c r="E25" s="48" t="s">
        <v>145</v>
      </c>
      <c r="F25" s="48" t="s">
        <v>145</v>
      </c>
      <c r="G25" s="48" t="s">
        <v>145</v>
      </c>
      <c r="H25" s="48" t="s">
        <v>145</v>
      </c>
      <c r="I25" s="48" t="s">
        <v>145</v>
      </c>
      <c r="J25" s="48" t="s">
        <v>145</v>
      </c>
      <c r="K25" s="48" t="s">
        <v>145</v>
      </c>
      <c r="L25" s="48" t="s">
        <v>145</v>
      </c>
    </row>
    <row r="26" spans="1:12" ht="15" customHeight="1">
      <c r="A26" s="22"/>
      <c r="B26" s="43"/>
      <c r="C26" s="26"/>
      <c r="D26" s="47"/>
      <c r="E26" s="47"/>
      <c r="F26" s="47"/>
      <c r="G26" s="26"/>
      <c r="H26" s="26"/>
      <c r="I26" s="47"/>
      <c r="J26" s="47"/>
      <c r="K26" s="47"/>
      <c r="L26" s="26"/>
    </row>
    <row r="27" spans="1:12" ht="21.75" customHeight="1">
      <c r="A27" s="366" t="s">
        <v>27</v>
      </c>
      <c r="B27" s="367"/>
      <c r="C27" s="137">
        <f>SUM(C21,C23,C25)</f>
        <v>187</v>
      </c>
      <c r="D27" s="137">
        <f>SUM(D21,D23,D25)</f>
        <v>633</v>
      </c>
      <c r="E27" s="248">
        <f>SUM(E21,E23,E25)</f>
        <v>2963</v>
      </c>
      <c r="F27" s="248">
        <f>SUM(F21,F23,F25)</f>
        <v>3783</v>
      </c>
      <c r="G27" s="125">
        <f>SUM(G21,G23)</f>
        <v>100</v>
      </c>
      <c r="H27" s="137">
        <f>SUM(H21,H23,H25)</f>
        <v>195</v>
      </c>
      <c r="I27" s="137">
        <f>SUM(I21,I23,I25)</f>
        <v>749</v>
      </c>
      <c r="J27" s="248">
        <f>SUM(J21,J23,J25)</f>
        <v>3130</v>
      </c>
      <c r="K27" s="248">
        <f>SUM(K21,K23,K25)</f>
        <v>4074</v>
      </c>
      <c r="L27" s="125">
        <f>SUM(L21,L23)</f>
        <v>99.99999999999999</v>
      </c>
    </row>
    <row r="28" spans="1:12" ht="18.75" customHeight="1">
      <c r="A28" s="54"/>
      <c r="B28" s="50"/>
      <c r="C28" s="50"/>
      <c r="D28" s="49"/>
      <c r="E28" s="49"/>
      <c r="F28" s="49"/>
      <c r="G28" s="49"/>
      <c r="H28" s="50"/>
      <c r="I28" s="49"/>
      <c r="J28" s="49"/>
      <c r="K28" s="49"/>
      <c r="L28" s="49"/>
    </row>
    <row r="29" spans="1:13" s="4" customFormat="1" ht="18.75" customHeight="1">
      <c r="A29" s="40" t="s">
        <v>51</v>
      </c>
      <c r="M29" s="117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ignoredErrors>
    <ignoredError sqref="K13 K19" formulaRange="1"/>
    <ignoredError sqref="G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Anirood Bundhoo</cp:lastModifiedBy>
  <cp:lastPrinted>2016-03-25T05:02:42Z</cp:lastPrinted>
  <dcterms:created xsi:type="dcterms:W3CDTF">2005-02-21T06:18:41Z</dcterms:created>
  <dcterms:modified xsi:type="dcterms:W3CDTF">2016-03-25T05:24:12Z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28200.0000000000</vt:lpwstr>
  </property>
  <property fmtid="{D5CDD505-2E9C-101B-9397-08002B2CF9AE}" pid="8" name="_SourceUrl">
    <vt:lpwstr/>
  </property>
  <property fmtid="{D5CDD505-2E9C-101B-9397-08002B2CF9AE}" pid="9" name="PublishingContact">
    <vt:lpwstr/>
  </property>
  <property fmtid="{D5CDD505-2E9C-101B-9397-08002B2CF9AE}" pid="10" name="display_urn:schemas-microsoft-com:office:office#Editor">
    <vt:lpwstr>Faizal Sooklall</vt:lpwstr>
  </property>
  <property fmtid="{D5CDD505-2E9C-101B-9397-08002B2CF9AE}" pid="11" name="Audience">
    <vt:lpwstr/>
  </property>
  <property fmtid="{D5CDD505-2E9C-101B-9397-08002B2CF9AE}" pid="12" name="PublishingRollupImage">
    <vt:lpwstr/>
  </property>
  <property fmtid="{D5CDD505-2E9C-101B-9397-08002B2CF9AE}" pid="13" name="PublishingContactPicture">
    <vt:lpwstr/>
  </property>
  <property fmtid="{D5CDD505-2E9C-101B-9397-08002B2CF9AE}" pid="14" name="PublishingVariationGroupID">
    <vt:lpwstr/>
  </property>
  <property fmtid="{D5CDD505-2E9C-101B-9397-08002B2CF9AE}" pid="15" name="display_urn:schemas-microsoft-com:office:office#Author">
    <vt:lpwstr>Faizal Sooklall</vt:lpwstr>
  </property>
  <property fmtid="{D5CDD505-2E9C-101B-9397-08002B2CF9AE}" pid="16" name="PublishingVariationRelationshipLinkFieldID">
    <vt:lpwstr/>
  </property>
  <property fmtid="{D5CDD505-2E9C-101B-9397-08002B2CF9AE}" pid="17" name="PublishingContactName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ContactEmail">
    <vt:lpwstr/>
  </property>
  <property fmtid="{D5CDD505-2E9C-101B-9397-08002B2CF9AE}" pid="21" name="PublishingPageLayout">
    <vt:lpwstr/>
  </property>
</Properties>
</file>