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8805" windowHeight="6855" activeTab="0"/>
  </bookViews>
  <sheets>
    <sheet name="tab 1.1" sheetId="1" r:id="rId1"/>
    <sheet name="FIG1-1" sheetId="2" r:id="rId2"/>
    <sheet name="tab 1.2" sheetId="3" r:id="rId3"/>
    <sheet name="Tab1.3" sheetId="4" r:id="rId4"/>
    <sheet name="tab 1.4" sheetId="5" r:id="rId5"/>
    <sheet name="Table2.1" sheetId="6" r:id="rId6"/>
    <sheet name="Fig2.1" sheetId="7" r:id="rId7"/>
    <sheet name="Table2.2" sheetId="8" r:id="rId8"/>
    <sheet name="Table2.3" sheetId="9" r:id="rId9"/>
    <sheet name="Table2.4&amp;2.5" sheetId="10" r:id="rId10"/>
    <sheet name="Table 2.6" sheetId="11" r:id="rId11"/>
  </sheets>
  <externalReferences>
    <externalReference r:id="rId14"/>
    <externalReference r:id="rId15"/>
    <externalReference r:id="rId16"/>
  </externalReferences>
  <definedNames>
    <definedName name="_ATPMoveavg_Dlg_Results" localSheetId="3" hidden="1">{2;#N/A;"R6C2:R10C2";#N/A;"R13C2:R18C2";#N/A;3;FALSE;FALSE;#N/A;#N/A;#N/A}</definedName>
    <definedName name="_ATPMoveavg_Dlg_Types" localSheetId="3" hidden="1">{"EXCELHLP.HLP!1791";5;10;5;10;5;7;13;13;1;2;24}</definedName>
    <definedName name="_ATPMoveavg_Range1" localSheetId="3" hidden="1">'Tab1.3'!$B$4:$B$8</definedName>
    <definedName name="_ATPMoveavg_Range2" localSheetId="3" hidden="1">'Tab1.3'!$B$11:$B$16</definedName>
    <definedName name="DATABASE">'[3]Tab 1.12f'!#REF!</definedName>
    <definedName name="solver_adj" localSheetId="3" hidden="1">'Tab1.3'!$B$4</definedName>
    <definedName name="solver_lin" localSheetId="3" hidden="1">0</definedName>
    <definedName name="solver_num" localSheetId="3" hidden="1">0</definedName>
    <definedName name="solver_opt" localSheetId="3" hidden="1">'Tab1.3'!$C$4</definedName>
    <definedName name="solver_tmp" localSheetId="3" hidden="1">'Tab1.3'!$B$4</definedName>
    <definedName name="solver_typ" localSheetId="3" hidden="1">1</definedName>
    <definedName name="solver_val" localSheetId="3" hidden="1">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<sst xmlns="http://schemas.openxmlformats.org/spreadsheetml/2006/main" count="239" uniqueCount="170">
  <si>
    <t>Type of vehicle</t>
  </si>
  <si>
    <t>Total</t>
  </si>
  <si>
    <t>Number</t>
  </si>
  <si>
    <t>%</t>
  </si>
  <si>
    <t xml:space="preserve"> </t>
  </si>
  <si>
    <t xml:space="preserve">      Change</t>
  </si>
  <si>
    <t xml:space="preserve">    %</t>
  </si>
  <si>
    <t>1. Road traffic accidents</t>
  </si>
  <si>
    <t xml:space="preserve">                  Serious injury accident</t>
  </si>
  <si>
    <t xml:space="preserve">                  Slight injury accident</t>
  </si>
  <si>
    <t xml:space="preserve">  </t>
  </si>
  <si>
    <t xml:space="preserve">            Rate per 100,000 population </t>
  </si>
  <si>
    <t xml:space="preserve">            Seriously injured</t>
  </si>
  <si>
    <t xml:space="preserve">            Slightly injured</t>
  </si>
  <si>
    <r>
      <t>2</t>
    </r>
    <r>
      <rPr>
        <sz val="9"/>
        <rFont val="Times New Roman"/>
        <family val="1"/>
      </rPr>
      <t xml:space="preserve"> Based on  definition of fatal accidents where death occurred within 30 days.</t>
    </r>
  </si>
  <si>
    <t xml:space="preserve">Fatal </t>
  </si>
  <si>
    <t>Serious</t>
  </si>
  <si>
    <t>Slight</t>
  </si>
  <si>
    <t xml:space="preserve"> Private car</t>
  </si>
  <si>
    <t xml:space="preserve"> Taxi car</t>
  </si>
  <si>
    <t xml:space="preserve"> Bus</t>
  </si>
  <si>
    <t xml:space="preserve"> Lorry</t>
  </si>
  <si>
    <t xml:space="preserve"> Van</t>
  </si>
  <si>
    <t xml:space="preserve"> Motor / auto cycle</t>
  </si>
  <si>
    <t xml:space="preserve"> Other motor vehicles</t>
  </si>
  <si>
    <t xml:space="preserve"> Total motor vehicles</t>
  </si>
  <si>
    <t xml:space="preserve"> Pedal cycle</t>
  </si>
  <si>
    <t>All vehicles</t>
  </si>
  <si>
    <t>Class of</t>
  </si>
  <si>
    <t>road users</t>
  </si>
  <si>
    <t>Jan. - Jun.</t>
  </si>
  <si>
    <t>Jul. - Dec.</t>
  </si>
  <si>
    <t xml:space="preserve">  Pedestrian</t>
  </si>
  <si>
    <t xml:space="preserve">  Passenger</t>
  </si>
  <si>
    <t xml:space="preserve">  Driver</t>
  </si>
  <si>
    <t xml:space="preserve">  Rider (auto / motor cycle)</t>
  </si>
  <si>
    <t xml:space="preserve">  Pedal cyclist</t>
  </si>
  <si>
    <t xml:space="preserve">    Accident</t>
  </si>
  <si>
    <t>1.  Road traffic accidents :</t>
  </si>
  <si>
    <t xml:space="preserve">Rate per 100,000 </t>
  </si>
  <si>
    <t xml:space="preserve">    population</t>
  </si>
  <si>
    <t xml:space="preserve">Rate per 1,000 registered </t>
  </si>
  <si>
    <t xml:space="preserve">    motor vehicles</t>
  </si>
  <si>
    <t>2.  Motor vehicle involved:</t>
  </si>
  <si>
    <t xml:space="preserve">Number </t>
  </si>
  <si>
    <t>3.  Casualties:</t>
  </si>
  <si>
    <t>Total number of casualties</t>
  </si>
  <si>
    <t xml:space="preserve">      of which</t>
  </si>
  <si>
    <t xml:space="preserve">      Seriously  injured</t>
  </si>
  <si>
    <t xml:space="preserve">      Slightly injured</t>
  </si>
  <si>
    <t>4. Fatality :</t>
  </si>
  <si>
    <t>Rate per 100,000 population</t>
  </si>
  <si>
    <t xml:space="preserve">    motor vehicles </t>
  </si>
  <si>
    <t>Casualties</t>
  </si>
  <si>
    <t xml:space="preserve"> ¹ Exclude accidents involving bicycles only or bicycle and pedestrian </t>
  </si>
  <si>
    <r>
      <t xml:space="preserve">3  </t>
    </r>
    <r>
      <rPr>
        <sz val="9"/>
        <rFont val="Times New Roman"/>
        <family val="1"/>
      </rPr>
      <t>Fatality index is the number of fatalities per 100 casualties.</t>
    </r>
  </si>
  <si>
    <r>
      <t>1</t>
    </r>
    <r>
      <rPr>
        <sz val="9"/>
        <rFont val="Times New Roman"/>
        <family val="1"/>
      </rPr>
      <t xml:space="preserve"> Only three main vehicles have been considered in accidents involving more than three vehicles</t>
    </r>
  </si>
  <si>
    <t xml:space="preserve">Year    </t>
  </si>
  <si>
    <t xml:space="preserve">            Number of accidents causing casualties</t>
  </si>
  <si>
    <r>
      <t xml:space="preserve">                  Fatal accident</t>
    </r>
    <r>
      <rPr>
        <vertAlign val="superscript"/>
        <sz val="10"/>
        <rFont val="Times New Roman"/>
        <family val="1"/>
      </rPr>
      <t>2</t>
    </r>
  </si>
  <si>
    <t xml:space="preserve">            Non injury accident</t>
  </si>
  <si>
    <t>Motor Vehicles</t>
  </si>
  <si>
    <r>
      <t xml:space="preserve">            Fatal </t>
    </r>
    <r>
      <rPr>
        <i/>
        <vertAlign val="superscript"/>
        <sz val="12"/>
        <rFont val="Times New Roman"/>
        <family val="1"/>
      </rPr>
      <t>2</t>
    </r>
  </si>
  <si>
    <t>of which</t>
  </si>
  <si>
    <t>¹ Exclude accidents involving bicycles only or bicycle and pedestrian</t>
  </si>
  <si>
    <t>Vehicles</t>
  </si>
  <si>
    <t>accidents</t>
  </si>
  <si>
    <t>3. Casualties</t>
  </si>
  <si>
    <t xml:space="preserve">  N.A : Not applicable</t>
  </si>
  <si>
    <t xml:space="preserve">            Number of m-vehicles involved in accidents</t>
  </si>
  <si>
    <t xml:space="preserve">            causing casualties</t>
  </si>
  <si>
    <r>
      <t xml:space="preserve">      Fatal</t>
    </r>
    <r>
      <rPr>
        <i/>
        <vertAlign val="superscript"/>
        <sz val="12"/>
        <rFont val="Times New Roman"/>
        <family val="1"/>
      </rPr>
      <t>2</t>
    </r>
  </si>
  <si>
    <r>
      <t xml:space="preserve">Fatality index </t>
    </r>
    <r>
      <rPr>
        <vertAlign val="superscript"/>
        <sz val="10"/>
        <rFont val="Times New Roman"/>
        <family val="1"/>
      </rPr>
      <t>3</t>
    </r>
  </si>
  <si>
    <t>Number of vehicles involved</t>
  </si>
  <si>
    <t>N.A</t>
  </si>
  <si>
    <t xml:space="preserve">New vehicles </t>
  </si>
  <si>
    <r>
      <t>Re - registered vehicles</t>
    </r>
    <r>
      <rPr>
        <b/>
        <vertAlign val="superscript"/>
        <sz val="12"/>
        <rFont val="Times New Roman"/>
        <family val="1"/>
      </rPr>
      <t>2</t>
    </r>
    <r>
      <rPr>
        <b/>
        <sz val="12"/>
        <rFont val="Times New Roman"/>
        <family val="1"/>
      </rPr>
      <t xml:space="preserve">      </t>
    </r>
  </si>
  <si>
    <r>
      <t>Vehicles off the road</t>
    </r>
    <r>
      <rPr>
        <b/>
        <vertAlign val="superscript"/>
        <sz val="12"/>
        <rFont val="Times New Roman"/>
        <family val="1"/>
      </rPr>
      <t>3</t>
    </r>
    <r>
      <rPr>
        <b/>
        <sz val="12"/>
        <rFont val="Times New Roman"/>
        <family val="1"/>
      </rPr>
      <t xml:space="preserve">     </t>
    </r>
  </si>
  <si>
    <t xml:space="preserve">Net addition </t>
  </si>
  <si>
    <t xml:space="preserve">      Car</t>
  </si>
  <si>
    <t xml:space="preserve">      Dual purpose vehicle</t>
  </si>
  <si>
    <t xml:space="preserve">      Motor cycle</t>
  </si>
  <si>
    <t xml:space="preserve">      Auto cycle</t>
  </si>
  <si>
    <t xml:space="preserve">      Lorry and truck</t>
  </si>
  <si>
    <t xml:space="preserve">      Van</t>
  </si>
  <si>
    <t xml:space="preserve">      Bus</t>
  </si>
  <si>
    <t xml:space="preserve">      Other</t>
  </si>
  <si>
    <t xml:space="preserve">               Total</t>
  </si>
  <si>
    <t xml:space="preserve">  ¹  excluding pedal cycles, but including government vehicles</t>
  </si>
  <si>
    <t xml:space="preserve">  ²  refers to re-registration of vehicles previously off the road</t>
  </si>
  <si>
    <t xml:space="preserve">  ³  unlicensed either temporarily or permanently</t>
  </si>
  <si>
    <t>car+DPV</t>
  </si>
  <si>
    <t>M/Autocycle</t>
  </si>
  <si>
    <t>Other</t>
  </si>
  <si>
    <t xml:space="preserve">  Type  of  vehicle</t>
  </si>
  <si>
    <t xml:space="preserve">  Car</t>
  </si>
  <si>
    <t xml:space="preserve">  Dual  Purpose  Vehicle</t>
  </si>
  <si>
    <t>Car and dual purpose vehicle</t>
  </si>
  <si>
    <t>Motor cycle and autocycle</t>
  </si>
  <si>
    <t xml:space="preserve">              Total</t>
  </si>
  <si>
    <t xml:space="preserve">   (of which taxi car )</t>
  </si>
  <si>
    <t xml:space="preserve">  Dual  purpose  vehicle</t>
  </si>
  <si>
    <t xml:space="preserve">  Heavy  motor  car</t>
  </si>
  <si>
    <t xml:space="preserve">  Motor  cycle</t>
  </si>
  <si>
    <t xml:space="preserve">  Auto  cycle</t>
  </si>
  <si>
    <t xml:space="preserve">  Lorry  and  truck</t>
  </si>
  <si>
    <t xml:space="preserve">  Van</t>
  </si>
  <si>
    <t xml:space="preserve">  Bus  </t>
  </si>
  <si>
    <t xml:space="preserve">  Tractor  and  dumper</t>
  </si>
  <si>
    <t xml:space="preserve">  Prime  mover</t>
  </si>
  <si>
    <t xml:space="preserve">  Trailer</t>
  </si>
  <si>
    <t xml:space="preserve">  Road  roller</t>
  </si>
  <si>
    <t xml:space="preserve">  Other</t>
  </si>
  <si>
    <t xml:space="preserve">              TOTAL</t>
  </si>
  <si>
    <t>( as at 31st December )</t>
  </si>
  <si>
    <t>Age group</t>
  </si>
  <si>
    <t>(Years)</t>
  </si>
  <si>
    <t>TOTAL</t>
  </si>
  <si>
    <r>
      <t xml:space="preserve">      &lt; </t>
    </r>
    <r>
      <rPr>
        <b/>
        <sz val="12"/>
        <rFont val="Times New Roman"/>
        <family val="1"/>
      </rPr>
      <t xml:space="preserve"> 5</t>
    </r>
  </si>
  <si>
    <r>
      <t xml:space="preserve"> </t>
    </r>
    <r>
      <rPr>
        <b/>
        <sz val="12"/>
        <rFont val="Times New Roman"/>
        <family val="1"/>
      </rPr>
      <t xml:space="preserve"> 5</t>
    </r>
    <r>
      <rPr>
        <b/>
        <sz val="10"/>
        <rFont val="Symbol"/>
        <family val="1"/>
      </rPr>
      <t xml:space="preserve"> &lt; </t>
    </r>
    <r>
      <rPr>
        <b/>
        <sz val="12"/>
        <rFont val="Times New Roman"/>
        <family val="1"/>
      </rPr>
      <t>10</t>
    </r>
  </si>
  <si>
    <r>
      <t>10</t>
    </r>
    <r>
      <rPr>
        <b/>
        <sz val="10"/>
        <rFont val="Symbol"/>
        <family val="1"/>
      </rPr>
      <t xml:space="preserve"> &lt; </t>
    </r>
    <r>
      <rPr>
        <b/>
        <sz val="12"/>
        <rFont val="Times New Roman"/>
        <family val="1"/>
      </rPr>
      <t>15</t>
    </r>
  </si>
  <si>
    <r>
      <t xml:space="preserve">     ³ </t>
    </r>
    <r>
      <rPr>
        <b/>
        <sz val="12"/>
        <rFont val="Times New Roman"/>
        <family val="1"/>
      </rPr>
      <t>15</t>
    </r>
  </si>
  <si>
    <t>(as at 31st December)</t>
  </si>
  <si>
    <r>
      <t xml:space="preserve">      &lt;  </t>
    </r>
    <r>
      <rPr>
        <b/>
        <sz val="12"/>
        <rFont val="Times New Roman"/>
        <family val="1"/>
      </rPr>
      <t>5</t>
    </r>
  </si>
  <si>
    <t xml:space="preserve"> ¹ Refers  only  to  buses  with  a  Road  Service  License,  i.e,  buses  which  operate  on  </t>
  </si>
  <si>
    <t xml:space="preserve">     proclaimed routes  and  charge  individual  fares</t>
  </si>
  <si>
    <r>
      <t xml:space="preserve">  </t>
    </r>
    <r>
      <rPr>
        <b/>
        <sz val="12"/>
        <rFont val="Times New Roman"/>
        <family val="1"/>
      </rPr>
      <t>5</t>
    </r>
    <r>
      <rPr>
        <b/>
        <sz val="10"/>
        <rFont val="Symbol"/>
        <family val="1"/>
      </rPr>
      <t xml:space="preserve"> &lt; </t>
    </r>
    <r>
      <rPr>
        <b/>
        <sz val="12"/>
        <rFont val="Times New Roman"/>
        <family val="1"/>
      </rPr>
      <t>10</t>
    </r>
  </si>
  <si>
    <r>
      <t>15</t>
    </r>
    <r>
      <rPr>
        <b/>
        <sz val="10"/>
        <rFont val="Symbol"/>
        <family val="1"/>
      </rPr>
      <t xml:space="preserve"> &lt; </t>
    </r>
    <r>
      <rPr>
        <b/>
        <sz val="12"/>
        <rFont val="Times New Roman"/>
        <family val="1"/>
      </rPr>
      <t>18</t>
    </r>
  </si>
  <si>
    <t xml:space="preserve">    ¹ Excluding pedal cycles, but including government vehicles</t>
  </si>
  <si>
    <t xml:space="preserve">Used imported vehicles     </t>
  </si>
  <si>
    <r>
      <rPr>
        <vertAlign val="superscript"/>
        <sz val="10"/>
        <rFont val="Times New Roman"/>
        <family val="1"/>
      </rPr>
      <t xml:space="preserve">3  </t>
    </r>
    <r>
      <rPr>
        <sz val="10"/>
        <rFont val="Times New Roman"/>
        <family val="1"/>
      </rPr>
      <t>Revised</t>
    </r>
  </si>
  <si>
    <r>
      <rPr>
        <vertAlign val="superscript"/>
        <sz val="9"/>
        <rFont val="Times New Roman"/>
        <family val="1"/>
      </rPr>
      <t>4</t>
    </r>
    <r>
      <rPr>
        <sz val="9"/>
        <rFont val="Times New Roman"/>
        <family val="1"/>
      </rPr>
      <t xml:space="preserve">  Revised</t>
    </r>
  </si>
  <si>
    <t>Vehicles v/s pedestrian</t>
  </si>
  <si>
    <t>Vehicles v/s vehicles</t>
  </si>
  <si>
    <r>
      <rPr>
        <vertAlign val="superscript"/>
        <sz val="10"/>
        <rFont val="MS Sans Serif"/>
        <family val="2"/>
      </rPr>
      <t>1</t>
    </r>
    <r>
      <rPr>
        <sz val="10"/>
        <rFont val="MS Sans Serif"/>
        <family val="2"/>
      </rPr>
      <t xml:space="preserve">  Revised</t>
    </r>
  </si>
  <si>
    <t>2.  Vehicles involved in road accidents</t>
  </si>
  <si>
    <t xml:space="preserve">            Rate per 1,000 registered motor vehicles </t>
  </si>
  <si>
    <t>No.  of vehicles at 31.12.11</t>
  </si>
  <si>
    <t xml:space="preserve"> Table  1.2   -   Vehicles¹ registered , 2003 - 2012</t>
  </si>
  <si>
    <t>Table 1.3 - Age composition of cars and dual purpose vehicles, 2011 - 2012</t>
  </si>
  <si>
    <r>
      <t xml:space="preserve">2011 </t>
    </r>
    <r>
      <rPr>
        <b/>
        <vertAlign val="superscript"/>
        <sz val="12"/>
        <rFont val="Times New Roman"/>
        <family val="1"/>
      </rPr>
      <t>3</t>
    </r>
  </si>
  <si>
    <t xml:space="preserve">     Table  1.1  -  Vehicles¹ registered in 2012</t>
  </si>
  <si>
    <t>No.  of vehicles at 31.12.12</t>
  </si>
  <si>
    <t>Table 1.4  - Age composition of operational bus fleet ¹, 2011 - 2012</t>
  </si>
  <si>
    <t xml:space="preserve">             Category of road users</t>
  </si>
  <si>
    <t>Cyclists</t>
  </si>
  <si>
    <t>Drivers of four wheeled vehicles</t>
  </si>
  <si>
    <t>Passengers of four wheeled vehicles</t>
  </si>
  <si>
    <t>Pedestrians</t>
  </si>
  <si>
    <t>Riders / pillion riders of motorised two - wheelers</t>
  </si>
  <si>
    <t xml:space="preserve">-         </t>
  </si>
  <si>
    <t>Table 2.6 - Number of fatalities by category of road users and age-group, 2012</t>
  </si>
  <si>
    <r>
      <t xml:space="preserve"> Table 2.1 - Road traffic accidents</t>
    </r>
    <r>
      <rPr>
        <b/>
        <sz val="12"/>
        <rFont val="Times New Roman"/>
        <family val="1"/>
      </rPr>
      <t>¹</t>
    </r>
    <r>
      <rPr>
        <b/>
        <sz val="14"/>
        <rFont val="Times New Roman"/>
        <family val="1"/>
      </rPr>
      <t>, 2011 - 2012</t>
    </r>
  </si>
  <si>
    <r>
      <t xml:space="preserve"> Table 2.2 -  Road traffic accidents</t>
    </r>
    <r>
      <rPr>
        <b/>
        <sz val="12"/>
        <rFont val="Times New Roman"/>
        <family val="1"/>
      </rPr>
      <t>¹</t>
    </r>
    <r>
      <rPr>
        <b/>
        <sz val="14"/>
        <rFont val="Times New Roman"/>
        <family val="1"/>
      </rPr>
      <t xml:space="preserve"> and casualties, 2003 - 2012</t>
    </r>
  </si>
  <si>
    <r>
      <t xml:space="preserve">2011 </t>
    </r>
    <r>
      <rPr>
        <b/>
        <vertAlign val="superscript"/>
        <sz val="12"/>
        <rFont val="Times New Roman"/>
        <family val="1"/>
      </rPr>
      <t>4</t>
    </r>
  </si>
  <si>
    <r>
      <t xml:space="preserve"> Table 2.3 -Number of  vehicles</t>
    </r>
    <r>
      <rPr>
        <b/>
        <vertAlign val="superscript"/>
        <sz val="12"/>
        <rFont val="Times New Roman"/>
        <family val="1"/>
      </rPr>
      <t>1</t>
    </r>
    <r>
      <rPr>
        <b/>
        <sz val="14"/>
        <rFont val="Times New Roman"/>
        <family val="1"/>
      </rPr>
      <t xml:space="preserve"> involved in accidents (causing casualties) by type, 2011 - 2012</t>
    </r>
  </si>
  <si>
    <t>Table 2.5 - Number of accidents (causing casualties) involved in"hit and run"cases, 2011- 2012.</t>
  </si>
  <si>
    <r>
      <t xml:space="preserve">2011 </t>
    </r>
    <r>
      <rPr>
        <b/>
        <vertAlign val="superscript"/>
        <sz val="12"/>
        <rFont val="Times New Roman"/>
        <family val="1"/>
      </rPr>
      <t>1</t>
    </r>
  </si>
  <si>
    <t xml:space="preserve"> Table 2.4 - Number of casualties by class of road users, 2011- 2012</t>
  </si>
  <si>
    <t xml:space="preserve">    Under 7 yrs</t>
  </si>
  <si>
    <t xml:space="preserve">    Over 60 yrs</t>
  </si>
  <si>
    <t xml:space="preserve">    7 - 12 yrs</t>
  </si>
  <si>
    <t xml:space="preserve">    13 - 20 yrs</t>
  </si>
  <si>
    <t xml:space="preserve">    21 - 40 yrs</t>
  </si>
  <si>
    <t xml:space="preserve">    41 - 50 yrs</t>
  </si>
  <si>
    <t xml:space="preserve">    51 - 60 yrs</t>
  </si>
  <si>
    <t xml:space="preserve">  Age - group</t>
  </si>
  <si>
    <r>
      <rPr>
        <vertAlign val="superscript"/>
        <sz val="9"/>
        <rFont val="Times New Roman"/>
        <family val="1"/>
      </rPr>
      <t xml:space="preserve">2 </t>
    </r>
    <r>
      <rPr>
        <sz val="9"/>
        <rFont val="Times New Roman"/>
        <family val="1"/>
      </rPr>
      <t>As from 2002, figures are based on definition of fatal accidents where deaths occurred within 30 days as a result of road accidents</t>
    </r>
  </si>
  <si>
    <t xml:space="preserve"> Other non-motor vehicles</t>
  </si>
  <si>
    <t xml:space="preserve">    All ages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</si>
</sst>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\ \ \ \ "/>
    <numFmt numFmtId="165" formatCode="#,##0\ \ \ \ \ \ \ "/>
    <numFmt numFmtId="166" formatCode="\ #,##0\ \ \ \ \ \ "/>
    <numFmt numFmtId="167" formatCode="#,##0\ "/>
    <numFmt numFmtId="168" formatCode="#,##0\ \ \ \ \ \ \ \ "/>
    <numFmt numFmtId="169" formatCode="#,##0\ \ "/>
    <numFmt numFmtId="170" formatCode="0.0"/>
    <numFmt numFmtId="171" formatCode="#,##0.0_);\(#,##0.0\)"/>
    <numFmt numFmtId="172" formatCode="#,##0\ \ \ \ \ \ "/>
    <numFmt numFmtId="173" formatCode="\(#,##0\)"/>
    <numFmt numFmtId="174" formatCode="\ \+\ #,##0"/>
    <numFmt numFmtId="175" formatCode="#,##0\ \ \ \ "/>
    <numFmt numFmtId="176" formatCode="#,##0\ \ \ "/>
    <numFmt numFmtId="177" formatCode="0.0\ "/>
    <numFmt numFmtId="178" formatCode="#,##0.0\ "/>
    <numFmt numFmtId="179" formatCode="\-\ \ \ \ \ \ "/>
    <numFmt numFmtId="180" formatCode="\+\ 0.0"/>
    <numFmt numFmtId="181" formatCode="\ #,##0"/>
    <numFmt numFmtId="182" formatCode="\ 0.0"/>
    <numFmt numFmtId="183" formatCode="\ \+\ 0.0"/>
    <numFmt numFmtId="184" formatCode="#,##0.0"/>
    <numFmt numFmtId="185" formatCode="\ \ \ #,##0\ "/>
    <numFmt numFmtId="186" formatCode="\ \ \ \ \ #,##0\ "/>
    <numFmt numFmtId="187" formatCode="\ \ \ \-\-"/>
    <numFmt numFmtId="188" formatCode="0\ \ \ \ \ \ \ \ \ "/>
    <numFmt numFmtId="189" formatCode="\ \ 0.0"/>
    <numFmt numFmtId="190" formatCode="\+\ 0"/>
    <numFmt numFmtId="191" formatCode="\ \ #,##0"/>
    <numFmt numFmtId="192" formatCode="\ \ \ \ \ #,##0"/>
    <numFmt numFmtId="193" formatCode="\ \ \ \ \ \ \ #,##0"/>
    <numFmt numFmtId="194" formatCode="\ \ \ \ 0"/>
    <numFmt numFmtId="195" formatCode="\ 0"/>
  </numFmts>
  <fonts count="93">
    <font>
      <sz val="10"/>
      <name val="Arial"/>
      <family val="0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MS Sans Serif"/>
      <family val="2"/>
    </font>
    <font>
      <sz val="9"/>
      <name val="Times New Roman"/>
      <family val="1"/>
    </font>
    <font>
      <b/>
      <sz val="12"/>
      <name val="MS Sans Serif"/>
      <family val="2"/>
    </font>
    <font>
      <sz val="12"/>
      <name val="MS Sans Serif"/>
      <family val="2"/>
    </font>
    <font>
      <b/>
      <sz val="13"/>
      <name val="MS Sans Serif"/>
      <family val="2"/>
    </font>
    <font>
      <i/>
      <sz val="12"/>
      <name val="Times New Roman"/>
      <family val="1"/>
    </font>
    <font>
      <b/>
      <sz val="10"/>
      <name val="MS Sans Serif"/>
      <family val="2"/>
    </font>
    <font>
      <b/>
      <sz val="10"/>
      <name val="Times New Roman"/>
      <family val="1"/>
    </font>
    <font>
      <vertAlign val="superscript"/>
      <sz val="12"/>
      <name val="Times New Roman"/>
      <family val="1"/>
    </font>
    <font>
      <sz val="8.5"/>
      <name val="Times New Roman"/>
      <family val="1"/>
    </font>
    <font>
      <vertAlign val="superscript"/>
      <sz val="9"/>
      <name val="Times New Roman"/>
      <family val="1"/>
    </font>
    <font>
      <vertAlign val="superscript"/>
      <sz val="10"/>
      <name val="Times New Roman"/>
      <family val="1"/>
    </font>
    <font>
      <sz val="8"/>
      <name val="MS Sans Serif"/>
      <family val="2"/>
    </font>
    <font>
      <b/>
      <u val="single"/>
      <sz val="12"/>
      <name val="MS Sans Serif"/>
      <family val="2"/>
    </font>
    <font>
      <b/>
      <sz val="8"/>
      <name val="MS Sans Serif"/>
      <family val="2"/>
    </font>
    <font>
      <b/>
      <i/>
      <sz val="12"/>
      <name val="Times New Roman"/>
      <family val="1"/>
    </font>
    <font>
      <sz val="9"/>
      <name val="MS Sans Serif"/>
      <family val="2"/>
    </font>
    <font>
      <u val="single"/>
      <sz val="10"/>
      <color indexed="36"/>
      <name val="MS Sans Serif"/>
      <family val="2"/>
    </font>
    <font>
      <u val="single"/>
      <sz val="10"/>
      <color indexed="12"/>
      <name val="MS Sans Serif"/>
      <family val="2"/>
    </font>
    <font>
      <i/>
      <sz val="10"/>
      <name val="MS Sans Serif"/>
      <family val="2"/>
    </font>
    <font>
      <sz val="7"/>
      <name val="MS Sans Serif"/>
      <family val="2"/>
    </font>
    <font>
      <sz val="9"/>
      <name val="Arial"/>
      <family val="2"/>
    </font>
    <font>
      <i/>
      <vertAlign val="superscript"/>
      <sz val="12"/>
      <name val="Times New Roman"/>
      <family val="1"/>
    </font>
    <font>
      <b/>
      <i/>
      <sz val="10"/>
      <name val="Times New Roman"/>
      <family val="1"/>
    </font>
    <font>
      <sz val="11"/>
      <name val="Arial"/>
      <family val="2"/>
    </font>
    <font>
      <sz val="9.5"/>
      <name val="MS Sans Serif"/>
      <family val="2"/>
    </font>
    <font>
      <b/>
      <sz val="9.5"/>
      <name val="MS Sans Serif"/>
      <family val="2"/>
    </font>
    <font>
      <b/>
      <sz val="14"/>
      <name val="MS Sans Serif"/>
      <family val="2"/>
    </font>
    <font>
      <u val="single"/>
      <sz val="8"/>
      <name val="MS Serif"/>
      <family val="1"/>
    </font>
    <font>
      <u val="single"/>
      <sz val="10"/>
      <name val="MS Serif"/>
      <family val="1"/>
    </font>
    <font>
      <sz val="11"/>
      <name val="Times New Roman"/>
      <family val="1"/>
    </font>
    <font>
      <b/>
      <sz val="13.2"/>
      <name val="Times New Roman"/>
      <family val="1"/>
    </font>
    <font>
      <b/>
      <sz val="10"/>
      <name val="Symbol"/>
      <family val="1"/>
    </font>
    <font>
      <vertAlign val="superscript"/>
      <sz val="10"/>
      <name val="MS Sans Serif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MS Sans Serif"/>
      <family val="2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9.2"/>
      <color indexed="8"/>
      <name val="Times New Roman"/>
      <family val="1"/>
    </font>
    <font>
      <b/>
      <sz val="12"/>
      <color indexed="8"/>
      <name val="MS Sans Serif"/>
      <family val="2"/>
    </font>
    <font>
      <sz val="10"/>
      <color indexed="8"/>
      <name val="Symbol"/>
      <family val="1"/>
    </font>
    <font>
      <sz val="9"/>
      <color indexed="8"/>
      <name val="Times New Roman"/>
      <family val="1"/>
    </font>
    <font>
      <sz val="10.1"/>
      <color indexed="8"/>
      <name val="Times New Roman"/>
      <family val="1"/>
    </font>
    <font>
      <sz val="15.25"/>
      <color indexed="8"/>
      <name val="Arial"/>
      <family val="2"/>
    </font>
    <font>
      <sz val="9.5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6" fillId="20" borderId="0" applyNumberFormat="0" applyBorder="0" applyAlignment="0" applyProtection="0"/>
    <xf numFmtId="0" fontId="76" fillId="21" borderId="0" applyNumberFormat="0" applyBorder="0" applyAlignment="0" applyProtection="0"/>
    <xf numFmtId="0" fontId="76" fillId="22" borderId="0" applyNumberFormat="0" applyBorder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77" fillId="26" borderId="0" applyNumberFormat="0" applyBorder="0" applyAlignment="0" applyProtection="0"/>
    <xf numFmtId="0" fontId="78" fillId="27" borderId="1" applyNumberFormat="0" applyAlignment="0" applyProtection="0"/>
    <xf numFmtId="0" fontId="7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1" fillId="29" borderId="0" applyNumberFormat="0" applyBorder="0" applyAlignment="0" applyProtection="0"/>
    <xf numFmtId="0" fontId="82" fillId="0" borderId="3" applyNumberFormat="0" applyFill="0" applyAlignment="0" applyProtection="0"/>
    <xf numFmtId="0" fontId="83" fillId="0" borderId="4" applyNumberFormat="0" applyFill="0" applyAlignment="0" applyProtection="0"/>
    <xf numFmtId="0" fontId="84" fillId="0" borderId="5" applyNumberFormat="0" applyFill="0" applyAlignment="0" applyProtection="0"/>
    <xf numFmtId="0" fontId="8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85" fillId="30" borderId="1" applyNumberFormat="0" applyAlignment="0" applyProtection="0"/>
    <xf numFmtId="0" fontId="86" fillId="0" borderId="6" applyNumberFormat="0" applyFill="0" applyAlignment="0" applyProtection="0"/>
    <xf numFmtId="0" fontId="87" fillId="31" borderId="0" applyNumberFormat="0" applyBorder="0" applyAlignment="0" applyProtection="0"/>
    <xf numFmtId="0" fontId="3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88" fillId="27" borderId="8" applyNumberFormat="0" applyAlignment="0" applyProtection="0"/>
    <xf numFmtId="9" fontId="0" fillId="0" borderId="0" applyFon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9" applyNumberFormat="0" applyFill="0" applyAlignment="0" applyProtection="0"/>
    <xf numFmtId="0" fontId="91" fillId="0" borderId="0" applyNumberFormat="0" applyFill="0" applyBorder="0" applyAlignment="0" applyProtection="0"/>
  </cellStyleXfs>
  <cellXfs count="396">
    <xf numFmtId="0" fontId="0" fillId="0" borderId="0" xfId="0" applyAlignment="1">
      <alignment/>
    </xf>
    <xf numFmtId="0" fontId="1" fillId="0" borderId="10" xfId="0" applyFont="1" applyBorder="1" applyAlignment="1">
      <alignment horizontal="centerContinuous" vertic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Alignment="1">
      <alignment/>
    </xf>
    <xf numFmtId="0" fontId="1" fillId="0" borderId="11" xfId="0" applyFont="1" applyBorder="1" applyAlignment="1">
      <alignment horizontal="centerContinuous" vertical="center"/>
    </xf>
    <xf numFmtId="0" fontId="1" fillId="0" borderId="12" xfId="0" applyFont="1" applyBorder="1" applyAlignment="1">
      <alignment horizontal="centerContinuous" vertical="center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8" xfId="0" applyFont="1" applyBorder="1" applyAlignment="1">
      <alignment horizontal="centerContinuous"/>
    </xf>
    <xf numFmtId="0" fontId="1" fillId="0" borderId="16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7" xfId="0" applyFont="1" applyBorder="1" applyAlignment="1">
      <alignment/>
    </xf>
    <xf numFmtId="49" fontId="1" fillId="0" borderId="18" xfId="0" applyNumberFormat="1" applyFont="1" applyBorder="1" applyAlignment="1">
      <alignment horizontal="center"/>
    </xf>
    <xf numFmtId="0" fontId="4" fillId="0" borderId="16" xfId="0" applyFont="1" applyBorder="1" applyAlignment="1">
      <alignment/>
    </xf>
    <xf numFmtId="174" fontId="4" fillId="0" borderId="18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0" fontId="4" fillId="0" borderId="16" xfId="0" applyFont="1" applyBorder="1" applyAlignment="1" quotePrefix="1">
      <alignment horizontal="left"/>
    </xf>
    <xf numFmtId="0" fontId="3" fillId="0" borderId="18" xfId="0" applyFont="1" applyBorder="1" applyAlignment="1">
      <alignment horizontal="center"/>
    </xf>
    <xf numFmtId="3" fontId="4" fillId="0" borderId="18" xfId="0" applyNumberFormat="1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4" fillId="0" borderId="0" xfId="0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15" xfId="0" applyFont="1" applyBorder="1" applyAlignment="1">
      <alignment/>
    </xf>
    <xf numFmtId="170" fontId="4" fillId="0" borderId="18" xfId="0" applyNumberFormat="1" applyFont="1" applyBorder="1" applyAlignment="1">
      <alignment horizontal="center"/>
    </xf>
    <xf numFmtId="0" fontId="4" fillId="0" borderId="18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5" fillId="0" borderId="0" xfId="62" applyFont="1" applyBorder="1" applyAlignment="1">
      <alignment horizontal="left"/>
      <protection/>
    </xf>
    <xf numFmtId="0" fontId="19" fillId="0" borderId="0" xfId="62" applyFont="1">
      <alignment/>
      <protection/>
    </xf>
    <xf numFmtId="0" fontId="20" fillId="0" borderId="0" xfId="62" applyFont="1">
      <alignment/>
      <protection/>
    </xf>
    <xf numFmtId="0" fontId="6" fillId="0" borderId="0" xfId="62">
      <alignment/>
      <protection/>
    </xf>
    <xf numFmtId="12" fontId="6" fillId="0" borderId="0" xfId="62" applyNumberFormat="1">
      <alignment/>
      <protection/>
    </xf>
    <xf numFmtId="0" fontId="1" fillId="0" borderId="23" xfId="62" applyFont="1" applyBorder="1" applyAlignment="1">
      <alignment horizontal="center"/>
      <protection/>
    </xf>
    <xf numFmtId="0" fontId="1" fillId="0" borderId="14" xfId="62" applyFont="1" applyBorder="1" applyAlignment="1">
      <alignment horizontal="centerContinuous" vertical="center"/>
      <protection/>
    </xf>
    <xf numFmtId="0" fontId="1" fillId="0" borderId="24" xfId="62" applyFont="1" applyBorder="1" applyAlignment="1">
      <alignment horizontal="centerContinuous" vertical="center"/>
      <protection/>
    </xf>
    <xf numFmtId="0" fontId="1" fillId="0" borderId="12" xfId="62" applyFont="1" applyBorder="1" applyAlignment="1">
      <alignment horizontal="centerContinuous" vertical="center"/>
      <protection/>
    </xf>
    <xf numFmtId="0" fontId="22" fillId="0" borderId="0" xfId="62" applyFont="1">
      <alignment/>
      <protection/>
    </xf>
    <xf numFmtId="0" fontId="4" fillId="0" borderId="18" xfId="62" applyFont="1" applyBorder="1" applyAlignment="1">
      <alignment vertical="center"/>
      <protection/>
    </xf>
    <xf numFmtId="175" fontId="4" fillId="0" borderId="17" xfId="62" applyNumberFormat="1" applyFont="1" applyBorder="1" applyAlignment="1">
      <alignment horizontal="right" vertical="center"/>
      <protection/>
    </xf>
    <xf numFmtId="0" fontId="4" fillId="0" borderId="18" xfId="62" applyFont="1" applyBorder="1" applyAlignment="1">
      <alignment vertical="center" wrapText="1"/>
      <protection/>
    </xf>
    <xf numFmtId="0" fontId="6" fillId="0" borderId="0" xfId="62" applyAlignment="1">
      <alignment horizontal="right"/>
      <protection/>
    </xf>
    <xf numFmtId="0" fontId="1" fillId="0" borderId="13" xfId="62" applyFont="1" applyBorder="1" applyAlignment="1">
      <alignment horizontal="right" vertical="center"/>
      <protection/>
    </xf>
    <xf numFmtId="0" fontId="1" fillId="0" borderId="15" xfId="62" applyFont="1" applyBorder="1" applyAlignment="1">
      <alignment horizontal="centerContinuous" vertical="center"/>
      <protection/>
    </xf>
    <xf numFmtId="0" fontId="12" fillId="0" borderId="0" xfId="62" applyFont="1" applyAlignment="1">
      <alignment vertical="center"/>
      <protection/>
    </xf>
    <xf numFmtId="0" fontId="1" fillId="0" borderId="16" xfId="62" applyFont="1" applyBorder="1">
      <alignment/>
      <protection/>
    </xf>
    <xf numFmtId="0" fontId="1" fillId="0" borderId="0" xfId="62" applyFont="1" applyBorder="1">
      <alignment/>
      <protection/>
    </xf>
    <xf numFmtId="0" fontId="1" fillId="0" borderId="21" xfId="62" applyFont="1" applyBorder="1">
      <alignment/>
      <protection/>
    </xf>
    <xf numFmtId="0" fontId="12" fillId="0" borderId="0" xfId="62" applyFont="1">
      <alignment/>
      <protection/>
    </xf>
    <xf numFmtId="0" fontId="4" fillId="0" borderId="13" xfId="62" applyFont="1" applyBorder="1">
      <alignment/>
      <protection/>
    </xf>
    <xf numFmtId="0" fontId="4" fillId="0" borderId="23" xfId="62" applyFont="1" applyBorder="1">
      <alignment/>
      <protection/>
    </xf>
    <xf numFmtId="0" fontId="4" fillId="0" borderId="14" xfId="62" applyFont="1" applyBorder="1">
      <alignment/>
      <protection/>
    </xf>
    <xf numFmtId="0" fontId="4" fillId="0" borderId="16" xfId="62" applyFont="1" applyBorder="1">
      <alignment/>
      <protection/>
    </xf>
    <xf numFmtId="0" fontId="1" fillId="0" borderId="13" xfId="62" applyFont="1" applyBorder="1" applyAlignment="1">
      <alignment horizontal="center"/>
      <protection/>
    </xf>
    <xf numFmtId="0" fontId="4" fillId="0" borderId="19" xfId="62" applyFont="1" applyBorder="1">
      <alignment/>
      <protection/>
    </xf>
    <xf numFmtId="0" fontId="10" fillId="0" borderId="0" xfId="61" applyFont="1" applyAlignment="1">
      <alignment horizontal="centerContinuous"/>
      <protection/>
    </xf>
    <xf numFmtId="0" fontId="6" fillId="0" borderId="0" xfId="61" applyFont="1">
      <alignment/>
      <protection/>
    </xf>
    <xf numFmtId="0" fontId="8" fillId="0" borderId="0" xfId="61" applyFont="1" applyAlignment="1">
      <alignment horizontal="centerContinuous"/>
      <protection/>
    </xf>
    <xf numFmtId="0" fontId="18" fillId="0" borderId="0" xfId="61" applyFont="1" applyAlignment="1">
      <alignment horizontal="centerContinuous"/>
      <protection/>
    </xf>
    <xf numFmtId="0" fontId="6" fillId="0" borderId="0" xfId="61" applyAlignment="1">
      <alignment horizontal="centerContinuous"/>
      <protection/>
    </xf>
    <xf numFmtId="0" fontId="6" fillId="0" borderId="0" xfId="61">
      <alignment/>
      <protection/>
    </xf>
    <xf numFmtId="0" fontId="4" fillId="0" borderId="13" xfId="61" applyFont="1" applyBorder="1">
      <alignment/>
      <protection/>
    </xf>
    <xf numFmtId="0" fontId="4" fillId="0" borderId="14" xfId="61" applyFont="1" applyBorder="1">
      <alignment/>
      <protection/>
    </xf>
    <xf numFmtId="0" fontId="1" fillId="0" borderId="10" xfId="61" applyFont="1" applyBorder="1" applyAlignment="1">
      <alignment horizontal="center"/>
      <protection/>
    </xf>
    <xf numFmtId="0" fontId="19" fillId="0" borderId="0" xfId="61" applyFont="1" applyBorder="1" applyAlignment="1">
      <alignment/>
      <protection/>
    </xf>
    <xf numFmtId="0" fontId="4" fillId="0" borderId="16" xfId="61" applyFont="1" applyBorder="1">
      <alignment/>
      <protection/>
    </xf>
    <xf numFmtId="0" fontId="4" fillId="0" borderId="0" xfId="61" applyFont="1" applyBorder="1">
      <alignment/>
      <protection/>
    </xf>
    <xf numFmtId="0" fontId="1" fillId="0" borderId="23" xfId="61" applyFont="1" applyBorder="1">
      <alignment/>
      <protection/>
    </xf>
    <xf numFmtId="0" fontId="6" fillId="0" borderId="0" xfId="61" applyBorder="1">
      <alignment/>
      <protection/>
    </xf>
    <xf numFmtId="0" fontId="1" fillId="0" borderId="16" xfId="61" applyFont="1" applyBorder="1">
      <alignment/>
      <protection/>
    </xf>
    <xf numFmtId="0" fontId="1" fillId="0" borderId="0" xfId="61" applyFont="1" applyBorder="1">
      <alignment/>
      <protection/>
    </xf>
    <xf numFmtId="0" fontId="4" fillId="0" borderId="18" xfId="61" applyFont="1" applyBorder="1">
      <alignment/>
      <protection/>
    </xf>
    <xf numFmtId="3" fontId="4" fillId="0" borderId="18" xfId="61" applyNumberFormat="1" applyFont="1" applyBorder="1" applyAlignment="1">
      <alignment horizontal="center"/>
      <protection/>
    </xf>
    <xf numFmtId="0" fontId="12" fillId="0" borderId="0" xfId="61" applyFont="1" applyBorder="1">
      <alignment/>
      <protection/>
    </xf>
    <xf numFmtId="3" fontId="4" fillId="0" borderId="18" xfId="61" applyNumberFormat="1" applyFont="1" applyBorder="1">
      <alignment/>
      <protection/>
    </xf>
    <xf numFmtId="0" fontId="6" fillId="0" borderId="0" xfId="61" applyFont="1" applyBorder="1">
      <alignment/>
      <protection/>
    </xf>
    <xf numFmtId="0" fontId="4" fillId="0" borderId="0" xfId="61" applyFont="1" applyBorder="1" applyAlignment="1">
      <alignment/>
      <protection/>
    </xf>
    <xf numFmtId="3" fontId="11" fillId="0" borderId="18" xfId="61" applyNumberFormat="1" applyFont="1" applyBorder="1" applyAlignment="1">
      <alignment horizontal="center"/>
      <protection/>
    </xf>
    <xf numFmtId="0" fontId="25" fillId="0" borderId="0" xfId="61" applyFont="1" applyBorder="1" applyAlignment="1">
      <alignment/>
      <protection/>
    </xf>
    <xf numFmtId="0" fontId="6" fillId="0" borderId="0" xfId="61" applyAlignment="1">
      <alignment horizontal="center" vertical="top"/>
      <protection/>
    </xf>
    <xf numFmtId="0" fontId="1" fillId="0" borderId="16" xfId="61" applyFont="1" applyBorder="1" applyAlignment="1">
      <alignment horizontal="left"/>
      <protection/>
    </xf>
    <xf numFmtId="0" fontId="4" fillId="0" borderId="0" xfId="61" applyFont="1">
      <alignment/>
      <protection/>
    </xf>
    <xf numFmtId="0" fontId="25" fillId="0" borderId="0" xfId="61" applyFont="1" applyBorder="1">
      <alignment/>
      <protection/>
    </xf>
    <xf numFmtId="0" fontId="4" fillId="0" borderId="0" xfId="61" applyFont="1" applyBorder="1" applyAlignment="1">
      <alignment horizontal="left"/>
      <protection/>
    </xf>
    <xf numFmtId="0" fontId="1" fillId="0" borderId="16" xfId="61" applyFont="1" applyBorder="1" applyAlignment="1">
      <alignment/>
      <protection/>
    </xf>
    <xf numFmtId="0" fontId="1" fillId="0" borderId="0" xfId="61" applyFont="1" applyBorder="1" applyAlignment="1">
      <alignment/>
      <protection/>
    </xf>
    <xf numFmtId="170" fontId="11" fillId="0" borderId="18" xfId="61" applyNumberFormat="1" applyFont="1" applyBorder="1" applyAlignment="1">
      <alignment horizontal="center"/>
      <protection/>
    </xf>
    <xf numFmtId="170" fontId="4" fillId="0" borderId="18" xfId="61" applyNumberFormat="1" applyFont="1" applyBorder="1">
      <alignment/>
      <protection/>
    </xf>
    <xf numFmtId="170" fontId="11" fillId="0" borderId="18" xfId="61" applyNumberFormat="1" applyFont="1" applyBorder="1" applyAlignment="1">
      <alignment/>
      <protection/>
    </xf>
    <xf numFmtId="0" fontId="1" fillId="0" borderId="19" xfId="61" applyFont="1" applyBorder="1" applyAlignment="1">
      <alignment vertical="top"/>
      <protection/>
    </xf>
    <xf numFmtId="0" fontId="4" fillId="0" borderId="20" xfId="61" applyFont="1" applyBorder="1" applyAlignment="1">
      <alignment vertical="top"/>
      <protection/>
    </xf>
    <xf numFmtId="170" fontId="11" fillId="0" borderId="22" xfId="61" applyNumberFormat="1" applyFont="1" applyBorder="1" applyAlignment="1">
      <alignment horizontal="center" vertical="top"/>
      <protection/>
    </xf>
    <xf numFmtId="3" fontId="6" fillId="0" borderId="0" xfId="61" applyNumberFormat="1" applyFont="1" applyBorder="1" applyAlignment="1">
      <alignment vertical="top"/>
      <protection/>
    </xf>
    <xf numFmtId="0" fontId="6" fillId="0" borderId="0" xfId="61" applyAlignment="1">
      <alignment vertical="top"/>
      <protection/>
    </xf>
    <xf numFmtId="0" fontId="18" fillId="0" borderId="0" xfId="61" applyFont="1">
      <alignment/>
      <protection/>
    </xf>
    <xf numFmtId="0" fontId="7" fillId="0" borderId="0" xfId="61" applyFont="1">
      <alignment/>
      <protection/>
    </xf>
    <xf numFmtId="0" fontId="16" fillId="0" borderId="0" xfId="61" applyFont="1">
      <alignment/>
      <protection/>
    </xf>
    <xf numFmtId="0" fontId="26" fillId="0" borderId="0" xfId="61" applyFont="1">
      <alignment/>
      <protection/>
    </xf>
    <xf numFmtId="0" fontId="5" fillId="0" borderId="0" xfId="0" applyFont="1" applyAlignment="1">
      <alignment horizontal="left"/>
    </xf>
    <xf numFmtId="0" fontId="1" fillId="0" borderId="24" xfId="0" applyFont="1" applyBorder="1" applyAlignment="1">
      <alignment horizontal="centerContinuous"/>
    </xf>
    <xf numFmtId="3" fontId="4" fillId="0" borderId="10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Continuous"/>
    </xf>
    <xf numFmtId="0" fontId="27" fillId="0" borderId="0" xfId="0" applyFont="1" applyAlignment="1">
      <alignment/>
    </xf>
    <xf numFmtId="0" fontId="5" fillId="0" borderId="0" xfId="61" applyFont="1" applyAlignment="1">
      <alignment horizontal="left"/>
      <protection/>
    </xf>
    <xf numFmtId="0" fontId="4" fillId="0" borderId="23" xfId="62" applyFont="1" applyBorder="1" applyAlignment="1">
      <alignment vertical="center"/>
      <protection/>
    </xf>
    <xf numFmtId="176" fontId="1" fillId="0" borderId="24" xfId="62" applyNumberFormat="1" applyFont="1" applyBorder="1" applyAlignment="1">
      <alignment horizontal="right" vertical="center"/>
      <protection/>
    </xf>
    <xf numFmtId="176" fontId="1" fillId="0" borderId="10" xfId="62" applyNumberFormat="1" applyFont="1" applyBorder="1" applyAlignment="1">
      <alignment horizontal="right" vertical="center"/>
      <protection/>
    </xf>
    <xf numFmtId="0" fontId="11" fillId="0" borderId="0" xfId="0" applyFont="1" applyBorder="1" applyAlignment="1">
      <alignment/>
    </xf>
    <xf numFmtId="0" fontId="11" fillId="0" borderId="16" xfId="0" applyFont="1" applyBorder="1" applyAlignment="1">
      <alignment/>
    </xf>
    <xf numFmtId="49" fontId="11" fillId="0" borderId="18" xfId="0" applyNumberFormat="1" applyFont="1" applyBorder="1" applyAlignment="1">
      <alignment horizontal="center"/>
    </xf>
    <xf numFmtId="49" fontId="21" fillId="0" borderId="18" xfId="0" applyNumberFormat="1" applyFont="1" applyBorder="1" applyAlignment="1">
      <alignment horizontal="center"/>
    </xf>
    <xf numFmtId="174" fontId="11" fillId="0" borderId="18" xfId="0" applyNumberFormat="1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170" fontId="1" fillId="0" borderId="23" xfId="0" applyNumberFormat="1" applyFont="1" applyBorder="1" applyAlignment="1">
      <alignment horizontal="center"/>
    </xf>
    <xf numFmtId="0" fontId="1" fillId="0" borderId="22" xfId="62" applyFont="1" applyBorder="1">
      <alignment/>
      <protection/>
    </xf>
    <xf numFmtId="3" fontId="0" fillId="0" borderId="0" xfId="0" applyNumberFormat="1" applyAlignment="1">
      <alignment/>
    </xf>
    <xf numFmtId="0" fontId="1" fillId="0" borderId="10" xfId="62" applyFont="1" applyBorder="1" applyAlignment="1">
      <alignment horizontal="centerContinuous" vertical="center"/>
      <protection/>
    </xf>
    <xf numFmtId="0" fontId="6" fillId="0" borderId="0" xfId="62" applyFont="1" quotePrefix="1">
      <alignment/>
      <protection/>
    </xf>
    <xf numFmtId="169" fontId="4" fillId="0" borderId="18" xfId="62" applyNumberFormat="1" applyFont="1" applyBorder="1" applyAlignment="1">
      <alignment horizontal="center"/>
      <protection/>
    </xf>
    <xf numFmtId="169" fontId="1" fillId="0" borderId="23" xfId="62" applyNumberFormat="1" applyFont="1" applyBorder="1" applyAlignment="1">
      <alignment horizontal="center"/>
      <protection/>
    </xf>
    <xf numFmtId="0" fontId="13" fillId="0" borderId="10" xfId="62" applyFont="1" applyBorder="1" applyAlignment="1">
      <alignment horizontal="center" vertical="center"/>
      <protection/>
    </xf>
    <xf numFmtId="0" fontId="13" fillId="0" borderId="24" xfId="62" applyFont="1" applyBorder="1" applyAlignment="1">
      <alignment horizontal="centerContinuous" vertical="center"/>
      <protection/>
    </xf>
    <xf numFmtId="0" fontId="9" fillId="0" borderId="0" xfId="62" applyFont="1" applyAlignment="1">
      <alignment horizontal="right"/>
      <protection/>
    </xf>
    <xf numFmtId="0" fontId="9" fillId="0" borderId="0" xfId="62" applyFont="1">
      <alignment/>
      <protection/>
    </xf>
    <xf numFmtId="0" fontId="11" fillId="0" borderId="0" xfId="61" applyFont="1" applyBorder="1">
      <alignment/>
      <protection/>
    </xf>
    <xf numFmtId="0" fontId="1" fillId="0" borderId="15" xfId="0" applyFont="1" applyBorder="1" applyAlignment="1">
      <alignment horizontal="center"/>
    </xf>
    <xf numFmtId="0" fontId="13" fillId="0" borderId="12" xfId="62" applyFont="1" applyBorder="1" applyAlignment="1">
      <alignment horizontal="center" vertical="center"/>
      <protection/>
    </xf>
    <xf numFmtId="49" fontId="1" fillId="0" borderId="18" xfId="0" applyNumberFormat="1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174" fontId="4" fillId="0" borderId="18" xfId="0" applyNumberFormat="1" applyFont="1" applyBorder="1" applyAlignment="1">
      <alignment horizontal="right"/>
    </xf>
    <xf numFmtId="174" fontId="11" fillId="0" borderId="18" xfId="0" applyNumberFormat="1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3" fontId="4" fillId="0" borderId="18" xfId="0" applyNumberFormat="1" applyFont="1" applyBorder="1" applyAlignment="1">
      <alignment horizontal="right"/>
    </xf>
    <xf numFmtId="0" fontId="11" fillId="0" borderId="18" xfId="0" applyFont="1" applyBorder="1" applyAlignment="1">
      <alignment horizontal="right"/>
    </xf>
    <xf numFmtId="0" fontId="3" fillId="0" borderId="22" xfId="0" applyFont="1" applyBorder="1" applyAlignment="1">
      <alignment horizontal="right"/>
    </xf>
    <xf numFmtId="3" fontId="30" fillId="0" borderId="18" xfId="0" applyNumberFormat="1" applyFont="1" applyBorder="1" applyAlignment="1">
      <alignment horizontal="right"/>
    </xf>
    <xf numFmtId="170" fontId="4" fillId="0" borderId="17" xfId="0" applyNumberFormat="1" applyFont="1" applyBorder="1" applyAlignment="1">
      <alignment horizontal="center"/>
    </xf>
    <xf numFmtId="0" fontId="1" fillId="33" borderId="16" xfId="62" applyFont="1" applyFill="1" applyBorder="1" applyAlignment="1">
      <alignment horizontal="left" vertical="center"/>
      <protection/>
    </xf>
    <xf numFmtId="0" fontId="1" fillId="0" borderId="13" xfId="62" applyFont="1" applyBorder="1" applyAlignment="1">
      <alignment horizontal="centerContinuous" vertical="center"/>
      <protection/>
    </xf>
    <xf numFmtId="0" fontId="13" fillId="0" borderId="11" xfId="62" applyFont="1" applyBorder="1" applyAlignment="1">
      <alignment horizontal="centerContinuous" vertical="center"/>
      <protection/>
    </xf>
    <xf numFmtId="169" fontId="4" fillId="0" borderId="16" xfId="62" applyNumberFormat="1" applyFont="1" applyBorder="1" applyAlignment="1">
      <alignment horizontal="center"/>
      <protection/>
    </xf>
    <xf numFmtId="0" fontId="1" fillId="33" borderId="18" xfId="62" applyFont="1" applyFill="1" applyBorder="1" applyAlignment="1">
      <alignment horizontal="center" vertical="center"/>
      <protection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Continuous"/>
    </xf>
    <xf numFmtId="0" fontId="5" fillId="0" borderId="0" xfId="0" applyFont="1" applyAlignment="1">
      <alignment horizontal="centerContinuous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Continuous" vertical="center" wrapText="1"/>
    </xf>
    <xf numFmtId="0" fontId="1" fillId="0" borderId="11" xfId="0" applyFont="1" applyBorder="1" applyAlignment="1">
      <alignment horizontal="centerContinuous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Continuous" vertical="center" wrapText="1"/>
    </xf>
    <xf numFmtId="37" fontId="3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18" xfId="0" applyFont="1" applyBorder="1" applyAlignment="1">
      <alignment vertical="center"/>
    </xf>
    <xf numFmtId="164" fontId="4" fillId="0" borderId="0" xfId="0" applyNumberFormat="1" applyFont="1" applyAlignment="1">
      <alignment vertical="center"/>
    </xf>
    <xf numFmtId="164" fontId="4" fillId="0" borderId="16" xfId="0" applyNumberFormat="1" applyFont="1" applyBorder="1" applyAlignment="1">
      <alignment vertical="center"/>
    </xf>
    <xf numFmtId="165" fontId="4" fillId="0" borderId="16" xfId="0" applyNumberFormat="1" applyFont="1" applyBorder="1" applyAlignment="1">
      <alignment vertical="center"/>
    </xf>
    <xf numFmtId="166" fontId="4" fillId="0" borderId="17" xfId="0" applyNumberFormat="1" applyFont="1" applyBorder="1" applyAlignment="1">
      <alignment vertical="center"/>
    </xf>
    <xf numFmtId="37" fontId="3" fillId="0" borderId="0" xfId="0" applyNumberFormat="1" applyFont="1" applyBorder="1" applyAlignment="1">
      <alignment/>
    </xf>
    <xf numFmtId="164" fontId="4" fillId="0" borderId="18" xfId="0" applyNumberFormat="1" applyFont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166" fontId="1" fillId="0" borderId="12" xfId="0" applyNumberFormat="1" applyFont="1" applyBorder="1" applyAlignment="1">
      <alignment vertical="center"/>
    </xf>
    <xf numFmtId="0" fontId="6" fillId="0" borderId="0" xfId="0" applyFont="1" applyAlignment="1">
      <alignment/>
    </xf>
    <xf numFmtId="37" fontId="1" fillId="0" borderId="0" xfId="0" applyNumberFormat="1" applyFont="1" applyBorder="1" applyAlignment="1">
      <alignment vertical="center"/>
    </xf>
    <xf numFmtId="164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6" fillId="0" borderId="0" xfId="60">
      <alignment/>
      <protection/>
    </xf>
    <xf numFmtId="3" fontId="6" fillId="0" borderId="0" xfId="60" applyNumberFormat="1">
      <alignment/>
      <protection/>
    </xf>
    <xf numFmtId="37" fontId="6" fillId="0" borderId="0" xfId="60" applyNumberFormat="1">
      <alignment/>
      <protection/>
    </xf>
    <xf numFmtId="37" fontId="6" fillId="0" borderId="0" xfId="60" applyNumberFormat="1" applyFont="1" applyFill="1" applyBorder="1">
      <alignment/>
      <protection/>
    </xf>
    <xf numFmtId="0" fontId="1" fillId="0" borderId="10" xfId="60" applyFont="1" applyBorder="1" applyAlignment="1">
      <alignment vertical="center"/>
      <protection/>
    </xf>
    <xf numFmtId="0" fontId="1" fillId="0" borderId="24" xfId="60" applyFont="1" applyBorder="1" applyAlignment="1">
      <alignment horizontal="center" vertical="center"/>
      <protection/>
    </xf>
    <xf numFmtId="0" fontId="1" fillId="0" borderId="12" xfId="60" applyFont="1" applyBorder="1" applyAlignment="1">
      <alignment horizontal="center" vertical="center"/>
      <protection/>
    </xf>
    <xf numFmtId="1" fontId="8" fillId="0" borderId="0" xfId="60" applyNumberFormat="1" applyFont="1" applyAlignment="1">
      <alignment horizontal="centerContinuous" vertical="center" wrapText="1"/>
      <protection/>
    </xf>
    <xf numFmtId="0" fontId="9" fillId="0" borderId="0" xfId="60" applyFont="1" applyAlignment="1">
      <alignment vertical="center"/>
      <protection/>
    </xf>
    <xf numFmtId="0" fontId="9" fillId="0" borderId="0" xfId="60" applyFont="1" applyBorder="1" applyAlignment="1">
      <alignment vertical="center"/>
      <protection/>
    </xf>
    <xf numFmtId="0" fontId="4" fillId="0" borderId="18" xfId="60" applyFont="1" applyBorder="1">
      <alignment/>
      <protection/>
    </xf>
    <xf numFmtId="0" fontId="4" fillId="0" borderId="17" xfId="60" applyFont="1" applyBorder="1">
      <alignment/>
      <protection/>
    </xf>
    <xf numFmtId="0" fontId="4" fillId="0" borderId="0" xfId="60" applyFont="1" applyBorder="1">
      <alignment/>
      <protection/>
    </xf>
    <xf numFmtId="0" fontId="1" fillId="0" borderId="18" xfId="60" applyFont="1" applyBorder="1">
      <alignment/>
      <protection/>
    </xf>
    <xf numFmtId="167" fontId="4" fillId="0" borderId="0" xfId="60" applyNumberFormat="1" applyFont="1" applyBorder="1">
      <alignment/>
      <protection/>
    </xf>
    <xf numFmtId="167" fontId="4" fillId="0" borderId="17" xfId="60" applyNumberFormat="1" applyFont="1" applyBorder="1">
      <alignment/>
      <protection/>
    </xf>
    <xf numFmtId="37" fontId="31" fillId="0" borderId="0" xfId="60" applyNumberFormat="1" applyFont="1" applyBorder="1">
      <alignment/>
      <protection/>
    </xf>
    <xf numFmtId="0" fontId="6" fillId="0" borderId="0" xfId="60" applyBorder="1">
      <alignment/>
      <protection/>
    </xf>
    <xf numFmtId="37" fontId="4" fillId="0" borderId="0" xfId="60" applyNumberFormat="1" applyFont="1" applyBorder="1">
      <alignment/>
      <protection/>
    </xf>
    <xf numFmtId="167" fontId="1" fillId="0" borderId="24" xfId="60" applyNumberFormat="1" applyFont="1" applyBorder="1" applyAlignment="1">
      <alignment vertical="center"/>
      <protection/>
    </xf>
    <xf numFmtId="167" fontId="1" fillId="0" borderId="12" xfId="60" applyNumberFormat="1" applyFont="1" applyBorder="1" applyAlignment="1">
      <alignment vertical="center"/>
      <protection/>
    </xf>
    <xf numFmtId="37" fontId="32" fillId="0" borderId="0" xfId="60" applyNumberFormat="1" applyFont="1" applyAlignment="1">
      <alignment vertical="center"/>
      <protection/>
    </xf>
    <xf numFmtId="0" fontId="5" fillId="0" borderId="0" xfId="58" applyFont="1" applyAlignment="1">
      <alignment horizontal="left" vertical="center"/>
      <protection/>
    </xf>
    <xf numFmtId="0" fontId="33" fillId="0" borderId="0" xfId="58" applyFont="1" applyAlignment="1">
      <alignment horizontal="centerContinuous" vertical="center"/>
      <protection/>
    </xf>
    <xf numFmtId="0" fontId="6" fillId="0" borderId="0" xfId="58">
      <alignment/>
      <protection/>
    </xf>
    <xf numFmtId="0" fontId="34" fillId="0" borderId="0" xfId="58" applyFont="1" applyAlignment="1">
      <alignment vertical="center"/>
      <protection/>
    </xf>
    <xf numFmtId="0" fontId="35" fillId="0" borderId="0" xfId="58" applyFont="1" applyAlignment="1">
      <alignment horizontal="right" vertical="center"/>
      <protection/>
    </xf>
    <xf numFmtId="0" fontId="1" fillId="0" borderId="11" xfId="58" applyFont="1" applyBorder="1" applyAlignment="1">
      <alignment horizontal="center" vertical="center"/>
      <protection/>
    </xf>
    <xf numFmtId="0" fontId="6" fillId="0" borderId="0" xfId="58" applyBorder="1">
      <alignment/>
      <protection/>
    </xf>
    <xf numFmtId="0" fontId="4" fillId="0" borderId="16" xfId="58" applyFont="1" applyBorder="1">
      <alignment/>
      <protection/>
    </xf>
    <xf numFmtId="37" fontId="6" fillId="0" borderId="0" xfId="58" applyNumberFormat="1">
      <alignment/>
      <protection/>
    </xf>
    <xf numFmtId="0" fontId="11" fillId="0" borderId="18" xfId="58" applyFont="1" applyBorder="1" applyAlignment="1">
      <alignment vertical="center"/>
      <protection/>
    </xf>
    <xf numFmtId="37" fontId="12" fillId="0" borderId="0" xfId="58" applyNumberFormat="1" applyFont="1" applyBorder="1" applyAlignment="1">
      <alignment vertical="center"/>
      <protection/>
    </xf>
    <xf numFmtId="0" fontId="1" fillId="0" borderId="11" xfId="58" applyFont="1" applyBorder="1" applyAlignment="1">
      <alignment vertical="center"/>
      <protection/>
    </xf>
    <xf numFmtId="37" fontId="6" fillId="0" borderId="0" xfId="58" applyNumberFormat="1" applyBorder="1">
      <alignment/>
      <protection/>
    </xf>
    <xf numFmtId="0" fontId="36" fillId="0" borderId="0" xfId="58" applyFont="1" applyBorder="1">
      <alignment/>
      <protection/>
    </xf>
    <xf numFmtId="0" fontId="8" fillId="0" borderId="0" xfId="59" applyFont="1" applyAlignment="1">
      <alignment horizontal="centerContinuous" vertical="center"/>
      <protection/>
    </xf>
    <xf numFmtId="0" fontId="6" fillId="0" borderId="0" xfId="59">
      <alignment/>
      <protection/>
    </xf>
    <xf numFmtId="0" fontId="1" fillId="0" borderId="23" xfId="59" applyFont="1" applyBorder="1" applyAlignment="1">
      <alignment horizontal="centerContinuous" vertical="center"/>
      <protection/>
    </xf>
    <xf numFmtId="0" fontId="1" fillId="0" borderId="24" xfId="59" applyFont="1" applyBorder="1" applyAlignment="1">
      <alignment horizontal="centerContinuous" vertical="center"/>
      <protection/>
    </xf>
    <xf numFmtId="0" fontId="1" fillId="0" borderId="12" xfId="59" applyFont="1" applyBorder="1" applyAlignment="1">
      <alignment horizontal="centerContinuous" vertical="center"/>
      <protection/>
    </xf>
    <xf numFmtId="0" fontId="1" fillId="0" borderId="22" xfId="59" applyFont="1" applyBorder="1" applyAlignment="1">
      <alignment horizontal="centerContinuous" vertical="center"/>
      <protection/>
    </xf>
    <xf numFmtId="37" fontId="1" fillId="0" borderId="11" xfId="59" applyNumberFormat="1" applyFont="1" applyBorder="1" applyAlignment="1">
      <alignment horizontal="centerContinuous" vertical="center"/>
      <protection/>
    </xf>
    <xf numFmtId="37" fontId="1" fillId="0" borderId="21" xfId="59" applyNumberFormat="1" applyFont="1" applyBorder="1" applyAlignment="1">
      <alignment horizontal="centerContinuous" vertical="center"/>
      <protection/>
    </xf>
    <xf numFmtId="0" fontId="38" fillId="0" borderId="23" xfId="59" applyFont="1" applyBorder="1" applyAlignment="1">
      <alignment horizontal="centerContinuous" vertical="center"/>
      <protection/>
    </xf>
    <xf numFmtId="168" fontId="4" fillId="0" borderId="0" xfId="59" applyNumberFormat="1" applyFont="1" applyBorder="1" applyAlignment="1">
      <alignment vertical="center"/>
      <protection/>
    </xf>
    <xf numFmtId="170" fontId="4" fillId="0" borderId="16" xfId="59" applyNumberFormat="1" applyFont="1" applyBorder="1" applyAlignment="1">
      <alignment horizontal="centerContinuous" vertical="center"/>
      <protection/>
    </xf>
    <xf numFmtId="37" fontId="6" fillId="0" borderId="15" xfId="59" applyNumberFormat="1" applyBorder="1" applyAlignment="1">
      <alignment horizontal="centerContinuous" vertical="center"/>
      <protection/>
    </xf>
    <xf numFmtId="0" fontId="38" fillId="0" borderId="18" xfId="59" applyFont="1" applyBorder="1" applyAlignment="1">
      <alignment horizontal="centerContinuous" vertical="center"/>
      <protection/>
    </xf>
    <xf numFmtId="37" fontId="6" fillId="0" borderId="17" xfId="59" applyNumberFormat="1" applyBorder="1" applyAlignment="1">
      <alignment horizontal="centerContinuous" vertical="center"/>
      <protection/>
    </xf>
    <xf numFmtId="0" fontId="1" fillId="0" borderId="18" xfId="59" applyFont="1" applyBorder="1" applyAlignment="1">
      <alignment horizontal="centerContinuous" vertical="center"/>
      <protection/>
    </xf>
    <xf numFmtId="0" fontId="1" fillId="0" borderId="10" xfId="59" applyFont="1" applyBorder="1" applyAlignment="1">
      <alignment horizontal="centerContinuous" vertical="center"/>
      <protection/>
    </xf>
    <xf numFmtId="168" fontId="1" fillId="0" borderId="12" xfId="59" applyNumberFormat="1" applyFont="1" applyBorder="1" applyAlignment="1">
      <alignment vertical="center"/>
      <protection/>
    </xf>
    <xf numFmtId="171" fontId="1" fillId="0" borderId="24" xfId="59" applyNumberFormat="1" applyFont="1" applyBorder="1" applyAlignment="1">
      <alignment horizontal="centerContinuous" vertical="center"/>
      <protection/>
    </xf>
    <xf numFmtId="1" fontId="6" fillId="0" borderId="12" xfId="59" applyNumberFormat="1" applyBorder="1" applyAlignment="1">
      <alignment horizontal="centerContinuous" vertical="center"/>
      <protection/>
    </xf>
    <xf numFmtId="1" fontId="6" fillId="0" borderId="0" xfId="59" applyNumberFormat="1">
      <alignment/>
      <protection/>
    </xf>
    <xf numFmtId="0" fontId="10" fillId="0" borderId="0" xfId="59" applyFont="1" applyAlignment="1">
      <alignment horizontal="centerContinuous" vertical="center"/>
      <protection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 vertical="center"/>
    </xf>
    <xf numFmtId="0" fontId="1" fillId="0" borderId="23" xfId="0" applyFont="1" applyBorder="1" applyAlignment="1">
      <alignment horizontal="centerContinuous" vertical="center"/>
    </xf>
    <xf numFmtId="0" fontId="1" fillId="0" borderId="24" xfId="0" applyFont="1" applyBorder="1" applyAlignment="1">
      <alignment horizontal="centerContinuous" vertical="center"/>
    </xf>
    <xf numFmtId="0" fontId="1" fillId="0" borderId="25" xfId="0" applyFont="1" applyBorder="1" applyAlignment="1">
      <alignment horizontal="centerContinuous" vertical="center"/>
    </xf>
    <xf numFmtId="0" fontId="1" fillId="0" borderId="22" xfId="0" applyFont="1" applyBorder="1" applyAlignment="1">
      <alignment horizontal="centerContinuous" vertical="center"/>
    </xf>
    <xf numFmtId="37" fontId="1" fillId="0" borderId="10" xfId="0" applyNumberFormat="1" applyFont="1" applyBorder="1" applyAlignment="1">
      <alignment horizontal="center" vertical="center"/>
    </xf>
    <xf numFmtId="171" fontId="4" fillId="0" borderId="18" xfId="0" applyNumberFormat="1" applyFont="1" applyBorder="1" applyAlignment="1">
      <alignment horizontal="centerContinuous" vertical="center"/>
    </xf>
    <xf numFmtId="37" fontId="4" fillId="0" borderId="17" xfId="0" applyNumberFormat="1" applyFont="1" applyBorder="1" applyAlignment="1">
      <alignment horizontal="centerContinuous" vertical="center"/>
    </xf>
    <xf numFmtId="172" fontId="4" fillId="0" borderId="0" xfId="0" applyNumberFormat="1" applyFont="1" applyBorder="1" applyAlignment="1">
      <alignment vertical="center"/>
    </xf>
    <xf numFmtId="1" fontId="0" fillId="0" borderId="0" xfId="0" applyNumberFormat="1" applyAlignment="1">
      <alignment/>
    </xf>
    <xf numFmtId="172" fontId="4" fillId="0" borderId="20" xfId="0" applyNumberFormat="1" applyFont="1" applyBorder="1" applyAlignment="1">
      <alignment vertical="center"/>
    </xf>
    <xf numFmtId="171" fontId="1" fillId="0" borderId="12" xfId="0" applyNumberFormat="1" applyFont="1" applyBorder="1" applyAlignment="1">
      <alignment horizontal="centerContinuous" vertical="center"/>
    </xf>
    <xf numFmtId="37" fontId="1" fillId="0" borderId="12" xfId="0" applyNumberFormat="1" applyFont="1" applyBorder="1" applyAlignment="1">
      <alignment horizontal="centerContinuous" vertical="center"/>
    </xf>
    <xf numFmtId="172" fontId="1" fillId="0" borderId="12" xfId="0" applyNumberFormat="1" applyFont="1" applyBorder="1" applyAlignment="1">
      <alignment vertical="center"/>
    </xf>
    <xf numFmtId="0" fontId="36" fillId="0" borderId="0" xfId="0" applyFont="1" applyAlignment="1">
      <alignment/>
    </xf>
    <xf numFmtId="0" fontId="10" fillId="0" borderId="0" xfId="0" applyFont="1" applyAlignment="1">
      <alignment horizontal="centerContinuous" vertical="center"/>
    </xf>
    <xf numFmtId="0" fontId="10" fillId="0" borderId="0" xfId="0" applyFont="1" applyAlignment="1">
      <alignment vertical="center"/>
    </xf>
    <xf numFmtId="0" fontId="37" fillId="0" borderId="0" xfId="59" applyFont="1" applyAlignment="1">
      <alignment horizontal="left"/>
      <protection/>
    </xf>
    <xf numFmtId="167" fontId="1" fillId="0" borderId="10" xfId="0" applyNumberFormat="1" applyFont="1" applyBorder="1" applyAlignment="1">
      <alignment horizontal="centerContinuous" vertical="center"/>
    </xf>
    <xf numFmtId="49" fontId="6" fillId="0" borderId="0" xfId="61" applyNumberFormat="1">
      <alignment/>
      <protection/>
    </xf>
    <xf numFmtId="0" fontId="11" fillId="0" borderId="18" xfId="61" applyNumberFormat="1" applyFont="1" applyBorder="1" applyAlignment="1">
      <alignment horizontal="center"/>
      <protection/>
    </xf>
    <xf numFmtId="0" fontId="38" fillId="0" borderId="23" xfId="0" applyFont="1" applyBorder="1" applyAlignment="1">
      <alignment horizontal="centerContinuous" vertical="center"/>
    </xf>
    <xf numFmtId="0" fontId="38" fillId="0" borderId="18" xfId="0" applyFont="1" applyBorder="1" applyAlignment="1">
      <alignment horizontal="centerContinuous" vertical="center"/>
    </xf>
    <xf numFmtId="0" fontId="1" fillId="0" borderId="18" xfId="0" applyFont="1" applyBorder="1" applyAlignment="1">
      <alignment horizontal="centerContinuous" vertical="center"/>
    </xf>
    <xf numFmtId="164" fontId="4" fillId="0" borderId="23" xfId="0" applyNumberFormat="1" applyFont="1" applyBorder="1" applyAlignment="1">
      <alignment vertical="center"/>
    </xf>
    <xf numFmtId="179" fontId="4" fillId="0" borderId="18" xfId="0" applyNumberFormat="1" applyFont="1" applyBorder="1" applyAlignment="1">
      <alignment vertical="center"/>
    </xf>
    <xf numFmtId="37" fontId="4" fillId="0" borderId="23" xfId="0" applyNumberFormat="1" applyFont="1" applyBorder="1" applyAlignment="1">
      <alignment/>
    </xf>
    <xf numFmtId="173" fontId="11" fillId="0" borderId="18" xfId="0" applyNumberFormat="1" applyFont="1" applyBorder="1" applyAlignment="1">
      <alignment vertical="center"/>
    </xf>
    <xf numFmtId="37" fontId="4" fillId="0" borderId="18" xfId="0" applyNumberFormat="1" applyFont="1" applyBorder="1" applyAlignment="1">
      <alignment/>
    </xf>
    <xf numFmtId="37" fontId="4" fillId="0" borderId="22" xfId="0" applyNumberFormat="1" applyFont="1" applyBorder="1" applyAlignment="1">
      <alignment/>
    </xf>
    <xf numFmtId="37" fontId="1" fillId="0" borderId="11" xfId="0" applyNumberFormat="1" applyFont="1" applyBorder="1" applyAlignment="1">
      <alignment vertical="center"/>
    </xf>
    <xf numFmtId="37" fontId="1" fillId="0" borderId="10" xfId="0" applyNumberFormat="1" applyFont="1" applyBorder="1" applyAlignment="1">
      <alignment vertical="center"/>
    </xf>
    <xf numFmtId="3" fontId="1" fillId="0" borderId="18" xfId="0" applyNumberFormat="1" applyFont="1" applyBorder="1" applyAlignment="1">
      <alignment horizontal="right"/>
    </xf>
    <xf numFmtId="180" fontId="0" fillId="0" borderId="0" xfId="0" applyNumberFormat="1" applyAlignment="1">
      <alignment/>
    </xf>
    <xf numFmtId="180" fontId="4" fillId="0" borderId="18" xfId="0" applyNumberFormat="1" applyFont="1" applyBorder="1" applyAlignment="1">
      <alignment horizont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18" xfId="0" applyFont="1" applyBorder="1" applyAlignment="1">
      <alignment horizontal="center"/>
    </xf>
    <xf numFmtId="0" fontId="11" fillId="0" borderId="18" xfId="0" applyNumberFormat="1" applyFont="1" applyBorder="1" applyAlignment="1">
      <alignment horizontal="right"/>
    </xf>
    <xf numFmtId="180" fontId="11" fillId="0" borderId="18" xfId="0" applyNumberFormat="1" applyFont="1" applyBorder="1" applyAlignment="1">
      <alignment horizontal="center"/>
    </xf>
    <xf numFmtId="170" fontId="0" fillId="0" borderId="0" xfId="0" applyNumberFormat="1" applyAlignment="1">
      <alignment/>
    </xf>
    <xf numFmtId="3" fontId="11" fillId="0" borderId="18" xfId="0" applyNumberFormat="1" applyFont="1" applyBorder="1" applyAlignment="1">
      <alignment horizontal="right"/>
    </xf>
    <xf numFmtId="1" fontId="4" fillId="0" borderId="18" xfId="0" applyNumberFormat="1" applyFont="1" applyBorder="1" applyAlignment="1">
      <alignment horizontal="right"/>
    </xf>
    <xf numFmtId="49" fontId="6" fillId="0" borderId="0" xfId="61" applyNumberFormat="1" applyFont="1">
      <alignment/>
      <protection/>
    </xf>
    <xf numFmtId="3" fontId="4" fillId="0" borderId="12" xfId="0" applyNumberFormat="1" applyFont="1" applyBorder="1" applyAlignment="1">
      <alignment horizontal="center"/>
    </xf>
    <xf numFmtId="170" fontId="4" fillId="0" borderId="12" xfId="0" applyNumberFormat="1" applyFont="1" applyBorder="1" applyAlignment="1">
      <alignment horizontal="center"/>
    </xf>
    <xf numFmtId="3" fontId="1" fillId="0" borderId="15" xfId="0" applyNumberFormat="1" applyFont="1" applyBorder="1" applyAlignment="1">
      <alignment horizontal="center"/>
    </xf>
    <xf numFmtId="3" fontId="1" fillId="0" borderId="10" xfId="62" applyNumberFormat="1" applyFont="1" applyBorder="1" applyAlignment="1">
      <alignment horizontal="right" vertical="center"/>
      <protection/>
    </xf>
    <xf numFmtId="0" fontId="29" fillId="0" borderId="12" xfId="62" applyFont="1" applyBorder="1" applyAlignment="1">
      <alignment horizontal="centerContinuous" vertical="center"/>
      <protection/>
    </xf>
    <xf numFmtId="177" fontId="11" fillId="0" borderId="17" xfId="62" applyNumberFormat="1" applyFont="1" applyBorder="1" applyAlignment="1">
      <alignment horizontal="right" vertical="center"/>
      <protection/>
    </xf>
    <xf numFmtId="0" fontId="13" fillId="0" borderId="10" xfId="62" applyFont="1" applyBorder="1" applyAlignment="1">
      <alignment horizontal="left" vertical="center" indent="1"/>
      <protection/>
    </xf>
    <xf numFmtId="175" fontId="4" fillId="0" borderId="18" xfId="62" applyNumberFormat="1" applyFont="1" applyBorder="1" applyAlignment="1">
      <alignment vertical="center"/>
      <protection/>
    </xf>
    <xf numFmtId="177" fontId="11" fillId="0" borderId="10" xfId="62" applyNumberFormat="1" applyFont="1" applyBorder="1" applyAlignment="1">
      <alignment horizontal="right" vertical="center"/>
      <protection/>
    </xf>
    <xf numFmtId="0" fontId="4" fillId="0" borderId="15" xfId="62" applyFont="1" applyBorder="1">
      <alignment/>
      <protection/>
    </xf>
    <xf numFmtId="178" fontId="11" fillId="0" borderId="17" xfId="62" applyNumberFormat="1" applyFont="1" applyBorder="1" applyAlignment="1">
      <alignment horizontal="center"/>
      <protection/>
    </xf>
    <xf numFmtId="178" fontId="11" fillId="0" borderId="23" xfId="62" applyNumberFormat="1" applyFont="1" applyBorder="1" applyAlignment="1">
      <alignment horizontal="center"/>
      <protection/>
    </xf>
    <xf numFmtId="3" fontId="4" fillId="0" borderId="18" xfId="61" applyNumberFormat="1" applyFont="1" applyFill="1" applyBorder="1" applyAlignment="1">
      <alignment horizontal="center"/>
      <protection/>
    </xf>
    <xf numFmtId="181" fontId="1" fillId="0" borderId="18" xfId="0" applyNumberFormat="1" applyFont="1" applyBorder="1" applyAlignment="1">
      <alignment horizontal="center"/>
    </xf>
    <xf numFmtId="181" fontId="11" fillId="0" borderId="18" xfId="0" applyNumberFormat="1" applyFont="1" applyBorder="1" applyAlignment="1">
      <alignment horizontal="center"/>
    </xf>
    <xf numFmtId="181" fontId="4" fillId="0" borderId="18" xfId="0" applyNumberFormat="1" applyFont="1" applyBorder="1" applyAlignment="1">
      <alignment horizontal="center"/>
    </xf>
    <xf numFmtId="182" fontId="11" fillId="0" borderId="18" xfId="0" applyNumberFormat="1" applyFont="1" applyBorder="1" applyAlignment="1">
      <alignment horizontal="center"/>
    </xf>
    <xf numFmtId="183" fontId="4" fillId="0" borderId="18" xfId="0" applyNumberFormat="1" applyFont="1" applyBorder="1" applyAlignment="1">
      <alignment horizontal="center"/>
    </xf>
    <xf numFmtId="0" fontId="11" fillId="0" borderId="18" xfId="61" applyNumberFormat="1" applyFont="1" applyFill="1" applyBorder="1" applyAlignment="1">
      <alignment horizontal="center"/>
      <protection/>
    </xf>
    <xf numFmtId="3" fontId="11" fillId="0" borderId="18" xfId="61" applyNumberFormat="1" applyFont="1" applyFill="1" applyBorder="1" applyAlignment="1">
      <alignment horizontal="center"/>
      <protection/>
    </xf>
    <xf numFmtId="0" fontId="6" fillId="0" borderId="0" xfId="62" applyAlignment="1">
      <alignment vertical="top"/>
      <protection/>
    </xf>
    <xf numFmtId="165" fontId="0" fillId="0" borderId="0" xfId="0" applyNumberFormat="1" applyAlignment="1">
      <alignment/>
    </xf>
    <xf numFmtId="37" fontId="4" fillId="0" borderId="17" xfId="0" applyNumberFormat="1" applyFont="1" applyBorder="1" applyAlignment="1">
      <alignment/>
    </xf>
    <xf numFmtId="37" fontId="4" fillId="0" borderId="21" xfId="0" applyNumberFormat="1" applyFont="1" applyBorder="1" applyAlignment="1">
      <alignment/>
    </xf>
    <xf numFmtId="171" fontId="0" fillId="0" borderId="0" xfId="0" applyNumberFormat="1" applyAlignment="1">
      <alignment/>
    </xf>
    <xf numFmtId="3" fontId="4" fillId="0" borderId="22" xfId="0" applyNumberFormat="1" applyFont="1" applyBorder="1" applyAlignment="1">
      <alignment horizontal="center"/>
    </xf>
    <xf numFmtId="175" fontId="6" fillId="0" borderId="0" xfId="62" applyNumberFormat="1">
      <alignment/>
      <protection/>
    </xf>
    <xf numFmtId="176" fontId="6" fillId="0" borderId="0" xfId="62" applyNumberFormat="1">
      <alignment/>
      <protection/>
    </xf>
    <xf numFmtId="170" fontId="0" fillId="0" borderId="0" xfId="0" applyNumberFormat="1" applyFont="1" applyAlignment="1">
      <alignment/>
    </xf>
    <xf numFmtId="3" fontId="40" fillId="0" borderId="18" xfId="61" applyNumberFormat="1" applyFont="1" applyFill="1" applyBorder="1" applyAlignment="1">
      <alignment horizontal="center"/>
      <protection/>
    </xf>
    <xf numFmtId="3" fontId="40" fillId="0" borderId="18" xfId="61" applyNumberFormat="1" applyFont="1" applyBorder="1">
      <alignment/>
      <protection/>
    </xf>
    <xf numFmtId="3" fontId="41" fillId="0" borderId="18" xfId="61" applyNumberFormat="1" applyFont="1" applyBorder="1" applyAlignment="1">
      <alignment horizontal="center"/>
      <protection/>
    </xf>
    <xf numFmtId="0" fontId="40" fillId="0" borderId="18" xfId="61" applyFont="1" applyBorder="1">
      <alignment/>
      <protection/>
    </xf>
    <xf numFmtId="3" fontId="40" fillId="0" borderId="18" xfId="61" applyNumberFormat="1" applyFont="1" applyBorder="1" applyAlignment="1">
      <alignment horizontal="center"/>
      <protection/>
    </xf>
    <xf numFmtId="0" fontId="41" fillId="0" borderId="18" xfId="61" applyNumberFormat="1" applyFont="1" applyFill="1" applyBorder="1" applyAlignment="1">
      <alignment horizontal="center"/>
      <protection/>
    </xf>
    <xf numFmtId="3" fontId="41" fillId="0" borderId="18" xfId="61" applyNumberFormat="1" applyFont="1" applyFill="1" applyBorder="1" applyAlignment="1">
      <alignment horizontal="center"/>
      <protection/>
    </xf>
    <xf numFmtId="2" fontId="4" fillId="0" borderId="18" xfId="61" applyNumberFormat="1" applyFont="1" applyBorder="1">
      <alignment/>
      <protection/>
    </xf>
    <xf numFmtId="2" fontId="40" fillId="0" borderId="18" xfId="61" applyNumberFormat="1" applyFont="1" applyBorder="1">
      <alignment/>
      <protection/>
    </xf>
    <xf numFmtId="170" fontId="6" fillId="0" borderId="0" xfId="58" applyNumberFormat="1">
      <alignment/>
      <protection/>
    </xf>
    <xf numFmtId="171" fontId="6" fillId="0" borderId="0" xfId="58" applyNumberFormat="1">
      <alignment/>
      <protection/>
    </xf>
    <xf numFmtId="170" fontId="12" fillId="0" borderId="0" xfId="58" applyNumberFormat="1" applyFont="1" applyBorder="1" applyAlignment="1">
      <alignment vertical="center"/>
      <protection/>
    </xf>
    <xf numFmtId="37" fontId="4" fillId="0" borderId="0" xfId="0" applyNumberFormat="1" applyFont="1" applyBorder="1" applyAlignment="1">
      <alignment/>
    </xf>
    <xf numFmtId="37" fontId="4" fillId="0" borderId="20" xfId="0" applyNumberFormat="1" applyFont="1" applyBorder="1" applyAlignment="1">
      <alignment/>
    </xf>
    <xf numFmtId="185" fontId="1" fillId="0" borderId="10" xfId="0" applyNumberFormat="1" applyFont="1" applyBorder="1" applyAlignment="1">
      <alignment horizontal="centerContinuous" vertical="center"/>
    </xf>
    <xf numFmtId="186" fontId="1" fillId="0" borderId="10" xfId="0" applyNumberFormat="1" applyFont="1" applyBorder="1" applyAlignment="1">
      <alignment horizontal="centerContinuous" vertical="center"/>
    </xf>
    <xf numFmtId="167" fontId="0" fillId="0" borderId="0" xfId="0" applyNumberFormat="1" applyAlignment="1">
      <alignment/>
    </xf>
    <xf numFmtId="3" fontId="6" fillId="0" borderId="0" xfId="0" applyNumberFormat="1" applyFont="1" applyAlignment="1">
      <alignment/>
    </xf>
    <xf numFmtId="184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5" fillId="0" borderId="0" xfId="0" applyFont="1" applyAlignment="1">
      <alignment horizontal="left" vertical="center"/>
    </xf>
    <xf numFmtId="0" fontId="1" fillId="0" borderId="23" xfId="0" applyFont="1" applyBorder="1" applyAlignment="1">
      <alignment horizontal="center" vertical="top" wrapText="1"/>
    </xf>
    <xf numFmtId="0" fontId="1" fillId="0" borderId="22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92" fillId="0" borderId="23" xfId="0" applyFont="1" applyBorder="1" applyAlignment="1">
      <alignment horizontal="left" vertical="center"/>
    </xf>
    <xf numFmtId="187" fontId="4" fillId="0" borderId="23" xfId="57" applyNumberFormat="1" applyFont="1" applyBorder="1" applyAlignment="1" quotePrefix="1">
      <alignment horizontal="right" vertical="center"/>
      <protection/>
    </xf>
    <xf numFmtId="188" fontId="4" fillId="0" borderId="23" xfId="0" applyNumberFormat="1" applyFont="1" applyBorder="1" applyAlignment="1">
      <alignment vertical="center"/>
    </xf>
    <xf numFmtId="188" fontId="92" fillId="0" borderId="23" xfId="0" applyNumberFormat="1" applyFont="1" applyBorder="1" applyAlignment="1">
      <alignment vertical="center"/>
    </xf>
    <xf numFmtId="0" fontId="92" fillId="0" borderId="18" xfId="0" applyFont="1" applyFill="1" applyBorder="1" applyAlignment="1">
      <alignment vertical="center"/>
    </xf>
    <xf numFmtId="187" fontId="4" fillId="0" borderId="18" xfId="57" applyNumberFormat="1" applyFont="1" applyBorder="1" applyAlignment="1" quotePrefix="1">
      <alignment horizontal="right" vertical="center"/>
      <protection/>
    </xf>
    <xf numFmtId="188" fontId="4" fillId="0" borderId="18" xfId="0" applyNumberFormat="1" applyFont="1" applyBorder="1" applyAlignment="1">
      <alignment vertical="center"/>
    </xf>
    <xf numFmtId="188" fontId="92" fillId="0" borderId="18" xfId="0" applyNumberFormat="1" applyFont="1" applyBorder="1" applyAlignment="1">
      <alignment vertical="center"/>
    </xf>
    <xf numFmtId="0" fontId="92" fillId="0" borderId="22" xfId="0" applyFont="1" applyBorder="1" applyAlignment="1">
      <alignment vertical="center"/>
    </xf>
    <xf numFmtId="188" fontId="4" fillId="0" borderId="22" xfId="0" applyNumberFormat="1" applyFont="1" applyBorder="1" applyAlignment="1">
      <alignment vertical="center"/>
    </xf>
    <xf numFmtId="187" fontId="4" fillId="0" borderId="22" xfId="57" applyNumberFormat="1" applyFont="1" applyBorder="1" applyAlignment="1" quotePrefix="1">
      <alignment horizontal="right" vertical="center"/>
      <protection/>
    </xf>
    <xf numFmtId="188" fontId="92" fillId="0" borderId="22" xfId="0" applyNumberFormat="1" applyFont="1" applyBorder="1" applyAlignment="1">
      <alignment vertical="center"/>
    </xf>
    <xf numFmtId="188" fontId="92" fillId="0" borderId="10" xfId="0" applyNumberFormat="1" applyFont="1" applyBorder="1" applyAlignment="1">
      <alignment vertical="center"/>
    </xf>
    <xf numFmtId="170" fontId="41" fillId="0" borderId="18" xfId="61" applyNumberFormat="1" applyFont="1" applyBorder="1" applyAlignment="1">
      <alignment horizontal="center"/>
      <protection/>
    </xf>
    <xf numFmtId="170" fontId="41" fillId="0" borderId="18" xfId="61" applyNumberFormat="1" applyFont="1" applyBorder="1" applyAlignment="1">
      <alignment/>
      <protection/>
    </xf>
    <xf numFmtId="170" fontId="41" fillId="0" borderId="22" xfId="61" applyNumberFormat="1" applyFont="1" applyBorder="1" applyAlignment="1">
      <alignment horizontal="center" vertical="top"/>
      <protection/>
    </xf>
    <xf numFmtId="189" fontId="1" fillId="0" borderId="18" xfId="0" applyNumberFormat="1" applyFont="1" applyBorder="1" applyAlignment="1">
      <alignment horizontal="center"/>
    </xf>
    <xf numFmtId="183" fontId="11" fillId="0" borderId="18" xfId="0" applyNumberFormat="1" applyFont="1" applyBorder="1" applyAlignment="1">
      <alignment horizontal="center"/>
    </xf>
    <xf numFmtId="182" fontId="4" fillId="0" borderId="18" xfId="0" applyNumberFormat="1" applyFont="1" applyBorder="1" applyAlignment="1">
      <alignment horizontal="center"/>
    </xf>
    <xf numFmtId="183" fontId="1" fillId="0" borderId="18" xfId="0" applyNumberFormat="1" applyFont="1" applyBorder="1" applyAlignment="1">
      <alignment horizontal="center"/>
    </xf>
    <xf numFmtId="191" fontId="4" fillId="0" borderId="18" xfId="0" applyNumberFormat="1" applyFont="1" applyBorder="1" applyAlignment="1">
      <alignment horizontal="center"/>
    </xf>
    <xf numFmtId="192" fontId="4" fillId="0" borderId="18" xfId="0" applyNumberFormat="1" applyFont="1" applyBorder="1" applyAlignment="1">
      <alignment horizontal="center"/>
    </xf>
    <xf numFmtId="193" fontId="11" fillId="0" borderId="18" xfId="0" applyNumberFormat="1" applyFont="1" applyBorder="1" applyAlignment="1">
      <alignment horizontal="center"/>
    </xf>
    <xf numFmtId="194" fontId="4" fillId="0" borderId="18" xfId="0" applyNumberFormat="1" applyFont="1" applyBorder="1" applyAlignment="1">
      <alignment horizontal="center"/>
    </xf>
    <xf numFmtId="194" fontId="1" fillId="0" borderId="18" xfId="0" applyNumberFormat="1" applyFont="1" applyBorder="1" applyAlignment="1">
      <alignment horizontal="center"/>
    </xf>
    <xf numFmtId="194" fontId="11" fillId="0" borderId="18" xfId="0" applyNumberFormat="1" applyFont="1" applyBorder="1" applyAlignment="1">
      <alignment horizontal="center"/>
    </xf>
    <xf numFmtId="0" fontId="4" fillId="0" borderId="20" xfId="59" applyFont="1" applyBorder="1" applyAlignment="1">
      <alignment horizontal="center"/>
      <protection/>
    </xf>
    <xf numFmtId="0" fontId="4" fillId="0" borderId="20" xfId="0" applyFont="1" applyBorder="1" applyAlignment="1">
      <alignment horizontal="right"/>
    </xf>
    <xf numFmtId="37" fontId="1" fillId="0" borderId="11" xfId="0" applyNumberFormat="1" applyFont="1" applyBorder="1" applyAlignment="1">
      <alignment horizontal="center" vertical="center"/>
    </xf>
    <xf numFmtId="37" fontId="1" fillId="0" borderId="12" xfId="0" applyNumberFormat="1" applyFont="1" applyBorder="1" applyAlignment="1">
      <alignment horizontal="center" vertical="center"/>
    </xf>
    <xf numFmtId="0" fontId="1" fillId="0" borderId="23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92" fillId="0" borderId="23" xfId="0" applyFont="1" applyBorder="1" applyAlignment="1">
      <alignment horizontal="center" vertical="center" wrapText="1"/>
    </xf>
    <xf numFmtId="0" fontId="92" fillId="0" borderId="22" xfId="0" applyFont="1" applyBorder="1" applyAlignment="1">
      <alignment horizontal="center" vertical="center" wrapText="1"/>
    </xf>
    <xf numFmtId="0" fontId="92" fillId="0" borderId="23" xfId="0" applyFont="1" applyBorder="1" applyAlignment="1">
      <alignment horizontal="center" vertical="center"/>
    </xf>
    <xf numFmtId="0" fontId="92" fillId="0" borderId="22" xfId="0" applyFont="1" applyBorder="1" applyAlignment="1">
      <alignment horizontal="center" vertic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tab1-4" xfId="57"/>
    <cellStyle name="Normal_ind 1-2 march2008" xfId="58"/>
    <cellStyle name="Normal_ind 1-3 march2008" xfId="59"/>
    <cellStyle name="Normal_ind fig 1-1 march2008" xfId="60"/>
    <cellStyle name="Normal_TMUTAB2.2" xfId="61"/>
    <cellStyle name="Normal_TMUTAB2.4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Fig. 1.1 - Stock of registered vehicles, 2003 - 2012
</a:t>
            </a:r>
          </a:p>
        </c:rich>
      </c:tx>
      <c:layout>
        <c:manualLayout>
          <c:xMode val="factor"/>
          <c:yMode val="factor"/>
          <c:x val="-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223"/>
          <c:w val="0.964"/>
          <c:h val="0.75575"/>
        </c:manualLayout>
      </c:layout>
      <c:barChart>
        <c:barDir val="col"/>
        <c:grouping val="stacked"/>
        <c:varyColors val="0"/>
        <c:ser>
          <c:idx val="0"/>
          <c:order val="0"/>
          <c:tx>
            <c:v>Car and dual purpose vehicle</c:v>
          </c:tx>
          <c:spPr>
            <a:pattFill prst="dkUpDiag">
              <a:fgClr>
                <a:srgbClr val="FF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'FIG1-1'!$X$4:$X$13</c:f>
            </c:numRef>
          </c:cat>
          <c:val>
            <c:numRef>
              <c:f>'FIG1-1'!$Y$4:$Y$13</c:f>
            </c:numRef>
          </c:val>
        </c:ser>
        <c:ser>
          <c:idx val="1"/>
          <c:order val="1"/>
          <c:tx>
            <c:v>Motor/autocycle</c:v>
          </c:tx>
          <c:spPr>
            <a:pattFill prst="pct10">
              <a:fgClr>
                <a:srgbClr val="00FF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'FIG1-1'!$X$4:$X$13</c:f>
            </c:numRef>
          </c:cat>
          <c:val>
            <c:numRef>
              <c:f>'FIG1-1'!$Z$4:$Z$13</c:f>
            </c:numRef>
          </c:val>
        </c:ser>
        <c:ser>
          <c:idx val="2"/>
          <c:order val="2"/>
          <c:tx>
            <c:v>Other</c:v>
          </c:tx>
          <c:spPr>
            <a:pattFill prst="dk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'FIG1-1'!$X$4:$X$13</c:f>
            </c:numRef>
          </c:cat>
          <c:val>
            <c:numRef>
              <c:f>'FIG1-1'!$AA$4:$AA$13</c:f>
            </c:numRef>
          </c:val>
        </c:ser>
        <c:overlap val="100"/>
        <c:gapWidth val="80"/>
        <c:axId val="38554477"/>
        <c:axId val="11445974"/>
      </c:barChart>
      <c:catAx>
        <c:axId val="38554477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1445974"/>
        <c:crosses val="autoZero"/>
        <c:auto val="0"/>
        <c:lblOffset val="100"/>
        <c:tickLblSkip val="1"/>
        <c:noMultiLvlLbl val="0"/>
      </c:catAx>
      <c:valAx>
        <c:axId val="11445974"/>
        <c:scaling>
          <c:orientation val="minMax"/>
        </c:scaling>
        <c:axPos val="l"/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855447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625"/>
          <c:y val="0.259"/>
          <c:w val="0.20425"/>
          <c:h val="0.13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Fig. 1.2 -  Age composition of cars and dual purpose vehicles
(as at 31st  December)</a:t>
            </a:r>
          </a:p>
        </c:rich>
      </c:tx>
      <c:layout>
        <c:manualLayout>
          <c:xMode val="factor"/>
          <c:yMode val="factor"/>
          <c:x val="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"/>
          <c:y val="0.14475"/>
          <c:w val="0.816"/>
          <c:h val="0.789"/>
        </c:manualLayout>
      </c:layout>
      <c:barChart>
        <c:barDir val="col"/>
        <c:grouping val="clustered"/>
        <c:varyColors val="0"/>
        <c:ser>
          <c:idx val="0"/>
          <c:order val="0"/>
          <c:tx>
            <c:v>2011</c:v>
          </c:tx>
          <c:spPr>
            <a:pattFill prst="ltUpDiag">
              <a:fgClr>
                <a:srgbClr val="FF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'Tab1.3'!$A$5:$A$8</c:f>
              <c:strCache/>
            </c:strRef>
          </c:cat>
          <c:val>
            <c:numRef>
              <c:f>'Tab1.3'!$B$5:$B$8</c:f>
              <c:numCache/>
            </c:numRef>
          </c:val>
        </c:ser>
        <c:ser>
          <c:idx val="1"/>
          <c:order val="1"/>
          <c:tx>
            <c:v>2012</c:v>
          </c:tx>
          <c:spPr>
            <a:pattFill prst="pct20">
              <a:fgClr>
                <a:srgbClr val="00FF00"/>
              </a:fgClr>
              <a:bgClr>
                <a:srgbClr val="FFFFFF"/>
              </a:bgClr>
            </a:patt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'Tab1.3'!$A$5:$A$8</c:f>
              <c:strCache/>
            </c:strRef>
          </c:cat>
          <c:val>
            <c:numRef>
              <c:f>'Tab1.3'!$E$5:$E$8</c:f>
              <c:numCache/>
            </c:numRef>
          </c:val>
        </c:ser>
        <c:gapWidth val="50"/>
        <c:axId val="35904903"/>
        <c:axId val="54708672"/>
      </c:barChart>
      <c:catAx>
        <c:axId val="359049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Age - group (years)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4708672"/>
        <c:crosses val="autoZero"/>
        <c:auto val="0"/>
        <c:lblOffset val="100"/>
        <c:tickLblSkip val="1"/>
        <c:noMultiLvlLbl val="0"/>
      </c:catAx>
      <c:valAx>
        <c:axId val="547086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Number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590490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325"/>
          <c:y val="0.09525"/>
          <c:w val="0.091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Fig. 1.3 - Age composition of operational bus fleet vehicles                  (as at 31 st December)</a:t>
            </a:r>
          </a:p>
        </c:rich>
      </c:tx>
      <c:layout>
        <c:manualLayout>
          <c:xMode val="factor"/>
          <c:yMode val="factor"/>
          <c:x val="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25"/>
          <c:y val="0.14975"/>
          <c:w val="0.75975"/>
          <c:h val="0.763"/>
        </c:manualLayout>
      </c:layout>
      <c:barChart>
        <c:barDir val="col"/>
        <c:grouping val="clustered"/>
        <c:varyColors val="0"/>
        <c:ser>
          <c:idx val="0"/>
          <c:order val="0"/>
          <c:tx>
            <c:v>2011</c:v>
          </c:tx>
          <c:spPr>
            <a:pattFill prst="dkDn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 1.4'!$A$5:$A$8</c:f>
              <c:strCache/>
            </c:strRef>
          </c:cat>
          <c:val>
            <c:numRef>
              <c:f>'tab 1.4'!$B$5:$B$8</c:f>
              <c:numCache/>
            </c:numRef>
          </c:val>
        </c:ser>
        <c:ser>
          <c:idx val="1"/>
          <c:order val="1"/>
          <c:tx>
            <c:v>2012</c:v>
          </c:tx>
          <c:spPr>
            <a:pattFill prst="dkUpDiag">
              <a:fgClr>
                <a:srgbClr val="9933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 1.4'!$A$5:$A$8</c:f>
              <c:strCache/>
            </c:strRef>
          </c:cat>
          <c:val>
            <c:numRef>
              <c:f>'tab 1.4'!$E$5:$E$8</c:f>
              <c:numCache/>
            </c:numRef>
          </c:val>
        </c:ser>
        <c:gapWidth val="100"/>
        <c:axId val="22616001"/>
        <c:axId val="2217418"/>
      </c:barChart>
      <c:catAx>
        <c:axId val="226160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Age group (Years)</a:t>
                </a:r>
              </a:p>
            </c:rich>
          </c:tx>
          <c:layout>
            <c:manualLayout>
              <c:xMode val="factor"/>
              <c:yMode val="factor"/>
              <c:x val="0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217418"/>
        <c:crosses val="autoZero"/>
        <c:auto val="1"/>
        <c:lblOffset val="100"/>
        <c:tickLblSkip val="1"/>
        <c:noMultiLvlLbl val="0"/>
      </c:catAx>
      <c:valAx>
        <c:axId val="22174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Number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261600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275"/>
          <c:y val="0.12075"/>
          <c:w val="0.139"/>
          <c:h val="0.1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Fig. 2.1 (a) - Vehicles registered, 2003 - 2012</a:t>
            </a:r>
          </a:p>
        </c:rich>
      </c:tx>
      <c:layout>
        <c:manualLayout>
          <c:xMode val="factor"/>
          <c:yMode val="factor"/>
          <c:x val="0.01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205"/>
          <c:w val="0.91475"/>
          <c:h val="0.7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'Fig2.1'!$AC$4</c:f>
              <c:strCache>
                <c:ptCount val="1"/>
                <c:pt idx="0">
                  <c:v>Vehicles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'Fig2.1'!$AB$5:$AB$14</c:f>
              <c:numCache/>
            </c:numRef>
          </c:cat>
          <c:val>
            <c:numRef>
              <c:f>'Fig2.1'!$AC$5:$AC$14</c:f>
              <c:numCache/>
            </c:numRef>
          </c:val>
        </c:ser>
        <c:axId val="19956763"/>
        <c:axId val="45393140"/>
      </c:barChart>
      <c:catAx>
        <c:axId val="199567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2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393140"/>
        <c:crosses val="autoZero"/>
        <c:auto val="1"/>
        <c:lblOffset val="100"/>
        <c:tickLblSkip val="1"/>
        <c:noMultiLvlLbl val="0"/>
      </c:catAx>
      <c:valAx>
        <c:axId val="453931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Number of vehicles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9567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Fig. 2.1 (b) -  Road accidents, 2003 - 2012</a:t>
            </a:r>
          </a:p>
        </c:rich>
      </c:tx>
      <c:layout>
        <c:manualLayout>
          <c:xMode val="factor"/>
          <c:yMode val="factor"/>
          <c:x val="0.01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"/>
          <c:y val="0.11975"/>
          <c:w val="0.92525"/>
          <c:h val="0.80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'Fig2.1'!$AF$4</c:f>
              <c:strCache>
                <c:ptCount val="1"/>
                <c:pt idx="0">
                  <c:v>accidents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'Fig2.1'!$AE$5:$AE$14</c:f>
              <c:numCache/>
            </c:numRef>
          </c:cat>
          <c:val>
            <c:numRef>
              <c:f>'Fig2.1'!$AF$5:$AF$14</c:f>
              <c:numCache/>
            </c:numRef>
          </c:val>
        </c:ser>
        <c:axId val="5885077"/>
        <c:axId val="52965694"/>
      </c:barChart>
      <c:catAx>
        <c:axId val="58850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965694"/>
        <c:crosses val="autoZero"/>
        <c:auto val="1"/>
        <c:lblOffset val="100"/>
        <c:tickLblSkip val="1"/>
        <c:noMultiLvlLbl val="0"/>
      </c:catAx>
      <c:valAx>
        <c:axId val="529656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Number of accidents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850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447675</xdr:colOff>
      <xdr:row>0</xdr:row>
      <xdr:rowOff>95250</xdr:rowOff>
    </xdr:from>
    <xdr:to>
      <xdr:col>9</xdr:col>
      <xdr:colOff>266700</xdr:colOff>
      <xdr:row>13</xdr:row>
      <xdr:rowOff>47625</xdr:rowOff>
    </xdr:to>
    <xdr:sp>
      <xdr:nvSpPr>
        <xdr:cNvPr id="1" name="Text 1"/>
        <xdr:cNvSpPr txBox="1">
          <a:spLocks noChangeArrowheads="1"/>
        </xdr:cNvSpPr>
      </xdr:nvSpPr>
      <xdr:spPr>
        <a:xfrm>
          <a:off x="8753475" y="95250"/>
          <a:ext cx="333375" cy="57150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27432" bIns="27432" anchor="ctr" vert="vert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6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0</xdr:row>
      <xdr:rowOff>19050</xdr:rowOff>
    </xdr:from>
    <xdr:to>
      <xdr:col>7</xdr:col>
      <xdr:colOff>485775</xdr:colOff>
      <xdr:row>12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848600" y="19050"/>
          <a:ext cx="457200" cy="6105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16 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1704975</xdr:colOff>
      <xdr:row>2</xdr:row>
      <xdr:rowOff>371475</xdr:rowOff>
    </xdr:to>
    <xdr:sp>
      <xdr:nvSpPr>
        <xdr:cNvPr id="2" name="Straight Connector 4"/>
        <xdr:cNvSpPr>
          <a:spLocks/>
        </xdr:cNvSpPr>
      </xdr:nvSpPr>
      <xdr:spPr>
        <a:xfrm>
          <a:off x="0" y="514350"/>
          <a:ext cx="1704975" cy="103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11</xdr:col>
      <xdr:colOff>0</xdr:colOff>
      <xdr:row>27</xdr:row>
      <xdr:rowOff>9525</xdr:rowOff>
    </xdr:to>
    <xdr:graphicFrame>
      <xdr:nvGraphicFramePr>
        <xdr:cNvPr id="1" name="Chart 1"/>
        <xdr:cNvGraphicFramePr/>
      </xdr:nvGraphicFramePr>
      <xdr:xfrm>
        <a:off x="0" y="95250"/>
        <a:ext cx="8248650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180975</xdr:colOff>
      <xdr:row>0</xdr:row>
      <xdr:rowOff>38100</xdr:rowOff>
    </xdr:from>
    <xdr:to>
      <xdr:col>12</xdr:col>
      <xdr:colOff>352425</xdr:colOff>
      <xdr:row>36</xdr:row>
      <xdr:rowOff>285750</xdr:rowOff>
    </xdr:to>
    <xdr:sp>
      <xdr:nvSpPr>
        <xdr:cNvPr id="2" name="Text 2"/>
        <xdr:cNvSpPr txBox="1">
          <a:spLocks noChangeArrowheads="1"/>
        </xdr:cNvSpPr>
      </xdr:nvSpPr>
      <xdr:spPr>
        <a:xfrm>
          <a:off x="8429625" y="38100"/>
          <a:ext cx="352425" cy="5953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27432" bIns="27432" anchor="ctr" vert="vert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7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95250</xdr:colOff>
      <xdr:row>2</xdr:row>
      <xdr:rowOff>47625</xdr:rowOff>
    </xdr:from>
    <xdr:to>
      <xdr:col>11</xdr:col>
      <xdr:colOff>523875</xdr:colOff>
      <xdr:row>20</xdr:row>
      <xdr:rowOff>76200</xdr:rowOff>
    </xdr:to>
    <xdr:sp>
      <xdr:nvSpPr>
        <xdr:cNvPr id="1" name="Text 1"/>
        <xdr:cNvSpPr txBox="1">
          <a:spLocks noChangeArrowheads="1"/>
        </xdr:cNvSpPr>
      </xdr:nvSpPr>
      <xdr:spPr>
        <a:xfrm>
          <a:off x="8801100" y="400050"/>
          <a:ext cx="428625" cy="5676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7432" rIns="27432" bIns="27432" anchor="ctr" vert="vert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8 </a:t>
          </a:r>
          <a:r>
            <a:rPr lang="en-US" cap="none" sz="12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0</xdr:rowOff>
    </xdr:from>
    <xdr:to>
      <xdr:col>6</xdr:col>
      <xdr:colOff>342900</xdr:colOff>
      <xdr:row>0</xdr:row>
      <xdr:rowOff>0</xdr:rowOff>
    </xdr:to>
    <xdr:sp>
      <xdr:nvSpPr>
        <xdr:cNvPr id="1" name="Text 2"/>
        <xdr:cNvSpPr txBox="1">
          <a:spLocks noChangeArrowheads="1"/>
        </xdr:cNvSpPr>
      </xdr:nvSpPr>
      <xdr:spPr>
        <a:xfrm>
          <a:off x="123825" y="0"/>
          <a:ext cx="5229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- 7 -</a:t>
          </a:r>
        </a:p>
      </xdr:txBody>
    </xdr:sp>
    <xdr:clientData/>
  </xdr:twoCellAnchor>
  <xdr:twoCellAnchor>
    <xdr:from>
      <xdr:col>0</xdr:col>
      <xdr:colOff>0</xdr:colOff>
      <xdr:row>12</xdr:row>
      <xdr:rowOff>9525</xdr:rowOff>
    </xdr:from>
    <xdr:to>
      <xdr:col>6</xdr:col>
      <xdr:colOff>390525</xdr:colOff>
      <xdr:row>34</xdr:row>
      <xdr:rowOff>133350</xdr:rowOff>
    </xdr:to>
    <xdr:graphicFrame>
      <xdr:nvGraphicFramePr>
        <xdr:cNvPr id="2" name="Chart 2"/>
        <xdr:cNvGraphicFramePr/>
      </xdr:nvGraphicFramePr>
      <xdr:xfrm>
        <a:off x="0" y="3381375"/>
        <a:ext cx="5400675" cy="5581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0</xdr:rowOff>
    </xdr:from>
    <xdr:to>
      <xdr:col>5</xdr:col>
      <xdr:colOff>657225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3448050"/>
        <a:ext cx="54959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</xdr:row>
      <xdr:rowOff>9525</xdr:rowOff>
    </xdr:from>
    <xdr:to>
      <xdr:col>8</xdr:col>
      <xdr:colOff>600075</xdr:colOff>
      <xdr:row>26</xdr:row>
      <xdr:rowOff>0</xdr:rowOff>
    </xdr:to>
    <xdr:graphicFrame>
      <xdr:nvGraphicFramePr>
        <xdr:cNvPr id="1" name="Chart 6"/>
        <xdr:cNvGraphicFramePr/>
      </xdr:nvGraphicFramePr>
      <xdr:xfrm>
        <a:off x="38100" y="219075"/>
        <a:ext cx="543877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30</xdr:row>
      <xdr:rowOff>0</xdr:rowOff>
    </xdr:from>
    <xdr:to>
      <xdr:col>9</xdr:col>
      <xdr:colOff>0</xdr:colOff>
      <xdr:row>55</xdr:row>
      <xdr:rowOff>19050</xdr:rowOff>
    </xdr:to>
    <xdr:graphicFrame>
      <xdr:nvGraphicFramePr>
        <xdr:cNvPr id="2" name="Chart 7"/>
        <xdr:cNvGraphicFramePr/>
      </xdr:nvGraphicFramePr>
      <xdr:xfrm>
        <a:off x="57150" y="4953000"/>
        <a:ext cx="5429250" cy="4067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123825</xdr:colOff>
      <xdr:row>1</xdr:row>
      <xdr:rowOff>57150</xdr:rowOff>
    </xdr:from>
    <xdr:to>
      <xdr:col>12</xdr:col>
      <xdr:colOff>552450</xdr:colOff>
      <xdr:row>31</xdr:row>
      <xdr:rowOff>180975</xdr:rowOff>
    </xdr:to>
    <xdr:sp>
      <xdr:nvSpPr>
        <xdr:cNvPr id="1" name="Text 1"/>
        <xdr:cNvSpPr txBox="1">
          <a:spLocks noChangeArrowheads="1"/>
        </xdr:cNvSpPr>
      </xdr:nvSpPr>
      <xdr:spPr>
        <a:xfrm>
          <a:off x="8382000" y="266700"/>
          <a:ext cx="428625" cy="5657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27432" bIns="27432" anchor="ctr" vert="vert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13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</a:p>
      </xdr:txBody>
    </xdr:sp>
    <xdr:clientData/>
  </xdr:twoCellAnchor>
  <xdr:twoCellAnchor>
    <xdr:from>
      <xdr:col>12</xdr:col>
      <xdr:colOff>123825</xdr:colOff>
      <xdr:row>1</xdr:row>
      <xdr:rowOff>57150</xdr:rowOff>
    </xdr:from>
    <xdr:to>
      <xdr:col>12</xdr:col>
      <xdr:colOff>552450</xdr:colOff>
      <xdr:row>31</xdr:row>
      <xdr:rowOff>180975</xdr:rowOff>
    </xdr:to>
    <xdr:sp>
      <xdr:nvSpPr>
        <xdr:cNvPr id="2" name="Text 1"/>
        <xdr:cNvSpPr txBox="1">
          <a:spLocks noChangeArrowheads="1"/>
        </xdr:cNvSpPr>
      </xdr:nvSpPr>
      <xdr:spPr>
        <a:xfrm>
          <a:off x="8382000" y="266700"/>
          <a:ext cx="428625" cy="5657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27432" bIns="27432" anchor="ctr" vert="vert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13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</a:p>
      </xdr:txBody>
    </xdr:sp>
    <xdr:clientData/>
  </xdr:twoCellAnchor>
  <xdr:twoCellAnchor>
    <xdr:from>
      <xdr:col>12</xdr:col>
      <xdr:colOff>123825</xdr:colOff>
      <xdr:row>1</xdr:row>
      <xdr:rowOff>57150</xdr:rowOff>
    </xdr:from>
    <xdr:to>
      <xdr:col>12</xdr:col>
      <xdr:colOff>552450</xdr:colOff>
      <xdr:row>31</xdr:row>
      <xdr:rowOff>180975</xdr:rowOff>
    </xdr:to>
    <xdr:sp>
      <xdr:nvSpPr>
        <xdr:cNvPr id="3" name="Text 1"/>
        <xdr:cNvSpPr txBox="1">
          <a:spLocks noChangeArrowheads="1"/>
        </xdr:cNvSpPr>
      </xdr:nvSpPr>
      <xdr:spPr>
        <a:xfrm>
          <a:off x="8382000" y="266700"/>
          <a:ext cx="428625" cy="5657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27432" bIns="27432" anchor="ctr" vert="vert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13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</a:p>
      </xdr:txBody>
    </xdr:sp>
    <xdr:clientData/>
  </xdr:twoCellAnchor>
  <xdr:twoCellAnchor>
    <xdr:from>
      <xdr:col>12</xdr:col>
      <xdr:colOff>123825</xdr:colOff>
      <xdr:row>1</xdr:row>
      <xdr:rowOff>57150</xdr:rowOff>
    </xdr:from>
    <xdr:to>
      <xdr:col>12</xdr:col>
      <xdr:colOff>552450</xdr:colOff>
      <xdr:row>31</xdr:row>
      <xdr:rowOff>180975</xdr:rowOff>
    </xdr:to>
    <xdr:sp>
      <xdr:nvSpPr>
        <xdr:cNvPr id="4" name="Text 1"/>
        <xdr:cNvSpPr txBox="1">
          <a:spLocks noChangeArrowheads="1"/>
        </xdr:cNvSpPr>
      </xdr:nvSpPr>
      <xdr:spPr>
        <a:xfrm>
          <a:off x="8382000" y="266700"/>
          <a:ext cx="428625" cy="5657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27432" bIns="27432" anchor="ctr" vert="vert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13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38100</xdr:colOff>
      <xdr:row>2</xdr:row>
      <xdr:rowOff>9525</xdr:rowOff>
    </xdr:from>
    <xdr:to>
      <xdr:col>12</xdr:col>
      <xdr:colOff>504825</xdr:colOff>
      <xdr:row>27</xdr:row>
      <xdr:rowOff>209550</xdr:rowOff>
    </xdr:to>
    <xdr:sp>
      <xdr:nvSpPr>
        <xdr:cNvPr id="1" name="Text 1"/>
        <xdr:cNvSpPr txBox="1">
          <a:spLocks noChangeArrowheads="1"/>
        </xdr:cNvSpPr>
      </xdr:nvSpPr>
      <xdr:spPr>
        <a:xfrm>
          <a:off x="8372475" y="371475"/>
          <a:ext cx="466725" cy="5210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14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12</xdr:col>
      <xdr:colOff>38100</xdr:colOff>
      <xdr:row>2</xdr:row>
      <xdr:rowOff>9525</xdr:rowOff>
    </xdr:from>
    <xdr:to>
      <xdr:col>12</xdr:col>
      <xdr:colOff>504825</xdr:colOff>
      <xdr:row>27</xdr:row>
      <xdr:rowOff>209550</xdr:rowOff>
    </xdr:to>
    <xdr:sp>
      <xdr:nvSpPr>
        <xdr:cNvPr id="2" name="Text 1"/>
        <xdr:cNvSpPr txBox="1">
          <a:spLocks noChangeArrowheads="1"/>
        </xdr:cNvSpPr>
      </xdr:nvSpPr>
      <xdr:spPr>
        <a:xfrm>
          <a:off x="8372475" y="371475"/>
          <a:ext cx="466725" cy="5210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14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15</xdr:row>
      <xdr:rowOff>38100</xdr:rowOff>
    </xdr:from>
    <xdr:to>
      <xdr:col>1</xdr:col>
      <xdr:colOff>9525</xdr:colOff>
      <xdr:row>18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6162675"/>
          <a:ext cx="138112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My%20Documents\INDICATOR-2004\Ind1-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ind-march-07\ind%201-1%20march20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Ntadig-06\Digest%2005%20NTA-TM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1-2"/>
    </sheetNames>
    <sheetDataSet>
      <sheetData sheetId="0">
        <row r="4">
          <cell r="L4">
            <v>68524</v>
          </cell>
        </row>
        <row r="6">
          <cell r="L6">
            <v>39383</v>
          </cell>
        </row>
        <row r="8">
          <cell r="L8">
            <v>26744</v>
          </cell>
        </row>
        <row r="9">
          <cell r="L9">
            <v>98858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">
          <cell r="G4">
            <v>77342</v>
          </cell>
        </row>
        <row r="5">
          <cell r="G5">
            <v>40667</v>
          </cell>
        </row>
        <row r="6">
          <cell r="G6">
            <v>28646</v>
          </cell>
        </row>
        <row r="7">
          <cell r="G7">
            <v>100854</v>
          </cell>
        </row>
        <row r="8">
          <cell r="G8">
            <v>11774</v>
          </cell>
        </row>
        <row r="9">
          <cell r="G9">
            <v>23326</v>
          </cell>
        </row>
        <row r="10">
          <cell r="G10">
            <v>2457</v>
          </cell>
        </row>
        <row r="11">
          <cell r="G11">
            <v>6539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NTENT 1"/>
      <sheetName val="CONTENT 2"/>
      <sheetName val="Illustra"/>
      <sheetName val="Symb&amp;Abb"/>
      <sheetName val="Summary"/>
      <sheetName val="Tab1.1"/>
      <sheetName val="FIG1-1"/>
      <sheetName val="Tab1.2"/>
      <sheetName val="Tab1.3"/>
      <sheetName val="Tab 1.4"/>
      <sheetName val="Tab 1.5"/>
      <sheetName val="TAB1-6"/>
      <sheetName val="Tab1.7"/>
      <sheetName val="Tab 1.8"/>
      <sheetName val="Tab 1.9"/>
      <sheetName val="tab1.10"/>
      <sheetName val="Tab 1.11"/>
      <sheetName val="Tab 1.12a"/>
      <sheetName val="Tab 1.12b"/>
      <sheetName val="Tab 1.12c"/>
      <sheetName val="Tab 1.12d"/>
      <sheetName val="Tab 1.12e"/>
      <sheetName val="Tab 1.12f"/>
      <sheetName val="Tab 1.12g"/>
      <sheetName val="Tab 1.12h"/>
      <sheetName val="Tab 1.12i"/>
      <sheetName val="Table2.1"/>
      <sheetName val="Fig 2.1"/>
      <sheetName val="Sheet1"/>
      <sheetName val="Tab2.2&amp;2.3"/>
      <sheetName val="Tab2.4"/>
      <sheetName val="Tab 2.5"/>
      <sheetName val="Tab 2.6"/>
      <sheetName val="Fig 2.2&amp;2.3"/>
      <sheetName val="Tab2.7&amp;2.8"/>
      <sheetName val="Tab2.9"/>
      <sheetName val="Tab 2.10"/>
      <sheetName val="Tab 2.11"/>
      <sheetName val="Tab2.12"/>
      <sheetName val="Tab2.13"/>
      <sheetName val="Tab 2.14"/>
      <sheetName val="Tab2.15&amp;fig2.4"/>
      <sheetName val="Tab 2.16"/>
      <sheetName val="Tab 2.17"/>
      <sheetName val="Tab 2.18"/>
      <sheetName val="Tab2.19&amp;fig2.5"/>
      <sheetName val="Tab 2.20"/>
      <sheetName val="Tab 2.21"/>
      <sheetName val="Tab 2.22"/>
      <sheetName val="Tab 3.1"/>
      <sheetName val="Tab 3.2"/>
      <sheetName val="Tab3.3"/>
      <sheetName val="Ques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zoomScalePageLayoutView="0" workbookViewId="0" topLeftCell="A1">
      <selection activeCell="N11" sqref="N11"/>
    </sheetView>
  </sheetViews>
  <sheetFormatPr defaultColWidth="9.140625" defaultRowHeight="12.75"/>
  <cols>
    <col min="1" max="1" width="30.8515625" style="0" customWidth="1"/>
    <col min="2" max="2" width="12.140625" style="0" customWidth="1"/>
    <col min="3" max="3" width="13.8515625" style="0" customWidth="1"/>
    <col min="4" max="4" width="12.7109375" style="0" customWidth="1"/>
    <col min="5" max="5" width="14.00390625" style="0" customWidth="1"/>
    <col min="6" max="6" width="13.57421875" style="0" customWidth="1"/>
    <col min="7" max="7" width="12.7109375" style="0" customWidth="1"/>
    <col min="8" max="8" width="14.7109375" style="0" customWidth="1"/>
    <col min="9" max="9" width="7.7109375" style="0" customWidth="1"/>
    <col min="10" max="10" width="5.28125" style="0" customWidth="1"/>
    <col min="11" max="11" width="10.421875" style="0" bestFit="1" customWidth="1"/>
    <col min="12" max="12" width="11.57421875" style="0" bestFit="1" customWidth="1"/>
    <col min="13" max="13" width="10.421875" style="0" bestFit="1" customWidth="1"/>
    <col min="14" max="14" width="9.421875" style="0" bestFit="1" customWidth="1"/>
  </cols>
  <sheetData>
    <row r="1" spans="1:9" s="173" customFormat="1" ht="21.75" customHeight="1">
      <c r="A1" s="170" t="s">
        <v>141</v>
      </c>
      <c r="B1" s="171"/>
      <c r="C1" s="171"/>
      <c r="D1" s="171"/>
      <c r="E1" s="171"/>
      <c r="F1" s="171"/>
      <c r="G1" s="171"/>
      <c r="H1" s="171"/>
      <c r="I1" s="172"/>
    </row>
    <row r="2" spans="1:9" ht="12.75" customHeight="1">
      <c r="A2" s="2"/>
      <c r="B2" s="2"/>
      <c r="C2" s="2"/>
      <c r="D2" s="2"/>
      <c r="E2" s="2"/>
      <c r="F2" s="2"/>
      <c r="G2" s="3"/>
      <c r="H2" s="3"/>
      <c r="I2" s="174"/>
    </row>
    <row r="3" spans="1:9" s="180" customFormat="1" ht="66.75" customHeight="1">
      <c r="A3" s="1" t="s">
        <v>0</v>
      </c>
      <c r="B3" s="175" t="s">
        <v>137</v>
      </c>
      <c r="C3" s="176" t="s">
        <v>75</v>
      </c>
      <c r="D3" s="177" t="s">
        <v>129</v>
      </c>
      <c r="E3" s="175" t="s">
        <v>76</v>
      </c>
      <c r="F3" s="175" t="s">
        <v>77</v>
      </c>
      <c r="G3" s="175" t="s">
        <v>142</v>
      </c>
      <c r="H3" s="178" t="s">
        <v>78</v>
      </c>
      <c r="I3" s="179"/>
    </row>
    <row r="4" spans="1:12" ht="37.5" customHeight="1">
      <c r="A4" s="181" t="s">
        <v>79</v>
      </c>
      <c r="B4" s="182">
        <v>136225</v>
      </c>
      <c r="C4" s="183">
        <v>7207</v>
      </c>
      <c r="D4" s="183">
        <v>5012</v>
      </c>
      <c r="E4" s="183">
        <v>409</v>
      </c>
      <c r="F4" s="184">
        <v>1120</v>
      </c>
      <c r="G4" s="277">
        <f>B4+C4+D4+E4-F4</f>
        <v>147733</v>
      </c>
      <c r="H4" s="185">
        <f aca="true" t="shared" si="0" ref="H4:H11">C4+D4+E4-F4</f>
        <v>11508</v>
      </c>
      <c r="I4" s="186"/>
      <c r="L4" s="345"/>
    </row>
    <row r="5" spans="1:14" ht="37.5" customHeight="1">
      <c r="A5" s="181" t="s">
        <v>80</v>
      </c>
      <c r="B5" s="187">
        <v>49132</v>
      </c>
      <c r="C5" s="183">
        <v>1341</v>
      </c>
      <c r="D5" s="183">
        <v>90</v>
      </c>
      <c r="E5" s="183">
        <v>156</v>
      </c>
      <c r="F5" s="184">
        <v>603</v>
      </c>
      <c r="G5" s="187">
        <f aca="true" t="shared" si="1" ref="G5:G11">B5+C5+D5+E5-F5</f>
        <v>50116</v>
      </c>
      <c r="H5" s="185">
        <f t="shared" si="0"/>
        <v>984</v>
      </c>
      <c r="I5" s="186"/>
      <c r="K5" s="192"/>
      <c r="L5" s="318"/>
      <c r="M5" s="344"/>
      <c r="N5" s="293"/>
    </row>
    <row r="6" spans="1:11" ht="37.5" customHeight="1">
      <c r="A6" s="181" t="s">
        <v>81</v>
      </c>
      <c r="B6" s="187">
        <v>53410</v>
      </c>
      <c r="C6" s="183">
        <v>6517</v>
      </c>
      <c r="D6" s="183">
        <v>46</v>
      </c>
      <c r="E6" s="183">
        <v>367</v>
      </c>
      <c r="F6" s="184">
        <v>703</v>
      </c>
      <c r="G6" s="187">
        <f t="shared" si="1"/>
        <v>59637</v>
      </c>
      <c r="H6" s="185">
        <f t="shared" si="0"/>
        <v>6227</v>
      </c>
      <c r="I6" s="186"/>
      <c r="K6" s="293"/>
    </row>
    <row r="7" spans="1:15" ht="37.5" customHeight="1">
      <c r="A7" s="181" t="s">
        <v>82</v>
      </c>
      <c r="B7" s="187">
        <v>112296</v>
      </c>
      <c r="C7" s="183">
        <v>2942</v>
      </c>
      <c r="D7" s="183">
        <v>7</v>
      </c>
      <c r="E7" s="183">
        <v>1</v>
      </c>
      <c r="F7" s="184">
        <v>1375</v>
      </c>
      <c r="G7" s="187">
        <f t="shared" si="1"/>
        <v>113871</v>
      </c>
      <c r="H7" s="185">
        <f t="shared" si="0"/>
        <v>1575</v>
      </c>
      <c r="I7" s="186"/>
      <c r="K7" s="192"/>
      <c r="L7" s="192"/>
      <c r="M7" s="344"/>
      <c r="N7" s="192"/>
      <c r="O7" s="344"/>
    </row>
    <row r="8" spans="1:14" ht="37.5" customHeight="1">
      <c r="A8" s="181" t="s">
        <v>83</v>
      </c>
      <c r="B8" s="187">
        <v>13539</v>
      </c>
      <c r="C8" s="183">
        <v>334</v>
      </c>
      <c r="D8" s="183">
        <v>193</v>
      </c>
      <c r="E8" s="183">
        <v>64</v>
      </c>
      <c r="F8" s="184">
        <v>228</v>
      </c>
      <c r="G8" s="187">
        <f t="shared" si="1"/>
        <v>13902</v>
      </c>
      <c r="H8" s="185">
        <f t="shared" si="0"/>
        <v>363</v>
      </c>
      <c r="I8" s="186"/>
      <c r="K8" s="192"/>
      <c r="L8" s="192"/>
      <c r="M8" s="192"/>
      <c r="N8" s="192"/>
    </row>
    <row r="9" spans="1:13" ht="37.5" customHeight="1">
      <c r="A9" s="181" t="s">
        <v>84</v>
      </c>
      <c r="B9" s="187">
        <v>26090</v>
      </c>
      <c r="C9" s="183">
        <v>362</v>
      </c>
      <c r="D9" s="183">
        <v>207</v>
      </c>
      <c r="E9" s="183">
        <v>106</v>
      </c>
      <c r="F9" s="184">
        <v>472</v>
      </c>
      <c r="G9" s="187">
        <f t="shared" si="1"/>
        <v>26293</v>
      </c>
      <c r="H9" s="185">
        <f t="shared" si="0"/>
        <v>203</v>
      </c>
      <c r="I9" s="186"/>
      <c r="M9" s="192"/>
    </row>
    <row r="10" spans="1:9" ht="37.5" customHeight="1">
      <c r="A10" s="181" t="s">
        <v>85</v>
      </c>
      <c r="B10" s="187">
        <v>2912</v>
      </c>
      <c r="C10" s="183">
        <v>151</v>
      </c>
      <c r="D10" s="278">
        <v>0</v>
      </c>
      <c r="E10" s="278">
        <v>0</v>
      </c>
      <c r="F10" s="184">
        <v>106</v>
      </c>
      <c r="G10" s="187">
        <f t="shared" si="1"/>
        <v>2957</v>
      </c>
      <c r="H10" s="185">
        <f t="shared" si="0"/>
        <v>45</v>
      </c>
      <c r="I10" s="186"/>
    </row>
    <row r="11" spans="1:13" ht="37.5" customHeight="1">
      <c r="A11" s="181" t="s">
        <v>86</v>
      </c>
      <c r="B11" s="187">
        <v>7315</v>
      </c>
      <c r="C11" s="183">
        <v>167</v>
      </c>
      <c r="D11" s="183">
        <v>78</v>
      </c>
      <c r="E11" s="183">
        <v>44</v>
      </c>
      <c r="F11" s="184">
        <v>187</v>
      </c>
      <c r="G11" s="187">
        <f t="shared" si="1"/>
        <v>7417</v>
      </c>
      <c r="H11" s="185">
        <f t="shared" si="0"/>
        <v>102</v>
      </c>
      <c r="I11" s="186"/>
      <c r="L11" s="143"/>
      <c r="M11" s="344"/>
    </row>
    <row r="12" spans="1:13" ht="37.5" customHeight="1">
      <c r="A12" s="188" t="s">
        <v>87</v>
      </c>
      <c r="B12" s="271">
        <f aca="true" t="shared" si="2" ref="B12:H12">SUM(B4:B11)</f>
        <v>400919</v>
      </c>
      <c r="C12" s="271">
        <f t="shared" si="2"/>
        <v>19021</v>
      </c>
      <c r="D12" s="340">
        <f t="shared" si="2"/>
        <v>5633</v>
      </c>
      <c r="E12" s="341">
        <f t="shared" si="2"/>
        <v>1147</v>
      </c>
      <c r="F12" s="271">
        <f t="shared" si="2"/>
        <v>4794</v>
      </c>
      <c r="G12" s="271">
        <f t="shared" si="2"/>
        <v>421926</v>
      </c>
      <c r="H12" s="189">
        <f t="shared" si="2"/>
        <v>21007</v>
      </c>
      <c r="I12" s="186"/>
      <c r="L12" s="143"/>
      <c r="M12" s="344"/>
    </row>
    <row r="13" spans="1:12" s="190" customFormat="1" ht="15" customHeight="1">
      <c r="A13" s="3" t="s">
        <v>88</v>
      </c>
      <c r="B13"/>
      <c r="C13"/>
      <c r="D13"/>
      <c r="E13"/>
      <c r="F13"/>
      <c r="G13"/>
      <c r="H13"/>
      <c r="I13" s="191"/>
      <c r="L13" s="343"/>
    </row>
    <row r="14" spans="1:9" s="190" customFormat="1" ht="15" customHeight="1">
      <c r="A14" s="10" t="s">
        <v>89</v>
      </c>
      <c r="B14"/>
      <c r="C14"/>
      <c r="D14"/>
      <c r="E14" s="192"/>
      <c r="F14"/>
      <c r="G14"/>
      <c r="H14"/>
      <c r="I14" s="173"/>
    </row>
    <row r="15" spans="1:9" s="190" customFormat="1" ht="15" customHeight="1">
      <c r="A15" s="10" t="s">
        <v>90</v>
      </c>
      <c r="B15"/>
      <c r="C15"/>
      <c r="D15"/>
      <c r="E15" s="192"/>
      <c r="F15" s="193"/>
      <c r="G15"/>
      <c r="H15"/>
      <c r="I15" s="173"/>
    </row>
    <row r="16" spans="1:9" s="190" customFormat="1" ht="15" customHeight="1">
      <c r="A16"/>
      <c r="B16"/>
      <c r="C16"/>
      <c r="D16" s="192"/>
      <c r="E16" s="192"/>
      <c r="F16" s="193"/>
      <c r="G16"/>
      <c r="H16"/>
      <c r="I16" s="293"/>
    </row>
    <row r="17" spans="2:6" ht="12.75">
      <c r="B17" s="192"/>
      <c r="C17" s="192"/>
      <c r="D17" s="192"/>
      <c r="E17" s="192"/>
      <c r="F17" s="192"/>
    </row>
    <row r="19" ht="12.75">
      <c r="E19" s="342"/>
    </row>
    <row r="22" ht="12.75">
      <c r="G22" s="293"/>
    </row>
    <row r="28" spans="3:6" ht="12.75">
      <c r="C28" s="192"/>
      <c r="D28" s="293"/>
      <c r="E28" s="293"/>
      <c r="F28" s="293"/>
    </row>
  </sheetData>
  <sheetProtection/>
  <printOptions/>
  <pageMargins left="0.75" right="0" top="0.75" bottom="0.75" header="0.5" footer="0.25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1">
      <selection activeCell="K9" sqref="K9"/>
    </sheetView>
  </sheetViews>
  <sheetFormatPr defaultColWidth="9.140625" defaultRowHeight="12.75"/>
  <cols>
    <col min="1" max="1" width="20.8515625" style="59" customWidth="1"/>
    <col min="2" max="2" width="8.28125" style="59" customWidth="1"/>
    <col min="3" max="3" width="8.8515625" style="59" customWidth="1"/>
    <col min="4" max="4" width="8.421875" style="59" customWidth="1"/>
    <col min="5" max="9" width="8.57421875" style="59" customWidth="1"/>
    <col min="10" max="16384" width="9.140625" style="59" customWidth="1"/>
  </cols>
  <sheetData>
    <row r="1" spans="1:9" ht="29.25" customHeight="1">
      <c r="A1" s="56" t="s">
        <v>158</v>
      </c>
      <c r="B1" s="57"/>
      <c r="C1" s="58"/>
      <c r="D1" s="58"/>
      <c r="E1" s="58"/>
      <c r="F1" s="58"/>
      <c r="G1" s="58"/>
      <c r="H1" s="58"/>
      <c r="I1" s="58"/>
    </row>
    <row r="2" ht="7.5" customHeight="1">
      <c r="F2" s="60"/>
    </row>
    <row r="3" spans="1:9" ht="28.5" customHeight="1">
      <c r="A3" s="61" t="s">
        <v>28</v>
      </c>
      <c r="B3" s="166" t="s">
        <v>157</v>
      </c>
      <c r="C3" s="62"/>
      <c r="D3" s="62"/>
      <c r="E3" s="64"/>
      <c r="F3" s="63">
        <v>2012</v>
      </c>
      <c r="G3" s="62"/>
      <c r="H3" s="62"/>
      <c r="I3" s="64"/>
    </row>
    <row r="4" spans="1:9" s="65" customFormat="1" ht="30" customHeight="1">
      <c r="A4" s="169" t="s">
        <v>29</v>
      </c>
      <c r="B4" s="154" t="s">
        <v>30</v>
      </c>
      <c r="C4" s="148" t="s">
        <v>31</v>
      </c>
      <c r="D4" s="303" t="s">
        <v>1</v>
      </c>
      <c r="E4" s="301" t="s">
        <v>3</v>
      </c>
      <c r="F4" s="154" t="s">
        <v>30</v>
      </c>
      <c r="G4" s="148" t="s">
        <v>31</v>
      </c>
      <c r="H4" s="303" t="s">
        <v>1</v>
      </c>
      <c r="I4" s="301" t="s">
        <v>3</v>
      </c>
    </row>
    <row r="5" spans="1:14" ht="53.25" customHeight="1">
      <c r="A5" s="132" t="s">
        <v>32</v>
      </c>
      <c r="B5" s="67">
        <v>320</v>
      </c>
      <c r="C5" s="67">
        <v>275</v>
      </c>
      <c r="D5" s="304">
        <f>SUM(B5:C5)</f>
        <v>595</v>
      </c>
      <c r="E5" s="302">
        <f>D5/D10*100</f>
        <v>17.3874926943308</v>
      </c>
      <c r="F5" s="67">
        <v>317</v>
      </c>
      <c r="G5" s="67">
        <v>303</v>
      </c>
      <c r="H5" s="304">
        <f>SUM(F5:G5)</f>
        <v>620</v>
      </c>
      <c r="I5" s="302">
        <f>H5/H10*100</f>
        <v>17.70416904625928</v>
      </c>
      <c r="N5" s="323"/>
    </row>
    <row r="6" spans="1:14" ht="53.25" customHeight="1">
      <c r="A6" s="66" t="s">
        <v>33</v>
      </c>
      <c r="B6" s="67">
        <v>502</v>
      </c>
      <c r="C6" s="67">
        <v>430</v>
      </c>
      <c r="D6" s="304">
        <f>SUM(B6:C6)</f>
        <v>932</v>
      </c>
      <c r="E6" s="302">
        <f>D6/D10*100</f>
        <v>27.235534774985386</v>
      </c>
      <c r="F6" s="67">
        <v>471</v>
      </c>
      <c r="G6" s="67">
        <v>467</v>
      </c>
      <c r="H6" s="304">
        <f>SUM(F6:G6)</f>
        <v>938</v>
      </c>
      <c r="I6" s="302">
        <f>H6/H10*100</f>
        <v>26.784694460308394</v>
      </c>
      <c r="N6" s="323"/>
    </row>
    <row r="7" spans="1:14" ht="53.25" customHeight="1">
      <c r="A7" s="66" t="s">
        <v>34</v>
      </c>
      <c r="B7" s="67">
        <v>257</v>
      </c>
      <c r="C7" s="67">
        <v>269</v>
      </c>
      <c r="D7" s="304">
        <f>SUM(B7:C7)</f>
        <v>526</v>
      </c>
      <c r="E7" s="302">
        <f>D7/D10*100</f>
        <v>15.371127995324372</v>
      </c>
      <c r="F7" s="67">
        <v>268</v>
      </c>
      <c r="G7" s="67">
        <v>276</v>
      </c>
      <c r="H7" s="304">
        <f>SUM(F7:G7)</f>
        <v>544</v>
      </c>
      <c r="I7" s="302">
        <f>H7/H10*100</f>
        <v>15.53398058252427</v>
      </c>
      <c r="N7" s="323"/>
    </row>
    <row r="8" spans="1:14" ht="53.25" customHeight="1">
      <c r="A8" s="68" t="s">
        <v>35</v>
      </c>
      <c r="B8" s="67">
        <v>615</v>
      </c>
      <c r="C8" s="67">
        <v>613</v>
      </c>
      <c r="D8" s="304">
        <f>SUM(B8:C8)</f>
        <v>1228</v>
      </c>
      <c r="E8" s="302">
        <f>D8/D10*100</f>
        <v>35.885447106955</v>
      </c>
      <c r="F8" s="67">
        <v>647</v>
      </c>
      <c r="G8" s="67">
        <v>590</v>
      </c>
      <c r="H8" s="304">
        <f>SUM(F8:G8)</f>
        <v>1237</v>
      </c>
      <c r="I8" s="302">
        <f>H8/H10*100</f>
        <v>35.32267275842376</v>
      </c>
      <c r="N8" s="323"/>
    </row>
    <row r="9" spans="1:14" ht="53.25" customHeight="1">
      <c r="A9" s="66" t="s">
        <v>36</v>
      </c>
      <c r="B9" s="67">
        <v>40</v>
      </c>
      <c r="C9" s="67">
        <v>101</v>
      </c>
      <c r="D9" s="304">
        <v>141</v>
      </c>
      <c r="E9" s="302">
        <f>D9/D10*100</f>
        <v>4.120397428404441</v>
      </c>
      <c r="F9" s="67">
        <v>42</v>
      </c>
      <c r="G9" s="67">
        <v>121</v>
      </c>
      <c r="H9" s="304">
        <f>SUM(F9:G9)</f>
        <v>163</v>
      </c>
      <c r="I9" s="302">
        <f>H9/H10*100</f>
        <v>4.6544831524842945</v>
      </c>
      <c r="N9" s="323"/>
    </row>
    <row r="10" spans="1:14" ht="44.25" customHeight="1">
      <c r="A10" s="144" t="s">
        <v>1</v>
      </c>
      <c r="B10" s="133">
        <f>SUM(B5:B9)</f>
        <v>1734</v>
      </c>
      <c r="C10" s="300">
        <f>SUM(C5:C9)</f>
        <v>1688</v>
      </c>
      <c r="D10" s="134">
        <f>SUM(D5:D9)</f>
        <v>3422</v>
      </c>
      <c r="E10" s="305">
        <f>D10/D10*100</f>
        <v>100</v>
      </c>
      <c r="F10" s="133">
        <f>SUM(F5:F9)</f>
        <v>1745</v>
      </c>
      <c r="G10" s="300">
        <f>SUM(G5:G9)</f>
        <v>1757</v>
      </c>
      <c r="H10" s="134">
        <f>SUM(H5:H9)</f>
        <v>3502</v>
      </c>
      <c r="I10" s="305">
        <f>H10/H10*100</f>
        <v>100</v>
      </c>
      <c r="M10" s="324"/>
      <c r="N10" s="323"/>
    </row>
    <row r="11" ht="12.75">
      <c r="B11" s="69"/>
    </row>
    <row r="12" spans="1:2" ht="22.5" customHeight="1">
      <c r="A12" s="317" t="s">
        <v>134</v>
      </c>
      <c r="B12" s="69"/>
    </row>
    <row r="13" ht="12.75">
      <c r="B13" s="69"/>
    </row>
    <row r="14" spans="1:2" s="151" customFormat="1" ht="15.75" customHeight="1">
      <c r="A14" s="74" t="s">
        <v>156</v>
      </c>
      <c r="B14" s="150"/>
    </row>
    <row r="15" ht="12.75">
      <c r="B15" s="69"/>
    </row>
    <row r="16" spans="1:9" s="72" customFormat="1" ht="41.25" customHeight="1">
      <c r="A16" s="70" t="s">
        <v>57</v>
      </c>
      <c r="B16" s="166" t="s">
        <v>157</v>
      </c>
      <c r="C16" s="62"/>
      <c r="D16" s="62"/>
      <c r="E16" s="71"/>
      <c r="F16" s="62">
        <v>2012</v>
      </c>
      <c r="G16" s="62"/>
      <c r="H16" s="62"/>
      <c r="I16" s="71"/>
    </row>
    <row r="17" spans="1:9" s="76" customFormat="1" ht="6.75" customHeight="1">
      <c r="A17" s="73"/>
      <c r="B17" s="73"/>
      <c r="C17" s="74"/>
      <c r="D17" s="74"/>
      <c r="E17" s="75"/>
      <c r="F17" s="74"/>
      <c r="G17" s="74"/>
      <c r="H17" s="74"/>
      <c r="I17" s="75"/>
    </row>
    <row r="18" spans="1:9" s="65" customFormat="1" ht="30" customHeight="1">
      <c r="A18" s="165" t="s">
        <v>37</v>
      </c>
      <c r="B18" s="167" t="s">
        <v>30</v>
      </c>
      <c r="C18" s="148" t="s">
        <v>31</v>
      </c>
      <c r="D18" s="303" t="s">
        <v>1</v>
      </c>
      <c r="E18" s="301" t="s">
        <v>3</v>
      </c>
      <c r="F18" s="149" t="s">
        <v>30</v>
      </c>
      <c r="G18" s="148" t="s">
        <v>31</v>
      </c>
      <c r="H18" s="303" t="s">
        <v>1</v>
      </c>
      <c r="I18" s="301" t="s">
        <v>3</v>
      </c>
    </row>
    <row r="19" spans="1:9" ht="15.75">
      <c r="A19" s="77"/>
      <c r="B19" s="77"/>
      <c r="C19" s="78"/>
      <c r="D19" s="78"/>
      <c r="E19" s="306"/>
      <c r="F19" s="79"/>
      <c r="G19" s="78"/>
      <c r="H19" s="78"/>
      <c r="I19" s="306"/>
    </row>
    <row r="20" spans="1:9" ht="43.5" customHeight="1">
      <c r="A20" s="80" t="s">
        <v>132</v>
      </c>
      <c r="B20" s="146">
        <v>40</v>
      </c>
      <c r="C20" s="146">
        <v>39</v>
      </c>
      <c r="D20" s="146">
        <f>SUM(B20:C20)</f>
        <v>79</v>
      </c>
      <c r="E20" s="307">
        <f>D20/D23*100</f>
        <v>46.74556213017752</v>
      </c>
      <c r="F20" s="146">
        <v>41</v>
      </c>
      <c r="G20" s="146">
        <v>48</v>
      </c>
      <c r="H20" s="146">
        <f>SUM(F20:G20)</f>
        <v>89</v>
      </c>
      <c r="I20" s="307">
        <f>H20/H23*100</f>
        <v>46.8421052631579</v>
      </c>
    </row>
    <row r="21" spans="1:9" ht="43.5" customHeight="1">
      <c r="A21" s="80" t="s">
        <v>133</v>
      </c>
      <c r="B21" s="168">
        <v>51</v>
      </c>
      <c r="C21" s="146">
        <v>39</v>
      </c>
      <c r="D21" s="146">
        <f>SUM(B21:C21)</f>
        <v>90</v>
      </c>
      <c r="E21" s="307">
        <f>D21/D23*100</f>
        <v>53.25443786982249</v>
      </c>
      <c r="F21" s="168">
        <v>45</v>
      </c>
      <c r="G21" s="146">
        <v>56</v>
      </c>
      <c r="H21" s="146">
        <f>SUM(F21:G21)</f>
        <v>101</v>
      </c>
      <c r="I21" s="307">
        <f>H21/H23*100</f>
        <v>53.1578947368421</v>
      </c>
    </row>
    <row r="22" spans="1:9" ht="18" customHeight="1">
      <c r="A22" s="80"/>
      <c r="B22" s="168"/>
      <c r="C22" s="146"/>
      <c r="D22" s="146"/>
      <c r="E22" s="307"/>
      <c r="F22" s="168"/>
      <c r="G22" s="146"/>
      <c r="H22" s="146"/>
      <c r="I22" s="307"/>
    </row>
    <row r="23" spans="1:9" s="76" customFormat="1" ht="30.75" customHeight="1">
      <c r="A23" s="81" t="s">
        <v>1</v>
      </c>
      <c r="B23" s="147">
        <f>SUM(B20:B21)</f>
        <v>91</v>
      </c>
      <c r="C23" s="147">
        <f>SUM(C20:C21)</f>
        <v>78</v>
      </c>
      <c r="D23" s="147">
        <f>SUM(D20:D21)</f>
        <v>169</v>
      </c>
      <c r="E23" s="308">
        <f>D23/D23*100</f>
        <v>100</v>
      </c>
      <c r="F23" s="147">
        <f>SUM(F20:F21)</f>
        <v>86</v>
      </c>
      <c r="G23" s="147">
        <f>SUM(G20:G21)</f>
        <v>104</v>
      </c>
      <c r="H23" s="147">
        <f>SUM(H20:H21)</f>
        <v>190</v>
      </c>
      <c r="I23" s="308">
        <f>H23/H23*100</f>
        <v>100</v>
      </c>
    </row>
    <row r="24" spans="1:9" ht="16.5" customHeight="1">
      <c r="A24" s="82"/>
      <c r="B24" s="142"/>
      <c r="C24" s="142"/>
      <c r="D24" s="142"/>
      <c r="E24" s="75"/>
      <c r="F24" s="142"/>
      <c r="G24" s="142"/>
      <c r="H24" s="142"/>
      <c r="I24" s="75"/>
    </row>
    <row r="25" ht="8.25" customHeight="1"/>
    <row r="26" ht="18" customHeight="1">
      <c r="A26" s="59" t="s">
        <v>134</v>
      </c>
    </row>
    <row r="29" ht="12.75">
      <c r="D29" s="145"/>
    </row>
  </sheetData>
  <sheetProtection/>
  <printOptions horizontalCentered="1"/>
  <pageMargins left="0.75" right="0.53" top="0.75" bottom="0.75" header="0.5" footer="0.5"/>
  <pageSetup horizontalDpi="180" verticalDpi="180" orientation="portrait" paperSize="9" r:id="rId2"/>
  <headerFooter alignWithMargins="0">
    <oddHeader>&amp;C&amp;"Times New Roman,Regular"&amp;12 15</oddHeader>
  </headerFooter>
  <ignoredErrors>
    <ignoredError sqref="E10 H10 E23" formula="1"/>
    <ignoredError sqref="F10:G10 I10 H5:H8" emptyCellReference="1" formula="1"/>
    <ignoredError sqref="I10" evalError="1" formula="1"/>
    <ignoredError sqref="I5 H9:I9 I6 I7 I8 I20:I21 I23" evalError="1"/>
    <ignoredError sqref="H5:H8" emptyCellReference="1" evalError="1"/>
    <ignoredError sqref="F23:G23 H20:H21" emptyCellReference="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">
      <selection activeCell="L10" sqref="L10"/>
    </sheetView>
  </sheetViews>
  <sheetFormatPr defaultColWidth="9.140625" defaultRowHeight="12.75"/>
  <cols>
    <col min="1" max="1" width="25.57421875" style="0" customWidth="1"/>
    <col min="2" max="7" width="15.28125" style="0" customWidth="1"/>
  </cols>
  <sheetData>
    <row r="1" ht="40.5" customHeight="1">
      <c r="A1" s="346" t="s">
        <v>151</v>
      </c>
    </row>
    <row r="2" spans="1:7" ht="52.5" customHeight="1">
      <c r="A2" s="347" t="s">
        <v>144</v>
      </c>
      <c r="B2" s="392" t="s">
        <v>145</v>
      </c>
      <c r="C2" s="392" t="s">
        <v>146</v>
      </c>
      <c r="D2" s="392" t="s">
        <v>147</v>
      </c>
      <c r="E2" s="392" t="s">
        <v>148</v>
      </c>
      <c r="F2" s="392" t="s">
        <v>149</v>
      </c>
      <c r="G2" s="394" t="s">
        <v>1</v>
      </c>
    </row>
    <row r="3" spans="1:10" ht="30" customHeight="1">
      <c r="A3" s="348" t="s">
        <v>166</v>
      </c>
      <c r="B3" s="393"/>
      <c r="C3" s="393"/>
      <c r="D3" s="393"/>
      <c r="E3" s="393"/>
      <c r="F3" s="393"/>
      <c r="G3" s="395"/>
      <c r="J3" s="349"/>
    </row>
    <row r="4" spans="1:7" ht="42" customHeight="1">
      <c r="A4" s="350" t="s">
        <v>159</v>
      </c>
      <c r="B4" s="351" t="s">
        <v>150</v>
      </c>
      <c r="C4" s="351" t="s">
        <v>150</v>
      </c>
      <c r="D4" s="351" t="s">
        <v>150</v>
      </c>
      <c r="E4" s="352">
        <v>1</v>
      </c>
      <c r="F4" s="351" t="s">
        <v>150</v>
      </c>
      <c r="G4" s="353">
        <f>SUM(B4:F4)</f>
        <v>1</v>
      </c>
    </row>
    <row r="5" spans="1:7" ht="42" customHeight="1">
      <c r="A5" s="354" t="s">
        <v>161</v>
      </c>
      <c r="B5" s="355" t="s">
        <v>150</v>
      </c>
      <c r="C5" s="355" t="s">
        <v>150</v>
      </c>
      <c r="D5" s="355" t="s">
        <v>150</v>
      </c>
      <c r="E5" s="355" t="s">
        <v>150</v>
      </c>
      <c r="F5" s="355" t="s">
        <v>150</v>
      </c>
      <c r="G5" s="355" t="s">
        <v>150</v>
      </c>
    </row>
    <row r="6" spans="1:7" ht="42" customHeight="1">
      <c r="A6" s="354" t="s">
        <v>162</v>
      </c>
      <c r="B6" s="356">
        <v>2</v>
      </c>
      <c r="C6" s="356">
        <v>2</v>
      </c>
      <c r="D6" s="356">
        <v>3</v>
      </c>
      <c r="E6" s="355" t="s">
        <v>150</v>
      </c>
      <c r="F6" s="356">
        <v>10</v>
      </c>
      <c r="G6" s="357">
        <f aca="true" t="shared" si="0" ref="G6:G11">SUM(B6:F6)</f>
        <v>17</v>
      </c>
    </row>
    <row r="7" spans="1:7" ht="42" customHeight="1">
      <c r="A7" s="354" t="s">
        <v>163</v>
      </c>
      <c r="B7" s="356">
        <v>3</v>
      </c>
      <c r="C7" s="356">
        <v>5</v>
      </c>
      <c r="D7" s="356">
        <v>9</v>
      </c>
      <c r="E7" s="356">
        <v>12</v>
      </c>
      <c r="F7" s="356">
        <v>29</v>
      </c>
      <c r="G7" s="357">
        <f t="shared" si="0"/>
        <v>58</v>
      </c>
    </row>
    <row r="8" spans="1:7" ht="42" customHeight="1">
      <c r="A8" s="354" t="s">
        <v>164</v>
      </c>
      <c r="B8" s="355" t="s">
        <v>150</v>
      </c>
      <c r="C8" s="356">
        <v>4</v>
      </c>
      <c r="D8" s="356">
        <v>2</v>
      </c>
      <c r="E8" s="356">
        <v>7</v>
      </c>
      <c r="F8" s="356">
        <v>13</v>
      </c>
      <c r="G8" s="357">
        <f t="shared" si="0"/>
        <v>26</v>
      </c>
    </row>
    <row r="9" spans="1:7" ht="42" customHeight="1">
      <c r="A9" s="354" t="s">
        <v>165</v>
      </c>
      <c r="B9" s="356">
        <v>1</v>
      </c>
      <c r="C9" s="356">
        <v>1</v>
      </c>
      <c r="D9" s="356">
        <v>5</v>
      </c>
      <c r="E9" s="356">
        <v>5</v>
      </c>
      <c r="F9" s="356">
        <v>12</v>
      </c>
      <c r="G9" s="357">
        <f t="shared" si="0"/>
        <v>24</v>
      </c>
    </row>
    <row r="10" spans="1:7" ht="42" customHeight="1">
      <c r="A10" s="358" t="s">
        <v>160</v>
      </c>
      <c r="B10" s="359">
        <v>3</v>
      </c>
      <c r="C10" s="360" t="s">
        <v>150</v>
      </c>
      <c r="D10" s="356">
        <v>2</v>
      </c>
      <c r="E10" s="359">
        <v>19</v>
      </c>
      <c r="F10" s="359">
        <v>6</v>
      </c>
      <c r="G10" s="361">
        <f t="shared" si="0"/>
        <v>30</v>
      </c>
    </row>
    <row r="11" spans="1:7" ht="42" customHeight="1">
      <c r="A11" s="188" t="s">
        <v>169</v>
      </c>
      <c r="B11" s="362">
        <f>SUM(B4:B10)</f>
        <v>9</v>
      </c>
      <c r="C11" s="362">
        <f>SUM(C4:C10)</f>
        <v>12</v>
      </c>
      <c r="D11" s="362">
        <f>SUM(D4:D10)</f>
        <v>21</v>
      </c>
      <c r="E11" s="362">
        <f>SUM(E4:E10)</f>
        <v>44</v>
      </c>
      <c r="F11" s="362">
        <f>SUM(F4:F10)</f>
        <v>70</v>
      </c>
      <c r="G11" s="362">
        <f t="shared" si="0"/>
        <v>156</v>
      </c>
    </row>
  </sheetData>
  <sheetProtection/>
  <mergeCells count="6">
    <mergeCell ref="B2:B3"/>
    <mergeCell ref="C2:C3"/>
    <mergeCell ref="D2:D3"/>
    <mergeCell ref="E2:E3"/>
    <mergeCell ref="F2:F3"/>
    <mergeCell ref="G2:G3"/>
  </mergeCells>
  <printOptions/>
  <pageMargins left="1.2" right="0.5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AB37"/>
  <sheetViews>
    <sheetView zoomScalePageLayoutView="0" workbookViewId="0" topLeftCell="A1">
      <selection activeCell="O24" sqref="O24"/>
    </sheetView>
  </sheetViews>
  <sheetFormatPr defaultColWidth="9.140625" defaultRowHeight="12.75"/>
  <cols>
    <col min="1" max="1" width="32.57421875" style="194" customWidth="1"/>
    <col min="2" max="7" width="9.00390625" style="194" customWidth="1"/>
    <col min="8" max="11" width="9.28125" style="194" customWidth="1"/>
    <col min="12" max="12" width="2.7109375" style="194" customWidth="1"/>
    <col min="13" max="13" width="6.7109375" style="194" customWidth="1"/>
    <col min="14" max="14" width="10.00390625" style="194" customWidth="1"/>
    <col min="15" max="16" width="10.28125" style="194" bestFit="1" customWidth="1"/>
    <col min="17" max="17" width="9.28125" style="194" bestFit="1" customWidth="1"/>
    <col min="18" max="23" width="9.140625" style="194" customWidth="1"/>
    <col min="24" max="24" width="8.00390625" style="194" hidden="1" customWidth="1"/>
    <col min="25" max="25" width="13.28125" style="194" hidden="1" customWidth="1"/>
    <col min="26" max="26" width="14.140625" style="194" hidden="1" customWidth="1"/>
    <col min="27" max="27" width="14.8515625" style="194" hidden="1" customWidth="1"/>
    <col min="28" max="28" width="16.00390625" style="194" hidden="1" customWidth="1"/>
    <col min="29" max="16384" width="9.140625" style="194" customWidth="1"/>
  </cols>
  <sheetData>
    <row r="1" ht="6.75" customHeight="1"/>
    <row r="3" spans="25:28" ht="12.75">
      <c r="Y3" s="194" t="s">
        <v>91</v>
      </c>
      <c r="Z3" s="194" t="s">
        <v>92</v>
      </c>
      <c r="AA3" s="194" t="s">
        <v>93</v>
      </c>
      <c r="AB3" s="194" t="s">
        <v>1</v>
      </c>
    </row>
    <row r="4" spans="24:28" ht="12.75">
      <c r="X4" s="194">
        <v>2003</v>
      </c>
      <c r="Y4" s="196">
        <f>SUM('[1]IND1-2'!$L$4,'[1]IND1-2'!$L$6)</f>
        <v>107907</v>
      </c>
      <c r="Z4" s="196">
        <f>SUM('[1]IND1-2'!$L$8:$L$9)</f>
        <v>125602</v>
      </c>
      <c r="AA4" s="195">
        <v>42862</v>
      </c>
      <c r="AB4" s="195">
        <f aca="true" t="shared" si="0" ref="AB4:AB13">SUM(Y4:AA4)</f>
        <v>276371</v>
      </c>
    </row>
    <row r="5" spans="24:28" ht="12.75">
      <c r="X5" s="194">
        <v>2004</v>
      </c>
      <c r="Y5" s="195">
        <f>SUM('[2]Sheet1'!$G$4:$G$5)</f>
        <v>118009</v>
      </c>
      <c r="Z5" s="194">
        <f>SUM('[2]Sheet1'!$G$6:$G$7)</f>
        <v>129500</v>
      </c>
      <c r="AA5" s="194">
        <f>SUM('[2]Sheet1'!$G$8:$G$11)</f>
        <v>44096</v>
      </c>
      <c r="AB5" s="195">
        <f t="shared" si="0"/>
        <v>291605</v>
      </c>
    </row>
    <row r="6" spans="24:28" ht="12.75">
      <c r="X6" s="194">
        <v>2005</v>
      </c>
      <c r="Y6" s="195">
        <v>126844</v>
      </c>
      <c r="Z6" s="195">
        <v>133430</v>
      </c>
      <c r="AA6" s="195">
        <v>45222</v>
      </c>
      <c r="AB6" s="195">
        <f t="shared" si="0"/>
        <v>305496</v>
      </c>
    </row>
    <row r="7" spans="24:28" ht="12.75">
      <c r="X7" s="194">
        <v>2006</v>
      </c>
      <c r="Y7" s="197">
        <v>135132</v>
      </c>
      <c r="Z7" s="197">
        <v>138174</v>
      </c>
      <c r="AA7" s="197">
        <v>46134</v>
      </c>
      <c r="AB7" s="195">
        <f t="shared" si="0"/>
        <v>319440</v>
      </c>
    </row>
    <row r="8" spans="24:28" ht="12.75">
      <c r="X8" s="194">
        <v>2007</v>
      </c>
      <c r="Y8" s="195">
        <v>144405</v>
      </c>
      <c r="Z8" s="195">
        <v>142606</v>
      </c>
      <c r="AA8" s="195">
        <v>47134</v>
      </c>
      <c r="AB8" s="195">
        <f t="shared" si="0"/>
        <v>334145</v>
      </c>
    </row>
    <row r="9" spans="24:28" ht="12.75">
      <c r="X9" s="194">
        <v>2008</v>
      </c>
      <c r="Y9" s="195">
        <v>155528</v>
      </c>
      <c r="Z9" s="195">
        <v>147988</v>
      </c>
      <c r="AA9" s="195">
        <v>47890</v>
      </c>
      <c r="AB9" s="195">
        <f t="shared" si="0"/>
        <v>351406</v>
      </c>
    </row>
    <row r="10" spans="24:28" ht="12.75">
      <c r="X10" s="194">
        <v>2009</v>
      </c>
      <c r="Y10" s="195">
        <v>165036</v>
      </c>
      <c r="Z10" s="195">
        <v>152935</v>
      </c>
      <c r="AA10" s="195">
        <v>48549</v>
      </c>
      <c r="AB10" s="195">
        <f t="shared" si="0"/>
        <v>366520</v>
      </c>
    </row>
    <row r="11" spans="24:28" ht="12.75">
      <c r="X11" s="194">
        <v>2010</v>
      </c>
      <c r="Y11" s="195">
        <v>175634</v>
      </c>
      <c r="Z11" s="195">
        <v>159329</v>
      </c>
      <c r="AA11" s="195">
        <v>49152</v>
      </c>
      <c r="AB11" s="195">
        <f t="shared" si="0"/>
        <v>384115</v>
      </c>
    </row>
    <row r="12" spans="24:28" ht="12.75">
      <c r="X12" s="194">
        <v>2011</v>
      </c>
      <c r="Y12" s="195">
        <v>185357</v>
      </c>
      <c r="Z12" s="195">
        <v>165706</v>
      </c>
      <c r="AA12" s="195">
        <v>49856</v>
      </c>
      <c r="AB12" s="195">
        <f t="shared" si="0"/>
        <v>400919</v>
      </c>
    </row>
    <row r="13" spans="24:28" ht="12.75">
      <c r="X13" s="194">
        <v>2012</v>
      </c>
      <c r="Y13" s="195">
        <v>197849</v>
      </c>
      <c r="Z13" s="195">
        <v>173508</v>
      </c>
      <c r="AA13" s="195">
        <v>50569</v>
      </c>
      <c r="AB13" s="195">
        <f t="shared" si="0"/>
        <v>421926</v>
      </c>
    </row>
    <row r="20" ht="12.75">
      <c r="O20" s="195"/>
    </row>
    <row r="25" ht="41.25" customHeight="1"/>
    <row r="28" spans="1:16" s="203" customFormat="1" ht="35.25" customHeight="1">
      <c r="A28" s="198" t="s">
        <v>94</v>
      </c>
      <c r="B28" s="199">
        <v>2003</v>
      </c>
      <c r="C28" s="199">
        <v>2004</v>
      </c>
      <c r="D28" s="199">
        <v>2005</v>
      </c>
      <c r="E28" s="199">
        <v>2006</v>
      </c>
      <c r="F28" s="199">
        <v>2007</v>
      </c>
      <c r="G28" s="199">
        <v>2008</v>
      </c>
      <c r="H28" s="199">
        <v>2009</v>
      </c>
      <c r="I28" s="199">
        <v>2010</v>
      </c>
      <c r="J28" s="199">
        <v>2011</v>
      </c>
      <c r="K28" s="200">
        <v>2012</v>
      </c>
      <c r="L28" s="201"/>
      <c r="M28" s="202"/>
      <c r="N28" s="202"/>
      <c r="O28" s="202"/>
      <c r="P28" s="202"/>
    </row>
    <row r="29" spans="1:11" ht="15.75" hidden="1">
      <c r="A29" s="204"/>
      <c r="B29" s="206"/>
      <c r="C29" s="206"/>
      <c r="D29" s="206"/>
      <c r="E29" s="206"/>
      <c r="F29" s="206"/>
      <c r="G29" s="206"/>
      <c r="H29" s="206"/>
      <c r="I29" s="206"/>
      <c r="J29" s="206"/>
      <c r="K29" s="205"/>
    </row>
    <row r="30" spans="1:16" s="211" customFormat="1" ht="15.75" hidden="1">
      <c r="A30" s="207" t="s">
        <v>95</v>
      </c>
      <c r="B30" s="208"/>
      <c r="C30" s="208"/>
      <c r="D30" s="208"/>
      <c r="E30" s="208"/>
      <c r="F30" s="208"/>
      <c r="G30" s="208"/>
      <c r="H30" s="208"/>
      <c r="I30" s="208"/>
      <c r="J30" s="208"/>
      <c r="K30" s="209"/>
      <c r="L30" s="210"/>
      <c r="M30" s="194"/>
      <c r="N30" s="194"/>
      <c r="O30" s="194"/>
      <c r="P30" s="194"/>
    </row>
    <row r="31" spans="1:16" s="211" customFormat="1" ht="15.75" hidden="1">
      <c r="A31" s="207" t="s">
        <v>96</v>
      </c>
      <c r="B31" s="208"/>
      <c r="C31" s="208"/>
      <c r="D31" s="208"/>
      <c r="E31" s="208"/>
      <c r="F31" s="208"/>
      <c r="G31" s="208"/>
      <c r="H31" s="208"/>
      <c r="I31" s="208"/>
      <c r="J31" s="208"/>
      <c r="K31" s="209"/>
      <c r="L31" s="210"/>
      <c r="M31" s="194"/>
      <c r="N31" s="194"/>
      <c r="O31" s="194"/>
      <c r="P31" s="194"/>
    </row>
    <row r="32" spans="1:11" ht="15.75" hidden="1">
      <c r="A32" s="204"/>
      <c r="B32" s="206"/>
      <c r="C32" s="206"/>
      <c r="D32" s="206"/>
      <c r="E32" s="206"/>
      <c r="F32" s="206"/>
      <c r="G32" s="206"/>
      <c r="H32" s="206"/>
      <c r="I32" s="206"/>
      <c r="J32" s="206"/>
      <c r="K32" s="205"/>
    </row>
    <row r="33" spans="1:11" ht="15.75">
      <c r="A33" s="204" t="s">
        <v>97</v>
      </c>
      <c r="B33" s="212">
        <v>107907</v>
      </c>
      <c r="C33" s="212">
        <v>118009</v>
      </c>
      <c r="D33" s="212">
        <v>126844</v>
      </c>
      <c r="E33" s="212">
        <v>135132</v>
      </c>
      <c r="F33" s="212">
        <v>144405</v>
      </c>
      <c r="G33" s="212">
        <v>155528</v>
      </c>
      <c r="H33" s="212">
        <v>165036</v>
      </c>
      <c r="I33" s="212">
        <v>175634</v>
      </c>
      <c r="J33" s="338">
        <v>185357</v>
      </c>
      <c r="K33" s="319">
        <v>197849</v>
      </c>
    </row>
    <row r="34" spans="1:11" ht="15.75">
      <c r="A34" s="204" t="s">
        <v>98</v>
      </c>
      <c r="B34" s="212">
        <v>125602</v>
      </c>
      <c r="C34" s="212">
        <v>129500</v>
      </c>
      <c r="D34" s="212">
        <v>133430</v>
      </c>
      <c r="E34" s="212">
        <v>138174</v>
      </c>
      <c r="F34" s="212">
        <v>142606</v>
      </c>
      <c r="G34" s="212">
        <v>147988</v>
      </c>
      <c r="H34" s="212">
        <v>152935</v>
      </c>
      <c r="I34" s="212">
        <v>159329</v>
      </c>
      <c r="J34" s="338">
        <v>165706</v>
      </c>
      <c r="K34" s="319">
        <v>173508</v>
      </c>
    </row>
    <row r="35" spans="1:11" ht="15.75">
      <c r="A35" s="204" t="s">
        <v>93</v>
      </c>
      <c r="B35" s="212">
        <v>42862</v>
      </c>
      <c r="C35" s="212">
        <v>44096</v>
      </c>
      <c r="D35" s="212">
        <v>45222</v>
      </c>
      <c r="E35" s="212">
        <v>46134</v>
      </c>
      <c r="F35" s="212">
        <v>47134</v>
      </c>
      <c r="G35" s="212">
        <v>47890</v>
      </c>
      <c r="H35" s="212">
        <v>48549</v>
      </c>
      <c r="I35" s="212">
        <v>49152</v>
      </c>
      <c r="J35" s="339">
        <v>49856</v>
      </c>
      <c r="K35" s="320">
        <v>50569</v>
      </c>
    </row>
    <row r="36" spans="1:11" ht="28.5" customHeight="1" hidden="1">
      <c r="A36" s="204"/>
      <c r="B36" s="206"/>
      <c r="C36" s="206"/>
      <c r="D36" s="206"/>
      <c r="E36" s="206"/>
      <c r="F36" s="206"/>
      <c r="G36" s="206"/>
      <c r="H36" s="206"/>
      <c r="I36" s="206"/>
      <c r="J36" s="206"/>
      <c r="K36" s="205"/>
    </row>
    <row r="37" spans="1:16" s="211" customFormat="1" ht="24" customHeight="1">
      <c r="A37" s="198" t="s">
        <v>99</v>
      </c>
      <c r="B37" s="213">
        <f aca="true" t="shared" si="1" ref="B37:I37">SUM(B33:B35)</f>
        <v>276371</v>
      </c>
      <c r="C37" s="213">
        <f t="shared" si="1"/>
        <v>291605</v>
      </c>
      <c r="D37" s="213">
        <f t="shared" si="1"/>
        <v>305496</v>
      </c>
      <c r="E37" s="213">
        <f t="shared" si="1"/>
        <v>319440</v>
      </c>
      <c r="F37" s="213">
        <f t="shared" si="1"/>
        <v>334145</v>
      </c>
      <c r="G37" s="213">
        <f t="shared" si="1"/>
        <v>351406</v>
      </c>
      <c r="H37" s="213">
        <f t="shared" si="1"/>
        <v>366520</v>
      </c>
      <c r="I37" s="213">
        <f t="shared" si="1"/>
        <v>384115</v>
      </c>
      <c r="J37" s="213">
        <f>SUM(J33:J35)</f>
        <v>400919</v>
      </c>
      <c r="K37" s="214">
        <f>SUM(K33:K35)</f>
        <v>421926</v>
      </c>
      <c r="L37" s="215"/>
      <c r="M37" s="194"/>
      <c r="N37" s="194"/>
      <c r="O37" s="194"/>
      <c r="P37" s="194"/>
    </row>
  </sheetData>
  <sheetProtection/>
  <printOptions horizontalCentered="1" verticalCentered="1"/>
  <pageMargins left="0.75" right="0" top="0.75" bottom="0.75" header="0.3" footer="0.511811023622047"/>
  <pageSetup horizontalDpi="600" verticalDpi="600" orientation="landscape" paperSize="9" r:id="rId2"/>
  <ignoredErrors>
    <ignoredError sqref="AB13" formulaRang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1"/>
  <sheetViews>
    <sheetView zoomScalePageLayoutView="0" workbookViewId="0" topLeftCell="A1">
      <selection activeCell="O8" sqref="O8"/>
    </sheetView>
  </sheetViews>
  <sheetFormatPr defaultColWidth="9.140625" defaultRowHeight="12.75"/>
  <cols>
    <col min="1" max="1" width="23.421875" style="218" customWidth="1"/>
    <col min="2" max="11" width="10.7109375" style="218" customWidth="1"/>
    <col min="12" max="12" width="9.00390625" style="218" customWidth="1"/>
    <col min="13" max="16384" width="9.140625" style="218" customWidth="1"/>
  </cols>
  <sheetData>
    <row r="1" spans="1:10" ht="18.75" customHeight="1">
      <c r="A1" s="216" t="s">
        <v>138</v>
      </c>
      <c r="B1" s="217"/>
      <c r="C1" s="217"/>
      <c r="D1" s="217"/>
      <c r="E1" s="217"/>
      <c r="F1" s="217"/>
      <c r="G1" s="217"/>
      <c r="H1" s="217"/>
      <c r="I1" s="217"/>
      <c r="J1" s="217"/>
    </row>
    <row r="2" spans="1:10" ht="9" customHeight="1">
      <c r="A2" s="217" t="s">
        <v>4</v>
      </c>
      <c r="B2" s="217"/>
      <c r="C2" s="217"/>
      <c r="D2" s="217"/>
      <c r="E2" s="217"/>
      <c r="F2" s="217"/>
      <c r="G2" s="219"/>
      <c r="H2" s="220"/>
      <c r="I2" s="220"/>
      <c r="J2" s="220"/>
    </row>
    <row r="3" spans="1:16" s="222" customFormat="1" ht="36" customHeight="1">
      <c r="A3" s="221" t="s">
        <v>94</v>
      </c>
      <c r="B3" s="1">
        <v>2003</v>
      </c>
      <c r="C3" s="1">
        <v>2004</v>
      </c>
      <c r="D3" s="1">
        <v>2005</v>
      </c>
      <c r="E3" s="17">
        <v>2006</v>
      </c>
      <c r="F3" s="1">
        <v>2007</v>
      </c>
      <c r="G3" s="1">
        <v>2008</v>
      </c>
      <c r="H3" s="17">
        <v>2009</v>
      </c>
      <c r="I3" s="17">
        <v>2010</v>
      </c>
      <c r="J3" s="17">
        <v>2011</v>
      </c>
      <c r="K3" s="17">
        <v>2012</v>
      </c>
      <c r="M3" s="218"/>
      <c r="N3" s="218"/>
      <c r="O3" s="218"/>
      <c r="P3" s="218"/>
    </row>
    <row r="4" spans="1:18" s="222" customFormat="1" ht="26.25" customHeight="1">
      <c r="A4" s="223" t="s">
        <v>95</v>
      </c>
      <c r="B4" s="279">
        <v>68524</v>
      </c>
      <c r="C4" s="279">
        <v>77342</v>
      </c>
      <c r="D4" s="279">
        <v>84818</v>
      </c>
      <c r="E4" s="279">
        <v>91911</v>
      </c>
      <c r="F4" s="279">
        <v>99770</v>
      </c>
      <c r="G4" s="279">
        <v>109507</v>
      </c>
      <c r="H4" s="279">
        <v>117890</v>
      </c>
      <c r="I4" s="279">
        <v>127363</v>
      </c>
      <c r="J4" s="279">
        <v>136225</v>
      </c>
      <c r="K4" s="279">
        <v>147733</v>
      </c>
      <c r="M4" s="335"/>
      <c r="N4" s="224"/>
      <c r="O4" s="224"/>
      <c r="P4" s="335"/>
      <c r="Q4" s="228"/>
      <c r="R4" s="228"/>
    </row>
    <row r="5" spans="1:16" s="222" customFormat="1" ht="21" customHeight="1">
      <c r="A5" s="225" t="s">
        <v>100</v>
      </c>
      <c r="B5" s="280">
        <v>5979</v>
      </c>
      <c r="C5" s="280">
        <v>6482</v>
      </c>
      <c r="D5" s="280">
        <v>6798</v>
      </c>
      <c r="E5" s="280">
        <v>6860</v>
      </c>
      <c r="F5" s="280">
        <v>6885</v>
      </c>
      <c r="G5" s="280">
        <v>6941</v>
      </c>
      <c r="H5" s="280">
        <v>6921</v>
      </c>
      <c r="I5" s="280">
        <v>6924</v>
      </c>
      <c r="J5" s="280">
        <v>6907</v>
      </c>
      <c r="K5" s="280">
        <v>6905</v>
      </c>
      <c r="M5" s="335"/>
      <c r="N5" s="218"/>
      <c r="O5" s="218"/>
      <c r="P5" s="335"/>
    </row>
    <row r="6" spans="1:16" s="222" customFormat="1" ht="25.5" customHeight="1">
      <c r="A6" s="223" t="s">
        <v>101</v>
      </c>
      <c r="B6" s="281">
        <v>39383</v>
      </c>
      <c r="C6" s="281">
        <v>40667</v>
      </c>
      <c r="D6" s="281">
        <v>42026</v>
      </c>
      <c r="E6" s="281">
        <v>43221</v>
      </c>
      <c r="F6" s="281">
        <v>44635</v>
      </c>
      <c r="G6" s="281">
        <v>46021</v>
      </c>
      <c r="H6" s="281">
        <v>47146</v>
      </c>
      <c r="I6" s="281">
        <v>48271</v>
      </c>
      <c r="J6" s="281">
        <v>49132</v>
      </c>
      <c r="K6" s="281">
        <v>50116</v>
      </c>
      <c r="M6" s="335"/>
      <c r="N6" s="224"/>
      <c r="O6" s="218"/>
      <c r="P6" s="335"/>
    </row>
    <row r="7" spans="1:16" s="222" customFormat="1" ht="25.5" customHeight="1">
      <c r="A7" s="223" t="s">
        <v>102</v>
      </c>
      <c r="B7" s="281">
        <v>958</v>
      </c>
      <c r="C7" s="281">
        <v>1020</v>
      </c>
      <c r="D7" s="281">
        <v>1045</v>
      </c>
      <c r="E7" s="281">
        <v>1118</v>
      </c>
      <c r="F7" s="281">
        <v>1223</v>
      </c>
      <c r="G7" s="281">
        <v>1290</v>
      </c>
      <c r="H7" s="281">
        <v>1275</v>
      </c>
      <c r="I7" s="281">
        <v>1249</v>
      </c>
      <c r="J7" s="281">
        <v>1230</v>
      </c>
      <c r="K7" s="281">
        <v>1244</v>
      </c>
      <c r="M7" s="335"/>
      <c r="N7" s="218"/>
      <c r="O7" s="218"/>
      <c r="P7" s="335"/>
    </row>
    <row r="8" spans="1:16" s="222" customFormat="1" ht="25.5" customHeight="1">
      <c r="A8" s="223" t="s">
        <v>103</v>
      </c>
      <c r="B8" s="281">
        <v>26744</v>
      </c>
      <c r="C8" s="281">
        <v>28646</v>
      </c>
      <c r="D8" s="281">
        <v>30927</v>
      </c>
      <c r="E8" s="281">
        <v>33936</v>
      </c>
      <c r="F8" s="281">
        <v>36969</v>
      </c>
      <c r="G8" s="281">
        <v>40804</v>
      </c>
      <c r="H8" s="281">
        <v>44222</v>
      </c>
      <c r="I8" s="281">
        <v>48655</v>
      </c>
      <c r="J8" s="281">
        <v>53410</v>
      </c>
      <c r="K8" s="281">
        <v>59637</v>
      </c>
      <c r="M8" s="335"/>
      <c r="N8" s="218"/>
      <c r="O8" s="336"/>
      <c r="P8" s="335"/>
    </row>
    <row r="9" spans="1:16" s="222" customFormat="1" ht="25.5" customHeight="1">
      <c r="A9" s="223" t="s">
        <v>104</v>
      </c>
      <c r="B9" s="281">
        <v>98858</v>
      </c>
      <c r="C9" s="281">
        <v>100854</v>
      </c>
      <c r="D9" s="281">
        <v>102503</v>
      </c>
      <c r="E9" s="281">
        <v>104238</v>
      </c>
      <c r="F9" s="281">
        <v>105637</v>
      </c>
      <c r="G9" s="281">
        <v>107184</v>
      </c>
      <c r="H9" s="281">
        <v>108713</v>
      </c>
      <c r="I9" s="281">
        <v>110674</v>
      </c>
      <c r="J9" s="281">
        <v>112296</v>
      </c>
      <c r="K9" s="281">
        <v>113871</v>
      </c>
      <c r="M9" s="335"/>
      <c r="N9" s="224"/>
      <c r="O9" s="218"/>
      <c r="P9" s="335"/>
    </row>
    <row r="10" spans="1:16" s="222" customFormat="1" ht="25.5" customHeight="1">
      <c r="A10" s="223" t="s">
        <v>105</v>
      </c>
      <c r="B10" s="281">
        <v>11501</v>
      </c>
      <c r="C10" s="281">
        <v>11774</v>
      </c>
      <c r="D10" s="281">
        <v>12047</v>
      </c>
      <c r="E10" s="281">
        <v>12272</v>
      </c>
      <c r="F10" s="281">
        <v>12536</v>
      </c>
      <c r="G10" s="281">
        <v>12726</v>
      </c>
      <c r="H10" s="281">
        <v>12950</v>
      </c>
      <c r="I10" s="281">
        <v>13186</v>
      </c>
      <c r="J10" s="281">
        <v>13539</v>
      </c>
      <c r="K10" s="281">
        <v>13902</v>
      </c>
      <c r="M10" s="335"/>
      <c r="N10" s="218"/>
      <c r="O10" s="218"/>
      <c r="P10" s="335"/>
    </row>
    <row r="11" spans="1:16" s="222" customFormat="1" ht="25.5" customHeight="1">
      <c r="A11" s="223" t="s">
        <v>106</v>
      </c>
      <c r="B11" s="281">
        <v>22496</v>
      </c>
      <c r="C11" s="281">
        <v>23326</v>
      </c>
      <c r="D11" s="281">
        <v>23989</v>
      </c>
      <c r="E11" s="281">
        <v>24522</v>
      </c>
      <c r="F11" s="281">
        <v>24934</v>
      </c>
      <c r="G11" s="281">
        <v>25334</v>
      </c>
      <c r="H11" s="281">
        <v>25622</v>
      </c>
      <c r="I11" s="281">
        <v>25914</v>
      </c>
      <c r="J11" s="281">
        <v>26090</v>
      </c>
      <c r="K11" s="281">
        <v>26293</v>
      </c>
      <c r="M11" s="335"/>
      <c r="N11" s="218"/>
      <c r="O11" s="335"/>
      <c r="P11" s="335"/>
    </row>
    <row r="12" spans="1:16" s="222" customFormat="1" ht="25.5" customHeight="1">
      <c r="A12" s="223" t="s">
        <v>107</v>
      </c>
      <c r="B12" s="281">
        <v>2460</v>
      </c>
      <c r="C12" s="281">
        <v>2457</v>
      </c>
      <c r="D12" s="281">
        <v>2560</v>
      </c>
      <c r="E12" s="281">
        <v>2612</v>
      </c>
      <c r="F12" s="281">
        <v>2753</v>
      </c>
      <c r="G12" s="281">
        <v>2762</v>
      </c>
      <c r="H12" s="281">
        <v>2803</v>
      </c>
      <c r="I12" s="281">
        <v>2845</v>
      </c>
      <c r="J12" s="281">
        <v>2912</v>
      </c>
      <c r="K12" s="281">
        <v>2957</v>
      </c>
      <c r="M12" s="335"/>
      <c r="N12" s="218"/>
      <c r="O12" s="218"/>
      <c r="P12" s="335"/>
    </row>
    <row r="13" spans="1:16" s="222" customFormat="1" ht="25.5" customHeight="1">
      <c r="A13" s="223" t="s">
        <v>108</v>
      </c>
      <c r="B13" s="281">
        <v>2877</v>
      </c>
      <c r="C13" s="281">
        <v>2935</v>
      </c>
      <c r="D13" s="281">
        <v>2982</v>
      </c>
      <c r="E13" s="281">
        <v>3001</v>
      </c>
      <c r="F13" s="281">
        <v>3025</v>
      </c>
      <c r="G13" s="281">
        <v>3045</v>
      </c>
      <c r="H13" s="281">
        <v>3102</v>
      </c>
      <c r="I13" s="281">
        <v>3119</v>
      </c>
      <c r="J13" s="281">
        <v>3173</v>
      </c>
      <c r="K13" s="281">
        <v>3202</v>
      </c>
      <c r="M13" s="335"/>
      <c r="N13" s="218"/>
      <c r="O13" s="218"/>
      <c r="P13" s="335"/>
    </row>
    <row r="14" spans="1:16" s="222" customFormat="1" ht="25.5" customHeight="1">
      <c r="A14" s="223" t="s">
        <v>109</v>
      </c>
      <c r="B14" s="281">
        <v>369</v>
      </c>
      <c r="C14" s="281">
        <v>388</v>
      </c>
      <c r="D14" s="281">
        <v>412</v>
      </c>
      <c r="E14" s="281">
        <v>436</v>
      </c>
      <c r="F14" s="281">
        <v>452</v>
      </c>
      <c r="G14" s="281">
        <v>505</v>
      </c>
      <c r="H14" s="281">
        <v>558</v>
      </c>
      <c r="I14" s="281">
        <v>596</v>
      </c>
      <c r="J14" s="281">
        <v>650</v>
      </c>
      <c r="K14" s="281">
        <v>689</v>
      </c>
      <c r="M14" s="335"/>
      <c r="N14" s="218"/>
      <c r="O14" s="218"/>
      <c r="P14" s="335"/>
    </row>
    <row r="15" spans="1:16" s="222" customFormat="1" ht="25.5" customHeight="1">
      <c r="A15" s="223" t="s">
        <v>110</v>
      </c>
      <c r="B15" s="281">
        <v>1772</v>
      </c>
      <c r="C15" s="281">
        <v>1771</v>
      </c>
      <c r="D15" s="281">
        <v>1765</v>
      </c>
      <c r="E15" s="281">
        <v>1756</v>
      </c>
      <c r="F15" s="281">
        <v>1795</v>
      </c>
      <c r="G15" s="281">
        <v>1809</v>
      </c>
      <c r="H15" s="281">
        <v>1823</v>
      </c>
      <c r="I15" s="281">
        <v>1821</v>
      </c>
      <c r="J15" s="281">
        <v>1834</v>
      </c>
      <c r="K15" s="281">
        <v>1845</v>
      </c>
      <c r="M15" s="335"/>
      <c r="N15" s="218"/>
      <c r="O15" s="218"/>
      <c r="P15" s="335"/>
    </row>
    <row r="16" spans="1:16" s="222" customFormat="1" ht="25.5" customHeight="1">
      <c r="A16" s="223" t="s">
        <v>111</v>
      </c>
      <c r="B16" s="281">
        <v>100</v>
      </c>
      <c r="C16" s="281">
        <v>99</v>
      </c>
      <c r="D16" s="281">
        <v>96</v>
      </c>
      <c r="E16" s="281">
        <v>96</v>
      </c>
      <c r="F16" s="281">
        <v>96</v>
      </c>
      <c r="G16" s="281">
        <v>96</v>
      </c>
      <c r="H16" s="281">
        <v>97</v>
      </c>
      <c r="I16" s="281">
        <v>98</v>
      </c>
      <c r="J16" s="281">
        <v>99</v>
      </c>
      <c r="K16" s="281">
        <v>101</v>
      </c>
      <c r="M16" s="335"/>
      <c r="N16" s="218"/>
      <c r="O16" s="226"/>
      <c r="P16" s="337"/>
    </row>
    <row r="17" spans="1:16" s="222" customFormat="1" ht="25.5" customHeight="1">
      <c r="A17" s="223" t="s">
        <v>112</v>
      </c>
      <c r="B17" s="282">
        <v>329</v>
      </c>
      <c r="C17" s="281">
        <v>326</v>
      </c>
      <c r="D17" s="281">
        <v>326</v>
      </c>
      <c r="E17" s="281">
        <v>321</v>
      </c>
      <c r="F17" s="281">
        <v>320</v>
      </c>
      <c r="G17" s="281">
        <v>323</v>
      </c>
      <c r="H17" s="281">
        <v>319</v>
      </c>
      <c r="I17" s="281">
        <v>324</v>
      </c>
      <c r="J17" s="281">
        <v>329</v>
      </c>
      <c r="K17" s="281">
        <v>336</v>
      </c>
      <c r="M17" s="335"/>
      <c r="N17" s="224"/>
      <c r="O17" s="218"/>
      <c r="P17" s="335"/>
    </row>
    <row r="18" spans="1:16" s="222" customFormat="1" ht="33.75" customHeight="1">
      <c r="A18" s="227" t="s">
        <v>113</v>
      </c>
      <c r="B18" s="283">
        <v>276371</v>
      </c>
      <c r="C18" s="284">
        <v>291605</v>
      </c>
      <c r="D18" s="284">
        <v>305496</v>
      </c>
      <c r="E18" s="284">
        <v>319440</v>
      </c>
      <c r="F18" s="284">
        <v>334145</v>
      </c>
      <c r="G18" s="284">
        <v>351406</v>
      </c>
      <c r="H18" s="284">
        <v>366520</v>
      </c>
      <c r="I18" s="284">
        <v>384115</v>
      </c>
      <c r="J18" s="284">
        <v>400919</v>
      </c>
      <c r="K18" s="284">
        <f>SUM(K4,K6:K17)</f>
        <v>421926</v>
      </c>
      <c r="M18" s="335"/>
      <c r="N18" s="335"/>
      <c r="O18" s="218"/>
      <c r="P18" s="335"/>
    </row>
    <row r="19" spans="1:10" ht="6.75" customHeight="1">
      <c r="A19" s="222"/>
      <c r="B19" s="228"/>
      <c r="C19" s="228"/>
      <c r="D19" s="228"/>
      <c r="E19" s="228"/>
      <c r="F19" s="228"/>
      <c r="G19" s="228"/>
      <c r="H19" s="228"/>
      <c r="I19" s="228"/>
      <c r="J19" s="228"/>
    </row>
    <row r="20" spans="1:10" ht="15">
      <c r="A20" s="229" t="s">
        <v>128</v>
      </c>
      <c r="B20" s="222"/>
      <c r="C20" s="222"/>
      <c r="D20" s="222"/>
      <c r="E20" s="222"/>
      <c r="F20" s="222"/>
      <c r="G20" s="222"/>
      <c r="H20" s="222"/>
      <c r="I20" s="222"/>
      <c r="J20" s="222"/>
    </row>
    <row r="21" spans="1:10" ht="12.75">
      <c r="A21" s="222"/>
      <c r="B21" s="222"/>
      <c r="C21" s="222"/>
      <c r="D21" s="222"/>
      <c r="E21" s="222"/>
      <c r="F21" s="222"/>
      <c r="G21" s="222"/>
      <c r="H21" s="222"/>
      <c r="I21" s="222"/>
      <c r="J21" s="222"/>
    </row>
  </sheetData>
  <sheetProtection/>
  <printOptions horizontalCentered="1" verticalCentered="1"/>
  <pageMargins left="0.7480314960629921" right="0" top="0.7480314960629921" bottom="0.7480314960629921" header="0.5118110236220472" footer="0.5118110236220472"/>
  <pageSetup fitToHeight="1" fitToWidth="1"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J27" sqref="J27"/>
    </sheetView>
  </sheetViews>
  <sheetFormatPr defaultColWidth="9.140625" defaultRowHeight="12.75"/>
  <cols>
    <col min="1" max="1" width="23.421875" style="231" customWidth="1"/>
    <col min="2" max="2" width="17.421875" style="231" customWidth="1"/>
    <col min="3" max="3" width="5.57421875" style="231" customWidth="1"/>
    <col min="4" max="4" width="5.00390625" style="231" customWidth="1"/>
    <col min="5" max="5" width="17.421875" style="231" customWidth="1"/>
    <col min="6" max="6" width="6.28125" style="231" customWidth="1"/>
    <col min="7" max="7" width="6.00390625" style="231" customWidth="1"/>
    <col min="8" max="16384" width="9.140625" style="231" customWidth="1"/>
  </cols>
  <sheetData>
    <row r="1" spans="1:7" ht="33" customHeight="1">
      <c r="A1" s="270" t="s">
        <v>139</v>
      </c>
      <c r="B1" s="230"/>
      <c r="C1" s="230"/>
      <c r="D1" s="230"/>
      <c r="E1" s="230"/>
      <c r="F1" s="230"/>
      <c r="G1" s="230"/>
    </row>
    <row r="2" spans="5:7" ht="25.5" customHeight="1">
      <c r="E2" s="376" t="s">
        <v>114</v>
      </c>
      <c r="F2" s="376"/>
      <c r="G2" s="376"/>
    </row>
    <row r="3" spans="1:7" ht="25.5" customHeight="1">
      <c r="A3" s="232" t="s">
        <v>115</v>
      </c>
      <c r="B3" s="233">
        <v>2011</v>
      </c>
      <c r="C3" s="233"/>
      <c r="D3" s="234"/>
      <c r="E3" s="233">
        <v>2012</v>
      </c>
      <c r="F3" s="233"/>
      <c r="G3" s="234"/>
    </row>
    <row r="4" spans="1:7" ht="25.5" customHeight="1">
      <c r="A4" s="235" t="s">
        <v>116</v>
      </c>
      <c r="B4" s="233" t="s">
        <v>2</v>
      </c>
      <c r="C4" s="236" t="s">
        <v>3</v>
      </c>
      <c r="D4" s="237"/>
      <c r="E4" s="233" t="s">
        <v>2</v>
      </c>
      <c r="F4" s="236" t="s">
        <v>3</v>
      </c>
      <c r="G4" s="237"/>
    </row>
    <row r="5" spans="1:7" ht="25.5" customHeight="1">
      <c r="A5" s="238" t="s">
        <v>118</v>
      </c>
      <c r="B5" s="239">
        <v>79905</v>
      </c>
      <c r="C5" s="240">
        <f>B5/185357*100</f>
        <v>43.108703744665696</v>
      </c>
      <c r="D5" s="241"/>
      <c r="E5" s="239">
        <v>86914</v>
      </c>
      <c r="F5" s="240">
        <f>E5/197849*100</f>
        <v>43.92946135689339</v>
      </c>
      <c r="G5" s="241"/>
    </row>
    <row r="6" spans="1:7" ht="25.5" customHeight="1">
      <c r="A6" s="242" t="s">
        <v>119</v>
      </c>
      <c r="B6" s="239">
        <v>44102</v>
      </c>
      <c r="C6" s="240">
        <f>B6/185357*100</f>
        <v>23.79300485010008</v>
      </c>
      <c r="D6" s="243"/>
      <c r="E6" s="239">
        <v>47220</v>
      </c>
      <c r="F6" s="240">
        <f>E6/197849*100</f>
        <v>23.8666862101906</v>
      </c>
      <c r="G6" s="243"/>
    </row>
    <row r="7" spans="1:7" ht="25.5" customHeight="1">
      <c r="A7" s="244" t="s">
        <v>120</v>
      </c>
      <c r="B7" s="239">
        <v>18461</v>
      </c>
      <c r="C7" s="240">
        <f>B7/185357*100</f>
        <v>9.959699390905117</v>
      </c>
      <c r="D7" s="243"/>
      <c r="E7" s="239">
        <v>21339</v>
      </c>
      <c r="F7" s="240">
        <f>E7/197849*100</f>
        <v>10.78549803132692</v>
      </c>
      <c r="G7" s="243"/>
    </row>
    <row r="8" spans="1:7" ht="25.5" customHeight="1">
      <c r="A8" s="242" t="s">
        <v>121</v>
      </c>
      <c r="B8" s="239">
        <v>42889</v>
      </c>
      <c r="C8" s="240">
        <f>B8/185357*100</f>
        <v>23.138592014329106</v>
      </c>
      <c r="D8" s="243"/>
      <c r="E8" s="239">
        <v>42376</v>
      </c>
      <c r="F8" s="240">
        <f>E8/197849*100</f>
        <v>21.41835440158909</v>
      </c>
      <c r="G8" s="243"/>
    </row>
    <row r="9" spans="1:7" ht="15.75">
      <c r="A9" s="245" t="s">
        <v>117</v>
      </c>
      <c r="B9" s="246">
        <f>SUM(B5:B8)</f>
        <v>185357</v>
      </c>
      <c r="C9" s="247">
        <v>100</v>
      </c>
      <c r="D9" s="248"/>
      <c r="E9" s="246">
        <f>SUM(E5:E8)</f>
        <v>197849</v>
      </c>
      <c r="F9" s="247">
        <f>SUM(F5:F8)</f>
        <v>100</v>
      </c>
      <c r="G9" s="248"/>
    </row>
    <row r="10" spans="3:4" ht="12.75">
      <c r="C10" s="249"/>
      <c r="D10" s="249"/>
    </row>
    <row r="15" spans="1:7" ht="15.75">
      <c r="A15" s="230"/>
      <c r="B15" s="230"/>
      <c r="C15" s="230"/>
      <c r="D15" s="230"/>
      <c r="E15" s="230"/>
      <c r="F15" s="230"/>
      <c r="G15" s="230"/>
    </row>
    <row r="16" spans="1:7" ht="15.75">
      <c r="A16" s="250"/>
      <c r="B16" s="230"/>
      <c r="C16" s="230"/>
      <c r="D16" s="230"/>
      <c r="E16" s="250"/>
      <c r="F16" s="250"/>
      <c r="G16" s="250"/>
    </row>
    <row r="17" ht="30" customHeight="1"/>
    <row r="18" ht="30" customHeight="1"/>
    <row r="19" ht="34.5" customHeight="1"/>
    <row r="20" ht="34.5" customHeight="1"/>
    <row r="21" ht="34.5" customHeight="1"/>
    <row r="22" ht="34.5" customHeight="1"/>
    <row r="23" ht="34.5" customHeight="1"/>
  </sheetData>
  <sheetProtection/>
  <mergeCells count="1">
    <mergeCell ref="E2:G2"/>
  </mergeCells>
  <printOptions horizontalCentered="1"/>
  <pageMargins left="0.5" right="0.5" top="0.7531496062992" bottom="0.748031496062992" header="0.5" footer="0.511811023622047"/>
  <pageSetup horizontalDpi="600" verticalDpi="600" orientation="portrait" paperSize="9" r:id="rId2"/>
  <headerFooter alignWithMargins="0">
    <oddHeader xml:space="preserve">&amp;C&amp;"Times New Roman,Regular"&amp;12 9 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1">
      <selection activeCell="J9" sqref="J9"/>
    </sheetView>
  </sheetViews>
  <sheetFormatPr defaultColWidth="9.140625" defaultRowHeight="12.75"/>
  <cols>
    <col min="1" max="1" width="29.7109375" style="0" customWidth="1"/>
    <col min="2" max="2" width="15.421875" style="0" customWidth="1"/>
    <col min="3" max="3" width="6.28125" style="0" customWidth="1"/>
    <col min="4" max="4" width="4.57421875" style="0" customWidth="1"/>
    <col min="5" max="5" width="16.57421875" style="0" customWidth="1"/>
    <col min="6" max="6" width="10.00390625" style="7" customWidth="1"/>
  </cols>
  <sheetData>
    <row r="1" spans="1:6" ht="22.5" customHeight="1">
      <c r="A1" s="251" t="s">
        <v>143</v>
      </c>
      <c r="B1" s="252"/>
      <c r="C1" s="252"/>
      <c r="D1" s="252"/>
      <c r="E1" s="252"/>
      <c r="F1" s="253"/>
    </row>
    <row r="2" spans="5:6" ht="15" customHeight="1">
      <c r="E2" s="377" t="s">
        <v>122</v>
      </c>
      <c r="F2" s="377"/>
    </row>
    <row r="3" spans="1:6" ht="25.5" customHeight="1">
      <c r="A3" s="254" t="s">
        <v>115</v>
      </c>
      <c r="B3" s="256">
        <v>2011</v>
      </c>
      <c r="C3" s="6"/>
      <c r="D3" s="6"/>
      <c r="E3" s="256">
        <v>2012</v>
      </c>
      <c r="F3" s="6"/>
    </row>
    <row r="4" spans="1:6" ht="25.5" customHeight="1">
      <c r="A4" s="257" t="s">
        <v>116</v>
      </c>
      <c r="B4" s="255" t="s">
        <v>2</v>
      </c>
      <c r="C4" s="378" t="s">
        <v>3</v>
      </c>
      <c r="D4" s="379"/>
      <c r="E4" s="255" t="s">
        <v>2</v>
      </c>
      <c r="F4" s="258" t="s">
        <v>3</v>
      </c>
    </row>
    <row r="5" spans="1:8" ht="25.5" customHeight="1">
      <c r="A5" s="274" t="s">
        <v>123</v>
      </c>
      <c r="B5" s="261">
        <v>637</v>
      </c>
      <c r="C5" s="259">
        <f>B5/1863*100</f>
        <v>34.19216317767042</v>
      </c>
      <c r="D5" s="260"/>
      <c r="E5" s="261">
        <v>556</v>
      </c>
      <c r="F5" s="259">
        <f>E5/1885*100</f>
        <v>29.49602122015915</v>
      </c>
      <c r="H5" s="262"/>
    </row>
    <row r="6" spans="1:8" ht="25.5" customHeight="1">
      <c r="A6" s="275" t="s">
        <v>126</v>
      </c>
      <c r="B6" s="261">
        <v>591</v>
      </c>
      <c r="C6" s="259">
        <f>B6/1863*100</f>
        <v>31.72302737520129</v>
      </c>
      <c r="D6" s="260"/>
      <c r="E6" s="261">
        <v>689</v>
      </c>
      <c r="F6" s="259">
        <f>E6/1885*100</f>
        <v>36.55172413793103</v>
      </c>
      <c r="H6" s="262"/>
    </row>
    <row r="7" spans="1:8" ht="25.5" customHeight="1">
      <c r="A7" s="276" t="s">
        <v>120</v>
      </c>
      <c r="B7" s="261">
        <v>360</v>
      </c>
      <c r="C7" s="259">
        <f>B7/1863*100</f>
        <v>19.32367149758454</v>
      </c>
      <c r="D7" s="260"/>
      <c r="E7" s="261">
        <v>359</v>
      </c>
      <c r="F7" s="259">
        <f>E7/1885*100</f>
        <v>19.045092838196286</v>
      </c>
      <c r="H7" s="262"/>
    </row>
    <row r="8" spans="1:10" ht="25.5" customHeight="1">
      <c r="A8" s="276" t="s">
        <v>127</v>
      </c>
      <c r="B8" s="263">
        <v>275</v>
      </c>
      <c r="C8" s="259">
        <f>B8/1863*100</f>
        <v>14.761137949543745</v>
      </c>
      <c r="D8" s="260"/>
      <c r="E8" s="263">
        <v>281</v>
      </c>
      <c r="F8" s="259">
        <f>E8/1885*100</f>
        <v>14.907161803713528</v>
      </c>
      <c r="H8" s="262"/>
      <c r="J8" s="321"/>
    </row>
    <row r="9" spans="1:6" ht="25.5" customHeight="1">
      <c r="A9" s="1" t="s">
        <v>117</v>
      </c>
      <c r="B9" s="266">
        <f>SUM(B5:B8)</f>
        <v>1863</v>
      </c>
      <c r="C9" s="264">
        <f>SUM(C5:C8)</f>
        <v>100</v>
      </c>
      <c r="D9" s="265"/>
      <c r="E9" s="266">
        <f>SUM(E5:E8)</f>
        <v>1885</v>
      </c>
      <c r="F9" s="264">
        <f>SUM(F5:F8)</f>
        <v>100</v>
      </c>
    </row>
    <row r="11" ht="15">
      <c r="A11" s="267" t="s">
        <v>124</v>
      </c>
    </row>
    <row r="12" ht="15">
      <c r="A12" s="267" t="s">
        <v>125</v>
      </c>
    </row>
    <row r="15" spans="1:6" ht="15.75">
      <c r="A15" s="252"/>
      <c r="B15" s="252"/>
      <c r="C15" s="252"/>
      <c r="D15" s="252"/>
      <c r="E15" s="252"/>
      <c r="F15" s="253"/>
    </row>
    <row r="16" spans="1:6" ht="15.75">
      <c r="A16" s="268"/>
      <c r="B16" s="268"/>
      <c r="C16" s="268"/>
      <c r="D16" s="268"/>
      <c r="E16" s="268"/>
      <c r="F16" s="269"/>
    </row>
    <row r="18" ht="30" customHeight="1"/>
    <row r="19" ht="30" customHeight="1"/>
    <row r="20" ht="34.5" customHeight="1"/>
    <row r="21" ht="34.5" customHeight="1"/>
    <row r="22" ht="34.5" customHeight="1"/>
    <row r="23" ht="34.5" customHeight="1"/>
    <row r="24" ht="34.5" customHeight="1"/>
    <row r="37" ht="12.75">
      <c r="F37"/>
    </row>
  </sheetData>
  <sheetProtection/>
  <mergeCells count="2">
    <mergeCell ref="E2:F2"/>
    <mergeCell ref="C4:D4"/>
  </mergeCells>
  <printOptions/>
  <pageMargins left="0.75" right="0.75" top="1" bottom="1" header="0.5" footer="0.5"/>
  <pageSetup horizontalDpi="600" verticalDpi="600" orientation="portrait" paperSize="9" r:id="rId2"/>
  <headerFooter alignWithMargins="0">
    <oddHeader>&amp;C&amp;"Times New Roman,Regular"&amp;12 10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5"/>
  <sheetViews>
    <sheetView zoomScalePageLayoutView="0" workbookViewId="0" topLeftCell="A1">
      <selection activeCell="H30" sqref="H30"/>
    </sheetView>
  </sheetViews>
  <sheetFormatPr defaultColWidth="9.140625" defaultRowHeight="12.75"/>
  <cols>
    <col min="4" max="4" width="10.140625" style="0" customWidth="1"/>
    <col min="5" max="5" width="9.28125" style="0" customWidth="1"/>
    <col min="6" max="9" width="11.140625" style="0" customWidth="1"/>
    <col min="12" max="12" width="9.28125" style="0" bestFit="1" customWidth="1"/>
  </cols>
  <sheetData>
    <row r="1" spans="1:9" ht="35.25" customHeight="1">
      <c r="A1" s="126" t="s">
        <v>152</v>
      </c>
      <c r="B1" s="8"/>
      <c r="C1" s="9"/>
      <c r="D1" s="9"/>
      <c r="E1" s="9"/>
      <c r="F1" s="9"/>
      <c r="G1" s="10"/>
      <c r="H1" s="10"/>
      <c r="I1" s="10"/>
    </row>
    <row r="2" spans="1:9" ht="9" customHeight="1">
      <c r="A2" s="10" t="s">
        <v>4</v>
      </c>
      <c r="B2" s="10"/>
      <c r="C2" s="10"/>
      <c r="D2" s="10"/>
      <c r="E2" s="10"/>
      <c r="F2" s="10"/>
      <c r="G2" s="10"/>
      <c r="H2" s="10"/>
      <c r="I2" s="10"/>
    </row>
    <row r="3" spans="1:9" ht="18" customHeight="1">
      <c r="A3" s="11"/>
      <c r="B3" s="12"/>
      <c r="C3" s="12"/>
      <c r="D3" s="12"/>
      <c r="E3" s="13"/>
      <c r="F3" s="380" t="s">
        <v>140</v>
      </c>
      <c r="G3" s="380">
        <v>2012</v>
      </c>
      <c r="H3" s="5" t="s">
        <v>5</v>
      </c>
      <c r="I3" s="6"/>
    </row>
    <row r="4" spans="1:9" ht="18" customHeight="1">
      <c r="A4" s="14"/>
      <c r="B4" s="15"/>
      <c r="C4" s="15"/>
      <c r="D4" s="15"/>
      <c r="E4" s="16"/>
      <c r="F4" s="381"/>
      <c r="G4" s="381"/>
      <c r="H4" s="17" t="s">
        <v>2</v>
      </c>
      <c r="I4" s="1" t="s">
        <v>6</v>
      </c>
    </row>
    <row r="5" spans="1:9" ht="13.5" customHeight="1">
      <c r="A5" s="14"/>
      <c r="B5" s="3"/>
      <c r="C5" s="3"/>
      <c r="D5" s="3"/>
      <c r="E5" s="18"/>
      <c r="F5" s="19"/>
      <c r="G5" s="19"/>
      <c r="H5" s="20"/>
      <c r="I5" s="21"/>
    </row>
    <row r="6" spans="1:12" ht="26.25" customHeight="1">
      <c r="A6" s="22" t="s">
        <v>7</v>
      </c>
      <c r="B6" s="23"/>
      <c r="C6" s="23"/>
      <c r="D6" s="3"/>
      <c r="E6" s="18"/>
      <c r="F6" s="285">
        <f>SUM(F8,F16)</f>
        <v>22387</v>
      </c>
      <c r="G6" s="285">
        <f>SUM(G8,G16)</f>
        <v>21195</v>
      </c>
      <c r="H6" s="310">
        <f>G6-F6</f>
        <v>-1192</v>
      </c>
      <c r="I6" s="366">
        <f>(G6/F6*100)-100</f>
        <v>-5.324518693884841</v>
      </c>
      <c r="L6" s="286"/>
    </row>
    <row r="7" spans="1:9" ht="12.75">
      <c r="A7" s="24"/>
      <c r="B7" s="23"/>
      <c r="C7" s="23"/>
      <c r="D7" s="3"/>
      <c r="E7" s="18"/>
      <c r="F7" s="156"/>
      <c r="G7" s="156"/>
      <c r="H7" s="19"/>
      <c r="I7" s="19"/>
    </row>
    <row r="8" spans="1:12" s="288" customFormat="1" ht="16.5" customHeight="1">
      <c r="A8" s="28" t="s">
        <v>58</v>
      </c>
      <c r="B8" s="25"/>
      <c r="C8" s="25"/>
      <c r="D8" s="25"/>
      <c r="E8" s="26"/>
      <c r="F8" s="160">
        <f>SUM(F10:F14)</f>
        <v>2404</v>
      </c>
      <c r="G8" s="160">
        <f>SUM(G10:G14)</f>
        <v>2729</v>
      </c>
      <c r="H8" s="371">
        <f>G8-F8</f>
        <v>325</v>
      </c>
      <c r="I8" s="287">
        <f>(G8/F8*100)-100</f>
        <v>13.519134775374383</v>
      </c>
      <c r="L8" s="289"/>
    </row>
    <row r="9" spans="1:9" ht="16.5" customHeight="1">
      <c r="A9" s="28"/>
      <c r="B9" s="25"/>
      <c r="C9" s="25"/>
      <c r="D9" s="25"/>
      <c r="E9" s="26"/>
      <c r="F9" s="157"/>
      <c r="G9" s="157"/>
      <c r="H9" s="290"/>
      <c r="I9" s="30"/>
    </row>
    <row r="10" spans="1:9" ht="19.5" customHeight="1">
      <c r="A10" s="136" t="s">
        <v>59</v>
      </c>
      <c r="B10" s="25"/>
      <c r="C10" s="25"/>
      <c r="D10" s="25"/>
      <c r="E10" s="26"/>
      <c r="F10" s="291">
        <v>132</v>
      </c>
      <c r="G10" s="291">
        <v>144</v>
      </c>
      <c r="H10" s="372">
        <f>G10-F10</f>
        <v>12</v>
      </c>
      <c r="I10" s="292">
        <f>(G10/F10*100)-100</f>
        <v>9.09090909090908</v>
      </c>
    </row>
    <row r="11" spans="1:12" ht="11.25" customHeight="1">
      <c r="A11" s="136"/>
      <c r="B11" s="25"/>
      <c r="C11" s="25"/>
      <c r="D11" s="25"/>
      <c r="E11" s="26"/>
      <c r="F11" s="158"/>
      <c r="G11" s="158"/>
      <c r="H11" s="139"/>
      <c r="I11" s="137"/>
      <c r="L11" s="7"/>
    </row>
    <row r="12" spans="1:12" ht="15.75" customHeight="1">
      <c r="A12" s="136" t="s">
        <v>8</v>
      </c>
      <c r="B12" s="25"/>
      <c r="C12" s="25"/>
      <c r="D12" s="25"/>
      <c r="E12" s="26"/>
      <c r="F12" s="291">
        <v>407</v>
      </c>
      <c r="G12" s="291">
        <v>450</v>
      </c>
      <c r="H12" s="372">
        <f>G12-F12</f>
        <v>43</v>
      </c>
      <c r="I12" s="367">
        <f>(G12/F12*100)-100</f>
        <v>10.565110565110558</v>
      </c>
      <c r="L12" s="293"/>
    </row>
    <row r="13" spans="1:11" ht="14.25" customHeight="1">
      <c r="A13" s="136"/>
      <c r="B13" s="25"/>
      <c r="C13" s="25"/>
      <c r="D13" s="25"/>
      <c r="E13" s="26"/>
      <c r="F13" s="158"/>
      <c r="G13" s="158"/>
      <c r="H13" s="139"/>
      <c r="I13" s="137"/>
      <c r="K13" s="143"/>
    </row>
    <row r="14" spans="1:9" ht="13.5" customHeight="1">
      <c r="A14" s="136" t="s">
        <v>9</v>
      </c>
      <c r="B14" s="25"/>
      <c r="C14" s="25"/>
      <c r="D14" s="25"/>
      <c r="E14" s="26"/>
      <c r="F14" s="294">
        <v>1865</v>
      </c>
      <c r="G14" s="294">
        <v>2135</v>
      </c>
      <c r="H14" s="372">
        <f>G14-F14</f>
        <v>270</v>
      </c>
      <c r="I14" s="367">
        <f>(G14/F14*100)-100</f>
        <v>14.477211796246664</v>
      </c>
    </row>
    <row r="15" spans="1:9" ht="15.75">
      <c r="A15" s="28"/>
      <c r="B15" s="25"/>
      <c r="C15" s="25"/>
      <c r="D15" s="25"/>
      <c r="E15" s="26"/>
      <c r="F15" s="157"/>
      <c r="G15" s="157"/>
      <c r="H15" s="29"/>
      <c r="I15" s="30"/>
    </row>
    <row r="16" spans="1:11" s="288" customFormat="1" ht="15.75">
      <c r="A16" s="28" t="s">
        <v>60</v>
      </c>
      <c r="B16" s="25"/>
      <c r="C16" s="25"/>
      <c r="D16" s="25"/>
      <c r="E16" s="26"/>
      <c r="F16" s="160">
        <v>19983</v>
      </c>
      <c r="G16" s="160">
        <v>18466</v>
      </c>
      <c r="H16" s="370">
        <f>G16-F16</f>
        <v>-1517</v>
      </c>
      <c r="I16" s="368">
        <f>(G16/F16*100)-100</f>
        <v>-7.5914527348246</v>
      </c>
      <c r="K16" s="325"/>
    </row>
    <row r="17" spans="1:15" ht="15.75">
      <c r="A17" s="28" t="s">
        <v>10</v>
      </c>
      <c r="B17" s="25"/>
      <c r="C17" s="25"/>
      <c r="D17" s="25"/>
      <c r="E17" s="26"/>
      <c r="F17" s="159"/>
      <c r="G17" s="159"/>
      <c r="H17" s="30"/>
      <c r="I17" s="30"/>
      <c r="O17" s="293"/>
    </row>
    <row r="18" spans="1:9" ht="16.5" customHeight="1">
      <c r="A18" s="28" t="s">
        <v>11</v>
      </c>
      <c r="B18" s="25"/>
      <c r="C18" s="25"/>
      <c r="D18" s="25"/>
      <c r="E18" s="26"/>
      <c r="F18" s="160">
        <f>F6/1248126*100000</f>
        <v>1793.6490386387272</v>
      </c>
      <c r="G18" s="160">
        <f>G6/1253000*100000</f>
        <v>1691.5403032721467</v>
      </c>
      <c r="H18" s="30" t="s">
        <v>74</v>
      </c>
      <c r="I18" s="30" t="s">
        <v>74</v>
      </c>
    </row>
    <row r="19" spans="1:9" ht="12" customHeight="1">
      <c r="A19" s="28"/>
      <c r="B19" s="25"/>
      <c r="C19" s="25"/>
      <c r="D19" s="25"/>
      <c r="E19" s="26"/>
      <c r="F19" s="159"/>
      <c r="G19" s="159"/>
      <c r="H19" s="30"/>
      <c r="I19" s="30"/>
    </row>
    <row r="20" spans="1:9" ht="15.75">
      <c r="A20" s="32" t="s">
        <v>136</v>
      </c>
      <c r="B20" s="25"/>
      <c r="C20" s="25"/>
      <c r="D20" s="25"/>
      <c r="E20" s="26"/>
      <c r="F20" s="295">
        <f>F6/390449*1000</f>
        <v>57.336553557570895</v>
      </c>
      <c r="G20" s="295">
        <f>G6/409676*1000</f>
        <v>51.73600601450903</v>
      </c>
      <c r="H20" s="30" t="s">
        <v>74</v>
      </c>
      <c r="I20" s="30" t="s">
        <v>74</v>
      </c>
    </row>
    <row r="21" spans="1:9" ht="12.75">
      <c r="A21" s="14"/>
      <c r="B21" s="3"/>
      <c r="C21" s="3"/>
      <c r="D21" s="3"/>
      <c r="E21" s="18"/>
      <c r="F21" s="33"/>
      <c r="G21" s="33"/>
      <c r="H21" s="33"/>
      <c r="I21" s="33"/>
    </row>
    <row r="22" spans="1:9" ht="9" customHeight="1">
      <c r="A22" s="14"/>
      <c r="B22" s="3"/>
      <c r="C22" s="3"/>
      <c r="D22" s="3"/>
      <c r="E22" s="18"/>
      <c r="F22" s="33"/>
      <c r="G22" s="33"/>
      <c r="H22" s="33"/>
      <c r="I22" s="33"/>
    </row>
    <row r="23" spans="1:9" ht="26.25" customHeight="1">
      <c r="A23" s="22" t="s">
        <v>135</v>
      </c>
      <c r="B23" s="23"/>
      <c r="C23" s="23"/>
      <c r="D23" s="3"/>
      <c r="E23" s="18"/>
      <c r="F23" s="155"/>
      <c r="G23" s="155"/>
      <c r="H23" s="27"/>
      <c r="I23" s="138"/>
    </row>
    <row r="24" spans="1:9" ht="12" customHeight="1">
      <c r="A24" s="22"/>
      <c r="B24" s="23"/>
      <c r="C24" s="23"/>
      <c r="D24" s="3"/>
      <c r="E24" s="18"/>
      <c r="F24" s="155"/>
      <c r="G24" s="155"/>
      <c r="H24" s="27"/>
      <c r="I24" s="138"/>
    </row>
    <row r="25" spans="1:14" ht="17.25" customHeight="1">
      <c r="A25" s="24"/>
      <c r="B25" s="25" t="s">
        <v>73</v>
      </c>
      <c r="C25" s="25"/>
      <c r="D25" s="25"/>
      <c r="E25" s="18"/>
      <c r="F25" s="163">
        <v>41472</v>
      </c>
      <c r="G25" s="163">
        <v>40922</v>
      </c>
      <c r="H25" s="312">
        <f>G25-F25</f>
        <v>-550</v>
      </c>
      <c r="I25" s="368">
        <f>(G25/F25*100)-100</f>
        <v>-1.326195987654316</v>
      </c>
      <c r="K25" s="143"/>
      <c r="L25" s="143"/>
      <c r="M25" s="143"/>
      <c r="N25" s="143"/>
    </row>
    <row r="26" spans="1:9" ht="12.75" customHeight="1">
      <c r="A26" s="14"/>
      <c r="B26" s="25" t="s">
        <v>63</v>
      </c>
      <c r="C26" s="3"/>
      <c r="D26" s="3"/>
      <c r="E26" s="18"/>
      <c r="F26" s="156"/>
      <c r="G26" s="156"/>
      <c r="H26" s="33"/>
      <c r="I26" s="33"/>
    </row>
    <row r="27" spans="1:11" ht="17.25" customHeight="1">
      <c r="A27" s="28"/>
      <c r="B27" s="135" t="s">
        <v>61</v>
      </c>
      <c r="C27" s="135"/>
      <c r="E27" s="26"/>
      <c r="F27" s="294">
        <v>41294</v>
      </c>
      <c r="G27" s="294">
        <v>40759</v>
      </c>
      <c r="H27" s="311">
        <f>G27-F27</f>
        <v>-535</v>
      </c>
      <c r="I27" s="313">
        <f>(G27/F27*100)-100</f>
        <v>-1.295587736717195</v>
      </c>
      <c r="K27" s="143"/>
    </row>
    <row r="28" spans="1:9" ht="12" customHeight="1">
      <c r="A28" s="28"/>
      <c r="B28" s="25"/>
      <c r="C28" s="25"/>
      <c r="D28" s="25"/>
      <c r="E28" s="26"/>
      <c r="F28" s="160"/>
      <c r="G28" s="160"/>
      <c r="H28" s="31"/>
      <c r="I28" s="31"/>
    </row>
    <row r="29" spans="1:11" ht="26.25" customHeight="1">
      <c r="A29" s="28" t="s">
        <v>136</v>
      </c>
      <c r="B29" s="25"/>
      <c r="C29" s="25"/>
      <c r="D29" s="25"/>
      <c r="E29" s="26"/>
      <c r="F29" s="295">
        <f>F27/390449*1000</f>
        <v>105.76029135687376</v>
      </c>
      <c r="G29" s="295">
        <f>G27/409676*1000</f>
        <v>99.49081713353968</v>
      </c>
      <c r="H29" s="30" t="s">
        <v>74</v>
      </c>
      <c r="I29" s="30" t="s">
        <v>74</v>
      </c>
      <c r="K29" s="143"/>
    </row>
    <row r="30" spans="1:9" ht="24" customHeight="1">
      <c r="A30" s="28" t="s">
        <v>69</v>
      </c>
      <c r="B30" s="25"/>
      <c r="C30" s="25"/>
      <c r="D30" s="25"/>
      <c r="E30" s="26"/>
      <c r="F30" s="160">
        <v>3564</v>
      </c>
      <c r="G30" s="160">
        <v>3827</v>
      </c>
      <c r="H30" s="373">
        <f>G30-F30</f>
        <v>263</v>
      </c>
      <c r="I30" s="314">
        <f>(G30/F30*100)-100</f>
        <v>7.379349046015719</v>
      </c>
    </row>
    <row r="31" spans="1:9" ht="15.75">
      <c r="A31" s="28" t="s">
        <v>70</v>
      </c>
      <c r="B31" s="25"/>
      <c r="C31" s="25"/>
      <c r="D31" s="25"/>
      <c r="E31" s="26"/>
      <c r="F31" s="159"/>
      <c r="G31" s="159"/>
      <c r="H31" s="30"/>
      <c r="I31" s="30"/>
    </row>
    <row r="32" spans="1:9" ht="15.75">
      <c r="A32" s="28"/>
      <c r="B32" s="25"/>
      <c r="C32" s="25"/>
      <c r="D32" s="25"/>
      <c r="E32" s="26"/>
      <c r="F32" s="159"/>
      <c r="G32" s="159"/>
      <c r="H32" s="30"/>
      <c r="I32" s="30"/>
    </row>
    <row r="33" spans="1:9" ht="26.25" customHeight="1">
      <c r="A33" s="22" t="s">
        <v>67</v>
      </c>
      <c r="B33" s="2"/>
      <c r="C33" s="25"/>
      <c r="D33" s="25"/>
      <c r="E33" s="26"/>
      <c r="F33" s="285">
        <f>SUM(F35,F37,F39)</f>
        <v>3422</v>
      </c>
      <c r="G33" s="285">
        <f>SUM(G35,G37,G39)</f>
        <v>3502</v>
      </c>
      <c r="H33" s="374">
        <f>G33-F33</f>
        <v>80</v>
      </c>
      <c r="I33" s="369">
        <f>(G33/F33*100)-100</f>
        <v>2.33781414377556</v>
      </c>
    </row>
    <row r="34" spans="1:9" ht="12.75" customHeight="1">
      <c r="A34" s="22"/>
      <c r="B34" s="2"/>
      <c r="C34" s="25"/>
      <c r="D34" s="25"/>
      <c r="E34" s="26"/>
      <c r="F34" s="159"/>
      <c r="G34" s="159"/>
      <c r="H34" s="30"/>
      <c r="I34" s="30"/>
    </row>
    <row r="35" spans="1:9" ht="17.25" customHeight="1">
      <c r="A35" s="136" t="s">
        <v>62</v>
      </c>
      <c r="B35" s="25"/>
      <c r="C35" s="25"/>
      <c r="D35" s="25"/>
      <c r="E35" s="26"/>
      <c r="F35" s="291">
        <v>152</v>
      </c>
      <c r="G35" s="291">
        <v>156</v>
      </c>
      <c r="H35" s="375">
        <f>G35-F35</f>
        <v>4</v>
      </c>
      <c r="I35" s="367">
        <f>(G35/F35*100)-100</f>
        <v>2.631578947368425</v>
      </c>
    </row>
    <row r="36" spans="1:9" ht="12.75" customHeight="1">
      <c r="A36" s="136"/>
      <c r="B36" s="25"/>
      <c r="C36" s="25"/>
      <c r="D36" s="25"/>
      <c r="E36" s="26"/>
      <c r="F36" s="161"/>
      <c r="G36" s="161"/>
      <c r="H36" s="139"/>
      <c r="I36" s="140"/>
    </row>
    <row r="37" spans="1:9" ht="15" customHeight="1">
      <c r="A37" s="136" t="s">
        <v>12</v>
      </c>
      <c r="B37" s="25"/>
      <c r="C37" s="25"/>
      <c r="D37" s="25"/>
      <c r="E37" s="26"/>
      <c r="F37" s="291">
        <v>487</v>
      </c>
      <c r="G37" s="291">
        <v>545</v>
      </c>
      <c r="H37" s="375">
        <f>G37-F37</f>
        <v>58</v>
      </c>
      <c r="I37" s="367">
        <f>(G37/F37*100)-100</f>
        <v>11.909650924024646</v>
      </c>
    </row>
    <row r="38" spans="1:9" ht="15.75">
      <c r="A38" s="136"/>
      <c r="B38" s="25"/>
      <c r="C38" s="25"/>
      <c r="D38" s="25"/>
      <c r="E38" s="26"/>
      <c r="F38" s="161"/>
      <c r="G38" s="161"/>
      <c r="H38" s="139"/>
      <c r="I38" s="140"/>
    </row>
    <row r="39" spans="1:9" ht="15.75">
      <c r="A39" s="136" t="s">
        <v>13</v>
      </c>
      <c r="B39" s="25"/>
      <c r="C39" s="25"/>
      <c r="D39" s="25"/>
      <c r="E39" s="26"/>
      <c r="F39" s="294">
        <v>2783</v>
      </c>
      <c r="G39" s="294">
        <v>2801</v>
      </c>
      <c r="H39" s="375">
        <f>G39-F39</f>
        <v>18</v>
      </c>
      <c r="I39" s="367">
        <f>(G39/F39*100)-100</f>
        <v>0.6467840459935417</v>
      </c>
    </row>
    <row r="40" spans="1:9" ht="12.75">
      <c r="A40" s="35"/>
      <c r="B40" s="36"/>
      <c r="C40" s="36"/>
      <c r="D40" s="36"/>
      <c r="E40" s="37"/>
      <c r="F40" s="162"/>
      <c r="G40" s="162"/>
      <c r="H40" s="38"/>
      <c r="I40" s="38"/>
    </row>
    <row r="41" spans="1:9" ht="5.25" customHeight="1">
      <c r="A41" s="10"/>
      <c r="B41" s="10"/>
      <c r="C41" s="10"/>
      <c r="D41" s="10"/>
      <c r="E41" s="10"/>
      <c r="F41" s="10"/>
      <c r="G41" s="10"/>
      <c r="H41" s="10"/>
      <c r="I41" s="10"/>
    </row>
    <row r="42" spans="1:9" ht="18.75" customHeight="1">
      <c r="A42" s="4" t="s">
        <v>64</v>
      </c>
      <c r="B42" s="39"/>
      <c r="C42" s="39"/>
      <c r="D42" s="39"/>
      <c r="E42" s="39"/>
      <c r="F42" s="39"/>
      <c r="G42" s="10"/>
      <c r="H42" s="10"/>
      <c r="I42" s="10"/>
    </row>
    <row r="43" spans="1:9" ht="18.75" customHeight="1">
      <c r="A43" s="40" t="s">
        <v>14</v>
      </c>
      <c r="B43" s="39"/>
      <c r="C43" s="39"/>
      <c r="D43" s="39"/>
      <c r="E43" s="39"/>
      <c r="F43" s="39"/>
      <c r="G43" s="10" t="s">
        <v>130</v>
      </c>
      <c r="H43" s="10"/>
      <c r="I43" s="10"/>
    </row>
    <row r="44" spans="1:9" ht="19.5" customHeight="1">
      <c r="A44" s="4" t="s">
        <v>68</v>
      </c>
      <c r="B44" s="10"/>
      <c r="D44" s="10"/>
      <c r="E44" s="10"/>
      <c r="F44" s="10"/>
      <c r="G44" s="10"/>
      <c r="H44" s="10"/>
      <c r="I44" s="10"/>
    </row>
    <row r="45" spans="1:9" ht="18" customHeight="1">
      <c r="A45" s="41"/>
      <c r="B45" s="10"/>
      <c r="C45" s="10"/>
      <c r="D45" s="10"/>
      <c r="E45" s="10"/>
      <c r="F45" s="10"/>
      <c r="G45" s="10"/>
      <c r="H45" s="10"/>
      <c r="I45" s="10"/>
    </row>
  </sheetData>
  <sheetProtection/>
  <mergeCells count="2">
    <mergeCell ref="G3:G4"/>
    <mergeCell ref="F3:F4"/>
  </mergeCells>
  <printOptions/>
  <pageMargins left="0.75" right="0.33" top="0.75" bottom="0.590551181" header="0.5" footer="0.31496062992126"/>
  <pageSetup horizontalDpi="300" verticalDpi="300" orientation="portrait" paperSize="9" r:id="rId1"/>
  <headerFooter alignWithMargins="0">
    <oddHeader>&amp;C&amp;"Times New Roman,Regular"&amp;12 11</oddHeader>
  </headerFooter>
  <ignoredErrors>
    <ignoredError sqref="F8:G8" emptyCellReferenc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B4:AF14"/>
  <sheetViews>
    <sheetView zoomScalePageLayoutView="0" workbookViewId="0" topLeftCell="A1">
      <selection activeCell="T17" sqref="T17"/>
    </sheetView>
  </sheetViews>
  <sheetFormatPr defaultColWidth="9.140625" defaultRowHeight="12.75"/>
  <cols>
    <col min="27" max="27" width="12.7109375" style="0" customWidth="1"/>
    <col min="29" max="29" width="10.140625" style="0" bestFit="1" customWidth="1"/>
  </cols>
  <sheetData>
    <row r="1" ht="16.5" customHeight="1"/>
    <row r="4" spans="29:32" ht="12.75">
      <c r="AC4" t="s">
        <v>65</v>
      </c>
      <c r="AF4" t="s">
        <v>66</v>
      </c>
    </row>
    <row r="5" spans="28:32" ht="12.75">
      <c r="AB5">
        <v>2003</v>
      </c>
      <c r="AC5" s="143">
        <v>276371</v>
      </c>
      <c r="AE5">
        <v>2003</v>
      </c>
      <c r="AF5" s="143">
        <v>19178</v>
      </c>
    </row>
    <row r="6" spans="28:32" ht="12.75">
      <c r="AB6">
        <v>2004</v>
      </c>
      <c r="AC6" s="143">
        <v>291605</v>
      </c>
      <c r="AE6">
        <v>2004</v>
      </c>
      <c r="AF6" s="143">
        <v>19495</v>
      </c>
    </row>
    <row r="7" spans="28:32" ht="12.75">
      <c r="AB7">
        <v>2005</v>
      </c>
      <c r="AC7" s="143">
        <v>305496</v>
      </c>
      <c r="AE7">
        <v>2005</v>
      </c>
      <c r="AF7" s="143">
        <v>22554</v>
      </c>
    </row>
    <row r="8" spans="28:32" ht="12.75">
      <c r="AB8">
        <v>2006</v>
      </c>
      <c r="AC8" s="143">
        <v>319440</v>
      </c>
      <c r="AE8">
        <v>2006</v>
      </c>
      <c r="AF8" s="143">
        <v>20242</v>
      </c>
    </row>
    <row r="9" spans="28:32" ht="12.75">
      <c r="AB9">
        <v>2007</v>
      </c>
      <c r="AC9" s="143">
        <v>334145</v>
      </c>
      <c r="AE9">
        <v>2007</v>
      </c>
      <c r="AF9" s="143">
        <v>20519</v>
      </c>
    </row>
    <row r="10" spans="28:32" ht="12.75">
      <c r="AB10">
        <v>2008</v>
      </c>
      <c r="AC10" s="143">
        <v>351406</v>
      </c>
      <c r="AE10">
        <v>2008</v>
      </c>
      <c r="AF10" s="143">
        <v>20873</v>
      </c>
    </row>
    <row r="11" spans="28:32" ht="12.75">
      <c r="AB11">
        <v>2009</v>
      </c>
      <c r="AC11" s="143">
        <v>366520</v>
      </c>
      <c r="AE11">
        <v>2009</v>
      </c>
      <c r="AF11" s="143">
        <v>19542</v>
      </c>
    </row>
    <row r="12" spans="28:32" ht="12.75">
      <c r="AB12">
        <v>2010</v>
      </c>
      <c r="AC12" s="143">
        <v>384115</v>
      </c>
      <c r="AE12">
        <v>2010</v>
      </c>
      <c r="AF12" s="143">
        <v>21243</v>
      </c>
    </row>
    <row r="13" spans="28:32" ht="12.75">
      <c r="AB13">
        <v>2011</v>
      </c>
      <c r="AC13" s="143">
        <v>400919</v>
      </c>
      <c r="AE13">
        <v>2011</v>
      </c>
      <c r="AF13" s="143">
        <v>22387</v>
      </c>
    </row>
    <row r="14" spans="28:32" ht="12.75">
      <c r="AB14">
        <v>2012</v>
      </c>
      <c r="AC14" s="143">
        <v>421926</v>
      </c>
      <c r="AE14">
        <v>2012</v>
      </c>
      <c r="AF14" s="143">
        <v>21195</v>
      </c>
    </row>
    <row r="28" ht="16.5" customHeight="1"/>
    <row r="57" ht="12" customHeight="1"/>
    <row r="58" ht="12" customHeight="1"/>
  </sheetData>
  <sheetProtection/>
  <printOptions horizontalCentered="1"/>
  <pageMargins left="0.75" right="0.75" top="0.75" bottom="0.734251969" header="0.5" footer="5.761811024"/>
  <pageSetup horizontalDpi="600" verticalDpi="600" orientation="portrait" paperSize="9" r:id="rId2"/>
  <headerFooter alignWithMargins="0">
    <oddHeader xml:space="preserve">&amp;C&amp;"Times New Roman,Regular" &amp;11 12 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6"/>
  <sheetViews>
    <sheetView zoomScalePageLayoutView="0" workbookViewId="0" topLeftCell="A1">
      <selection activeCell="R15" sqref="R15"/>
    </sheetView>
  </sheetViews>
  <sheetFormatPr defaultColWidth="9.140625" defaultRowHeight="12.75"/>
  <cols>
    <col min="1" max="1" width="6.7109375" style="88" customWidth="1"/>
    <col min="2" max="2" width="27.140625" style="88" customWidth="1"/>
    <col min="3" max="12" width="9.00390625" style="88" customWidth="1"/>
    <col min="13" max="13" width="10.28125" style="88" customWidth="1"/>
    <col min="14" max="14" width="7.00390625" style="88" customWidth="1"/>
    <col min="15" max="16384" width="9.140625" style="88" customWidth="1"/>
  </cols>
  <sheetData>
    <row r="1" spans="1:13" s="84" customFormat="1" ht="16.5" customHeight="1">
      <c r="A1" s="131" t="s">
        <v>153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</row>
    <row r="2" spans="1:13" ht="9" customHeight="1">
      <c r="A2" s="85"/>
      <c r="B2" s="83"/>
      <c r="C2" s="86"/>
      <c r="D2" s="86"/>
      <c r="E2" s="86"/>
      <c r="F2" s="86"/>
      <c r="G2" s="86"/>
      <c r="H2" s="86"/>
      <c r="I2" s="86"/>
      <c r="J2" s="86"/>
      <c r="K2" s="86"/>
      <c r="L2" s="86"/>
      <c r="M2" s="87"/>
    </row>
    <row r="3" spans="1:13" ht="26.25" customHeight="1">
      <c r="A3" s="89"/>
      <c r="B3" s="90"/>
      <c r="C3" s="91">
        <v>2003</v>
      </c>
      <c r="D3" s="91">
        <v>2004</v>
      </c>
      <c r="E3" s="91">
        <v>2005</v>
      </c>
      <c r="F3" s="91">
        <v>2006</v>
      </c>
      <c r="G3" s="91">
        <v>2007</v>
      </c>
      <c r="H3" s="91">
        <v>2008</v>
      </c>
      <c r="I3" s="91">
        <v>2009</v>
      </c>
      <c r="J3" s="91">
        <v>2010</v>
      </c>
      <c r="K3" s="91" t="s">
        <v>154</v>
      </c>
      <c r="L3" s="91">
        <v>2012</v>
      </c>
      <c r="M3" s="92"/>
    </row>
    <row r="4" spans="1:13" ht="10.5" customHeight="1">
      <c r="A4" s="93"/>
      <c r="B4" s="94"/>
      <c r="C4" s="95"/>
      <c r="D4" s="95"/>
      <c r="E4" s="95"/>
      <c r="F4" s="95"/>
      <c r="G4" s="95"/>
      <c r="H4" s="95"/>
      <c r="I4" s="95"/>
      <c r="J4" s="95"/>
      <c r="K4" s="95"/>
      <c r="L4" s="95"/>
      <c r="M4" s="96"/>
    </row>
    <row r="5" spans="1:13" ht="15" customHeight="1">
      <c r="A5" s="97" t="s">
        <v>38</v>
      </c>
      <c r="B5" s="98"/>
      <c r="C5" s="99"/>
      <c r="D5" s="99"/>
      <c r="E5" s="99"/>
      <c r="F5" s="99"/>
      <c r="G5" s="99"/>
      <c r="H5" s="99"/>
      <c r="I5" s="99"/>
      <c r="J5" s="99"/>
      <c r="K5" s="99"/>
      <c r="L5" s="99"/>
      <c r="M5" s="96"/>
    </row>
    <row r="6" spans="1:13" ht="15.75" customHeight="1">
      <c r="A6" s="97"/>
      <c r="B6" s="94" t="s">
        <v>2</v>
      </c>
      <c r="C6" s="100">
        <v>19178</v>
      </c>
      <c r="D6" s="100">
        <v>19495</v>
      </c>
      <c r="E6" s="100">
        <v>22554</v>
      </c>
      <c r="F6" s="100">
        <v>20242</v>
      </c>
      <c r="G6" s="100">
        <v>20519</v>
      </c>
      <c r="H6" s="100">
        <v>20873</v>
      </c>
      <c r="I6" s="309">
        <v>19542</v>
      </c>
      <c r="J6" s="309">
        <v>21243</v>
      </c>
      <c r="K6" s="326">
        <v>22387</v>
      </c>
      <c r="L6" s="309">
        <v>21195</v>
      </c>
      <c r="M6" s="101"/>
    </row>
    <row r="7" spans="1:13" ht="15.75" customHeight="1">
      <c r="A7" s="97"/>
      <c r="B7" s="94" t="s">
        <v>39</v>
      </c>
      <c r="C7" s="102"/>
      <c r="D7" s="102"/>
      <c r="E7" s="102"/>
      <c r="F7" s="102"/>
      <c r="G7" s="102"/>
      <c r="H7" s="102"/>
      <c r="I7" s="102"/>
      <c r="J7" s="102"/>
      <c r="K7" s="327"/>
      <c r="L7" s="327"/>
      <c r="M7" s="103"/>
    </row>
    <row r="8" spans="1:13" ht="13.5" customHeight="1">
      <c r="A8" s="97"/>
      <c r="B8" s="104" t="s">
        <v>40</v>
      </c>
      <c r="C8" s="105">
        <v>1616</v>
      </c>
      <c r="D8" s="105">
        <v>1629</v>
      </c>
      <c r="E8" s="105">
        <v>1869</v>
      </c>
      <c r="F8" s="105">
        <v>1665</v>
      </c>
      <c r="G8" s="105">
        <v>1678</v>
      </c>
      <c r="H8" s="105">
        <f>H6/1230975*100000</f>
        <v>1695.6477588903103</v>
      </c>
      <c r="I8" s="105">
        <f>I6/1237283*100000</f>
        <v>1579.4284735181845</v>
      </c>
      <c r="J8" s="105">
        <f>J6/1243084*100000</f>
        <v>1708.894974112771</v>
      </c>
      <c r="K8" s="328">
        <f>K6/1248126*100000</f>
        <v>1793.6490386387272</v>
      </c>
      <c r="L8" s="328">
        <f>L6/1253000*100000</f>
        <v>1691.5403032721467</v>
      </c>
      <c r="M8" s="106"/>
    </row>
    <row r="9" spans="1:13" ht="14.25" customHeight="1">
      <c r="A9" s="97"/>
      <c r="B9" s="94" t="s">
        <v>41</v>
      </c>
      <c r="C9" s="102"/>
      <c r="D9" s="102"/>
      <c r="E9" s="102"/>
      <c r="F9" s="102"/>
      <c r="G9" s="102"/>
      <c r="H9" s="102"/>
      <c r="I9" s="102"/>
      <c r="J9" s="102"/>
      <c r="K9" s="327"/>
      <c r="L9" s="327"/>
      <c r="M9" s="103"/>
    </row>
    <row r="10" spans="1:13" ht="15.75" customHeight="1">
      <c r="A10" s="97"/>
      <c r="B10" s="104" t="s">
        <v>42</v>
      </c>
      <c r="C10" s="105">
        <v>72</v>
      </c>
      <c r="D10" s="105">
        <v>69</v>
      </c>
      <c r="E10" s="105">
        <v>76</v>
      </c>
      <c r="F10" s="105">
        <v>65</v>
      </c>
      <c r="G10" s="105">
        <v>63</v>
      </c>
      <c r="H10" s="105">
        <f>H6/342344*1000</f>
        <v>60.97083635173977</v>
      </c>
      <c r="I10" s="105">
        <f>I6/358690*1000</f>
        <v>54.48158577044244</v>
      </c>
      <c r="J10" s="105">
        <f>J6/372723*1000</f>
        <v>56.99406798077929</v>
      </c>
      <c r="K10" s="328">
        <f>K6/390449*1000</f>
        <v>57.336553557570895</v>
      </c>
      <c r="L10" s="328">
        <f>L6/409676*1000</f>
        <v>51.73600601450903</v>
      </c>
      <c r="M10" s="106"/>
    </row>
    <row r="11" spans="1:14" ht="10.5" customHeight="1">
      <c r="A11" s="97"/>
      <c r="B11" s="98"/>
      <c r="C11" s="102"/>
      <c r="D11" s="102"/>
      <c r="E11" s="102"/>
      <c r="F11" s="102"/>
      <c r="G11" s="102"/>
      <c r="H11" s="102"/>
      <c r="I11" s="102"/>
      <c r="J11" s="102"/>
      <c r="K11" s="327"/>
      <c r="L11" s="327"/>
      <c r="M11" s="103"/>
      <c r="N11" s="107"/>
    </row>
    <row r="12" spans="1:13" ht="15" customHeight="1">
      <c r="A12" s="108" t="s">
        <v>43</v>
      </c>
      <c r="B12" s="98"/>
      <c r="C12" s="102"/>
      <c r="D12" s="102"/>
      <c r="E12" s="102"/>
      <c r="F12" s="102"/>
      <c r="G12" s="102"/>
      <c r="H12" s="102"/>
      <c r="I12" s="102"/>
      <c r="J12" s="102"/>
      <c r="K12" s="327"/>
      <c r="L12" s="327"/>
      <c r="M12" s="103"/>
    </row>
    <row r="13" spans="1:13" ht="16.5" customHeight="1">
      <c r="A13" s="97"/>
      <c r="B13" s="94" t="s">
        <v>44</v>
      </c>
      <c r="C13" s="100">
        <v>35239</v>
      </c>
      <c r="D13" s="100">
        <v>35506</v>
      </c>
      <c r="E13" s="100">
        <v>43741</v>
      </c>
      <c r="F13" s="100">
        <v>40023</v>
      </c>
      <c r="G13" s="100">
        <v>41178</v>
      </c>
      <c r="H13" s="100">
        <v>42910</v>
      </c>
      <c r="I13" s="309">
        <v>38058</v>
      </c>
      <c r="J13" s="309">
        <v>41084</v>
      </c>
      <c r="K13" s="326">
        <v>41294</v>
      </c>
      <c r="L13" s="309">
        <v>41022</v>
      </c>
      <c r="M13" s="101"/>
    </row>
    <row r="14" spans="1:13" ht="9" customHeight="1">
      <c r="A14" s="97"/>
      <c r="B14" s="94" t="s">
        <v>4</v>
      </c>
      <c r="C14" s="99"/>
      <c r="D14" s="99"/>
      <c r="E14" s="99"/>
      <c r="F14" s="99"/>
      <c r="G14" s="99"/>
      <c r="H14" s="99"/>
      <c r="I14" s="99"/>
      <c r="J14" s="99"/>
      <c r="K14" s="329"/>
      <c r="L14" s="329"/>
      <c r="M14" s="103"/>
    </row>
    <row r="15" spans="1:13" ht="13.5" customHeight="1">
      <c r="A15" s="97"/>
      <c r="B15" s="94" t="s">
        <v>41</v>
      </c>
      <c r="C15" s="105">
        <v>133</v>
      </c>
      <c r="D15" s="105">
        <v>126</v>
      </c>
      <c r="E15" s="105">
        <v>148</v>
      </c>
      <c r="F15" s="105">
        <v>129</v>
      </c>
      <c r="G15" s="105">
        <v>127</v>
      </c>
      <c r="H15" s="105">
        <f>H13/342344*1000</f>
        <v>125.34176150304957</v>
      </c>
      <c r="I15" s="105">
        <f>I13/358690*1000</f>
        <v>106.10276283141431</v>
      </c>
      <c r="J15" s="105">
        <f>J13/372723*1000</f>
        <v>110.22662942721539</v>
      </c>
      <c r="K15" s="328">
        <f>K13/390449*1000</f>
        <v>105.76029135687376</v>
      </c>
      <c r="L15" s="328">
        <f>L13/409676*1000</f>
        <v>100.13278786162724</v>
      </c>
      <c r="M15" s="110"/>
    </row>
    <row r="16" spans="1:13" ht="12" customHeight="1">
      <c r="A16" s="97"/>
      <c r="B16" s="104" t="s">
        <v>42</v>
      </c>
      <c r="C16" s="102"/>
      <c r="D16" s="102"/>
      <c r="E16" s="102"/>
      <c r="F16" s="102"/>
      <c r="G16" s="102"/>
      <c r="H16" s="102"/>
      <c r="I16" s="102"/>
      <c r="J16" s="102"/>
      <c r="K16" s="327"/>
      <c r="L16" s="327"/>
      <c r="M16" s="103"/>
    </row>
    <row r="17" spans="1:13" ht="15" customHeight="1">
      <c r="A17" s="97" t="s">
        <v>45</v>
      </c>
      <c r="B17" s="98"/>
      <c r="C17" s="102"/>
      <c r="D17" s="102"/>
      <c r="E17" s="102"/>
      <c r="F17" s="102"/>
      <c r="G17" s="102"/>
      <c r="H17" s="102"/>
      <c r="I17" s="102"/>
      <c r="J17" s="102"/>
      <c r="K17" s="327"/>
      <c r="L17" s="327"/>
      <c r="M17" s="103"/>
    </row>
    <row r="18" spans="1:16" ht="16.5" customHeight="1">
      <c r="A18" s="93"/>
      <c r="B18" s="111" t="s">
        <v>46</v>
      </c>
      <c r="C18" s="100">
        <v>2698</v>
      </c>
      <c r="D18" s="100">
        <v>2951</v>
      </c>
      <c r="E18" s="100">
        <v>2760</v>
      </c>
      <c r="F18" s="100">
        <v>2522</v>
      </c>
      <c r="G18" s="100">
        <v>3055</v>
      </c>
      <c r="H18" s="100">
        <f>SUM(H20:H22)</f>
        <v>3435</v>
      </c>
      <c r="I18" s="100">
        <f>SUM(I20:I22)</f>
        <v>3661</v>
      </c>
      <c r="J18" s="100">
        <f>SUM(J20:J22)</f>
        <v>3640</v>
      </c>
      <c r="K18" s="330">
        <f>SUM(K20:K22)</f>
        <v>3422</v>
      </c>
      <c r="L18" s="330">
        <f>SUM(L20:L22)</f>
        <v>3502</v>
      </c>
      <c r="M18" s="101"/>
      <c r="P18" s="296"/>
    </row>
    <row r="19" spans="1:13" ht="13.5" customHeight="1">
      <c r="A19" s="108" t="s">
        <v>4</v>
      </c>
      <c r="B19" s="94" t="s">
        <v>47</v>
      </c>
      <c r="C19" s="102"/>
      <c r="D19" s="102"/>
      <c r="E19" s="102"/>
      <c r="F19" s="102"/>
      <c r="G19" s="102"/>
      <c r="H19" s="102"/>
      <c r="I19" s="102"/>
      <c r="J19" s="102"/>
      <c r="K19" s="327"/>
      <c r="L19" s="327"/>
      <c r="M19" s="103"/>
    </row>
    <row r="20" spans="1:15" ht="16.5" customHeight="1">
      <c r="A20" s="97"/>
      <c r="B20" s="152" t="s">
        <v>71</v>
      </c>
      <c r="C20" s="273">
        <v>131</v>
      </c>
      <c r="D20" s="273">
        <v>144</v>
      </c>
      <c r="E20" s="273">
        <v>136</v>
      </c>
      <c r="F20" s="273">
        <v>134</v>
      </c>
      <c r="G20" s="273">
        <v>140</v>
      </c>
      <c r="H20" s="273">
        <v>168</v>
      </c>
      <c r="I20" s="315">
        <v>140</v>
      </c>
      <c r="J20" s="315">
        <v>158</v>
      </c>
      <c r="K20" s="331">
        <v>152</v>
      </c>
      <c r="L20" s="331">
        <v>156</v>
      </c>
      <c r="M20" s="103"/>
      <c r="O20" s="272"/>
    </row>
    <row r="21" spans="1:13" ht="16.5" customHeight="1">
      <c r="A21" s="97"/>
      <c r="B21" s="152" t="s">
        <v>48</v>
      </c>
      <c r="C21" s="273">
        <v>291</v>
      </c>
      <c r="D21" s="273">
        <v>245</v>
      </c>
      <c r="E21" s="273">
        <v>358</v>
      </c>
      <c r="F21" s="273">
        <v>348</v>
      </c>
      <c r="G21" s="273">
        <v>500</v>
      </c>
      <c r="H21" s="273">
        <v>512</v>
      </c>
      <c r="I21" s="315">
        <v>516</v>
      </c>
      <c r="J21" s="315">
        <v>569</v>
      </c>
      <c r="K21" s="331">
        <v>487</v>
      </c>
      <c r="L21" s="315">
        <v>545</v>
      </c>
      <c r="M21" s="103"/>
    </row>
    <row r="22" spans="1:13" ht="17.25" customHeight="1">
      <c r="A22" s="97"/>
      <c r="B22" s="152" t="s">
        <v>49</v>
      </c>
      <c r="C22" s="105">
        <v>2276</v>
      </c>
      <c r="D22" s="105">
        <v>2562</v>
      </c>
      <c r="E22" s="105">
        <v>2266</v>
      </c>
      <c r="F22" s="105">
        <v>2040</v>
      </c>
      <c r="G22" s="105">
        <v>2415</v>
      </c>
      <c r="H22" s="105">
        <v>2755</v>
      </c>
      <c r="I22" s="316">
        <v>3005</v>
      </c>
      <c r="J22" s="316">
        <v>2913</v>
      </c>
      <c r="K22" s="332">
        <v>2783</v>
      </c>
      <c r="L22" s="316">
        <v>2801</v>
      </c>
      <c r="M22" s="103"/>
    </row>
    <row r="23" spans="1:13" ht="13.5" customHeight="1">
      <c r="A23" s="97"/>
      <c r="B23" s="98"/>
      <c r="C23" s="102"/>
      <c r="D23" s="102"/>
      <c r="E23" s="102"/>
      <c r="F23" s="102"/>
      <c r="G23" s="102"/>
      <c r="H23" s="102"/>
      <c r="I23" s="102"/>
      <c r="J23" s="102"/>
      <c r="K23" s="327"/>
      <c r="L23" s="327"/>
      <c r="M23" s="103"/>
    </row>
    <row r="24" spans="1:13" ht="18.75" customHeight="1">
      <c r="A24" s="112" t="s">
        <v>50</v>
      </c>
      <c r="B24" s="113"/>
      <c r="C24" s="102"/>
      <c r="D24" s="102"/>
      <c r="E24" s="102"/>
      <c r="F24" s="102"/>
      <c r="G24" s="102"/>
      <c r="H24" s="102"/>
      <c r="I24" s="102"/>
      <c r="J24" s="102"/>
      <c r="K24" s="327"/>
      <c r="L24" s="327"/>
      <c r="M24" s="103"/>
    </row>
    <row r="25" spans="1:13" ht="15.75" customHeight="1">
      <c r="A25" s="93" t="s">
        <v>4</v>
      </c>
      <c r="B25" s="111" t="s">
        <v>51</v>
      </c>
      <c r="C25" s="114">
        <v>11</v>
      </c>
      <c r="D25" s="114">
        <v>12</v>
      </c>
      <c r="E25" s="114">
        <v>11.3</v>
      </c>
      <c r="F25" s="114">
        <v>11</v>
      </c>
      <c r="G25" s="114">
        <v>11.4</v>
      </c>
      <c r="H25" s="114">
        <f>H20/1230975*100000</f>
        <v>13.647718272101383</v>
      </c>
      <c r="I25" s="114">
        <f>I20/1237283*100000</f>
        <v>11.315115458629919</v>
      </c>
      <c r="J25" s="114">
        <f>J20/1243084*100000</f>
        <v>12.710323678850344</v>
      </c>
      <c r="K25" s="363">
        <f>K20/1248126*100000</f>
        <v>12.178257643859675</v>
      </c>
      <c r="L25" s="363">
        <f>L20/1253000*100000</f>
        <v>12.450119712689546</v>
      </c>
      <c r="M25" s="110"/>
    </row>
    <row r="26" spans="1:13" ht="15" customHeight="1">
      <c r="A26" s="97"/>
      <c r="B26" s="94" t="s">
        <v>41</v>
      </c>
      <c r="C26" s="115"/>
      <c r="D26" s="115"/>
      <c r="E26" s="115"/>
      <c r="F26" s="115"/>
      <c r="G26" s="115"/>
      <c r="H26" s="115"/>
      <c r="I26" s="115"/>
      <c r="J26" s="333"/>
      <c r="K26" s="334"/>
      <c r="L26" s="334"/>
      <c r="M26" s="103"/>
    </row>
    <row r="27" spans="1:13" ht="15" customHeight="1">
      <c r="A27" s="97"/>
      <c r="B27" s="104" t="s">
        <v>52</v>
      </c>
      <c r="C27" s="114">
        <v>0.5</v>
      </c>
      <c r="D27" s="114">
        <v>0.5</v>
      </c>
      <c r="E27" s="114">
        <v>0.4</v>
      </c>
      <c r="F27" s="114">
        <v>0.4</v>
      </c>
      <c r="G27" s="114">
        <v>0.4</v>
      </c>
      <c r="H27" s="114">
        <f>H20/342344*1000</f>
        <v>0.4907344659173229</v>
      </c>
      <c r="I27" s="114">
        <f>I20/358690*1000</f>
        <v>0.390309180629513</v>
      </c>
      <c r="J27" s="114">
        <f>J20/372723*1000</f>
        <v>0.4239072984495188</v>
      </c>
      <c r="K27" s="363">
        <f>K20/390449*1000</f>
        <v>0.3892954009358457</v>
      </c>
      <c r="L27" s="363">
        <f>L20/409676*1000</f>
        <v>0.3807887208428124</v>
      </c>
      <c r="M27" s="106"/>
    </row>
    <row r="28" spans="1:13" ht="13.5" customHeight="1">
      <c r="A28" s="97"/>
      <c r="B28" s="113"/>
      <c r="C28" s="116"/>
      <c r="D28" s="116"/>
      <c r="E28" s="116"/>
      <c r="F28" s="116"/>
      <c r="G28" s="116"/>
      <c r="H28" s="116"/>
      <c r="I28" s="116"/>
      <c r="J28" s="116"/>
      <c r="K28" s="364"/>
      <c r="L28" s="364"/>
      <c r="M28" s="106"/>
    </row>
    <row r="29" spans="1:13" s="121" customFormat="1" ht="18.75" customHeight="1">
      <c r="A29" s="117"/>
      <c r="B29" s="118" t="s">
        <v>72</v>
      </c>
      <c r="C29" s="119">
        <v>4.8</v>
      </c>
      <c r="D29" s="119">
        <v>4.9</v>
      </c>
      <c r="E29" s="119">
        <v>4.9</v>
      </c>
      <c r="F29" s="119">
        <v>5.3</v>
      </c>
      <c r="G29" s="119">
        <v>4.6</v>
      </c>
      <c r="H29" s="119">
        <f>H20/H18*100</f>
        <v>4.890829694323144</v>
      </c>
      <c r="I29" s="119">
        <f>I20/I18*100</f>
        <v>3.824091778202677</v>
      </c>
      <c r="J29" s="119">
        <f>J20/J18*100</f>
        <v>4.34065934065934</v>
      </c>
      <c r="K29" s="365">
        <f>K20/K18*100</f>
        <v>4.441846873173583</v>
      </c>
      <c r="L29" s="365">
        <f>L20/L18*100</f>
        <v>4.454597372929754</v>
      </c>
      <c r="M29" s="120"/>
    </row>
    <row r="30" spans="1:12" ht="0.75" customHeight="1">
      <c r="A30" s="109" t="s">
        <v>4</v>
      </c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22"/>
    </row>
    <row r="31" spans="1:12" ht="17.25" customHeight="1">
      <c r="A31" s="123" t="s">
        <v>54</v>
      </c>
      <c r="B31" s="123"/>
      <c r="C31" s="123"/>
      <c r="D31" s="123"/>
      <c r="E31" s="123"/>
      <c r="F31" s="123"/>
      <c r="G31" s="123"/>
      <c r="H31" s="123"/>
      <c r="I31" s="123"/>
      <c r="J31" s="123"/>
      <c r="K31" s="123"/>
      <c r="L31" s="122"/>
    </row>
    <row r="32" spans="1:11" ht="15" customHeight="1">
      <c r="A32" s="123" t="s">
        <v>167</v>
      </c>
      <c r="B32" s="123"/>
      <c r="C32" s="123"/>
      <c r="D32" s="123"/>
      <c r="E32" s="123"/>
      <c r="F32" s="123"/>
      <c r="G32" s="123"/>
      <c r="H32" s="123"/>
      <c r="I32" s="123"/>
      <c r="J32" s="123"/>
      <c r="K32" s="123"/>
    </row>
    <row r="33" spans="1:11" ht="15" customHeight="1">
      <c r="A33" s="124" t="s">
        <v>55</v>
      </c>
      <c r="B33" s="123"/>
      <c r="C33" s="123"/>
      <c r="D33" s="123"/>
      <c r="E33" s="123" t="s">
        <v>131</v>
      </c>
      <c r="F33" s="123"/>
      <c r="G33" s="123"/>
      <c r="H33" s="123"/>
      <c r="I33" s="123"/>
      <c r="J33" s="123"/>
      <c r="K33" s="123"/>
    </row>
    <row r="34" spans="1:2" ht="15" customHeight="1">
      <c r="A34" s="125"/>
      <c r="B34" s="125"/>
    </row>
    <row r="35" spans="1:2" ht="12.75">
      <c r="A35" s="125"/>
      <c r="B35" s="125"/>
    </row>
    <row r="36" spans="1:2" ht="12.75">
      <c r="A36" s="125"/>
      <c r="B36" s="125"/>
    </row>
  </sheetData>
  <sheetProtection/>
  <printOptions horizontalCentered="1" verticalCentered="1"/>
  <pageMargins left="0.75" right="0" top="0.75" bottom="0.236220472440945" header="0.5" footer="0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Q12" sqref="Q12"/>
    </sheetView>
  </sheetViews>
  <sheetFormatPr defaultColWidth="9.140625" defaultRowHeight="12.75"/>
  <cols>
    <col min="1" max="1" width="9.140625" style="10" customWidth="1"/>
    <col min="2" max="2" width="15.7109375" style="10" customWidth="1"/>
    <col min="3" max="3" width="9.57421875" style="10" customWidth="1"/>
    <col min="4" max="5" width="9.421875" style="10" customWidth="1"/>
    <col min="6" max="6" width="10.7109375" style="10" customWidth="1"/>
    <col min="7" max="7" width="10.421875" style="10" customWidth="1"/>
    <col min="8" max="8" width="9.8515625" style="10" customWidth="1"/>
    <col min="9" max="9" width="10.00390625" style="10" customWidth="1"/>
    <col min="10" max="10" width="10.140625" style="10" customWidth="1"/>
    <col min="11" max="11" width="10.7109375" style="10" customWidth="1"/>
    <col min="12" max="12" width="9.8515625" style="10" customWidth="1"/>
    <col min="14" max="16384" width="9.140625" style="10" customWidth="1"/>
  </cols>
  <sheetData>
    <row r="1" spans="1:13" s="8" customFormat="1" ht="19.5" customHeight="1">
      <c r="A1" s="8" t="s">
        <v>155</v>
      </c>
      <c r="M1"/>
    </row>
    <row r="2" ht="9" customHeight="1"/>
    <row r="3" spans="1:12" ht="18.75" customHeight="1">
      <c r="A3" s="382" t="s">
        <v>0</v>
      </c>
      <c r="B3" s="383"/>
      <c r="C3" s="388">
        <v>2011</v>
      </c>
      <c r="D3" s="388"/>
      <c r="E3" s="388"/>
      <c r="F3" s="388"/>
      <c r="G3" s="389"/>
      <c r="H3" s="388">
        <v>2012</v>
      </c>
      <c r="I3" s="388"/>
      <c r="J3" s="388"/>
      <c r="K3" s="388"/>
      <c r="L3" s="389"/>
    </row>
    <row r="4" spans="1:12" ht="18.75" customHeight="1">
      <c r="A4" s="384"/>
      <c r="B4" s="385"/>
      <c r="C4" s="127" t="s">
        <v>53</v>
      </c>
      <c r="D4" s="127"/>
      <c r="E4" s="127"/>
      <c r="F4" s="127"/>
      <c r="G4" s="129"/>
      <c r="H4" s="127" t="s">
        <v>53</v>
      </c>
      <c r="I4" s="127"/>
      <c r="J4" s="127"/>
      <c r="K4" s="127"/>
      <c r="L4" s="129"/>
    </row>
    <row r="5" spans="1:12" ht="17.25" customHeight="1">
      <c r="A5" s="386"/>
      <c r="B5" s="387"/>
      <c r="C5" s="42" t="s">
        <v>15</v>
      </c>
      <c r="D5" s="43" t="s">
        <v>16</v>
      </c>
      <c r="E5" s="43" t="s">
        <v>17</v>
      </c>
      <c r="F5" s="43" t="s">
        <v>1</v>
      </c>
      <c r="G5" s="42" t="s">
        <v>3</v>
      </c>
      <c r="H5" s="42" t="s">
        <v>15</v>
      </c>
      <c r="I5" s="43" t="s">
        <v>16</v>
      </c>
      <c r="J5" s="43" t="s">
        <v>17</v>
      </c>
      <c r="K5" s="43" t="s">
        <v>1</v>
      </c>
      <c r="L5" s="42" t="s">
        <v>3</v>
      </c>
    </row>
    <row r="6" spans="1:12" ht="14.25" customHeight="1">
      <c r="A6" s="22"/>
      <c r="B6" s="44"/>
      <c r="C6" s="46"/>
      <c r="D6" s="45"/>
      <c r="E6" s="45"/>
      <c r="F6" s="45"/>
      <c r="G6" s="46"/>
      <c r="H6" s="46"/>
      <c r="I6" s="45"/>
      <c r="J6" s="45"/>
      <c r="K6" s="45"/>
      <c r="L6" s="46"/>
    </row>
    <row r="7" spans="1:12" ht="15" customHeight="1">
      <c r="A7" s="28" t="s">
        <v>18</v>
      </c>
      <c r="B7" s="26"/>
      <c r="C7" s="49">
        <v>45</v>
      </c>
      <c r="D7" s="30">
        <v>197</v>
      </c>
      <c r="E7" s="34">
        <v>1015</v>
      </c>
      <c r="F7" s="34">
        <f>SUM(C7:E7)</f>
        <v>1257</v>
      </c>
      <c r="G7" s="164">
        <f>F7/F27*100</f>
        <v>33.763094278807415</v>
      </c>
      <c r="H7" s="49">
        <v>42</v>
      </c>
      <c r="I7" s="30">
        <v>218</v>
      </c>
      <c r="J7" s="34">
        <v>1057</v>
      </c>
      <c r="K7" s="34">
        <f>SUM(H7:J7)</f>
        <v>1317</v>
      </c>
      <c r="L7" s="47">
        <f>K7/K27*100</f>
        <v>33.00751879699248</v>
      </c>
    </row>
    <row r="8" spans="1:12" ht="14.25" customHeight="1">
      <c r="A8" s="28"/>
      <c r="B8" s="26"/>
      <c r="C8" s="26"/>
      <c r="D8" s="48"/>
      <c r="E8" s="48"/>
      <c r="F8" s="34"/>
      <c r="G8" s="26"/>
      <c r="H8" s="26"/>
      <c r="I8" s="48"/>
      <c r="J8" s="48"/>
      <c r="K8" s="48"/>
      <c r="L8" s="26"/>
    </row>
    <row r="9" spans="1:12" ht="15" customHeight="1">
      <c r="A9" s="28" t="s">
        <v>19</v>
      </c>
      <c r="B9" s="26"/>
      <c r="C9" s="49">
        <v>4</v>
      </c>
      <c r="D9" s="30">
        <v>8</v>
      </c>
      <c r="E9" s="30">
        <v>84</v>
      </c>
      <c r="F9" s="34">
        <f aca="true" t="shared" si="0" ref="F9:F19">SUM(C9:E9)</f>
        <v>96</v>
      </c>
      <c r="G9" s="164">
        <f>F9/F27*100</f>
        <v>2.5785656728444803</v>
      </c>
      <c r="H9" s="49">
        <v>1</v>
      </c>
      <c r="I9" s="30">
        <v>11</v>
      </c>
      <c r="J9" s="30">
        <v>73</v>
      </c>
      <c r="K9" s="30">
        <f>SUM(H9:J9)</f>
        <v>85</v>
      </c>
      <c r="L9" s="47">
        <f>K9/K27*100</f>
        <v>2.1303258145363406</v>
      </c>
    </row>
    <row r="10" spans="1:12" ht="14.25" customHeight="1">
      <c r="A10" s="28"/>
      <c r="B10" s="26"/>
      <c r="C10" s="26"/>
      <c r="D10" s="48"/>
      <c r="E10" s="48"/>
      <c r="F10" s="34"/>
      <c r="G10" s="26"/>
      <c r="H10" s="26"/>
      <c r="I10" s="48"/>
      <c r="J10" s="48"/>
      <c r="K10" s="30"/>
      <c r="L10" s="26"/>
    </row>
    <row r="11" spans="1:12" ht="15" customHeight="1">
      <c r="A11" s="28" t="s">
        <v>20</v>
      </c>
      <c r="B11" s="26"/>
      <c r="C11" s="49">
        <v>16</v>
      </c>
      <c r="D11" s="30">
        <v>43</v>
      </c>
      <c r="E11" s="30">
        <v>268</v>
      </c>
      <c r="F11" s="34">
        <f t="shared" si="0"/>
        <v>327</v>
      </c>
      <c r="G11" s="164">
        <f>F11/F27*100</f>
        <v>8.78323932312651</v>
      </c>
      <c r="H11" s="49">
        <v>16</v>
      </c>
      <c r="I11" s="30">
        <v>28</v>
      </c>
      <c r="J11" s="30">
        <v>262</v>
      </c>
      <c r="K11" s="30">
        <f>SUM(H11:J11)</f>
        <v>306</v>
      </c>
      <c r="L11" s="47">
        <f>K11/K27*100</f>
        <v>7.669172932330827</v>
      </c>
    </row>
    <row r="12" spans="1:12" ht="13.5" customHeight="1">
      <c r="A12" s="28"/>
      <c r="B12" s="26"/>
      <c r="C12" s="26"/>
      <c r="D12" s="48"/>
      <c r="E12" s="48"/>
      <c r="F12" s="34"/>
      <c r="G12" s="26"/>
      <c r="H12" s="26"/>
      <c r="I12" s="48"/>
      <c r="J12" s="48"/>
      <c r="K12" s="48"/>
      <c r="L12" s="26"/>
    </row>
    <row r="13" spans="1:12" ht="15" customHeight="1">
      <c r="A13" s="28" t="s">
        <v>21</v>
      </c>
      <c r="B13" s="26"/>
      <c r="C13" s="49">
        <v>17</v>
      </c>
      <c r="D13" s="30">
        <v>21</v>
      </c>
      <c r="E13" s="30">
        <v>70</v>
      </c>
      <c r="F13" s="34">
        <f t="shared" si="0"/>
        <v>108</v>
      </c>
      <c r="G13" s="164">
        <f>F13/F27*100</f>
        <v>2.9008863819500403</v>
      </c>
      <c r="H13" s="49">
        <v>20</v>
      </c>
      <c r="I13" s="30">
        <v>10</v>
      </c>
      <c r="J13" s="30">
        <v>57</v>
      </c>
      <c r="K13" s="30">
        <f>SUM(H13:J13)</f>
        <v>87</v>
      </c>
      <c r="L13" s="47">
        <f>87/K27*100</f>
        <v>2.180451127819549</v>
      </c>
    </row>
    <row r="14" spans="1:12" ht="13.5" customHeight="1">
      <c r="A14" s="28"/>
      <c r="B14" s="26"/>
      <c r="C14" s="26"/>
      <c r="D14" s="48"/>
      <c r="E14" s="48"/>
      <c r="F14" s="34"/>
      <c r="G14" s="26"/>
      <c r="H14" s="26"/>
      <c r="I14" s="48"/>
      <c r="J14" s="48"/>
      <c r="K14" s="48"/>
      <c r="L14" s="26"/>
    </row>
    <row r="15" spans="1:12" ht="15" customHeight="1">
      <c r="A15" s="28" t="s">
        <v>22</v>
      </c>
      <c r="B15" s="26"/>
      <c r="C15" s="49">
        <v>39</v>
      </c>
      <c r="D15" s="30">
        <v>45</v>
      </c>
      <c r="E15" s="30">
        <v>218</v>
      </c>
      <c r="F15" s="34">
        <f t="shared" si="0"/>
        <v>302</v>
      </c>
      <c r="G15" s="164">
        <f>F15/F27*100</f>
        <v>8.11173784582326</v>
      </c>
      <c r="H15" s="49">
        <v>36</v>
      </c>
      <c r="I15" s="30">
        <v>43</v>
      </c>
      <c r="J15" s="30">
        <v>278</v>
      </c>
      <c r="K15" s="30">
        <f>SUM(H15:J15)</f>
        <v>357</v>
      </c>
      <c r="L15" s="47">
        <f>K15/K27*100</f>
        <v>8.947368421052632</v>
      </c>
    </row>
    <row r="16" spans="1:12" ht="14.25" customHeight="1">
      <c r="A16" s="28"/>
      <c r="B16" s="26"/>
      <c r="C16" s="26"/>
      <c r="D16" s="48"/>
      <c r="E16" s="48"/>
      <c r="F16" s="34"/>
      <c r="G16" s="26"/>
      <c r="H16" s="26"/>
      <c r="I16" s="48"/>
      <c r="J16" s="48"/>
      <c r="K16" s="48"/>
      <c r="L16" s="26"/>
    </row>
    <row r="17" spans="1:12" ht="15" customHeight="1">
      <c r="A17" s="28" t="s">
        <v>23</v>
      </c>
      <c r="B17" s="26"/>
      <c r="C17" s="49">
        <v>65</v>
      </c>
      <c r="D17" s="30">
        <v>267</v>
      </c>
      <c r="E17" s="34">
        <v>1123</v>
      </c>
      <c r="F17" s="34">
        <f t="shared" si="0"/>
        <v>1455</v>
      </c>
      <c r="G17" s="164">
        <f>F17/F27*100</f>
        <v>39.08138597904915</v>
      </c>
      <c r="H17" s="49">
        <v>78</v>
      </c>
      <c r="I17" s="30">
        <v>314</v>
      </c>
      <c r="J17" s="34">
        <v>1250</v>
      </c>
      <c r="K17" s="34">
        <f>SUM(H17:J17)</f>
        <v>1642</v>
      </c>
      <c r="L17" s="47">
        <f>K17/K27*100</f>
        <v>41.152882205513784</v>
      </c>
    </row>
    <row r="18" spans="1:12" ht="15" customHeight="1">
      <c r="A18" s="28"/>
      <c r="B18" s="26"/>
      <c r="C18" s="26"/>
      <c r="D18" s="48"/>
      <c r="E18" s="48"/>
      <c r="F18" s="34"/>
      <c r="G18" s="26"/>
      <c r="H18" s="26"/>
      <c r="I18" s="48"/>
      <c r="J18" s="48"/>
      <c r="K18" s="48"/>
      <c r="L18" s="26"/>
    </row>
    <row r="19" spans="1:12" ht="15" customHeight="1">
      <c r="A19" s="28" t="s">
        <v>24</v>
      </c>
      <c r="B19" s="26"/>
      <c r="C19" s="49">
        <v>4</v>
      </c>
      <c r="D19" s="30">
        <v>2</v>
      </c>
      <c r="E19" s="30">
        <v>13</v>
      </c>
      <c r="F19" s="34">
        <f t="shared" si="0"/>
        <v>19</v>
      </c>
      <c r="G19" s="47">
        <f>F19/F27*100</f>
        <v>0.51034112275047</v>
      </c>
      <c r="H19" s="49">
        <v>10</v>
      </c>
      <c r="I19" s="30">
        <v>6</v>
      </c>
      <c r="J19" s="30">
        <v>17</v>
      </c>
      <c r="K19" s="30">
        <f>SUM(H19:J19)</f>
        <v>33</v>
      </c>
      <c r="L19" s="47">
        <f>33/K27*100</f>
        <v>0.8270676691729323</v>
      </c>
    </row>
    <row r="20" spans="1:12" ht="12" customHeight="1">
      <c r="A20" s="28"/>
      <c r="B20" s="26"/>
      <c r="C20" s="51"/>
      <c r="D20" s="50"/>
      <c r="E20" s="50"/>
      <c r="F20" s="322"/>
      <c r="G20" s="51"/>
      <c r="H20" s="51"/>
      <c r="I20" s="50"/>
      <c r="J20" s="50"/>
      <c r="K20" s="50"/>
      <c r="L20" s="51"/>
    </row>
    <row r="21" spans="1:12" ht="27" customHeight="1">
      <c r="A21" s="52" t="s">
        <v>25</v>
      </c>
      <c r="B21" s="53"/>
      <c r="C21" s="54">
        <f>SUM(C7:C20)</f>
        <v>190</v>
      </c>
      <c r="D21" s="54">
        <f>SUM(D7:D20)</f>
        <v>583</v>
      </c>
      <c r="E21" s="297">
        <f>SUM(E7:E20)</f>
        <v>2791</v>
      </c>
      <c r="F21" s="128">
        <f>SUM(C21:E21)</f>
        <v>3564</v>
      </c>
      <c r="G21" s="298">
        <f>SUM(G7:G19)</f>
        <v>95.72925060435134</v>
      </c>
      <c r="H21" s="54">
        <f>SUM(H7:H20)</f>
        <v>203</v>
      </c>
      <c r="I21" s="54">
        <f>SUM(I7:I20)</f>
        <v>630</v>
      </c>
      <c r="J21" s="297">
        <f>SUM(J7:J20)</f>
        <v>2994</v>
      </c>
      <c r="K21" s="128">
        <f>SUM(H21:J21)</f>
        <v>3827</v>
      </c>
      <c r="L21" s="298">
        <f>SUM(L7:L19)</f>
        <v>95.91478696741855</v>
      </c>
    </row>
    <row r="22" spans="1:12" ht="15" customHeight="1">
      <c r="A22" s="28"/>
      <c r="B22" s="26"/>
      <c r="C22" s="46"/>
      <c r="D22" s="45"/>
      <c r="E22" s="45"/>
      <c r="F22" s="45"/>
      <c r="G22" s="46"/>
      <c r="H22" s="46"/>
      <c r="I22" s="45"/>
      <c r="J22" s="45"/>
      <c r="K22" s="45"/>
      <c r="L22" s="46"/>
    </row>
    <row r="23" spans="1:12" ht="15" customHeight="1">
      <c r="A23" s="28" t="s">
        <v>26</v>
      </c>
      <c r="B23" s="26"/>
      <c r="C23" s="49">
        <v>6</v>
      </c>
      <c r="D23" s="30">
        <v>34</v>
      </c>
      <c r="E23" s="30">
        <v>119</v>
      </c>
      <c r="F23" s="30">
        <f>SUM(C23:E23)</f>
        <v>159</v>
      </c>
      <c r="G23" s="164">
        <f>F23/F27*100</f>
        <v>4.27074939564867</v>
      </c>
      <c r="H23" s="49">
        <v>11</v>
      </c>
      <c r="I23" s="30">
        <v>25</v>
      </c>
      <c r="J23" s="30">
        <v>127</v>
      </c>
      <c r="K23" s="30">
        <f>SUM(H23:J23)</f>
        <v>163</v>
      </c>
      <c r="L23" s="164">
        <f>K23/K27*100</f>
        <v>4.0852130325814535</v>
      </c>
    </row>
    <row r="24" spans="1:12" ht="15" customHeight="1">
      <c r="A24" s="28"/>
      <c r="B24" s="26"/>
      <c r="C24" s="26"/>
      <c r="D24" s="48"/>
      <c r="E24" s="48"/>
      <c r="F24" s="48"/>
      <c r="G24" s="26"/>
      <c r="H24" s="26"/>
      <c r="I24" s="48"/>
      <c r="J24" s="48"/>
      <c r="K24" s="48"/>
      <c r="L24" s="26"/>
    </row>
    <row r="25" spans="1:12" ht="15" customHeight="1">
      <c r="A25" s="28" t="s">
        <v>168</v>
      </c>
      <c r="B25" s="26"/>
      <c r="C25" s="49">
        <v>0</v>
      </c>
      <c r="D25" s="30">
        <v>0</v>
      </c>
      <c r="E25" s="30">
        <v>0</v>
      </c>
      <c r="F25" s="30">
        <f>SUM(C25:E25)</f>
        <v>0</v>
      </c>
      <c r="G25" s="49">
        <v>0</v>
      </c>
      <c r="H25" s="49">
        <v>0</v>
      </c>
      <c r="I25" s="49">
        <v>0</v>
      </c>
      <c r="J25" s="49">
        <v>0</v>
      </c>
      <c r="K25" s="30">
        <f>SUM(H25:J25)</f>
        <v>0</v>
      </c>
      <c r="L25" s="49">
        <v>0</v>
      </c>
    </row>
    <row r="26" spans="1:12" ht="15" customHeight="1">
      <c r="A26" s="22"/>
      <c r="B26" s="44"/>
      <c r="C26" s="26"/>
      <c r="D26" s="48"/>
      <c r="E26" s="48"/>
      <c r="F26" s="48"/>
      <c r="G26" s="26"/>
      <c r="H26" s="26"/>
      <c r="I26" s="48"/>
      <c r="J26" s="48"/>
      <c r="K26" s="48"/>
      <c r="L26" s="26"/>
    </row>
    <row r="27" spans="1:12" ht="21.75" customHeight="1">
      <c r="A27" s="390" t="s">
        <v>27</v>
      </c>
      <c r="B27" s="391"/>
      <c r="C27" s="153">
        <f>SUM(C21,C23,C25)</f>
        <v>196</v>
      </c>
      <c r="D27" s="153">
        <f>SUM(D21,D23,D25)</f>
        <v>617</v>
      </c>
      <c r="E27" s="299">
        <f>SUM(E21,E23,E25)</f>
        <v>2910</v>
      </c>
      <c r="F27" s="299">
        <f>SUM(F21,F23,F25)</f>
        <v>3723</v>
      </c>
      <c r="G27" s="141">
        <f>SUM(G21,G23)</f>
        <v>100</v>
      </c>
      <c r="H27" s="153">
        <f>SUM(H21,H23,H25)</f>
        <v>214</v>
      </c>
      <c r="I27" s="153">
        <f>SUM(I21,I23,I25)</f>
        <v>655</v>
      </c>
      <c r="J27" s="299">
        <f>SUM(J21,J23,J25)</f>
        <v>3121</v>
      </c>
      <c r="K27" s="299">
        <f>SUM(K21,K23,K25)</f>
        <v>3990</v>
      </c>
      <c r="L27" s="141">
        <f>SUM(L21,L23)</f>
        <v>100</v>
      </c>
    </row>
    <row r="28" spans="1:12" ht="18.75" customHeight="1">
      <c r="A28" s="55"/>
      <c r="B28" s="51"/>
      <c r="C28" s="51"/>
      <c r="D28" s="50"/>
      <c r="E28" s="50"/>
      <c r="F28" s="50"/>
      <c r="G28" s="50"/>
      <c r="H28" s="51"/>
      <c r="I28" s="50"/>
      <c r="J28" s="50"/>
      <c r="K28" s="50"/>
      <c r="L28" s="50"/>
    </row>
    <row r="29" spans="1:13" s="4" customFormat="1" ht="18.75" customHeight="1">
      <c r="A29" s="40" t="s">
        <v>56</v>
      </c>
      <c r="M29" s="130"/>
    </row>
  </sheetData>
  <sheetProtection/>
  <mergeCells count="4">
    <mergeCell ref="A3:B5"/>
    <mergeCell ref="C3:G3"/>
    <mergeCell ref="H3:L3"/>
    <mergeCell ref="A27:B27"/>
  </mergeCells>
  <printOptions horizontalCentered="1" verticalCentered="1"/>
  <pageMargins left="0.75" right="0" top="0.75" bottom="0.75" header="0.5" footer="0.5"/>
  <pageSetup horizontalDpi="600" verticalDpi="600" orientation="landscape" paperSize="9" r:id="rId2"/>
  <ignoredErrors>
    <ignoredError sqref="K13 K19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NTA</dc:creator>
  <cp:keywords/>
  <dc:description/>
  <cp:lastModifiedBy>anirood</cp:lastModifiedBy>
  <cp:lastPrinted>2013-03-27T06:09:01Z</cp:lastPrinted>
  <dcterms:created xsi:type="dcterms:W3CDTF">2005-02-21T06:18:41Z</dcterms:created>
  <dcterms:modified xsi:type="dcterms:W3CDTF">2013-03-27T06:10:16Z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xd_Signatu">
    <vt:lpwstr/>
  </property>
  <property fmtid="{D5CDD505-2E9C-101B-9397-08002B2CF9AE}" pid="4" name="TemplateU">
    <vt:lpwstr/>
  </property>
  <property fmtid="{D5CDD505-2E9C-101B-9397-08002B2CF9AE}" pid="5" name="xd_Prog">
    <vt:lpwstr/>
  </property>
  <property fmtid="{D5CDD505-2E9C-101B-9397-08002B2CF9AE}" pid="6" name="PublishingStartDa">
    <vt:lpwstr/>
  </property>
  <property fmtid="{D5CDD505-2E9C-101B-9397-08002B2CF9AE}" pid="7" name="PublishingExpirationDa">
    <vt:lpwstr/>
  </property>
  <property fmtid="{D5CDD505-2E9C-101B-9397-08002B2CF9AE}" pid="8" name="Ord">
    <vt:lpwstr>28200.0000000000</vt:lpwstr>
  </property>
  <property fmtid="{D5CDD505-2E9C-101B-9397-08002B2CF9AE}" pid="9" name="_SourceU">
    <vt:lpwstr/>
  </property>
  <property fmtid="{D5CDD505-2E9C-101B-9397-08002B2CF9AE}" pid="10" name="_SharedFileInd">
    <vt:lpwstr/>
  </property>
  <property fmtid="{D5CDD505-2E9C-101B-9397-08002B2CF9AE}" pid="11" name="display_urn:schemas-microsoft-com:office:office#Edit">
    <vt:lpwstr>Madina  Jauhangeer</vt:lpwstr>
  </property>
  <property fmtid="{D5CDD505-2E9C-101B-9397-08002B2CF9AE}" pid="12" name="display_urn:schemas-microsoft-com:office:office#Auth">
    <vt:lpwstr>Madina  Jauhangeer</vt:lpwstr>
  </property>
  <property fmtid="{D5CDD505-2E9C-101B-9397-08002B2CF9AE}" pid="13" name="ContentType">
    <vt:lpwstr>0x0101009D45002E2C320E4D9F04FB859775573E</vt:lpwstr>
  </property>
</Properties>
</file>