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800" yWindow="-15" windowWidth="10845" windowHeight="10230" firstSheet="1" activeTab="2"/>
  </bookViews>
  <sheets>
    <sheet name="May (2)" sheetId="18" state="hidden" r:id="rId1"/>
    <sheet name="Tab1.1" sheetId="39" r:id="rId2"/>
    <sheet name="Tab1.2" sheetId="40" r:id="rId3"/>
    <sheet name="Tab1.3 " sheetId="60" r:id="rId4"/>
    <sheet name="Tab1.4" sheetId="41" r:id="rId5"/>
    <sheet name="Tab1.5" sheetId="42" r:id="rId6"/>
    <sheet name="Tab2.1" sheetId="72" r:id="rId7"/>
    <sheet name="Tab2.2 " sheetId="68" r:id="rId8"/>
    <sheet name="Tab2.3 " sheetId="69" r:id="rId9"/>
    <sheet name="Tab2.4" sheetId="70" r:id="rId10"/>
    <sheet name="Tab2.5" sheetId="71" r:id="rId11"/>
    <sheet name="Tab3.1 (multiple base) 01-12" sheetId="43" r:id="rId12"/>
    <sheet name="Table 3.2 (singlebase) 01-12" sheetId="44" r:id="rId13"/>
  </sheets>
  <calcPr calcId="125725"/>
</workbook>
</file>

<file path=xl/calcChain.xml><?xml version="1.0" encoding="utf-8"?>
<calcChain xmlns="http://schemas.openxmlformats.org/spreadsheetml/2006/main">
  <c r="CB1085" i="18"/>
  <c r="CD1085" s="1"/>
  <c r="BW1085"/>
  <c r="BY1085" s="1"/>
  <c r="BR1085"/>
  <c r="BT1085" s="1"/>
  <c r="BM1085"/>
  <c r="BO1085" s="1"/>
  <c r="BH1085"/>
  <c r="BJ1085" s="1"/>
  <c r="BC1085"/>
  <c r="BE1085" s="1"/>
  <c r="AX1085"/>
  <c r="AZ1085" s="1"/>
  <c r="AS1085"/>
  <c r="AU1085" s="1"/>
  <c r="AN1085"/>
  <c r="AP1085" s="1"/>
  <c r="AI1085"/>
  <c r="AK1085" s="1"/>
  <c r="AD1085"/>
  <c r="AF1085" s="1"/>
  <c r="Y1085"/>
  <c r="AA1085" s="1"/>
  <c r="T1085"/>
  <c r="V1085" s="1"/>
  <c r="O1085"/>
  <c r="Q1085" s="1"/>
  <c r="J1085"/>
  <c r="L1085" s="1"/>
  <c r="E1085"/>
  <c r="CG1082"/>
  <c r="CD1082"/>
  <c r="BY1082"/>
  <c r="BT1082"/>
  <c r="BO1082"/>
  <c r="BJ1082"/>
  <c r="BE1082"/>
  <c r="AZ1082"/>
  <c r="AU1082"/>
  <c r="AP1082"/>
  <c r="AF1082"/>
  <c r="AA1082"/>
  <c r="V1082"/>
  <c r="Q1082"/>
  <c r="G1082"/>
  <c r="CE1081"/>
  <c r="CF1081" s="1"/>
  <c r="CF1082" s="1"/>
  <c r="BZ1081"/>
  <c r="CA1081" s="1"/>
  <c r="CA1082" s="1"/>
  <c r="BU1081"/>
  <c r="BV1081" s="1"/>
  <c r="BV1082" s="1"/>
  <c r="BP1081"/>
  <c r="BQ1081" s="1"/>
  <c r="BQ1082" s="1"/>
  <c r="BK1081"/>
  <c r="BL1081" s="1"/>
  <c r="BL1082" s="1"/>
  <c r="BF1081"/>
  <c r="BG1081" s="1"/>
  <c r="BG1082" s="1"/>
  <c r="BA1081"/>
  <c r="BB1081"/>
  <c r="BB1082" s="1"/>
  <c r="AV1081"/>
  <c r="AW1081" s="1"/>
  <c r="AW1082" s="1"/>
  <c r="AQ1081"/>
  <c r="AR1081" s="1"/>
  <c r="AR1082" s="1"/>
  <c r="AG1081"/>
  <c r="AH1081" s="1"/>
  <c r="AH1082" s="1"/>
  <c r="AB1081"/>
  <c r="AC1081" s="1"/>
  <c r="AC1082" s="1"/>
  <c r="W1081"/>
  <c r="X1081" s="1"/>
  <c r="X1082" s="1"/>
  <c r="R1081"/>
  <c r="S1081" s="1"/>
  <c r="S1082" s="1"/>
  <c r="H1081"/>
  <c r="I1081" s="1"/>
  <c r="I1082" s="1"/>
  <c r="CG1077"/>
  <c r="AK1077"/>
  <c r="CK1077" s="1"/>
  <c r="AL1076"/>
  <c r="AM1076" s="1"/>
  <c r="AM1077" s="1"/>
  <c r="CJ1077" s="1"/>
  <c r="CG1072"/>
  <c r="CD1072"/>
  <c r="CK1072" s="1"/>
  <c r="CE1071"/>
  <c r="CF1071" s="1"/>
  <c r="CE1070"/>
  <c r="CF1070" s="1"/>
  <c r="CE1069"/>
  <c r="CF1069" s="1"/>
  <c r="CE1068"/>
  <c r="CF1068" s="1"/>
  <c r="CE1067"/>
  <c r="CF1067" s="1"/>
  <c r="CE1066"/>
  <c r="CF1066" s="1"/>
  <c r="CE1065"/>
  <c r="CF1065" s="1"/>
  <c r="CE1064"/>
  <c r="CF1064" s="1"/>
  <c r="CF1072" s="1"/>
  <c r="CJ1072" s="1"/>
  <c r="CL1072" s="1"/>
  <c r="CG1061"/>
  <c r="CD1061"/>
  <c r="CK1061" s="1"/>
  <c r="CE1060"/>
  <c r="CF1060" s="1"/>
  <c r="CE1059"/>
  <c r="CF1059" s="1"/>
  <c r="CE1058"/>
  <c r="CF1058" s="1"/>
  <c r="CE1057"/>
  <c r="CF1057" s="1"/>
  <c r="CE1056"/>
  <c r="CF1056" s="1"/>
  <c r="CE1055"/>
  <c r="CF1055" s="1"/>
  <c r="CE1054"/>
  <c r="CF1054" s="1"/>
  <c r="CE1053"/>
  <c r="CF1053" s="1"/>
  <c r="CG1050"/>
  <c r="CD1050"/>
  <c r="CK1050" s="1"/>
  <c r="CE1049"/>
  <c r="CF1049" s="1"/>
  <c r="CE1048"/>
  <c r="CF1048" s="1"/>
  <c r="CE1047"/>
  <c r="CF1047" s="1"/>
  <c r="CE1046"/>
  <c r="CF1046" s="1"/>
  <c r="CE1045"/>
  <c r="CF1045" s="1"/>
  <c r="CE1044"/>
  <c r="CF1044" s="1"/>
  <c r="CE1043"/>
  <c r="CF1043" s="1"/>
  <c r="CE1042"/>
  <c r="CF1042" s="1"/>
  <c r="CG1039"/>
  <c r="CD1039"/>
  <c r="CK1039" s="1"/>
  <c r="CE1038"/>
  <c r="CF1038" s="1"/>
  <c r="CE1037"/>
  <c r="CF1037" s="1"/>
  <c r="CE1036"/>
  <c r="CF1036" s="1"/>
  <c r="CE1035"/>
  <c r="CF1035" s="1"/>
  <c r="CE1034"/>
  <c r="CF1034" s="1"/>
  <c r="CE1033"/>
  <c r="CF1033" s="1"/>
  <c r="CE1032"/>
  <c r="CF1032" s="1"/>
  <c r="CE1031"/>
  <c r="CF1031" s="1"/>
  <c r="CG1028"/>
  <c r="CD1028"/>
  <c r="CK1028" s="1"/>
  <c r="CE1027"/>
  <c r="CF1027" s="1"/>
  <c r="CE1026"/>
  <c r="CF1026" s="1"/>
  <c r="CE1025"/>
  <c r="CF1025" s="1"/>
  <c r="CE1024"/>
  <c r="CF1024" s="1"/>
  <c r="CE1023"/>
  <c r="CF1023" s="1"/>
  <c r="CE1022"/>
  <c r="CF1022" s="1"/>
  <c r="CE1021"/>
  <c r="CF1021" s="1"/>
  <c r="CE1020"/>
  <c r="CF1020" s="1"/>
  <c r="CG1017"/>
  <c r="CD1017"/>
  <c r="CK1017" s="1"/>
  <c r="CE1016"/>
  <c r="CF1016" s="1"/>
  <c r="CE1015"/>
  <c r="CF1015" s="1"/>
  <c r="CE1014"/>
  <c r="CF1014" s="1"/>
  <c r="CE1013"/>
  <c r="CF1013" s="1"/>
  <c r="CE1012"/>
  <c r="CF1012" s="1"/>
  <c r="CE1011"/>
  <c r="CF1011" s="1"/>
  <c r="CE1010"/>
  <c r="CF1010" s="1"/>
  <c r="CE1009"/>
  <c r="CF1009" s="1"/>
  <c r="CG1006"/>
  <c r="CD1006"/>
  <c r="CK1006" s="1"/>
  <c r="CE1005"/>
  <c r="CF1005" s="1"/>
  <c r="CE1004"/>
  <c r="CF1004" s="1"/>
  <c r="CE1003"/>
  <c r="CF1003" s="1"/>
  <c r="CE1002"/>
  <c r="CF1002" s="1"/>
  <c r="CE1001"/>
  <c r="CF1001" s="1"/>
  <c r="CE1000"/>
  <c r="CF1000" s="1"/>
  <c r="CE999"/>
  <c r="CF999" s="1"/>
  <c r="CE998"/>
  <c r="CF998" s="1"/>
  <c r="CG995"/>
  <c r="CD995"/>
  <c r="CK995" s="1"/>
  <c r="CE994"/>
  <c r="CF994" s="1"/>
  <c r="CE993"/>
  <c r="CF993" s="1"/>
  <c r="CE992"/>
  <c r="CF992" s="1"/>
  <c r="CE991"/>
  <c r="CF991" s="1"/>
  <c r="CE990"/>
  <c r="CF990" s="1"/>
  <c r="CE989"/>
  <c r="CF989" s="1"/>
  <c r="CE988"/>
  <c r="CF988" s="1"/>
  <c r="CE987"/>
  <c r="CF987" s="1"/>
  <c r="CG984"/>
  <c r="CD984"/>
  <c r="CK984" s="1"/>
  <c r="CE983"/>
  <c r="CF983" s="1"/>
  <c r="CE982"/>
  <c r="CF982" s="1"/>
  <c r="CE981"/>
  <c r="CF981" s="1"/>
  <c r="CE980"/>
  <c r="CF980" s="1"/>
  <c r="CE979"/>
  <c r="CF979" s="1"/>
  <c r="CE978"/>
  <c r="CF978" s="1"/>
  <c r="CE977"/>
  <c r="CF977" s="1"/>
  <c r="CE976"/>
  <c r="CF976" s="1"/>
  <c r="CG973"/>
  <c r="CD973"/>
  <c r="CK973" s="1"/>
  <c r="CE972"/>
  <c r="CF972" s="1"/>
  <c r="CE971"/>
  <c r="CF971" s="1"/>
  <c r="CE970"/>
  <c r="CF970" s="1"/>
  <c r="CE969"/>
  <c r="CF969" s="1"/>
  <c r="CE968"/>
  <c r="CF968" s="1"/>
  <c r="CE967"/>
  <c r="CF967" s="1"/>
  <c r="CE966"/>
  <c r="CF966" s="1"/>
  <c r="CE965"/>
  <c r="CF965" s="1"/>
  <c r="CG962"/>
  <c r="CD962"/>
  <c r="CK962"/>
  <c r="CE961"/>
  <c r="CF961"/>
  <c r="CE960"/>
  <c r="CF960"/>
  <c r="CE959"/>
  <c r="CF959"/>
  <c r="CE958"/>
  <c r="CF958"/>
  <c r="CE957"/>
  <c r="CF957"/>
  <c r="CE956"/>
  <c r="CF956"/>
  <c r="CE955"/>
  <c r="CF955"/>
  <c r="CE954"/>
  <c r="CF954"/>
  <c r="CF962" s="1"/>
  <c r="CJ962" s="1"/>
  <c r="CL962" s="1"/>
  <c r="CG951"/>
  <c r="CD951"/>
  <c r="CK951" s="1"/>
  <c r="CE950"/>
  <c r="CF950" s="1"/>
  <c r="CE949"/>
  <c r="CF949" s="1"/>
  <c r="CE948"/>
  <c r="CF948" s="1"/>
  <c r="CE947"/>
  <c r="CF947" s="1"/>
  <c r="CE946"/>
  <c r="CF946" s="1"/>
  <c r="CE945"/>
  <c r="CF945" s="1"/>
  <c r="CE944"/>
  <c r="CF944" s="1"/>
  <c r="CE943"/>
  <c r="CF943" s="1"/>
  <c r="CF951" s="1"/>
  <c r="CJ951" s="1"/>
  <c r="CL951" s="1"/>
  <c r="CG940"/>
  <c r="CD940"/>
  <c r="CK940" s="1"/>
  <c r="CE939"/>
  <c r="CF939" s="1"/>
  <c r="CE938"/>
  <c r="CF938" s="1"/>
  <c r="CE937"/>
  <c r="CF937" s="1"/>
  <c r="CE936"/>
  <c r="CF936" s="1"/>
  <c r="CE935"/>
  <c r="CF935" s="1"/>
  <c r="CE934"/>
  <c r="CF934" s="1"/>
  <c r="CE933"/>
  <c r="CF933" s="1"/>
  <c r="CE932"/>
  <c r="CF932" s="1"/>
  <c r="CF940" s="1"/>
  <c r="CJ940" s="1"/>
  <c r="CL940" s="1"/>
  <c r="CG929"/>
  <c r="CD929"/>
  <c r="CK929" s="1"/>
  <c r="CE928"/>
  <c r="CF928" s="1"/>
  <c r="CE927"/>
  <c r="CF927" s="1"/>
  <c r="CE926"/>
  <c r="CF926" s="1"/>
  <c r="CE924"/>
  <c r="CF924" s="1"/>
  <c r="CE923"/>
  <c r="CF923" s="1"/>
  <c r="CE922"/>
  <c r="CF922" s="1"/>
  <c r="CE921"/>
  <c r="CF921" s="1"/>
  <c r="CG918"/>
  <c r="BY918"/>
  <c r="CK918" s="1"/>
  <c r="BZ917"/>
  <c r="CA917" s="1"/>
  <c r="CA918" s="1"/>
  <c r="CJ918" s="1"/>
  <c r="CG914"/>
  <c r="BY914"/>
  <c r="CK914" s="1"/>
  <c r="BZ913"/>
  <c r="CA913" s="1"/>
  <c r="CA914" s="1"/>
  <c r="CJ914" s="1"/>
  <c r="CL914" s="1"/>
  <c r="CG910"/>
  <c r="BY910"/>
  <c r="CK910" s="1"/>
  <c r="BZ909"/>
  <c r="CA909" s="1"/>
  <c r="BZ908"/>
  <c r="CA908" s="1"/>
  <c r="BZ907"/>
  <c r="CA907" s="1"/>
  <c r="BZ906"/>
  <c r="CA906" s="1"/>
  <c r="BZ905"/>
  <c r="CA905" s="1"/>
  <c r="BZ904"/>
  <c r="CA904" s="1"/>
  <c r="BZ903"/>
  <c r="CA903" s="1"/>
  <c r="BZ902"/>
  <c r="CA902" s="1"/>
  <c r="CG899"/>
  <c r="BY899"/>
  <c r="CK899"/>
  <c r="BZ898"/>
  <c r="CA898"/>
  <c r="BZ897"/>
  <c r="CA897"/>
  <c r="BZ896"/>
  <c r="CA896"/>
  <c r="BZ895"/>
  <c r="CA895"/>
  <c r="BZ894"/>
  <c r="CA894"/>
  <c r="BZ893"/>
  <c r="CA893"/>
  <c r="BZ892"/>
  <c r="CA892"/>
  <c r="BZ891"/>
  <c r="CA891"/>
  <c r="CA899" s="1"/>
  <c r="CJ899" s="1"/>
  <c r="CL899" s="1"/>
  <c r="CG888"/>
  <c r="BY888"/>
  <c r="CK888" s="1"/>
  <c r="BZ887"/>
  <c r="CA887"/>
  <c r="BZ886"/>
  <c r="CA886"/>
  <c r="BZ885"/>
  <c r="CA885"/>
  <c r="BZ884"/>
  <c r="CA884"/>
  <c r="BZ883"/>
  <c r="CA883"/>
  <c r="BZ882"/>
  <c r="CA882"/>
  <c r="BZ881"/>
  <c r="CA881"/>
  <c r="BZ880"/>
  <c r="CA880"/>
  <c r="CA888" s="1"/>
  <c r="CJ888" s="1"/>
  <c r="CG877"/>
  <c r="BY877"/>
  <c r="CK877" s="1"/>
  <c r="BZ876"/>
  <c r="CA876" s="1"/>
  <c r="BZ875"/>
  <c r="CA875" s="1"/>
  <c r="BZ874"/>
  <c r="CA874" s="1"/>
  <c r="BZ873"/>
  <c r="CA873" s="1"/>
  <c r="BZ872"/>
  <c r="CA872" s="1"/>
  <c r="BZ871"/>
  <c r="CA871" s="1"/>
  <c r="BZ870"/>
  <c r="CA870" s="1"/>
  <c r="BZ869"/>
  <c r="CA869" s="1"/>
  <c r="CA877" s="1"/>
  <c r="CJ877" s="1"/>
  <c r="CL877" s="1"/>
  <c r="CG866"/>
  <c r="BY866"/>
  <c r="CK866" s="1"/>
  <c r="BZ865"/>
  <c r="CA865" s="1"/>
  <c r="BZ864"/>
  <c r="CA864" s="1"/>
  <c r="BZ863"/>
  <c r="CA863" s="1"/>
  <c r="BZ862"/>
  <c r="CA862" s="1"/>
  <c r="BZ861"/>
  <c r="CA861" s="1"/>
  <c r="BZ860"/>
  <c r="CA860" s="1"/>
  <c r="BZ859"/>
  <c r="CA859" s="1"/>
  <c r="BZ858"/>
  <c r="CA858" s="1"/>
  <c r="CA866" s="1"/>
  <c r="CJ866" s="1"/>
  <c r="CL866" s="1"/>
  <c r="CG855"/>
  <c r="BY855"/>
  <c r="CK855" s="1"/>
  <c r="BZ854"/>
  <c r="CA854" s="1"/>
  <c r="BZ853"/>
  <c r="CA853" s="1"/>
  <c r="BZ852"/>
  <c r="CA852" s="1"/>
  <c r="BZ851"/>
  <c r="CA851" s="1"/>
  <c r="BZ850"/>
  <c r="CA850" s="1"/>
  <c r="BZ849"/>
  <c r="CA849" s="1"/>
  <c r="BZ848"/>
  <c r="CA848" s="1"/>
  <c r="BZ847"/>
  <c r="CA847" s="1"/>
  <c r="CG844"/>
  <c r="BY844"/>
  <c r="CK844" s="1"/>
  <c r="BZ843"/>
  <c r="CA843" s="1"/>
  <c r="BZ842"/>
  <c r="CA842" s="1"/>
  <c r="BZ841"/>
  <c r="CA841" s="1"/>
  <c r="BZ840"/>
  <c r="CA840" s="1"/>
  <c r="BZ839"/>
  <c r="CA839" s="1"/>
  <c r="BZ838"/>
  <c r="CA838" s="1"/>
  <c r="BZ837"/>
  <c r="CA837" s="1"/>
  <c r="BZ836"/>
  <c r="CA836" s="1"/>
  <c r="CA844" s="1"/>
  <c r="CJ844" s="1"/>
  <c r="CL844" s="1"/>
  <c r="CG833"/>
  <c r="BY833"/>
  <c r="CK833" s="1"/>
  <c r="BZ832"/>
  <c r="CA832" s="1"/>
  <c r="BZ831"/>
  <c r="CA831" s="1"/>
  <c r="BZ830"/>
  <c r="CA830" s="1"/>
  <c r="BZ829"/>
  <c r="CA829" s="1"/>
  <c r="BZ828"/>
  <c r="CA828" s="1"/>
  <c r="BZ827"/>
  <c r="CA827" s="1"/>
  <c r="BZ826"/>
  <c r="CA826" s="1"/>
  <c r="BZ825"/>
  <c r="CA825" s="1"/>
  <c r="CA833" s="1"/>
  <c r="CJ833" s="1"/>
  <c r="CL833" s="1"/>
  <c r="CG822"/>
  <c r="BY822"/>
  <c r="CK822" s="1"/>
  <c r="BZ821"/>
  <c r="CA821" s="1"/>
  <c r="BZ820"/>
  <c r="CA820" s="1"/>
  <c r="BZ819"/>
  <c r="CA819" s="1"/>
  <c r="BZ818"/>
  <c r="CA818" s="1"/>
  <c r="BZ817"/>
  <c r="CA817" s="1"/>
  <c r="BZ816"/>
  <c r="CA816" s="1"/>
  <c r="BZ815"/>
  <c r="CA815" s="1"/>
  <c r="BZ814"/>
  <c r="CA814" s="1"/>
  <c r="CG811"/>
  <c r="BY811"/>
  <c r="CK811" s="1"/>
  <c r="BZ810"/>
  <c r="CA810" s="1"/>
  <c r="BZ809"/>
  <c r="CA809" s="1"/>
  <c r="BZ808"/>
  <c r="CA808" s="1"/>
  <c r="BZ807"/>
  <c r="CA807" s="1"/>
  <c r="BZ806"/>
  <c r="CA806" s="1"/>
  <c r="BZ805"/>
  <c r="CA805" s="1"/>
  <c r="BZ804"/>
  <c r="CA804" s="1"/>
  <c r="BZ803"/>
  <c r="CA803" s="1"/>
  <c r="CG800"/>
  <c r="BY800"/>
  <c r="CK800" s="1"/>
  <c r="BZ799"/>
  <c r="CA799" s="1"/>
  <c r="BZ798"/>
  <c r="CA798" s="1"/>
  <c r="BZ797"/>
  <c r="CA797" s="1"/>
  <c r="BZ796"/>
  <c r="CA796" s="1"/>
  <c r="BZ795"/>
  <c r="CA795" s="1"/>
  <c r="BZ794"/>
  <c r="CA794" s="1"/>
  <c r="BZ793"/>
  <c r="CA793" s="1"/>
  <c r="BZ792"/>
  <c r="CA792" s="1"/>
  <c r="CG789"/>
  <c r="BY789"/>
  <c r="CK789" s="1"/>
  <c r="BZ788"/>
  <c r="CA788" s="1"/>
  <c r="BZ787"/>
  <c r="CA787" s="1"/>
  <c r="BZ786"/>
  <c r="CA786" s="1"/>
  <c r="BZ785"/>
  <c r="CA785" s="1"/>
  <c r="BZ784"/>
  <c r="CA784" s="1"/>
  <c r="BZ783"/>
  <c r="CA783" s="1"/>
  <c r="BZ782"/>
  <c r="CA782" s="1"/>
  <c r="BZ781"/>
  <c r="CA781" s="1"/>
  <c r="CG778"/>
  <c r="BY778"/>
  <c r="CK778"/>
  <c r="BZ777"/>
  <c r="CA777"/>
  <c r="BZ776"/>
  <c r="CA776"/>
  <c r="BZ775"/>
  <c r="CA775"/>
  <c r="BZ774"/>
  <c r="CA774"/>
  <c r="BZ773"/>
  <c r="CA773"/>
  <c r="BZ772"/>
  <c r="CA772"/>
  <c r="BZ771"/>
  <c r="CA771"/>
  <c r="BZ770"/>
  <c r="CA770"/>
  <c r="CG767"/>
  <c r="BY767"/>
  <c r="CK767" s="1"/>
  <c r="BZ766"/>
  <c r="CA766" s="1"/>
  <c r="BZ765"/>
  <c r="CA765" s="1"/>
  <c r="BZ764"/>
  <c r="CA764" s="1"/>
  <c r="BZ763"/>
  <c r="CA763" s="1"/>
  <c r="BZ762"/>
  <c r="CA762" s="1"/>
  <c r="BZ761"/>
  <c r="CA761" s="1"/>
  <c r="BZ760"/>
  <c r="CA760" s="1"/>
  <c r="BZ759"/>
  <c r="CA759" s="1"/>
  <c r="CG756"/>
  <c r="BY756"/>
  <c r="CK756" s="1"/>
  <c r="BZ755"/>
  <c r="CA755" s="1"/>
  <c r="BZ754"/>
  <c r="CA754" s="1"/>
  <c r="BZ753"/>
  <c r="CA753" s="1"/>
  <c r="BZ752"/>
  <c r="CA752" s="1"/>
  <c r="BZ751"/>
  <c r="CA751" s="1"/>
  <c r="BZ750"/>
  <c r="CA750" s="1"/>
  <c r="BZ749"/>
  <c r="CA749" s="1"/>
  <c r="BZ748"/>
  <c r="CA748" s="1"/>
  <c r="CG745"/>
  <c r="BY745"/>
  <c r="CK745" s="1"/>
  <c r="BZ744"/>
  <c r="CA744" s="1"/>
  <c r="BZ743"/>
  <c r="CA743" s="1"/>
  <c r="BZ742"/>
  <c r="CA742" s="1"/>
  <c r="BZ741"/>
  <c r="CA741" s="1"/>
  <c r="BZ740"/>
  <c r="CA740" s="1"/>
  <c r="BZ739"/>
  <c r="CA739" s="1"/>
  <c r="BZ738"/>
  <c r="CA738" s="1"/>
  <c r="BZ737"/>
  <c r="CA737" s="1"/>
  <c r="CG734"/>
  <c r="BY734"/>
  <c r="CK734" s="1"/>
  <c r="BZ733"/>
  <c r="CA733" s="1"/>
  <c r="BZ732"/>
  <c r="CA732" s="1"/>
  <c r="BZ731"/>
  <c r="CA731" s="1"/>
  <c r="BZ730"/>
  <c r="CA730" s="1"/>
  <c r="BZ729"/>
  <c r="CA729" s="1"/>
  <c r="BZ728"/>
  <c r="CA728" s="1"/>
  <c r="BZ727"/>
  <c r="CA727" s="1"/>
  <c r="BZ726"/>
  <c r="CA726" s="1"/>
  <c r="CG723"/>
  <c r="BY723"/>
  <c r="CK723" s="1"/>
  <c r="BZ722"/>
  <c r="CA722" s="1"/>
  <c r="BZ721"/>
  <c r="CA721" s="1"/>
  <c r="BZ720"/>
  <c r="CA720" s="1"/>
  <c r="BZ719"/>
  <c r="CA719" s="1"/>
  <c r="BZ718"/>
  <c r="CA718" s="1"/>
  <c r="BZ717"/>
  <c r="CA717" s="1"/>
  <c r="BZ716"/>
  <c r="CA716" s="1"/>
  <c r="BZ715"/>
  <c r="CA715" s="1"/>
  <c r="CA723" s="1"/>
  <c r="CJ723" s="1"/>
  <c r="CL723" s="1"/>
  <c r="CG712"/>
  <c r="BY712"/>
  <c r="CK712" s="1"/>
  <c r="BZ711"/>
  <c r="CA711" s="1"/>
  <c r="BZ710"/>
  <c r="CA710" s="1"/>
  <c r="BZ709"/>
  <c r="CA709" s="1"/>
  <c r="BZ708"/>
  <c r="CA708" s="1"/>
  <c r="BZ707"/>
  <c r="CA707" s="1"/>
  <c r="BZ706"/>
  <c r="CA706" s="1"/>
  <c r="BZ705"/>
  <c r="CA705" s="1"/>
  <c r="BZ704"/>
  <c r="CA704" s="1"/>
  <c r="CG701"/>
  <c r="BY701"/>
  <c r="CK701" s="1"/>
  <c r="BZ700"/>
  <c r="CA700" s="1"/>
  <c r="BZ699"/>
  <c r="CA699" s="1"/>
  <c r="BZ698"/>
  <c r="CA698" s="1"/>
  <c r="BZ697"/>
  <c r="CA697" s="1"/>
  <c r="BZ696"/>
  <c r="CA696" s="1"/>
  <c r="BZ695"/>
  <c r="CA695" s="1"/>
  <c r="BZ694"/>
  <c r="CA694" s="1"/>
  <c r="BZ693"/>
  <c r="CA693" s="1"/>
  <c r="CG690"/>
  <c r="BY690"/>
  <c r="CK690" s="1"/>
  <c r="BZ689"/>
  <c r="CA689" s="1"/>
  <c r="BZ688"/>
  <c r="CA688" s="1"/>
  <c r="BZ687"/>
  <c r="CA687" s="1"/>
  <c r="BZ686"/>
  <c r="CA686" s="1"/>
  <c r="BZ685"/>
  <c r="CA685" s="1"/>
  <c r="BZ684"/>
  <c r="CA684" s="1"/>
  <c r="BZ683"/>
  <c r="CA683" s="1"/>
  <c r="BZ682"/>
  <c r="CA682" s="1"/>
  <c r="CG679"/>
  <c r="CN877" s="1"/>
  <c r="BY679"/>
  <c r="CK679" s="1"/>
  <c r="BZ678"/>
  <c r="CA678" s="1"/>
  <c r="BZ677"/>
  <c r="CA677" s="1"/>
  <c r="BZ676"/>
  <c r="CA676" s="1"/>
  <c r="BZ675"/>
  <c r="CA675" s="1"/>
  <c r="BZ674"/>
  <c r="CA674" s="1"/>
  <c r="BZ673"/>
  <c r="CA673" s="1"/>
  <c r="BZ672"/>
  <c r="CA672" s="1"/>
  <c r="BZ671"/>
  <c r="CA671" s="1"/>
  <c r="CG668"/>
  <c r="BT668"/>
  <c r="CK668"/>
  <c r="BU667"/>
  <c r="BV667"/>
  <c r="BU666"/>
  <c r="BV666"/>
  <c r="BU665"/>
  <c r="BV665"/>
  <c r="BU664"/>
  <c r="BV664"/>
  <c r="BU663"/>
  <c r="BV663"/>
  <c r="BU662"/>
  <c r="BV662"/>
  <c r="BU661"/>
  <c r="BV661"/>
  <c r="BU660"/>
  <c r="BV660"/>
  <c r="BV668" s="1"/>
  <c r="CJ668" s="1"/>
  <c r="CL668" s="1"/>
  <c r="CG657"/>
  <c r="BT657"/>
  <c r="CK657" s="1"/>
  <c r="BU656"/>
  <c r="BV656" s="1"/>
  <c r="BU655"/>
  <c r="BV655" s="1"/>
  <c r="BU654"/>
  <c r="BV654" s="1"/>
  <c r="BU653"/>
  <c r="BV653" s="1"/>
  <c r="BU652"/>
  <c r="BV652" s="1"/>
  <c r="BU651"/>
  <c r="BV651" s="1"/>
  <c r="BU650"/>
  <c r="BV650" s="1"/>
  <c r="BU649"/>
  <c r="BV649" s="1"/>
  <c r="BV657" s="1"/>
  <c r="CJ657" s="1"/>
  <c r="CL657" s="1"/>
  <c r="CG646"/>
  <c r="AZ646"/>
  <c r="AP646"/>
  <c r="BA645"/>
  <c r="BB645" s="1"/>
  <c r="AQ645"/>
  <c r="AR645" s="1"/>
  <c r="BA644"/>
  <c r="BB644" s="1"/>
  <c r="AQ644"/>
  <c r="AR644" s="1"/>
  <c r="BA643"/>
  <c r="BB643" s="1"/>
  <c r="AQ643"/>
  <c r="AR643" s="1"/>
  <c r="BA642"/>
  <c r="BB642" s="1"/>
  <c r="AQ642"/>
  <c r="AR642" s="1"/>
  <c r="BA641"/>
  <c r="BB641" s="1"/>
  <c r="AQ641"/>
  <c r="AR641" s="1"/>
  <c r="BA640"/>
  <c r="BB640" s="1"/>
  <c r="AQ640"/>
  <c r="AR640" s="1"/>
  <c r="BA639"/>
  <c r="BB639" s="1"/>
  <c r="AQ639"/>
  <c r="AR639" s="1"/>
  <c r="BA638"/>
  <c r="BB638" s="1"/>
  <c r="BB646" s="1"/>
  <c r="AQ638"/>
  <c r="AR638" s="1"/>
  <c r="AR646" s="1"/>
  <c r="CG635"/>
  <c r="AZ635"/>
  <c r="AP635"/>
  <c r="CK635" s="1"/>
  <c r="BA634"/>
  <c r="BB634" s="1"/>
  <c r="AQ634"/>
  <c r="AR634" s="1"/>
  <c r="BA633"/>
  <c r="BB633" s="1"/>
  <c r="AQ633"/>
  <c r="AR633" s="1"/>
  <c r="BA632"/>
  <c r="BB632" s="1"/>
  <c r="AQ632"/>
  <c r="AR632" s="1"/>
  <c r="BA631"/>
  <c r="BB631" s="1"/>
  <c r="AQ631"/>
  <c r="AR631" s="1"/>
  <c r="BA630"/>
  <c r="BB630" s="1"/>
  <c r="AQ630"/>
  <c r="AR630" s="1"/>
  <c r="BA629"/>
  <c r="BB629" s="1"/>
  <c r="AQ629"/>
  <c r="AR629" s="1"/>
  <c r="BA628"/>
  <c r="BB628" s="1"/>
  <c r="AQ628"/>
  <c r="AR628" s="1"/>
  <c r="BA627"/>
  <c r="BB627" s="1"/>
  <c r="BB635" s="1"/>
  <c r="AQ627"/>
  <c r="AR627" s="1"/>
  <c r="CG624"/>
  <c r="AZ624"/>
  <c r="AP624"/>
  <c r="BA623"/>
  <c r="BB623" s="1"/>
  <c r="AQ623"/>
  <c r="AR623" s="1"/>
  <c r="BA622"/>
  <c r="BB622" s="1"/>
  <c r="AQ622"/>
  <c r="AR622" s="1"/>
  <c r="BA621"/>
  <c r="BB621" s="1"/>
  <c r="AQ621"/>
  <c r="AR621" s="1"/>
  <c r="BA620"/>
  <c r="BB620" s="1"/>
  <c r="AQ620"/>
  <c r="AR620" s="1"/>
  <c r="BA619"/>
  <c r="BB619" s="1"/>
  <c r="AQ619"/>
  <c r="AR619" s="1"/>
  <c r="BA618"/>
  <c r="BB618" s="1"/>
  <c r="AQ618"/>
  <c r="AR618" s="1"/>
  <c r="BA617"/>
  <c r="BB617" s="1"/>
  <c r="AQ617"/>
  <c r="AR617" s="1"/>
  <c r="BA616"/>
  <c r="BB616" s="1"/>
  <c r="BB624" s="1"/>
  <c r="AQ616"/>
  <c r="AR616" s="1"/>
  <c r="AR624" s="1"/>
  <c r="CG613"/>
  <c r="AZ613"/>
  <c r="CK613" s="1"/>
  <c r="BA612"/>
  <c r="BB612" s="1"/>
  <c r="BA611"/>
  <c r="BB611" s="1"/>
  <c r="BA610"/>
  <c r="BB610" s="1"/>
  <c r="BA609"/>
  <c r="BB609" s="1"/>
  <c r="BA608"/>
  <c r="BB608" s="1"/>
  <c r="BA607"/>
  <c r="BB607" s="1"/>
  <c r="BA606"/>
  <c r="BB606" s="1"/>
  <c r="BA605"/>
  <c r="BB605" s="1"/>
  <c r="CG602"/>
  <c r="BT602"/>
  <c r="CK602" s="1"/>
  <c r="BU601"/>
  <c r="BV601" s="1"/>
  <c r="BU600"/>
  <c r="BV600" s="1"/>
  <c r="BU599"/>
  <c r="BV599" s="1"/>
  <c r="BU598"/>
  <c r="BV598" s="1"/>
  <c r="BU597"/>
  <c r="BV597" s="1"/>
  <c r="BU596"/>
  <c r="BV596" s="1"/>
  <c r="BU595"/>
  <c r="BV595" s="1"/>
  <c r="BU594"/>
  <c r="BV594" s="1"/>
  <c r="CG591"/>
  <c r="BT591"/>
  <c r="CK591" s="1"/>
  <c r="BU590"/>
  <c r="BV590" s="1"/>
  <c r="BU589"/>
  <c r="BV589" s="1"/>
  <c r="BU588"/>
  <c r="BV588" s="1"/>
  <c r="BU587"/>
  <c r="BV587" s="1"/>
  <c r="BU586"/>
  <c r="BV586" s="1"/>
  <c r="BU585"/>
  <c r="BV585" s="1"/>
  <c r="BU584"/>
  <c r="BV584" s="1"/>
  <c r="BU583"/>
  <c r="BV583" s="1"/>
  <c r="CG580"/>
  <c r="BT580"/>
  <c r="CK580"/>
  <c r="BU579"/>
  <c r="BV579" s="1"/>
  <c r="BU578"/>
  <c r="BV578" s="1"/>
  <c r="BU577"/>
  <c r="BV577" s="1"/>
  <c r="BU576"/>
  <c r="BV576" s="1"/>
  <c r="BU575"/>
  <c r="BV575" s="1"/>
  <c r="BU574"/>
  <c r="BV574" s="1"/>
  <c r="BU573"/>
  <c r="BV573" s="1"/>
  <c r="BU572"/>
  <c r="BV572" s="1"/>
  <c r="BV580" s="1"/>
  <c r="CJ580" s="1"/>
  <c r="CG569"/>
  <c r="BJ569"/>
  <c r="CK569" s="1"/>
  <c r="BK568"/>
  <c r="BL568" s="1"/>
  <c r="BK563"/>
  <c r="BL563" s="1"/>
  <c r="BK562"/>
  <c r="BL562" s="1"/>
  <c r="BK561"/>
  <c r="BL561" s="1"/>
  <c r="CG558"/>
  <c r="BE558"/>
  <c r="CK558" s="1"/>
  <c r="BF557"/>
  <c r="BG557" s="1"/>
  <c r="BF556"/>
  <c r="BG556" s="1"/>
  <c r="BF555"/>
  <c r="BG555" s="1"/>
  <c r="BF554"/>
  <c r="BG554" s="1"/>
  <c r="BF553"/>
  <c r="BG553" s="1"/>
  <c r="BF552"/>
  <c r="BG552" s="1"/>
  <c r="BF551"/>
  <c r="BG551" s="1"/>
  <c r="BF550"/>
  <c r="BG550" s="1"/>
  <c r="CG547"/>
  <c r="CH569" s="1"/>
  <c r="BO547"/>
  <c r="BE547"/>
  <c r="BP546"/>
  <c r="BQ546" s="1"/>
  <c r="BF546"/>
  <c r="BG546" s="1"/>
  <c r="BP545"/>
  <c r="BQ545" s="1"/>
  <c r="BF545"/>
  <c r="BG545" s="1"/>
  <c r="BP544"/>
  <c r="BQ544" s="1"/>
  <c r="BF544"/>
  <c r="BG544" s="1"/>
  <c r="BP543"/>
  <c r="BQ543" s="1"/>
  <c r="BF543"/>
  <c r="BG543" s="1"/>
  <c r="BP542"/>
  <c r="BQ542" s="1"/>
  <c r="BF542"/>
  <c r="BG542" s="1"/>
  <c r="BP541"/>
  <c r="BQ541" s="1"/>
  <c r="BF541"/>
  <c r="BG541" s="1"/>
  <c r="BP540"/>
  <c r="BQ540" s="1"/>
  <c r="BF540"/>
  <c r="BG540" s="1"/>
  <c r="BP539"/>
  <c r="BQ539" s="1"/>
  <c r="BQ547" s="1"/>
  <c r="BF539"/>
  <c r="BG539"/>
  <c r="BG547" s="1"/>
  <c r="CJ547" s="1"/>
  <c r="CG536"/>
  <c r="BO536"/>
  <c r="CK536" s="1"/>
  <c r="BP535"/>
  <c r="BQ535" s="1"/>
  <c r="BP534"/>
  <c r="BQ534" s="1"/>
  <c r="BP533"/>
  <c r="BQ533" s="1"/>
  <c r="BP532"/>
  <c r="BQ532" s="1"/>
  <c r="BP531"/>
  <c r="BQ531" s="1"/>
  <c r="BP530"/>
  <c r="BQ530" s="1"/>
  <c r="BP529"/>
  <c r="BQ529" s="1"/>
  <c r="BP528"/>
  <c r="BQ528" s="1"/>
  <c r="BQ536" s="1"/>
  <c r="CJ536" s="1"/>
  <c r="CL536" s="1"/>
  <c r="CG525"/>
  <c r="CH536"/>
  <c r="BO525"/>
  <c r="CK525"/>
  <c r="CP536" s="1"/>
  <c r="BP524"/>
  <c r="BQ524" s="1"/>
  <c r="BP523"/>
  <c r="BQ523" s="1"/>
  <c r="BP522"/>
  <c r="BQ522" s="1"/>
  <c r="BP521"/>
  <c r="BQ521" s="1"/>
  <c r="BP520"/>
  <c r="BQ520" s="1"/>
  <c r="BP519"/>
  <c r="BQ519" s="1"/>
  <c r="BP518"/>
  <c r="BQ518" s="1"/>
  <c r="BP517"/>
  <c r="BQ517" s="1"/>
  <c r="CG514"/>
  <c r="AZ514"/>
  <c r="CK514" s="1"/>
  <c r="BA513"/>
  <c r="BB513" s="1"/>
  <c r="BB514" s="1"/>
  <c r="CJ514" s="1"/>
  <c r="CG510"/>
  <c r="AZ510"/>
  <c r="CK510"/>
  <c r="BA509"/>
  <c r="BB509"/>
  <c r="BB510" s="1"/>
  <c r="CJ510" s="1"/>
  <c r="CL510" s="1"/>
  <c r="CG506"/>
  <c r="AZ506"/>
  <c r="CK506" s="1"/>
  <c r="BA505"/>
  <c r="BB505" s="1"/>
  <c r="BB506" s="1"/>
  <c r="CJ506" s="1"/>
  <c r="CG502"/>
  <c r="AZ502"/>
  <c r="CK502"/>
  <c r="BA501"/>
  <c r="BB501"/>
  <c r="BA500"/>
  <c r="BB500"/>
  <c r="BB502" s="1"/>
  <c r="CJ502" s="1"/>
  <c r="CL502" s="1"/>
  <c r="CG497"/>
  <c r="AZ497"/>
  <c r="CK497" s="1"/>
  <c r="BA496"/>
  <c r="BB496" s="1"/>
  <c r="BB497" s="1"/>
  <c r="CJ497" s="1"/>
  <c r="CG493"/>
  <c r="AZ493"/>
  <c r="CK493"/>
  <c r="BA492"/>
  <c r="BB492"/>
  <c r="BA491"/>
  <c r="BB491"/>
  <c r="BB493" s="1"/>
  <c r="CJ493" s="1"/>
  <c r="CL493" s="1"/>
  <c r="CG488"/>
  <c r="AZ488"/>
  <c r="CK488" s="1"/>
  <c r="BA487"/>
  <c r="BB487" s="1"/>
  <c r="BA486"/>
  <c r="BB486" s="1"/>
  <c r="BA485"/>
  <c r="BB485" s="1"/>
  <c r="BA484"/>
  <c r="BB484" s="1"/>
  <c r="BA483"/>
  <c r="BB483" s="1"/>
  <c r="BA482"/>
  <c r="BB482" s="1"/>
  <c r="BA481"/>
  <c r="BB481" s="1"/>
  <c r="BA480"/>
  <c r="BB480" s="1"/>
  <c r="CG477"/>
  <c r="AZ477"/>
  <c r="CK477" s="1"/>
  <c r="BA476"/>
  <c r="BB476" s="1"/>
  <c r="BA475"/>
  <c r="BB475" s="1"/>
  <c r="BA474"/>
  <c r="BB474" s="1"/>
  <c r="BA473"/>
  <c r="BB473" s="1"/>
  <c r="BA472"/>
  <c r="BB472" s="1"/>
  <c r="BA471"/>
  <c r="BB471" s="1"/>
  <c r="BA470"/>
  <c r="BB470" s="1"/>
  <c r="BA469"/>
  <c r="BB469" s="1"/>
  <c r="BB477" s="1"/>
  <c r="CJ477" s="1"/>
  <c r="CL477" s="1"/>
  <c r="CG466"/>
  <c r="AZ466"/>
  <c r="CK466" s="1"/>
  <c r="BA465"/>
  <c r="BB465" s="1"/>
  <c r="BA464"/>
  <c r="BB464" s="1"/>
  <c r="BA463"/>
  <c r="BB463" s="1"/>
  <c r="BA462"/>
  <c r="BB462" s="1"/>
  <c r="BA461"/>
  <c r="BB461" s="1"/>
  <c r="BA460"/>
  <c r="BB460" s="1"/>
  <c r="BA459"/>
  <c r="BB459" s="1"/>
  <c r="BA458"/>
  <c r="BB458" s="1"/>
  <c r="CG455"/>
  <c r="AZ455"/>
  <c r="CK455"/>
  <c r="BA454"/>
  <c r="BB454"/>
  <c r="BA453"/>
  <c r="BB453"/>
  <c r="BA452"/>
  <c r="BB452"/>
  <c r="BA451"/>
  <c r="BB451"/>
  <c r="BA450"/>
  <c r="BB450"/>
  <c r="BA449"/>
  <c r="BB449"/>
  <c r="BA448"/>
  <c r="BB448"/>
  <c r="BA447"/>
  <c r="BB447"/>
  <c r="BB455" s="1"/>
  <c r="CJ455" s="1"/>
  <c r="CL455" s="1"/>
  <c r="CG444"/>
  <c r="AZ444"/>
  <c r="CK444" s="1"/>
  <c r="BA443"/>
  <c r="BB443" s="1"/>
  <c r="BA442"/>
  <c r="BB442" s="1"/>
  <c r="BA441"/>
  <c r="BB441" s="1"/>
  <c r="BA440"/>
  <c r="BB440" s="1"/>
  <c r="BA439"/>
  <c r="BB439" s="1"/>
  <c r="BA438"/>
  <c r="BB438" s="1"/>
  <c r="BA437"/>
  <c r="BB437" s="1"/>
  <c r="BA436"/>
  <c r="BB436" s="1"/>
  <c r="CG433"/>
  <c r="AZ433"/>
  <c r="CK433" s="1"/>
  <c r="BA432"/>
  <c r="BB432" s="1"/>
  <c r="BA431"/>
  <c r="BB431" s="1"/>
  <c r="BA430"/>
  <c r="BB430" s="1"/>
  <c r="BA429"/>
  <c r="BB429" s="1"/>
  <c r="BA428"/>
  <c r="BB428" s="1"/>
  <c r="BA427"/>
  <c r="BB427" s="1"/>
  <c r="BA425"/>
  <c r="BB425" s="1"/>
  <c r="BB433" s="1"/>
  <c r="CJ433" s="1"/>
  <c r="CL433" s="1"/>
  <c r="CG422"/>
  <c r="AZ422"/>
  <c r="CK422" s="1"/>
  <c r="BA421"/>
  <c r="BB421" s="1"/>
  <c r="BA420"/>
  <c r="BB420" s="1"/>
  <c r="BA419"/>
  <c r="BB419" s="1"/>
  <c r="BA418"/>
  <c r="BB418" s="1"/>
  <c r="BA417"/>
  <c r="BB417" s="1"/>
  <c r="BA416"/>
  <c r="BB416" s="1"/>
  <c r="BA415"/>
  <c r="BB415" s="1"/>
  <c r="BA414"/>
  <c r="BB414" s="1"/>
  <c r="CG411"/>
  <c r="AZ411"/>
  <c r="CK411"/>
  <c r="BA410"/>
  <c r="BB410"/>
  <c r="BA409"/>
  <c r="BB409"/>
  <c r="BA408"/>
  <c r="BB408"/>
  <c r="BA407"/>
  <c r="BB407"/>
  <c r="BA406"/>
  <c r="BB406"/>
  <c r="BA405"/>
  <c r="BB405"/>
  <c r="BA404"/>
  <c r="BB404"/>
  <c r="BA403"/>
  <c r="BB403"/>
  <c r="BB411" s="1"/>
  <c r="CJ411" s="1"/>
  <c r="CL411" s="1"/>
  <c r="CG400"/>
  <c r="AZ400"/>
  <c r="CK400" s="1"/>
  <c r="BA399"/>
  <c r="BB399" s="1"/>
  <c r="BA398"/>
  <c r="BB398" s="1"/>
  <c r="BA397"/>
  <c r="BB397" s="1"/>
  <c r="BA396"/>
  <c r="BB396" s="1"/>
  <c r="BA395"/>
  <c r="BB395" s="1"/>
  <c r="BA394"/>
  <c r="BB394" s="1"/>
  <c r="BA393"/>
  <c r="BB393" s="1"/>
  <c r="BA392"/>
  <c r="BB392" s="1"/>
  <c r="CG389"/>
  <c r="AZ389"/>
  <c r="CK389" s="1"/>
  <c r="BA388"/>
  <c r="BB388" s="1"/>
  <c r="BA387"/>
  <c r="BB387" s="1"/>
  <c r="BA386"/>
  <c r="BB386" s="1"/>
  <c r="BA385"/>
  <c r="BB385" s="1"/>
  <c r="BA384"/>
  <c r="BB384" s="1"/>
  <c r="BA383"/>
  <c r="BB383" s="1"/>
  <c r="BA382"/>
  <c r="BB382" s="1"/>
  <c r="BA381"/>
  <c r="BB381" s="1"/>
  <c r="BB389" s="1"/>
  <c r="CJ389" s="1"/>
  <c r="CL389" s="1"/>
  <c r="CG378"/>
  <c r="AZ378"/>
  <c r="CK378" s="1"/>
  <c r="BA377"/>
  <c r="BB377" s="1"/>
  <c r="BA376"/>
  <c r="BB376" s="1"/>
  <c r="BA375"/>
  <c r="BB375" s="1"/>
  <c r="BA374"/>
  <c r="BB374" s="1"/>
  <c r="BA373"/>
  <c r="BB373" s="1"/>
  <c r="BA372"/>
  <c r="BB372" s="1"/>
  <c r="BA371"/>
  <c r="BB371" s="1"/>
  <c r="BA370"/>
  <c r="BB370" s="1"/>
  <c r="BB378" s="1"/>
  <c r="CJ378" s="1"/>
  <c r="CL378" s="1"/>
  <c r="CG367"/>
  <c r="AZ367"/>
  <c r="CK367" s="1"/>
  <c r="BA366"/>
  <c r="BB366" s="1"/>
  <c r="BA365"/>
  <c r="BB365" s="1"/>
  <c r="BA364"/>
  <c r="BB364" s="1"/>
  <c r="BA363"/>
  <c r="BB363" s="1"/>
  <c r="BA362"/>
  <c r="BB362" s="1"/>
  <c r="BA361"/>
  <c r="BB361" s="1"/>
  <c r="BA360"/>
  <c r="BB360" s="1"/>
  <c r="BA359"/>
  <c r="BB359" s="1"/>
  <c r="BB367" s="1"/>
  <c r="CJ367" s="1"/>
  <c r="CG356"/>
  <c r="AU356"/>
  <c r="CK356" s="1"/>
  <c r="AV355"/>
  <c r="AW355" s="1"/>
  <c r="AW356" s="1"/>
  <c r="CJ356" s="1"/>
  <c r="CG352"/>
  <c r="AU352"/>
  <c r="CK352" s="1"/>
  <c r="AV351"/>
  <c r="AW351" s="1"/>
  <c r="AW352" s="1"/>
  <c r="CJ352" s="1"/>
  <c r="CL352" s="1"/>
  <c r="CG348"/>
  <c r="AU348"/>
  <c r="CK348" s="1"/>
  <c r="AV347"/>
  <c r="AW347" s="1"/>
  <c r="AW348" s="1"/>
  <c r="CJ348" s="1"/>
  <c r="CL348" s="1"/>
  <c r="CG344"/>
  <c r="AU344"/>
  <c r="CK344" s="1"/>
  <c r="AV343"/>
  <c r="AW343" s="1"/>
  <c r="AW344" s="1"/>
  <c r="CJ344" s="1"/>
  <c r="CL344" s="1"/>
  <c r="CG340"/>
  <c r="AU340"/>
  <c r="CK340" s="1"/>
  <c r="AV339"/>
  <c r="AW339" s="1"/>
  <c r="AW340" s="1"/>
  <c r="CJ340" s="1"/>
  <c r="CL340" s="1"/>
  <c r="CG336"/>
  <c r="AU336"/>
  <c r="CK336" s="1"/>
  <c r="AV335"/>
  <c r="AW335" s="1"/>
  <c r="AW336" s="1"/>
  <c r="CJ336" s="1"/>
  <c r="CL336" s="1"/>
  <c r="CG332"/>
  <c r="AU332"/>
  <c r="CK332" s="1"/>
  <c r="AV331"/>
  <c r="AW331" s="1"/>
  <c r="AW332" s="1"/>
  <c r="CJ332" s="1"/>
  <c r="CL332" s="1"/>
  <c r="CG328"/>
  <c r="AU328"/>
  <c r="CK328" s="1"/>
  <c r="AV327"/>
  <c r="AW327" s="1"/>
  <c r="AW328" s="1"/>
  <c r="CJ328" s="1"/>
  <c r="CG324"/>
  <c r="AU324"/>
  <c r="CK324" s="1"/>
  <c r="AV323"/>
  <c r="AW323" s="1"/>
  <c r="AW324" s="1"/>
  <c r="CJ324" s="1"/>
  <c r="CG320"/>
  <c r="AP320"/>
  <c r="CK320" s="1"/>
  <c r="AQ319"/>
  <c r="AR319" s="1"/>
  <c r="AQ318"/>
  <c r="AR318" s="1"/>
  <c r="AQ317"/>
  <c r="AR317" s="1"/>
  <c r="AQ316"/>
  <c r="AR316" s="1"/>
  <c r="AQ315"/>
  <c r="AR315" s="1"/>
  <c r="AQ314"/>
  <c r="AR314" s="1"/>
  <c r="AQ313"/>
  <c r="AR313" s="1"/>
  <c r="AQ312"/>
  <c r="AR312" s="1"/>
  <c r="CG309"/>
  <c r="AP309"/>
  <c r="AF309"/>
  <c r="CK309" s="1"/>
  <c r="AQ308"/>
  <c r="AR308" s="1"/>
  <c r="AG308"/>
  <c r="AH308" s="1"/>
  <c r="AQ307"/>
  <c r="AR307" s="1"/>
  <c r="AG307"/>
  <c r="AH307" s="1"/>
  <c r="AQ306"/>
  <c r="AR306" s="1"/>
  <c r="AG306"/>
  <c r="AH306" s="1"/>
  <c r="AQ305"/>
  <c r="AR305" s="1"/>
  <c r="AG305"/>
  <c r="AH305" s="1"/>
  <c r="AQ304"/>
  <c r="AR304" s="1"/>
  <c r="AG304"/>
  <c r="AH304" s="1"/>
  <c r="AQ303"/>
  <c r="AR303" s="1"/>
  <c r="AG303"/>
  <c r="AH303" s="1"/>
  <c r="AQ302"/>
  <c r="AR302" s="1"/>
  <c r="AG302"/>
  <c r="AH302" s="1"/>
  <c r="AQ301"/>
  <c r="AR301" s="1"/>
  <c r="AR309" s="1"/>
  <c r="AG301"/>
  <c r="AH301" s="1"/>
  <c r="CG298"/>
  <c r="AP298"/>
  <c r="CK298" s="1"/>
  <c r="AQ297"/>
  <c r="AR297" s="1"/>
  <c r="AQ296"/>
  <c r="AR296" s="1"/>
  <c r="AQ295"/>
  <c r="AR295" s="1"/>
  <c r="AQ294"/>
  <c r="AR294" s="1"/>
  <c r="AQ293"/>
  <c r="AR293" s="1"/>
  <c r="AQ292"/>
  <c r="AR292" s="1"/>
  <c r="AQ291"/>
  <c r="AR291" s="1"/>
  <c r="AQ290"/>
  <c r="AR290" s="1"/>
  <c r="CG287"/>
  <c r="AF287"/>
  <c r="L287"/>
  <c r="CK287"/>
  <c r="AG286"/>
  <c r="AH286" s="1"/>
  <c r="M286"/>
  <c r="N286" s="1"/>
  <c r="AG285"/>
  <c r="AH285" s="1"/>
  <c r="M285"/>
  <c r="N285" s="1"/>
  <c r="AG284"/>
  <c r="AH284" s="1"/>
  <c r="M284"/>
  <c r="N284" s="1"/>
  <c r="AG283"/>
  <c r="AH283" s="1"/>
  <c r="M283"/>
  <c r="N283" s="1"/>
  <c r="AG282"/>
  <c r="AH282" s="1"/>
  <c r="M282"/>
  <c r="N282" s="1"/>
  <c r="AG281"/>
  <c r="AH281" s="1"/>
  <c r="M281"/>
  <c r="N281" s="1"/>
  <c r="AG280"/>
  <c r="AH280" s="1"/>
  <c r="M280"/>
  <c r="N280" s="1"/>
  <c r="AG279"/>
  <c r="AH279"/>
  <c r="M279"/>
  <c r="N279" s="1"/>
  <c r="CG276"/>
  <c r="AF276"/>
  <c r="CK276" s="1"/>
  <c r="AG275"/>
  <c r="AH275" s="1"/>
  <c r="AG274"/>
  <c r="AH274" s="1"/>
  <c r="AG273"/>
  <c r="AH273" s="1"/>
  <c r="AG272"/>
  <c r="AH272" s="1"/>
  <c r="AG271"/>
  <c r="AH271" s="1"/>
  <c r="AG270"/>
  <c r="AH270" s="1"/>
  <c r="AG269"/>
  <c r="AH269" s="1"/>
  <c r="AG268"/>
  <c r="AH268" s="1"/>
  <c r="CG265"/>
  <c r="CN320" s="1"/>
  <c r="AF265"/>
  <c r="L265"/>
  <c r="G265"/>
  <c r="AG264"/>
  <c r="AH264" s="1"/>
  <c r="M264"/>
  <c r="N264" s="1"/>
  <c r="H264"/>
  <c r="I264" s="1"/>
  <c r="AG263"/>
  <c r="AH263" s="1"/>
  <c r="M263"/>
  <c r="N263" s="1"/>
  <c r="H263"/>
  <c r="I263" s="1"/>
  <c r="AG262"/>
  <c r="AH262" s="1"/>
  <c r="M262"/>
  <c r="N262" s="1"/>
  <c r="H262"/>
  <c r="I262" s="1"/>
  <c r="AG261"/>
  <c r="AH261" s="1"/>
  <c r="M261"/>
  <c r="N261" s="1"/>
  <c r="H261"/>
  <c r="I261" s="1"/>
  <c r="AG260"/>
  <c r="AH260" s="1"/>
  <c r="M260"/>
  <c r="N260" s="1"/>
  <c r="H260"/>
  <c r="I260" s="1"/>
  <c r="AG259"/>
  <c r="AH259" s="1"/>
  <c r="M259"/>
  <c r="N259" s="1"/>
  <c r="H259"/>
  <c r="I259" s="1"/>
  <c r="AG258"/>
  <c r="AH258" s="1"/>
  <c r="M258"/>
  <c r="N258" s="1"/>
  <c r="H258"/>
  <c r="I258" s="1"/>
  <c r="AG257"/>
  <c r="AH257" s="1"/>
  <c r="M257"/>
  <c r="N257" s="1"/>
  <c r="N265" s="1"/>
  <c r="H257"/>
  <c r="I257" s="1"/>
  <c r="CG254"/>
  <c r="CH254" s="1"/>
  <c r="G254"/>
  <c r="CK254" s="1"/>
  <c r="CP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CG243"/>
  <c r="AF243"/>
  <c r="G243"/>
  <c r="CK243" s="1"/>
  <c r="AG242"/>
  <c r="AH242" s="1"/>
  <c r="H242"/>
  <c r="I242" s="1"/>
  <c r="AG241"/>
  <c r="AH241" s="1"/>
  <c r="H241"/>
  <c r="I241" s="1"/>
  <c r="AG240"/>
  <c r="AH240" s="1"/>
  <c r="H240"/>
  <c r="I240" s="1"/>
  <c r="AG239"/>
  <c r="AH239" s="1"/>
  <c r="H239"/>
  <c r="I239" s="1"/>
  <c r="AG238"/>
  <c r="AH238" s="1"/>
  <c r="H238"/>
  <c r="I238" s="1"/>
  <c r="AG237"/>
  <c r="AH237" s="1"/>
  <c r="H237"/>
  <c r="I237" s="1"/>
  <c r="AG236"/>
  <c r="AH236" s="1"/>
  <c r="H236"/>
  <c r="I236" s="1"/>
  <c r="AG235"/>
  <c r="AH235" s="1"/>
  <c r="AH243" s="1"/>
  <c r="H235"/>
  <c r="I235" s="1"/>
  <c r="CG232"/>
  <c r="AF232"/>
  <c r="CK232" s="1"/>
  <c r="AG231"/>
  <c r="AH231" s="1"/>
  <c r="AG230"/>
  <c r="AH230" s="1"/>
  <c r="AG229"/>
  <c r="AH229" s="1"/>
  <c r="AG228"/>
  <c r="AH228" s="1"/>
  <c r="AG227"/>
  <c r="AH227" s="1"/>
  <c r="AG226"/>
  <c r="AH226" s="1"/>
  <c r="AG225"/>
  <c r="AH225" s="1"/>
  <c r="AG224"/>
  <c r="AH224" s="1"/>
  <c r="AH232" s="1"/>
  <c r="CJ232" s="1"/>
  <c r="CL232" s="1"/>
  <c r="CG221"/>
  <c r="AF221"/>
  <c r="CK221" s="1"/>
  <c r="AG220"/>
  <c r="AH220" s="1"/>
  <c r="AG219"/>
  <c r="AH219" s="1"/>
  <c r="AG218"/>
  <c r="AH218" s="1"/>
  <c r="AG217"/>
  <c r="AH217" s="1"/>
  <c r="AG216"/>
  <c r="AH216" s="1"/>
  <c r="AG215"/>
  <c r="AH215" s="1"/>
  <c r="AG214"/>
  <c r="AH214" s="1"/>
  <c r="AG213"/>
  <c r="AH213" s="1"/>
  <c r="CG210"/>
  <c r="CN243" s="1"/>
  <c r="AF210"/>
  <c r="L210"/>
  <c r="G210"/>
  <c r="AG209"/>
  <c r="AH209" s="1"/>
  <c r="M209"/>
  <c r="N209" s="1"/>
  <c r="H209"/>
  <c r="I209" s="1"/>
  <c r="AG203"/>
  <c r="AH203" s="1"/>
  <c r="M203"/>
  <c r="N203" s="1"/>
  <c r="H203"/>
  <c r="I203" s="1"/>
  <c r="AG202"/>
  <c r="AH202" s="1"/>
  <c r="M202"/>
  <c r="N202" s="1"/>
  <c r="H202"/>
  <c r="I202" s="1"/>
  <c r="CG199"/>
  <c r="CH199" s="1"/>
  <c r="AK199"/>
  <c r="CK199" s="1"/>
  <c r="CP199" s="1"/>
  <c r="AL198"/>
  <c r="AM198" s="1"/>
  <c r="AL197"/>
  <c r="AM197" s="1"/>
  <c r="AL196"/>
  <c r="AM196" s="1"/>
  <c r="AL195"/>
  <c r="AM195" s="1"/>
  <c r="AL194"/>
  <c r="AM194" s="1"/>
  <c r="AL193"/>
  <c r="AM193" s="1"/>
  <c r="AL191"/>
  <c r="AM191" s="1"/>
  <c r="AL189"/>
  <c r="AM189" s="1"/>
  <c r="CG186"/>
  <c r="AA186"/>
  <c r="CK186" s="1"/>
  <c r="AB185"/>
  <c r="AC185" s="1"/>
  <c r="AB184"/>
  <c r="AC184" s="1"/>
  <c r="AB183"/>
  <c r="AC183" s="1"/>
  <c r="AB182"/>
  <c r="AC182" s="1"/>
  <c r="AB181"/>
  <c r="AC181" s="1"/>
  <c r="AB180"/>
  <c r="AC180" s="1"/>
  <c r="AB179"/>
  <c r="AC179" s="1"/>
  <c r="AB178"/>
  <c r="AC178" s="1"/>
  <c r="CG175"/>
  <c r="AA175"/>
  <c r="CK175" s="1"/>
  <c r="AB174"/>
  <c r="AC174" s="1"/>
  <c r="AB173"/>
  <c r="AC173" s="1"/>
  <c r="AB172"/>
  <c r="AC172" s="1"/>
  <c r="AB171"/>
  <c r="AC171" s="1"/>
  <c r="AB170"/>
  <c r="AC170" s="1"/>
  <c r="AB169"/>
  <c r="AC169" s="1"/>
  <c r="AB168"/>
  <c r="AC168" s="1"/>
  <c r="AB167"/>
  <c r="AC167" s="1"/>
  <c r="CG164"/>
  <c r="CH186" s="1"/>
  <c r="AA164"/>
  <c r="CK164"/>
  <c r="AB163"/>
  <c r="AC163"/>
  <c r="AB162"/>
  <c r="AC162"/>
  <c r="AB161"/>
  <c r="AC161"/>
  <c r="AB160"/>
  <c r="AC160"/>
  <c r="AB159"/>
  <c r="AC159"/>
  <c r="AB158"/>
  <c r="AC158"/>
  <c r="AB157"/>
  <c r="AC157"/>
  <c r="AB156"/>
  <c r="AC156"/>
  <c r="CG153"/>
  <c r="AA153"/>
  <c r="CK153" s="1"/>
  <c r="AB152"/>
  <c r="AC152"/>
  <c r="AB151"/>
  <c r="AC151"/>
  <c r="AB150"/>
  <c r="AC150"/>
  <c r="AB149"/>
  <c r="AC149"/>
  <c r="AB148"/>
  <c r="AC148"/>
  <c r="AB147"/>
  <c r="AC147"/>
  <c r="AB146"/>
  <c r="AC146"/>
  <c r="AB145"/>
  <c r="AC145"/>
  <c r="CG142"/>
  <c r="CN186"/>
  <c r="AA142"/>
  <c r="CK142"/>
  <c r="AB141"/>
  <c r="AC141"/>
  <c r="AB140"/>
  <c r="AC140"/>
  <c r="AB139"/>
  <c r="AC139"/>
  <c r="AB138"/>
  <c r="AC138"/>
  <c r="AB137"/>
  <c r="AC137"/>
  <c r="AB136"/>
  <c r="AC136"/>
  <c r="AB135"/>
  <c r="AC135"/>
  <c r="AB134"/>
  <c r="AC134"/>
  <c r="CG131"/>
  <c r="CH131"/>
  <c r="BO131"/>
  <c r="BJ131"/>
  <c r="BE131"/>
  <c r="AK131"/>
  <c r="V131"/>
  <c r="G131"/>
  <c r="CK131" s="1"/>
  <c r="CP131" s="1"/>
  <c r="BP130"/>
  <c r="BQ130"/>
  <c r="BK130"/>
  <c r="BL130"/>
  <c r="BF130"/>
  <c r="BG130"/>
  <c r="AL130"/>
  <c r="AM130"/>
  <c r="W130"/>
  <c r="X130"/>
  <c r="H130"/>
  <c r="I130"/>
  <c r="BP129"/>
  <c r="BQ129"/>
  <c r="BK129"/>
  <c r="BL129"/>
  <c r="BF129"/>
  <c r="BG129"/>
  <c r="AL129"/>
  <c r="AM129"/>
  <c r="W129"/>
  <c r="X129"/>
  <c r="H129"/>
  <c r="I129"/>
  <c r="BP128"/>
  <c r="BQ128"/>
  <c r="BK128"/>
  <c r="BL128"/>
  <c r="BF128"/>
  <c r="BG128"/>
  <c r="AL128"/>
  <c r="AM128"/>
  <c r="W128"/>
  <c r="X128"/>
  <c r="H128"/>
  <c r="I128"/>
  <c r="BP127"/>
  <c r="BQ127"/>
  <c r="BK127"/>
  <c r="BL127"/>
  <c r="BF127"/>
  <c r="BG127"/>
  <c r="AL127"/>
  <c r="AM127"/>
  <c r="W127"/>
  <c r="X127"/>
  <c r="H127"/>
  <c r="I127"/>
  <c r="BP126"/>
  <c r="BQ126"/>
  <c r="BK126"/>
  <c r="BL126"/>
  <c r="BF126"/>
  <c r="BG126"/>
  <c r="AL126"/>
  <c r="AM126"/>
  <c r="W126"/>
  <c r="X126"/>
  <c r="H126"/>
  <c r="I126"/>
  <c r="BP125"/>
  <c r="BQ125"/>
  <c r="BK125"/>
  <c r="BL125"/>
  <c r="BF125"/>
  <c r="BG125"/>
  <c r="AL125"/>
  <c r="AM125"/>
  <c r="W125"/>
  <c r="X125"/>
  <c r="H125"/>
  <c r="I125"/>
  <c r="BP124"/>
  <c r="BQ124"/>
  <c r="BK124"/>
  <c r="BL124"/>
  <c r="BF124"/>
  <c r="BG124"/>
  <c r="AL124"/>
  <c r="AM124"/>
  <c r="W124"/>
  <c r="X124"/>
  <c r="H124"/>
  <c r="I124"/>
  <c r="BP123"/>
  <c r="BQ123"/>
  <c r="BQ131" s="1"/>
  <c r="BK123"/>
  <c r="BL123" s="1"/>
  <c r="BF123"/>
  <c r="BG123" s="1"/>
  <c r="BG131" s="1"/>
  <c r="AL123"/>
  <c r="AM123" s="1"/>
  <c r="W123"/>
  <c r="X123" s="1"/>
  <c r="X131" s="1"/>
  <c r="H123"/>
  <c r="I123"/>
  <c r="I131" s="1"/>
  <c r="CG120"/>
  <c r="BJ120"/>
  <c r="BE120"/>
  <c r="BK116"/>
  <c r="BL116" s="1"/>
  <c r="BF116"/>
  <c r="BG116" s="1"/>
  <c r="BK114"/>
  <c r="BL114" s="1"/>
  <c r="BF114"/>
  <c r="BG114" s="1"/>
  <c r="BK113"/>
  <c r="BL113" s="1"/>
  <c r="BL120" s="1"/>
  <c r="BF113"/>
  <c r="BG113" s="1"/>
  <c r="CG107"/>
  <c r="CH120" s="1"/>
  <c r="AK107"/>
  <c r="V107"/>
  <c r="G107"/>
  <c r="CK107" s="1"/>
  <c r="AL106"/>
  <c r="AM106" s="1"/>
  <c r="W106"/>
  <c r="X106" s="1"/>
  <c r="H106"/>
  <c r="I106" s="1"/>
  <c r="AL105"/>
  <c r="AM105" s="1"/>
  <c r="W105"/>
  <c r="X105" s="1"/>
  <c r="H105"/>
  <c r="I105" s="1"/>
  <c r="AL104"/>
  <c r="AM104" s="1"/>
  <c r="W104"/>
  <c r="X104" s="1"/>
  <c r="H104"/>
  <c r="I104" s="1"/>
  <c r="AL103"/>
  <c r="AM103" s="1"/>
  <c r="W103"/>
  <c r="X103" s="1"/>
  <c r="H103"/>
  <c r="I103" s="1"/>
  <c r="AL102"/>
  <c r="AM102" s="1"/>
  <c r="W102"/>
  <c r="X102" s="1"/>
  <c r="H102"/>
  <c r="I102" s="1"/>
  <c r="AL101"/>
  <c r="AM101" s="1"/>
  <c r="W101"/>
  <c r="X101" s="1"/>
  <c r="H101"/>
  <c r="I101" s="1"/>
  <c r="AL100"/>
  <c r="AM100" s="1"/>
  <c r="W100"/>
  <c r="X100" s="1"/>
  <c r="H100"/>
  <c r="I100" s="1"/>
  <c r="AL99"/>
  <c r="AM99" s="1"/>
  <c r="W99"/>
  <c r="X99" s="1"/>
  <c r="H99"/>
  <c r="I99" s="1"/>
  <c r="CH94"/>
  <c r="CG94"/>
  <c r="V94"/>
  <c r="CK94" s="1"/>
  <c r="W93"/>
  <c r="X93" s="1"/>
  <c r="W92"/>
  <c r="X92" s="1"/>
  <c r="W91"/>
  <c r="X91" s="1"/>
  <c r="W90"/>
  <c r="X90" s="1"/>
  <c r="W89"/>
  <c r="X89" s="1"/>
  <c r="W88"/>
  <c r="X88" s="1"/>
  <c r="W87"/>
  <c r="X87" s="1"/>
  <c r="W86"/>
  <c r="X86" s="1"/>
  <c r="X94" s="1"/>
  <c r="CJ94" s="1"/>
  <c r="CL94" s="1"/>
  <c r="CG81"/>
  <c r="CN94"/>
  <c r="V81"/>
  <c r="G81"/>
  <c r="CK81" s="1"/>
  <c r="CP94" s="1"/>
  <c r="W80"/>
  <c r="X80"/>
  <c r="H80"/>
  <c r="I80"/>
  <c r="W79"/>
  <c r="X79"/>
  <c r="H79"/>
  <c r="I79"/>
  <c r="W78"/>
  <c r="X78"/>
  <c r="H78"/>
  <c r="I78"/>
  <c r="W77"/>
  <c r="X77"/>
  <c r="H77"/>
  <c r="I77"/>
  <c r="W76"/>
  <c r="X76"/>
  <c r="H76"/>
  <c r="I76"/>
  <c r="W75"/>
  <c r="X75"/>
  <c r="H75"/>
  <c r="I75"/>
  <c r="W74"/>
  <c r="X74"/>
  <c r="H74"/>
  <c r="I74"/>
  <c r="W73"/>
  <c r="X73"/>
  <c r="X81" s="1"/>
  <c r="H73"/>
  <c r="I73" s="1"/>
  <c r="CG68"/>
  <c r="CH1073" s="1"/>
  <c r="Q68"/>
  <c r="CK68" s="1"/>
  <c r="CP68" s="1"/>
  <c r="R67"/>
  <c r="S67" s="1"/>
  <c r="R66"/>
  <c r="S66" s="1"/>
  <c r="R65"/>
  <c r="S65" s="1"/>
  <c r="R64"/>
  <c r="S64" s="1"/>
  <c r="R63"/>
  <c r="S63" s="1"/>
  <c r="R62"/>
  <c r="S62" s="1"/>
  <c r="R61"/>
  <c r="S61" s="1"/>
  <c r="R60"/>
  <c r="S60" s="1"/>
  <c r="CG55"/>
  <c r="AF55"/>
  <c r="CK55" s="1"/>
  <c r="AG54"/>
  <c r="AH54" s="1"/>
  <c r="AG53"/>
  <c r="AH53" s="1"/>
  <c r="AG52"/>
  <c r="AH52" s="1"/>
  <c r="AG51"/>
  <c r="AH51" s="1"/>
  <c r="AG50"/>
  <c r="AH50" s="1"/>
  <c r="AG49"/>
  <c r="AH49" s="1"/>
  <c r="AG48"/>
  <c r="AH48" s="1"/>
  <c r="AG47"/>
  <c r="AH47" s="1"/>
  <c r="CG44"/>
  <c r="AF44"/>
  <c r="CK44"/>
  <c r="AG43"/>
  <c r="AH43"/>
  <c r="AG42"/>
  <c r="AH42"/>
  <c r="AG41"/>
  <c r="AH41"/>
  <c r="AH44" s="1"/>
  <c r="CJ44" s="1"/>
  <c r="CL44" s="1"/>
  <c r="CG38"/>
  <c r="AF38"/>
  <c r="CK38" s="1"/>
  <c r="AG37"/>
  <c r="AH37" s="1"/>
  <c r="AG36"/>
  <c r="AH36" s="1"/>
  <c r="AH38" s="1"/>
  <c r="CJ38" s="1"/>
  <c r="CG33"/>
  <c r="V33"/>
  <c r="CK33" s="1"/>
  <c r="W32"/>
  <c r="X32" s="1"/>
  <c r="X33" s="1"/>
  <c r="CJ33" s="1"/>
  <c r="CG29"/>
  <c r="Q29"/>
  <c r="CK29" s="1"/>
  <c r="CP55" s="1"/>
  <c r="R28"/>
  <c r="S28" s="1"/>
  <c r="R27"/>
  <c r="S27" s="1"/>
  <c r="S29" s="1"/>
  <c r="CJ29" s="1"/>
  <c r="CG24"/>
  <c r="CD24"/>
  <c r="BY24"/>
  <c r="BT24"/>
  <c r="BO24"/>
  <c r="BJ24"/>
  <c r="BE24"/>
  <c r="AZ24"/>
  <c r="AU24"/>
  <c r="AP24"/>
  <c r="AK24"/>
  <c r="AF24"/>
  <c r="AA24"/>
  <c r="V24"/>
  <c r="Q24"/>
  <c r="L24"/>
  <c r="G24"/>
  <c r="CE23"/>
  <c r="CF23" s="1"/>
  <c r="BZ23"/>
  <c r="CA23" s="1"/>
  <c r="BU23"/>
  <c r="BV23" s="1"/>
  <c r="BP23"/>
  <c r="BQ23" s="1"/>
  <c r="BK23"/>
  <c r="BL23" s="1"/>
  <c r="BF23"/>
  <c r="BG23" s="1"/>
  <c r="BA23"/>
  <c r="BB23" s="1"/>
  <c r="AV23"/>
  <c r="AW23" s="1"/>
  <c r="AQ23"/>
  <c r="AR23" s="1"/>
  <c r="AL23"/>
  <c r="AM23" s="1"/>
  <c r="AG23"/>
  <c r="AH23" s="1"/>
  <c r="AB23"/>
  <c r="AC23" s="1"/>
  <c r="W23"/>
  <c r="X23" s="1"/>
  <c r="R23"/>
  <c r="S23" s="1"/>
  <c r="M23"/>
  <c r="N23" s="1"/>
  <c r="H23"/>
  <c r="I23" s="1"/>
  <c r="CE22"/>
  <c r="CF22" s="1"/>
  <c r="BZ22"/>
  <c r="CA22" s="1"/>
  <c r="BU22"/>
  <c r="BV22" s="1"/>
  <c r="BP22"/>
  <c r="BQ22" s="1"/>
  <c r="BK22"/>
  <c r="BL22" s="1"/>
  <c r="BF22"/>
  <c r="BG22" s="1"/>
  <c r="BA22"/>
  <c r="BB22" s="1"/>
  <c r="AV22"/>
  <c r="AW22" s="1"/>
  <c r="AQ22"/>
  <c r="AR22" s="1"/>
  <c r="AL22"/>
  <c r="AM22" s="1"/>
  <c r="AG22"/>
  <c r="AH22" s="1"/>
  <c r="AB22"/>
  <c r="AC22" s="1"/>
  <c r="W22"/>
  <c r="X22" s="1"/>
  <c r="R22"/>
  <c r="S22" s="1"/>
  <c r="M22"/>
  <c r="N22" s="1"/>
  <c r="H22"/>
  <c r="I22" s="1"/>
  <c r="CE21"/>
  <c r="CF21" s="1"/>
  <c r="BZ21"/>
  <c r="CA21" s="1"/>
  <c r="BU21"/>
  <c r="BV21" s="1"/>
  <c r="BP21"/>
  <c r="BQ21" s="1"/>
  <c r="BK21"/>
  <c r="BL21" s="1"/>
  <c r="BF21"/>
  <c r="BG21" s="1"/>
  <c r="BA21"/>
  <c r="BB21" s="1"/>
  <c r="AV21"/>
  <c r="AW21" s="1"/>
  <c r="AQ21"/>
  <c r="AR21" s="1"/>
  <c r="AL21"/>
  <c r="AM21" s="1"/>
  <c r="AG21"/>
  <c r="AH21" s="1"/>
  <c r="AB21"/>
  <c r="AC21" s="1"/>
  <c r="W21"/>
  <c r="X21" s="1"/>
  <c r="R21"/>
  <c r="S21" s="1"/>
  <c r="M21"/>
  <c r="N21" s="1"/>
  <c r="H21"/>
  <c r="I21" s="1"/>
  <c r="CE20"/>
  <c r="CF20" s="1"/>
  <c r="BZ20"/>
  <c r="CA20" s="1"/>
  <c r="BU20"/>
  <c r="BV20" s="1"/>
  <c r="BP20"/>
  <c r="BQ20" s="1"/>
  <c r="BK20"/>
  <c r="BL20" s="1"/>
  <c r="BF20"/>
  <c r="BG20" s="1"/>
  <c r="BA20"/>
  <c r="BB20" s="1"/>
  <c r="AV20"/>
  <c r="AW20" s="1"/>
  <c r="AQ20"/>
  <c r="AR20" s="1"/>
  <c r="AL20"/>
  <c r="AM20" s="1"/>
  <c r="AG20"/>
  <c r="AH20" s="1"/>
  <c r="AB20"/>
  <c r="AC20" s="1"/>
  <c r="W20"/>
  <c r="X20" s="1"/>
  <c r="R20"/>
  <c r="S20" s="1"/>
  <c r="M20"/>
  <c r="N20" s="1"/>
  <c r="H20"/>
  <c r="I20" s="1"/>
  <c r="CE19"/>
  <c r="CF19" s="1"/>
  <c r="BZ19"/>
  <c r="CA19" s="1"/>
  <c r="BU19"/>
  <c r="BV19" s="1"/>
  <c r="BP19"/>
  <c r="BQ19" s="1"/>
  <c r="BK19"/>
  <c r="BL19" s="1"/>
  <c r="BF19"/>
  <c r="BG19" s="1"/>
  <c r="BA19"/>
  <c r="BB19" s="1"/>
  <c r="AV19"/>
  <c r="AW19" s="1"/>
  <c r="AQ19"/>
  <c r="AR19" s="1"/>
  <c r="AL19"/>
  <c r="AM19" s="1"/>
  <c r="AG19"/>
  <c r="AH19" s="1"/>
  <c r="AB19"/>
  <c r="AC19" s="1"/>
  <c r="W19"/>
  <c r="X19" s="1"/>
  <c r="R19"/>
  <c r="S19" s="1"/>
  <c r="M19"/>
  <c r="N19" s="1"/>
  <c r="H19"/>
  <c r="I19" s="1"/>
  <c r="CE18"/>
  <c r="CF18" s="1"/>
  <c r="BZ18"/>
  <c r="CA18" s="1"/>
  <c r="BU18"/>
  <c r="BV18" s="1"/>
  <c r="BP18"/>
  <c r="BQ18" s="1"/>
  <c r="BK18"/>
  <c r="BL18" s="1"/>
  <c r="BF18"/>
  <c r="BG18" s="1"/>
  <c r="BA18"/>
  <c r="BB18" s="1"/>
  <c r="AV18"/>
  <c r="AW18" s="1"/>
  <c r="AQ18"/>
  <c r="AR18" s="1"/>
  <c r="AL18"/>
  <c r="AM18" s="1"/>
  <c r="AG18"/>
  <c r="AH18" s="1"/>
  <c r="AB18"/>
  <c r="AC18" s="1"/>
  <c r="W18"/>
  <c r="X18" s="1"/>
  <c r="R18"/>
  <c r="S18" s="1"/>
  <c r="M18"/>
  <c r="N18" s="1"/>
  <c r="H18"/>
  <c r="I18" s="1"/>
  <c r="CE17"/>
  <c r="CF17" s="1"/>
  <c r="BZ17"/>
  <c r="CA17" s="1"/>
  <c r="BU17"/>
  <c r="BV17" s="1"/>
  <c r="BP17"/>
  <c r="BQ17" s="1"/>
  <c r="BK17"/>
  <c r="BL17" s="1"/>
  <c r="BF17"/>
  <c r="BG17" s="1"/>
  <c r="BA17"/>
  <c r="BB17" s="1"/>
  <c r="AV17"/>
  <c r="AW17" s="1"/>
  <c r="AQ17"/>
  <c r="AR17" s="1"/>
  <c r="AL17"/>
  <c r="AM17" s="1"/>
  <c r="AG17"/>
  <c r="AH17" s="1"/>
  <c r="AB17"/>
  <c r="AC17" s="1"/>
  <c r="W17"/>
  <c r="X17" s="1"/>
  <c r="R17"/>
  <c r="S17" s="1"/>
  <c r="M17"/>
  <c r="N17" s="1"/>
  <c r="H17"/>
  <c r="I17" s="1"/>
  <c r="CE16"/>
  <c r="CF16" s="1"/>
  <c r="BZ16"/>
  <c r="CA16" s="1"/>
  <c r="CA24" s="1"/>
  <c r="BU16"/>
  <c r="BV16" s="1"/>
  <c r="BP16"/>
  <c r="BQ16" s="1"/>
  <c r="BK16"/>
  <c r="BL16" s="1"/>
  <c r="BF16"/>
  <c r="BG16"/>
  <c r="BA16"/>
  <c r="BB16" s="1"/>
  <c r="AV16"/>
  <c r="AW16" s="1"/>
  <c r="AQ16"/>
  <c r="AR16"/>
  <c r="AL16"/>
  <c r="AM16"/>
  <c r="AG16"/>
  <c r="AH16" s="1"/>
  <c r="AB16"/>
  <c r="AC16" s="1"/>
  <c r="AC24" s="1"/>
  <c r="W16"/>
  <c r="X16" s="1"/>
  <c r="R16"/>
  <c r="S16" s="1"/>
  <c r="M16"/>
  <c r="N16" s="1"/>
  <c r="H16"/>
  <c r="I16" s="1"/>
  <c r="CG13"/>
  <c r="CN24" s="1"/>
  <c r="CD13"/>
  <c r="BY13"/>
  <c r="BT13"/>
  <c r="BO13"/>
  <c r="BJ13"/>
  <c r="BE13"/>
  <c r="AZ13"/>
  <c r="AU13"/>
  <c r="AP13"/>
  <c r="AK13"/>
  <c r="AF13"/>
  <c r="AA13"/>
  <c r="V13"/>
  <c r="L13"/>
  <c r="G13"/>
  <c r="CK13" s="1"/>
  <c r="CE12"/>
  <c r="CF12" s="1"/>
  <c r="BZ12"/>
  <c r="CA12" s="1"/>
  <c r="BU12"/>
  <c r="BV12" s="1"/>
  <c r="BP12"/>
  <c r="BQ12" s="1"/>
  <c r="BK12"/>
  <c r="BL12" s="1"/>
  <c r="BF12"/>
  <c r="BG12" s="1"/>
  <c r="BA12"/>
  <c r="BB12" s="1"/>
  <c r="AV12"/>
  <c r="AW12" s="1"/>
  <c r="AQ12"/>
  <c r="AR12" s="1"/>
  <c r="AL12"/>
  <c r="AM12" s="1"/>
  <c r="AG12"/>
  <c r="AH12" s="1"/>
  <c r="AB12"/>
  <c r="AC12" s="1"/>
  <c r="W12"/>
  <c r="X12" s="1"/>
  <c r="M12"/>
  <c r="N12" s="1"/>
  <c r="H12"/>
  <c r="I12" s="1"/>
  <c r="CE11"/>
  <c r="CF11" s="1"/>
  <c r="BZ11"/>
  <c r="CA11" s="1"/>
  <c r="BU11"/>
  <c r="BV11" s="1"/>
  <c r="BP11"/>
  <c r="BQ11" s="1"/>
  <c r="BK11"/>
  <c r="BL11" s="1"/>
  <c r="BF11"/>
  <c r="BG11" s="1"/>
  <c r="BA11"/>
  <c r="BB11" s="1"/>
  <c r="AV11"/>
  <c r="AW11" s="1"/>
  <c r="AQ11"/>
  <c r="AR11" s="1"/>
  <c r="AL11"/>
  <c r="AM11" s="1"/>
  <c r="AG11"/>
  <c r="AH11" s="1"/>
  <c r="AB11"/>
  <c r="AC11" s="1"/>
  <c r="W11"/>
  <c r="X11" s="1"/>
  <c r="M11"/>
  <c r="N11" s="1"/>
  <c r="H11"/>
  <c r="I11" s="1"/>
  <c r="CE10"/>
  <c r="CF10" s="1"/>
  <c r="BZ10"/>
  <c r="CA10" s="1"/>
  <c r="BU10"/>
  <c r="BV10" s="1"/>
  <c r="BP10"/>
  <c r="BQ10" s="1"/>
  <c r="BK10"/>
  <c r="BL10" s="1"/>
  <c r="BF10"/>
  <c r="BG10" s="1"/>
  <c r="BA10"/>
  <c r="BB10" s="1"/>
  <c r="AV10"/>
  <c r="AW10" s="1"/>
  <c r="AQ10"/>
  <c r="AR10" s="1"/>
  <c r="AL10"/>
  <c r="AM10" s="1"/>
  <c r="AG10"/>
  <c r="AH10" s="1"/>
  <c r="AB10"/>
  <c r="AC10" s="1"/>
  <c r="W10"/>
  <c r="X10" s="1"/>
  <c r="M10"/>
  <c r="N10" s="1"/>
  <c r="H10"/>
  <c r="I10" s="1"/>
  <c r="CE9"/>
  <c r="CF9" s="1"/>
  <c r="BZ9"/>
  <c r="CA9" s="1"/>
  <c r="BU9"/>
  <c r="BV9" s="1"/>
  <c r="BP9"/>
  <c r="BQ9" s="1"/>
  <c r="BK9"/>
  <c r="BL9" s="1"/>
  <c r="BF9"/>
  <c r="BG9" s="1"/>
  <c r="BA9"/>
  <c r="BB9" s="1"/>
  <c r="AV9"/>
  <c r="AW9" s="1"/>
  <c r="AQ9"/>
  <c r="AR9" s="1"/>
  <c r="AL9"/>
  <c r="AM9" s="1"/>
  <c r="AG9"/>
  <c r="AH9" s="1"/>
  <c r="AB9"/>
  <c r="AC9" s="1"/>
  <c r="W9"/>
  <c r="X9" s="1"/>
  <c r="M9"/>
  <c r="N9" s="1"/>
  <c r="H9"/>
  <c r="I9" s="1"/>
  <c r="CE8"/>
  <c r="CF8" s="1"/>
  <c r="BZ8"/>
  <c r="CA8" s="1"/>
  <c r="BU8"/>
  <c r="BV8" s="1"/>
  <c r="BP8"/>
  <c r="BQ8" s="1"/>
  <c r="BK8"/>
  <c r="BL8" s="1"/>
  <c r="BF8"/>
  <c r="BG8" s="1"/>
  <c r="BA8"/>
  <c r="BB8" s="1"/>
  <c r="AV8"/>
  <c r="AW8" s="1"/>
  <c r="AQ8"/>
  <c r="AR8" s="1"/>
  <c r="AL8"/>
  <c r="AM8" s="1"/>
  <c r="AG8"/>
  <c r="AH8" s="1"/>
  <c r="AB8"/>
  <c r="AC8" s="1"/>
  <c r="W8"/>
  <c r="X8" s="1"/>
  <c r="M8"/>
  <c r="N8" s="1"/>
  <c r="H8"/>
  <c r="I8" s="1"/>
  <c r="CE7"/>
  <c r="CF7" s="1"/>
  <c r="BZ7"/>
  <c r="CA7" s="1"/>
  <c r="BU7"/>
  <c r="BV7" s="1"/>
  <c r="BP7"/>
  <c r="BQ7" s="1"/>
  <c r="BK7"/>
  <c r="BL7" s="1"/>
  <c r="BF7"/>
  <c r="BG7" s="1"/>
  <c r="BA7"/>
  <c r="BB7" s="1"/>
  <c r="AV7"/>
  <c r="AW7" s="1"/>
  <c r="AQ7"/>
  <c r="AR7" s="1"/>
  <c r="AL7"/>
  <c r="AM7" s="1"/>
  <c r="AG7"/>
  <c r="AH7" s="1"/>
  <c r="AB7"/>
  <c r="AC7" s="1"/>
  <c r="W7"/>
  <c r="X7" s="1"/>
  <c r="M7"/>
  <c r="N7" s="1"/>
  <c r="H7"/>
  <c r="I7" s="1"/>
  <c r="CE6"/>
  <c r="CF6" s="1"/>
  <c r="BZ6"/>
  <c r="CA6" s="1"/>
  <c r="BU6"/>
  <c r="BV6" s="1"/>
  <c r="BP6"/>
  <c r="BQ6" s="1"/>
  <c r="BK6"/>
  <c r="BL6" s="1"/>
  <c r="BF6"/>
  <c r="BG6" s="1"/>
  <c r="BA6"/>
  <c r="BB6" s="1"/>
  <c r="AV6"/>
  <c r="AW6" s="1"/>
  <c r="AQ6"/>
  <c r="AR6" s="1"/>
  <c r="AL6"/>
  <c r="AM6" s="1"/>
  <c r="AG6"/>
  <c r="AH6" s="1"/>
  <c r="AB6"/>
  <c r="AC6" s="1"/>
  <c r="W6"/>
  <c r="X6" s="1"/>
  <c r="M6"/>
  <c r="N6" s="1"/>
  <c r="H6"/>
  <c r="I6" s="1"/>
  <c r="CE5"/>
  <c r="CF5" s="1"/>
  <c r="CF13" s="1"/>
  <c r="BZ5"/>
  <c r="CA5" s="1"/>
  <c r="BU5"/>
  <c r="BV5" s="1"/>
  <c r="BP5"/>
  <c r="BQ5" s="1"/>
  <c r="BK5"/>
  <c r="BL5" s="1"/>
  <c r="BF5"/>
  <c r="BG5" s="1"/>
  <c r="BA5"/>
  <c r="BB5" s="1"/>
  <c r="AV5"/>
  <c r="AW5" s="1"/>
  <c r="AQ5"/>
  <c r="AR5" s="1"/>
  <c r="AL5"/>
  <c r="AM5" s="1"/>
  <c r="AG5"/>
  <c r="AH5" s="1"/>
  <c r="AB5"/>
  <c r="AC5" s="1"/>
  <c r="W5"/>
  <c r="X5" s="1"/>
  <c r="M5"/>
  <c r="N5" s="1"/>
  <c r="H5"/>
  <c r="I5" s="1"/>
  <c r="CH877"/>
  <c r="CN918"/>
  <c r="CN68"/>
  <c r="CH1082"/>
  <c r="CH320"/>
  <c r="CN536"/>
  <c r="CH356"/>
  <c r="CH668"/>
  <c r="CN131"/>
  <c r="CG1085"/>
  <c r="CN569"/>
  <c r="BL569"/>
  <c r="CJ569" s="1"/>
  <c r="CL569" s="1"/>
  <c r="CA712"/>
  <c r="CJ712"/>
  <c r="CL712" s="1"/>
  <c r="CA811"/>
  <c r="CJ811" s="1"/>
  <c r="CL811" s="1"/>
  <c r="CN120"/>
  <c r="CH55"/>
  <c r="G1085"/>
  <c r="CH514"/>
  <c r="CN254"/>
  <c r="CL580"/>
  <c r="CL888"/>
  <c r="CL356"/>
  <c r="CL367"/>
  <c r="CL1077"/>
  <c r="AC142"/>
  <c r="CJ142"/>
  <c r="AC153"/>
  <c r="CJ153"/>
  <c r="CL153" s="1"/>
  <c r="AC164"/>
  <c r="CJ164" s="1"/>
  <c r="AC175"/>
  <c r="CJ175" s="1"/>
  <c r="CL175" s="1"/>
  <c r="I243"/>
  <c r="CJ243" s="1"/>
  <c r="CL243" s="1"/>
  <c r="I254"/>
  <c r="CJ254" s="1"/>
  <c r="I265"/>
  <c r="BG558"/>
  <c r="CJ558" s="1"/>
  <c r="AR635"/>
  <c r="CJ635" s="1"/>
  <c r="CJ646"/>
  <c r="CA756"/>
  <c r="CJ756" s="1"/>
  <c r="CL756" s="1"/>
  <c r="CA767"/>
  <c r="CJ767" s="1"/>
  <c r="CL767" s="1"/>
  <c r="CA778"/>
  <c r="CJ778" s="1"/>
  <c r="CL778" s="1"/>
  <c r="CA822"/>
  <c r="CJ822" s="1"/>
  <c r="CL822" s="1"/>
  <c r="CA855"/>
  <c r="CJ855"/>
  <c r="CL855" s="1"/>
  <c r="CL918"/>
  <c r="CH243"/>
  <c r="CN1072"/>
  <c r="CL142"/>
  <c r="AM199" l="1"/>
  <c r="CJ199" s="1"/>
  <c r="CF929"/>
  <c r="CJ929" s="1"/>
  <c r="CK1085"/>
  <c r="CL38"/>
  <c r="CP356"/>
  <c r="CN668"/>
  <c r="CP918"/>
  <c r="CK24"/>
  <c r="CN55"/>
  <c r="I107"/>
  <c r="AM107"/>
  <c r="AM131"/>
  <c r="AC186"/>
  <c r="CJ186" s="1"/>
  <c r="CL186" s="1"/>
  <c r="I210"/>
  <c r="AH221"/>
  <c r="CJ221" s="1"/>
  <c r="CL221" s="1"/>
  <c r="CK265"/>
  <c r="CP320" s="1"/>
  <c r="CN356"/>
  <c r="CP514"/>
  <c r="BB422"/>
  <c r="CJ422" s="1"/>
  <c r="CL422" s="1"/>
  <c r="BB466"/>
  <c r="CJ466" s="1"/>
  <c r="CL466" s="1"/>
  <c r="CL497"/>
  <c r="CL506"/>
  <c r="CL514"/>
  <c r="CK547"/>
  <c r="BV591"/>
  <c r="CJ591" s="1"/>
  <c r="CL591" s="1"/>
  <c r="BV602"/>
  <c r="CJ602" s="1"/>
  <c r="CL602" s="1"/>
  <c r="BB613"/>
  <c r="CJ613" s="1"/>
  <c r="CL613" s="1"/>
  <c r="CK624"/>
  <c r="CK646"/>
  <c r="CL646" s="1"/>
  <c r="CF984"/>
  <c r="CJ984" s="1"/>
  <c r="CL984" s="1"/>
  <c r="CF995"/>
  <c r="CJ995" s="1"/>
  <c r="CL995" s="1"/>
  <c r="CF1006"/>
  <c r="CJ1006" s="1"/>
  <c r="CL1006" s="1"/>
  <c r="CF1017"/>
  <c r="CJ1017" s="1"/>
  <c r="CL1017" s="1"/>
  <c r="CF1028"/>
  <c r="CJ1028" s="1"/>
  <c r="CL1028" s="1"/>
  <c r="CF1039"/>
  <c r="CJ1039" s="1"/>
  <c r="CL1039" s="1"/>
  <c r="CF1050"/>
  <c r="CJ1050" s="1"/>
  <c r="CL1050" s="1"/>
  <c r="CF1061"/>
  <c r="CJ1061" s="1"/>
  <c r="CL1061" s="1"/>
  <c r="CK1082"/>
  <c r="CN1082"/>
  <c r="CP24"/>
  <c r="CL29"/>
  <c r="AH210"/>
  <c r="CL558"/>
  <c r="CO569"/>
  <c r="CO254"/>
  <c r="CL254"/>
  <c r="CL929"/>
  <c r="CO356"/>
  <c r="CL324"/>
  <c r="BQ13"/>
  <c r="CA13"/>
  <c r="S68"/>
  <c r="CJ68" s="1"/>
  <c r="CH24"/>
  <c r="CH1085" s="1"/>
  <c r="N13"/>
  <c r="AC13"/>
  <c r="AC1085" s="1"/>
  <c r="AM13"/>
  <c r="BL13"/>
  <c r="I24"/>
  <c r="AH24"/>
  <c r="BB24"/>
  <c r="BQ24"/>
  <c r="CF24"/>
  <c r="CL33"/>
  <c r="AH55"/>
  <c r="CJ55" s="1"/>
  <c r="CL55" s="1"/>
  <c r="I81"/>
  <c r="CJ81" s="1"/>
  <c r="CK120"/>
  <c r="BL131"/>
  <c r="CK210"/>
  <c r="CP243" s="1"/>
  <c r="AH265"/>
  <c r="CJ265" s="1"/>
  <c r="CL265" s="1"/>
  <c r="AH276"/>
  <c r="CJ276" s="1"/>
  <c r="CL276" s="1"/>
  <c r="N287"/>
  <c r="AR320"/>
  <c r="CJ320" s="1"/>
  <c r="CL320" s="1"/>
  <c r="CL328"/>
  <c r="CN514"/>
  <c r="BB400"/>
  <c r="CJ400" s="1"/>
  <c r="BB444"/>
  <c r="CJ444" s="1"/>
  <c r="CL444" s="1"/>
  <c r="BB488"/>
  <c r="CJ488" s="1"/>
  <c r="CL488" s="1"/>
  <c r="BQ525"/>
  <c r="CJ525" s="1"/>
  <c r="CP668"/>
  <c r="CJ624"/>
  <c r="CL624" s="1"/>
  <c r="CP877"/>
  <c r="CA910"/>
  <c r="CJ910" s="1"/>
  <c r="CP1072"/>
  <c r="CF973"/>
  <c r="CJ973" s="1"/>
  <c r="CL973" s="1"/>
  <c r="CP1082"/>
  <c r="CJ1082"/>
  <c r="CG1086"/>
  <c r="I13"/>
  <c r="X13"/>
  <c r="AH13"/>
  <c r="AR13"/>
  <c r="AW13"/>
  <c r="BB13"/>
  <c r="BG13"/>
  <c r="BV13"/>
  <c r="N24"/>
  <c r="S24"/>
  <c r="S1085" s="1"/>
  <c r="AM24"/>
  <c r="AR24"/>
  <c r="AW24"/>
  <c r="BG24"/>
  <c r="BL24"/>
  <c r="BV24"/>
  <c r="CP120"/>
  <c r="BG120"/>
  <c r="CJ120" s="1"/>
  <c r="CL120" s="1"/>
  <c r="CJ131"/>
  <c r="CP186"/>
  <c r="N210"/>
  <c r="CJ210" s="1"/>
  <c r="AH309"/>
  <c r="CJ309" s="1"/>
  <c r="CL309" s="1"/>
  <c r="CA679"/>
  <c r="CJ679" s="1"/>
  <c r="CL679" s="1"/>
  <c r="CH918"/>
  <c r="CH1072"/>
  <c r="CL635"/>
  <c r="CO668"/>
  <c r="CL164"/>
  <c r="CO186"/>
  <c r="X107"/>
  <c r="CJ107" s="1"/>
  <c r="X24"/>
  <c r="CJ24" s="1"/>
  <c r="AH287"/>
  <c r="AH1085" s="1"/>
  <c r="AR298"/>
  <c r="CA690"/>
  <c r="CA701"/>
  <c r="CJ701" s="1"/>
  <c r="CL701" s="1"/>
  <c r="CA734"/>
  <c r="CJ734" s="1"/>
  <c r="CL734" s="1"/>
  <c r="CA745"/>
  <c r="CJ745" s="1"/>
  <c r="CL745" s="1"/>
  <c r="CA789"/>
  <c r="CJ789" s="1"/>
  <c r="CL789" s="1"/>
  <c r="CA800"/>
  <c r="CJ800" s="1"/>
  <c r="CL800" s="1"/>
  <c r="CN199"/>
  <c r="BB1085" l="1"/>
  <c r="CK1086"/>
  <c r="CF1085"/>
  <c r="CP569"/>
  <c r="CL547"/>
  <c r="CO199"/>
  <c r="CQ199" s="1"/>
  <c r="CL199"/>
  <c r="CP58"/>
  <c r="CL210"/>
  <c r="CO243"/>
  <c r="CL400"/>
  <c r="CO514"/>
  <c r="CO94"/>
  <c r="CL81"/>
  <c r="CR356"/>
  <c r="CQ356"/>
  <c r="CR254"/>
  <c r="CQ254"/>
  <c r="BV1085"/>
  <c r="BL1085"/>
  <c r="CO55"/>
  <c r="CP1085"/>
  <c r="CO131"/>
  <c r="CL131"/>
  <c r="CJ13"/>
  <c r="CL13" s="1"/>
  <c r="I1085"/>
  <c r="CL1082"/>
  <c r="CO1082"/>
  <c r="CL910"/>
  <c r="CO918"/>
  <c r="CL525"/>
  <c r="CO536"/>
  <c r="CO68"/>
  <c r="CL68"/>
  <c r="CQ569"/>
  <c r="CR569"/>
  <c r="BG1085"/>
  <c r="AW1085"/>
  <c r="AM1085"/>
  <c r="N1085"/>
  <c r="BQ1085"/>
  <c r="CO1072"/>
  <c r="CN58"/>
  <c r="CN1085" s="1"/>
  <c r="CR199"/>
  <c r="CJ298"/>
  <c r="CL298" s="1"/>
  <c r="AR1085"/>
  <c r="CL24"/>
  <c r="CO24"/>
  <c r="CR186"/>
  <c r="CQ186"/>
  <c r="CQ243"/>
  <c r="CR243"/>
  <c r="CQ668"/>
  <c r="CR668"/>
  <c r="X1085"/>
  <c r="CJ287"/>
  <c r="CJ690"/>
  <c r="CA1085"/>
  <c r="CL107"/>
  <c r="CO120"/>
  <c r="CR1072" l="1"/>
  <c r="CQ1072"/>
  <c r="CQ536"/>
  <c r="CR536"/>
  <c r="CR918"/>
  <c r="CQ918"/>
  <c r="CQ1082"/>
  <c r="CR1082"/>
  <c r="CQ131"/>
  <c r="CR131"/>
  <c r="CR55"/>
  <c r="CQ55"/>
  <c r="CR94"/>
  <c r="CQ94"/>
  <c r="CQ68"/>
  <c r="CR68"/>
  <c r="CQ514"/>
  <c r="CR514"/>
  <c r="CJ1086"/>
  <c r="CJ1085"/>
  <c r="CL1085" s="1"/>
  <c r="CR120"/>
  <c r="CQ120"/>
  <c r="CL690"/>
  <c r="CO877"/>
  <c r="CL287"/>
  <c r="CO320"/>
  <c r="CO58" s="1"/>
  <c r="CQ24"/>
  <c r="CR24"/>
  <c r="CL1086"/>
  <c r="CQ58" l="1"/>
  <c r="CR58"/>
  <c r="CO1085"/>
  <c r="CQ877"/>
  <c r="CR877"/>
  <c r="CR320"/>
  <c r="CQ320"/>
  <c r="CR1085" l="1"/>
  <c r="CQ1085"/>
</calcChain>
</file>

<file path=xl/comments1.xml><?xml version="1.0" encoding="utf-8"?>
<comments xmlns="http://schemas.openxmlformats.org/spreadsheetml/2006/main">
  <authors>
    <author>francesca</author>
  </authors>
  <commentList>
    <comment ref="Z136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 noprice for Cpe</t>
        </r>
      </text>
    </comment>
    <comment ref="Z147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 noprice for Cpe</t>
        </r>
      </text>
    </comment>
    <comment ref="Z156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 no price for RHILL</t>
        </r>
      </text>
    </comment>
    <comment ref="Z16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 noprice for Cpe</t>
        </r>
      </text>
    </comment>
    <comment ref="Z180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 noprice for Cpe</t>
        </r>
      </text>
    </comment>
    <comment ref="AJ18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 </t>
        </r>
      </text>
    </comment>
    <comment ref="AE227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F227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F238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G238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E238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F238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F23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G23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E23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F23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K27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7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E27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F27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364" authorId="0">
      <text>
        <r>
          <rPr>
            <b/>
            <sz val="8"/>
            <color indexed="81"/>
            <rFont val="Tahoma"/>
            <family val="2"/>
          </rPr>
          <t>francesca:
1078 recorded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Y365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
</t>
        </r>
      </text>
    </comment>
    <comment ref="AY372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
</t>
        </r>
      </text>
    </comment>
    <comment ref="AY373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1667 recorded</t>
        </r>
      </text>
    </comment>
    <comment ref="AY376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Y427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Y44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Y459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
</t>
        </r>
      </text>
    </comment>
    <comment ref="AY460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
</t>
        </r>
      </text>
    </comment>
    <comment ref="AY461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
</t>
        </r>
      </text>
    </comment>
    <comment ref="AY465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AY482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N531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O531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X808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Y808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X860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Y860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X892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Y892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X894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BY894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CC945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  <comment ref="CD945" authorId="0">
      <text>
        <r>
          <rPr>
            <b/>
            <sz val="8"/>
            <color indexed="81"/>
            <rFont val="Tahoma"/>
            <family val="2"/>
          </rPr>
          <t>francesca:</t>
        </r>
        <r>
          <rPr>
            <sz val="8"/>
            <color indexed="81"/>
            <rFont val="Tahoma"/>
            <family val="2"/>
          </rPr>
          <t xml:space="preserve">
imputed</t>
        </r>
      </text>
    </comment>
  </commentList>
</comments>
</file>

<file path=xl/sharedStrings.xml><?xml version="1.0" encoding="utf-8"?>
<sst xmlns="http://schemas.openxmlformats.org/spreadsheetml/2006/main" count="1976" uniqueCount="350">
  <si>
    <t>Item</t>
  </si>
  <si>
    <t>Region</t>
  </si>
  <si>
    <t>Unit</t>
  </si>
  <si>
    <t>Wt/item/Cat</t>
  </si>
  <si>
    <t>Base Price</t>
  </si>
  <si>
    <t>B</t>
  </si>
  <si>
    <t>Current Price</t>
  </si>
  <si>
    <t>C</t>
  </si>
  <si>
    <t>Price Relative</t>
  </si>
  <si>
    <t>R=C/B</t>
  </si>
  <si>
    <t>RW(ic)</t>
  </si>
  <si>
    <t>W(ic)</t>
  </si>
  <si>
    <t>Weighted Pr Rel</t>
  </si>
  <si>
    <t>LABOUR</t>
  </si>
  <si>
    <t>Skilled</t>
  </si>
  <si>
    <t>R. Hill</t>
  </si>
  <si>
    <t>P. Louis</t>
  </si>
  <si>
    <t>Curepipe</t>
  </si>
  <si>
    <t>Q.Bornes</t>
  </si>
  <si>
    <t>Vacoas</t>
  </si>
  <si>
    <t>Goodlands</t>
  </si>
  <si>
    <t>Flacq</t>
  </si>
  <si>
    <t>Mbourg</t>
  </si>
  <si>
    <t xml:space="preserve">Monthly </t>
  </si>
  <si>
    <t>Unskilled</t>
  </si>
  <si>
    <t>PLANT</t>
  </si>
  <si>
    <t>WC1: Setting up</t>
  </si>
  <si>
    <t>WC2: Setting out</t>
  </si>
  <si>
    <t>Salary</t>
  </si>
  <si>
    <t>Weight per Main Input Category</t>
  </si>
  <si>
    <t>Day/Hire</t>
  </si>
  <si>
    <t>Metal plaques</t>
  </si>
  <si>
    <t>MATERIALS</t>
  </si>
  <si>
    <t>(remplissage)</t>
  </si>
  <si>
    <t>Ton</t>
  </si>
  <si>
    <t>PL(TR)</t>
  </si>
  <si>
    <t>La Resv.</t>
  </si>
  <si>
    <t>Sud conc.</t>
  </si>
  <si>
    <t>La Mec.</t>
  </si>
  <si>
    <t>Gd(P'or)</t>
  </si>
  <si>
    <t>Fl(Fast)</t>
  </si>
  <si>
    <t>Mbg(PM)</t>
  </si>
  <si>
    <t>SteMarie</t>
  </si>
  <si>
    <t>Proban</t>
  </si>
  <si>
    <t>Geof Rd</t>
  </si>
  <si>
    <t>Agg 3/4</t>
  </si>
  <si>
    <t>(Beton)</t>
  </si>
  <si>
    <t>Washed</t>
  </si>
  <si>
    <t>Rocksand</t>
  </si>
  <si>
    <t>Cement</t>
  </si>
  <si>
    <t>50 kg bag</t>
  </si>
  <si>
    <t>Steel bars 6mm</t>
  </si>
  <si>
    <t>Nr</t>
  </si>
  <si>
    <t>Steel bar 8 mm</t>
  </si>
  <si>
    <t>Steel bar 10 mm</t>
  </si>
  <si>
    <t>Steel bar 12 mm</t>
  </si>
  <si>
    <t>Binding wire</t>
  </si>
  <si>
    <t>Kg</t>
  </si>
  <si>
    <t>Concrete blocks</t>
  </si>
  <si>
    <t>6'' (150 mm)</t>
  </si>
  <si>
    <t>ft</t>
  </si>
  <si>
    <t>Rondins</t>
  </si>
  <si>
    <t>Cast iron sheeting</t>
  </si>
  <si>
    <t>8' x 4' x 4mm</t>
  </si>
  <si>
    <t>sheet</t>
  </si>
  <si>
    <t>8'' x 1''</t>
  </si>
  <si>
    <t>Meranti tringle</t>
  </si>
  <si>
    <t>2'' x 1''</t>
  </si>
  <si>
    <t>Gallon</t>
  </si>
  <si>
    <t>m</t>
  </si>
  <si>
    <t>Box</t>
  </si>
  <si>
    <t>TRANSPORT</t>
  </si>
  <si>
    <t>Blocks</t>
  </si>
  <si>
    <t>P D'Or to Goodlands</t>
  </si>
  <si>
    <t>Geoffroy to Rose Hill</t>
  </si>
  <si>
    <t>Aggregate</t>
  </si>
  <si>
    <t>Load: 10 T</t>
  </si>
  <si>
    <t>Labour</t>
  </si>
  <si>
    <t>Plant</t>
  </si>
  <si>
    <t>Materials</t>
  </si>
  <si>
    <t>Transport</t>
  </si>
  <si>
    <t>Hinges</t>
  </si>
  <si>
    <t>BaseRW:</t>
  </si>
  <si>
    <t>New RW:</t>
  </si>
  <si>
    <t>Weight  per item (Wi)</t>
  </si>
  <si>
    <t>Total RW per item (RWi) BASE</t>
  </si>
  <si>
    <t>Total RW per item (RWi) CURRENT</t>
  </si>
  <si>
    <t>Change in RWi</t>
  </si>
  <si>
    <t>Total Work Category</t>
  </si>
  <si>
    <t>Base RW:</t>
  </si>
  <si>
    <t>Weight</t>
  </si>
  <si>
    <t>Input Categories (IC)</t>
  </si>
  <si>
    <t xml:space="preserve">Name </t>
  </si>
  <si>
    <t>Current RW</t>
  </si>
  <si>
    <t>Base RW</t>
  </si>
  <si>
    <t>Change in RW</t>
  </si>
  <si>
    <t>Index</t>
  </si>
  <si>
    <t>Hire of plant</t>
  </si>
  <si>
    <t>Hardcore</t>
  </si>
  <si>
    <t>Sand</t>
  </si>
  <si>
    <t>Steel bars</t>
  </si>
  <si>
    <t>Block</t>
  </si>
  <si>
    <t>Carpentry</t>
  </si>
  <si>
    <t>Iron sheet</t>
  </si>
  <si>
    <t>Joinery</t>
  </si>
  <si>
    <t>Metal openings</t>
  </si>
  <si>
    <t>Tiles</t>
  </si>
  <si>
    <t>Paint</t>
  </si>
  <si>
    <t>Sanitary</t>
  </si>
  <si>
    <t>Plumbing</t>
  </si>
  <si>
    <t>Other</t>
  </si>
  <si>
    <t xml:space="preserve"> </t>
  </si>
  <si>
    <t>JCB Excavator incl operator</t>
  </si>
  <si>
    <t>Concrete Mixer and Compressor</t>
  </si>
  <si>
    <t>Fibreglass decorative colums formwork - 1 set</t>
  </si>
  <si>
    <t xml:space="preserve">Cornice -aluminium </t>
  </si>
  <si>
    <t>per feet for 12 days</t>
  </si>
  <si>
    <t>12 Days/sqft</t>
  </si>
  <si>
    <t>nr/day</t>
  </si>
  <si>
    <t>WC3: Earthworks</t>
  </si>
  <si>
    <t>WC4: Concrete</t>
  </si>
  <si>
    <t>WC5: Reinforcement</t>
  </si>
  <si>
    <t>WC6: Formwork</t>
  </si>
  <si>
    <t>WC7: Blockwork</t>
  </si>
  <si>
    <t>WC8: Softwood joinery</t>
  </si>
  <si>
    <t>WC9: Aluminium Doors and Openings</t>
  </si>
  <si>
    <t>WC10: Metal Works</t>
  </si>
  <si>
    <t>WC11: Rendering to wall and ceiling</t>
  </si>
  <si>
    <t>WC12: Bed and screed to wall and roof</t>
  </si>
  <si>
    <t>WC13: Tiling</t>
  </si>
  <si>
    <t>WC14: Paintwork</t>
  </si>
  <si>
    <t>WC15: Plumbing and Drainage</t>
  </si>
  <si>
    <t>WC16: Electrical Installation</t>
  </si>
  <si>
    <t>Mr Gokhool</t>
  </si>
  <si>
    <t>Mr V Bujhawon</t>
  </si>
  <si>
    <t>Tikis Group</t>
  </si>
  <si>
    <t>Mr Raj</t>
  </si>
  <si>
    <t>Mr Limone</t>
  </si>
  <si>
    <t>Mr Fawzi</t>
  </si>
  <si>
    <t>Crusher run</t>
  </si>
  <si>
    <t>0-25mm</t>
  </si>
  <si>
    <t>(14-20mm)</t>
  </si>
  <si>
    <t>Agg 1/2</t>
  </si>
  <si>
    <t>(10-14mm)</t>
  </si>
  <si>
    <t>Rock sand(crepi) 0-2 mm</t>
  </si>
  <si>
    <t>Planchette" 3/1" 75mm/25mm</t>
  </si>
  <si>
    <t>Plank 5/6" x 1" (125/180x25mm)</t>
  </si>
  <si>
    <t>Marine Board(Supawood) "8/4"</t>
  </si>
  <si>
    <t>Ordinary Nails 2"</t>
  </si>
  <si>
    <t>Concrete Nails 2"</t>
  </si>
  <si>
    <t>Tringle 2" x 1" (50x25mm)</t>
  </si>
  <si>
    <t>Plywood(ordinary)</t>
  </si>
  <si>
    <t>Meranti plaNk 8" x 1  (200x25mm) ( 14 - 16 ft long)</t>
  </si>
  <si>
    <t>Frame-C1009</t>
  </si>
  <si>
    <t>Bar 5.8 m</t>
  </si>
  <si>
    <t>Global Aluminium</t>
  </si>
  <si>
    <t>Battant-C1022</t>
  </si>
  <si>
    <t>Battant-C1019</t>
  </si>
  <si>
    <t>Separation-C1014</t>
  </si>
  <si>
    <t>Pezette-C1011</t>
  </si>
  <si>
    <t>Rubber-"Lastic"-type Bobble</t>
  </si>
  <si>
    <t>Handles</t>
  </si>
  <si>
    <t>Door Lock</t>
  </si>
  <si>
    <t>Aluminium</t>
  </si>
  <si>
    <t>Galv Angle-Bar - 1 1/2" x 3/16", 18 feet long bar</t>
  </si>
  <si>
    <t>Bar</t>
  </si>
  <si>
    <t>Galv flat bar - 2" x 6mm", 18 feet long bar</t>
  </si>
  <si>
    <t>Galv. Plain sheet 18G, 8' x 4'</t>
  </si>
  <si>
    <t>Sheet</t>
  </si>
  <si>
    <t>Rawl bolt 10 mm</t>
  </si>
  <si>
    <t>unit</t>
  </si>
  <si>
    <t>Bolt 1/4" x 2"</t>
  </si>
  <si>
    <t>Rivet 3/4" x 3/16"</t>
  </si>
  <si>
    <t xml:space="preserve">Box </t>
  </si>
  <si>
    <t>Panel door lock (for Garage door) - China and Germany</t>
  </si>
  <si>
    <t>Pad lock (tarzet) - 6 :, nickle</t>
  </si>
  <si>
    <t>Flat bar (Black) - 25 x 6mm thk, 18 feet bar</t>
  </si>
  <si>
    <t>Solid round bars 10 mm dia. (Black) - 30 feet bar</t>
  </si>
  <si>
    <t>Rawl Bolt 3/8 x 1" (China or India)</t>
  </si>
  <si>
    <t>Solder rods - 5 kg</t>
  </si>
  <si>
    <t>Couplet Metal Plate 180X100mm pour Garage</t>
  </si>
  <si>
    <t>Roulette Brass top Fitting pour Garage</t>
  </si>
  <si>
    <t>Roulette avec Goupille nylon (bottom fitting) pour Garage</t>
  </si>
  <si>
    <t>Roulette 3" (China) metal</t>
  </si>
  <si>
    <t xml:space="preserve">Couplet No 13 </t>
  </si>
  <si>
    <t>Roulette Brass (Cuivre) 120x90mm</t>
  </si>
  <si>
    <t>Tile 8'x10' china</t>
  </si>
  <si>
    <t>Render/tile adhesive - 'Primefix','Permofix' or equivalent</t>
  </si>
  <si>
    <t>20 kg bag</t>
  </si>
  <si>
    <t>Rendering compound (for fairface surfaces)</t>
  </si>
  <si>
    <t>15 kg bag</t>
  </si>
  <si>
    <t>Waterproofing admixture - Type 'Jaycocrete'</t>
  </si>
  <si>
    <t>Adhesive</t>
  </si>
  <si>
    <t>Undercoat -  (for 1 coat)      -  lt</t>
  </si>
  <si>
    <t>litre</t>
  </si>
  <si>
    <t>Emulsion paint - interior type ( for 1 coat)  - white         -  pelle litres</t>
  </si>
  <si>
    <t>Emulsion paint - exterior type ( for 1 coat) - white        - pelle litres</t>
  </si>
  <si>
    <t>Metal primer - 2 pack etch primer</t>
  </si>
  <si>
    <t xml:space="preserve">Gloss paint - undercoat </t>
  </si>
  <si>
    <t>Gloss paint - finishing coat  - white</t>
  </si>
  <si>
    <t>Thinner</t>
  </si>
  <si>
    <t>Pinceaux, 6"</t>
  </si>
  <si>
    <t>Roller brush - rouleux -local</t>
  </si>
  <si>
    <t>PVC round edge (pezette)  - 10 ' long - white</t>
  </si>
  <si>
    <t>50 mm dia. PVC pipe - 20 feet</t>
  </si>
  <si>
    <t>75 mm PVC pipe - non-pressure ( 20 feet)</t>
  </si>
  <si>
    <t>110 mm dia. PVC pipe - 20 feet</t>
  </si>
  <si>
    <t>50 mm Elbow</t>
  </si>
  <si>
    <t>50 mm Cap</t>
  </si>
  <si>
    <t>50 mm UL</t>
  </si>
  <si>
    <t>50/40 mm bushing</t>
  </si>
  <si>
    <t>50 mm bottle trap</t>
  </si>
  <si>
    <t>Elbow 75 mm- 45  º</t>
  </si>
  <si>
    <t>Socket 75 mm</t>
  </si>
  <si>
    <t>110 mm Tee x 87'5</t>
  </si>
  <si>
    <t>110 mm Pan adaptor</t>
  </si>
  <si>
    <t>110 mm vent cowl</t>
  </si>
  <si>
    <t>1/2 "Polypipe' pipe (rolls of 50 m)</t>
  </si>
  <si>
    <t>Brass reducer socket 1/2" x 3/4"</t>
  </si>
  <si>
    <t>Brass elbow (fix) female  15 x  1/2</t>
  </si>
  <si>
    <t>Brass Elbow 15 (polycop)</t>
  </si>
  <si>
    <t>Swanneck Sink tap - "Robinet Levier" - straight type Moreno( Italy) or equivalent</t>
  </si>
  <si>
    <t>½ " C.p Bip tap  'Cobra'</t>
  </si>
  <si>
    <t xml:space="preserve">Low Level W.C suite in vitreous china type Armitage S.A or Vaal </t>
  </si>
  <si>
    <t>Heavy duty plastic cistern and flush mechanism</t>
  </si>
  <si>
    <t>Double bowl stainless steel sink complete withS.Africa 6feet</t>
  </si>
  <si>
    <t>Water tank 1000L-Resiglas</t>
  </si>
  <si>
    <t>cylindrical</t>
  </si>
  <si>
    <t>Resiglas</t>
  </si>
  <si>
    <t>Fibreglass septic tank-Resiglas size 2.45m long*0.75m wide*1.35m deep</t>
  </si>
  <si>
    <t>Distribution Board (2x12 modules), Surface Type c/w E &amp; N Link, Rail &amp; Plastron (IP 40) (COFFRET)</t>
  </si>
  <si>
    <t xml:space="preserve"> MCB (Miniature circuit breaker)  63A, Double Pole (make Legrand) </t>
  </si>
  <si>
    <t>RCCB (Residual Current Circuit Breaker) 63A, 30mA, Double Pole (make Legrand)</t>
  </si>
  <si>
    <t>Double Switch Socket 13A ( 3 pin) with Neon (make Legrand or Hageer or  PDL)</t>
  </si>
  <si>
    <t>Single Switch Socket 13A ( 3 pin) with Neon (make Legrand or Hager or  PDL)</t>
  </si>
  <si>
    <t>Switch 10A 1G1W with mounting box  LEAR</t>
  </si>
  <si>
    <t>Switch 10A 2G2W with mounting box LEAR</t>
  </si>
  <si>
    <t>Cooker unit 45A + switch socket complete with mounting box</t>
  </si>
  <si>
    <t>Single core cable, 2.5mm2 semi flexible (power sockets)</t>
  </si>
  <si>
    <t>Single core cable, 6.0mm2 semi flexible (water heater and oven)</t>
  </si>
  <si>
    <t>P.V.C. Trunking 40x20mm (6' 6 long)</t>
  </si>
  <si>
    <t>2 m strip/Nr</t>
  </si>
  <si>
    <t>P.V.C. Trunking 16x25mm or 36 x 12.5 mm</t>
  </si>
  <si>
    <t>P.V.C. Trunking 20x10mm</t>
  </si>
  <si>
    <t>Indoor fluorescent fitting complete with 1 x 36W tube</t>
  </si>
  <si>
    <t>Electrical</t>
  </si>
  <si>
    <t>Load: 600 units 10T</t>
  </si>
  <si>
    <t>22 Gauge/24</t>
  </si>
  <si>
    <r>
      <t xml:space="preserve">CONSTRUCTION PRICE INDEX -  July 09 </t>
    </r>
    <r>
      <rPr>
        <b/>
        <sz val="10"/>
        <color indexed="10"/>
        <rFont val="Calibri"/>
        <family val="2"/>
      </rPr>
      <t xml:space="preserve">Reference month- Base Weights: 2nd Quarter 2009 </t>
    </r>
  </si>
  <si>
    <t>HIRE OF PLANT</t>
  </si>
  <si>
    <t>MATERIALS :</t>
  </si>
  <si>
    <t>Hardcore (remplissage)</t>
  </si>
  <si>
    <t>Steel bars (armature)</t>
  </si>
  <si>
    <t>Galvanised corrugated cast iron sheeting</t>
  </si>
  <si>
    <t>Timber: (a) Carpentry</t>
  </si>
  <si>
    <t xml:space="preserve">              (b) Joinery</t>
  </si>
  <si>
    <t>Aluminium openings</t>
  </si>
  <si>
    <t>Ceramic tiles</t>
  </si>
  <si>
    <t>Sanitary installation</t>
  </si>
  <si>
    <t>Electrical installation</t>
  </si>
  <si>
    <t>Input Categories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</si>
  <si>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</si>
  <si>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</si>
  <si>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</si>
  <si>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</si>
  <si>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</si>
  <si>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</si>
  <si>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</si>
  <si>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</si>
  <si>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</si>
  <si>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</si>
  <si>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</si>
  <si>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</si>
  <si>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Work Categories</t>
  </si>
  <si>
    <t>1.  Setting up</t>
  </si>
  <si>
    <t>2.  Setting out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</si>
  <si>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</si>
  <si>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</si>
  <si>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</si>
  <si>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</si>
  <si>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</si>
  <si>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</si>
  <si>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</si>
  <si>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</si>
  <si>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</si>
  <si>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</si>
  <si>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</si>
  <si>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</si>
  <si>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</si>
  <si>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</si>
  <si>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>Input Cost Index for the construction of a single storey house</t>
  </si>
  <si>
    <t>(Base: 2nd Quarter  2009 = 100)</t>
  </si>
  <si>
    <t>Total</t>
  </si>
  <si>
    <t>% change from previous month</t>
  </si>
  <si>
    <t>(Base: 2nd Quarter  2009= 100)</t>
  </si>
  <si>
    <t>% change from previous quarter</t>
  </si>
  <si>
    <t>(Base: 4th Quarter 2001 = 100)</t>
  </si>
  <si>
    <t>(Base:2nd Quarter 2009 = 100)</t>
  </si>
  <si>
    <t>January</t>
  </si>
  <si>
    <t>February</t>
  </si>
  <si>
    <t>March</t>
  </si>
  <si>
    <t>1st Quarter</t>
  </si>
  <si>
    <t>April</t>
  </si>
  <si>
    <t>June</t>
  </si>
  <si>
    <t>2nd Quarter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</si>
  <si>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</si>
  <si>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</si>
  <si>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</si>
  <si>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</si>
  <si>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</si>
  <si>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</si>
  <si>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</si>
  <si>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</si>
  <si>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</si>
  <si>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% change in the yearly average</t>
  </si>
  <si>
    <t xml:space="preserve">% change from corresponding month of previous year </t>
  </si>
  <si>
    <t>Jul 11</t>
  </si>
  <si>
    <t>Aug 11</t>
  </si>
  <si>
    <t>Sep 11</t>
  </si>
  <si>
    <t>4th Qr 2011</t>
  </si>
  <si>
    <t>Oct 11</t>
  </si>
  <si>
    <t>Nov 11</t>
  </si>
  <si>
    <t>Dec 11</t>
  </si>
  <si>
    <t>Oct11</t>
  </si>
  <si>
    <t>Jan 12</t>
  </si>
  <si>
    <t>Feb 12</t>
  </si>
  <si>
    <t>Mar 12</t>
  </si>
  <si>
    <t>1st Qr 2012</t>
  </si>
  <si>
    <t>(Base: 4th Quarter 1993 = 100)</t>
  </si>
  <si>
    <t>Table  1.1:  Monthly sub-indices by input category, July 2011 to June 2012</t>
  </si>
  <si>
    <t>Apr 12</t>
  </si>
  <si>
    <t>May 12</t>
  </si>
  <si>
    <t>Jun 12</t>
  </si>
  <si>
    <t>Table 1.2: Percentage change from previous month by input category, July 2011 to June 2012</t>
  </si>
  <si>
    <t>Table 1.3: Percentage change from corresponding month of previous year by input category, July 2011 to June 2012</t>
  </si>
  <si>
    <t>Table 1.4: Net monthly contributions of input categories to the index,  July 2011 to June 2012</t>
  </si>
  <si>
    <t>3rd Qr</t>
  </si>
  <si>
    <t>4th Qr</t>
  </si>
  <si>
    <t>1st Qr</t>
  </si>
  <si>
    <t>2nd Qr</t>
  </si>
  <si>
    <t>2ndQr 2012</t>
  </si>
  <si>
    <t>Table 1.5: Quarterly average of monthly indices and percentage changes by input category, 3rd Quarter 2011 to 2nd quarter 2012</t>
  </si>
  <si>
    <t>Table 2.1: Monthly sub-indices by work category, July 2011 to June 2012</t>
  </si>
  <si>
    <t>Table  2.2: Percentage change from previous month by work category, July 2011 to June 2012</t>
  </si>
  <si>
    <t>Table  2.3: Percentage change from corresponding month of previous year by work category, July 2011 to June 2012</t>
  </si>
  <si>
    <t>Table 2.4: Net monthly contributions of work categories to the index, July 2011 to June 2012</t>
  </si>
  <si>
    <t>2nd Qr 2012</t>
  </si>
  <si>
    <t>Table 2.5: Quarterly average of monthly indices and percentage changes by work category, 3rd  Quarter 2011 to 2nd Quarter 2012</t>
  </si>
  <si>
    <t>Table 3.1: Construction Price Index - January 2001 to June 2012</t>
  </si>
  <si>
    <t>Table 3.2: Construction Price Index - January 2001 to June 2012  (Base period: 2nd Quarter 2009 = 100)</t>
  </si>
</sst>
</file>

<file path=xl/styles.xml><?xml version="1.0" encoding="utf-8"?>
<styleSheet xmlns="http://schemas.openxmlformats.org/spreadsheetml/2006/main">
  <numFmts count="12"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\ \ \ \ \ "/>
    <numFmt numFmtId="168" formatCode="0.0\ "/>
    <numFmt numFmtId="169" formatCode="0.0\ \ \ \ "/>
    <numFmt numFmtId="170" formatCode="0.00\ \ \ "/>
    <numFmt numFmtId="171" formatCode="_(* #,##0.0_);_(* \(#,##0.0\);_(* &quot;-&quot;??_);_(@_)"/>
    <numFmt numFmtId="172" formatCode="[$-409]mmm\-yy;@"/>
    <numFmt numFmtId="173" formatCode="0.00000"/>
    <numFmt numFmtId="174" formatCode="0.000\ \ \ \ "/>
  </numFmts>
  <fonts count="27">
    <font>
      <sz val="10"/>
      <name val="Arial"/>
    </font>
    <font>
      <sz val="10"/>
      <name val="Arial"/>
      <family val="2"/>
    </font>
    <font>
      <b/>
      <sz val="10"/>
      <color indexed="10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i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43" fontId="26" fillId="0" borderId="0" applyFont="0" applyFill="0" applyBorder="0" applyAlignment="0" applyProtection="0"/>
  </cellStyleXfs>
  <cellXfs count="30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/>
    <xf numFmtId="0" fontId="8" fillId="0" borderId="8" xfId="0" applyFont="1" applyBorder="1"/>
    <xf numFmtId="0" fontId="8" fillId="0" borderId="0" xfId="0" applyFont="1" applyBorder="1"/>
    <xf numFmtId="0" fontId="8" fillId="0" borderId="0" xfId="0" applyFont="1" applyFill="1"/>
    <xf numFmtId="2" fontId="7" fillId="0" borderId="0" xfId="0" applyNumberFormat="1" applyFont="1"/>
    <xf numFmtId="0" fontId="7" fillId="0" borderId="1" xfId="0" applyFont="1" applyBorder="1"/>
    <xf numFmtId="16" fontId="8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8" fillId="2" borderId="0" xfId="0" applyFont="1" applyFill="1"/>
    <xf numFmtId="0" fontId="8" fillId="3" borderId="0" xfId="0" applyFont="1" applyFill="1"/>
    <xf numFmtId="0" fontId="8" fillId="3" borderId="1" xfId="0" applyFont="1" applyFill="1" applyBorder="1"/>
    <xf numFmtId="0" fontId="9" fillId="3" borderId="0" xfId="0" applyFont="1" applyFill="1"/>
    <xf numFmtId="0" fontId="7" fillId="3" borderId="0" xfId="0" applyFont="1" applyFill="1"/>
    <xf numFmtId="2" fontId="8" fillId="0" borderId="1" xfId="0" applyNumberFormat="1" applyFont="1" applyBorder="1"/>
    <xf numFmtId="2" fontId="12" fillId="0" borderId="0" xfId="0" applyNumberFormat="1" applyFont="1" applyBorder="1"/>
    <xf numFmtId="2" fontId="13" fillId="0" borderId="0" xfId="0" applyNumberFormat="1" applyFont="1" applyBorder="1"/>
    <xf numFmtId="0" fontId="5" fillId="0" borderId="0" xfId="0" applyFont="1"/>
    <xf numFmtId="0" fontId="13" fillId="0" borderId="0" xfId="1" applyFont="1"/>
    <xf numFmtId="0" fontId="13" fillId="0" borderId="0" xfId="1" applyFont="1" applyAlignment="1">
      <alignment horizontal="centerContinuous"/>
    </xf>
    <xf numFmtId="0" fontId="12" fillId="0" borderId="0" xfId="1" applyFont="1" applyBorder="1" applyAlignment="1">
      <alignment horizontal="centerContinuous"/>
    </xf>
    <xf numFmtId="0" fontId="12" fillId="0" borderId="0" xfId="1" quotePrefix="1" applyFont="1" applyBorder="1" applyAlignment="1">
      <alignment horizontal="left"/>
    </xf>
    <xf numFmtId="0" fontId="14" fillId="0" borderId="0" xfId="1"/>
    <xf numFmtId="0" fontId="12" fillId="0" borderId="0" xfId="1" applyFont="1"/>
    <xf numFmtId="0" fontId="13" fillId="0" borderId="9" xfId="1" quotePrefix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2" fillId="0" borderId="12" xfId="1" applyFont="1" applyBorder="1" applyAlignment="1">
      <alignment wrapText="1"/>
    </xf>
    <xf numFmtId="167" fontId="12" fillId="0" borderId="3" xfId="1" applyNumberFormat="1" applyFont="1" applyBorder="1"/>
    <xf numFmtId="167" fontId="12" fillId="0" borderId="10" xfId="1" applyNumberFormat="1" applyFont="1" applyBorder="1"/>
    <xf numFmtId="2" fontId="13" fillId="0" borderId="10" xfId="1" applyNumberFormat="1" applyFont="1" applyBorder="1"/>
    <xf numFmtId="167" fontId="13" fillId="0" borderId="10" xfId="1" applyNumberFormat="1" applyFont="1" applyBorder="1"/>
    <xf numFmtId="0" fontId="12" fillId="0" borderId="9" xfId="1" applyFont="1" applyBorder="1" applyAlignment="1">
      <alignment horizontal="centerContinuous"/>
    </xf>
    <xf numFmtId="167" fontId="12" fillId="0" borderId="9" xfId="1" applyNumberFormat="1" applyFont="1" applyBorder="1"/>
    <xf numFmtId="0" fontId="13" fillId="0" borderId="0" xfId="1" applyFont="1" applyBorder="1"/>
    <xf numFmtId="167" fontId="13" fillId="0" borderId="16" xfId="1" applyNumberFormat="1" applyFont="1" applyBorder="1"/>
    <xf numFmtId="167" fontId="13" fillId="0" borderId="11" xfId="1" applyNumberFormat="1" applyFont="1" applyBorder="1"/>
    <xf numFmtId="166" fontId="13" fillId="0" borderId="0" xfId="1" applyNumberFormat="1" applyFont="1"/>
    <xf numFmtId="0" fontId="12" fillId="0" borderId="0" xfId="1" applyFont="1" applyBorder="1"/>
    <xf numFmtId="0" fontId="13" fillId="0" borderId="0" xfId="1" applyFont="1" applyBorder="1" applyAlignment="1">
      <alignment horizontal="right" vertical="center" textRotation="180"/>
    </xf>
    <xf numFmtId="2" fontId="18" fillId="0" borderId="10" xfId="1" applyNumberFormat="1" applyFont="1" applyBorder="1" applyAlignment="1">
      <alignment wrapText="1"/>
    </xf>
    <xf numFmtId="167" fontId="13" fillId="0" borderId="3" xfId="1" applyNumberFormat="1" applyFont="1" applyBorder="1"/>
    <xf numFmtId="0" fontId="12" fillId="0" borderId="0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left" vertical="center"/>
    </xf>
    <xf numFmtId="0" fontId="12" fillId="0" borderId="13" xfId="1" applyFont="1" applyBorder="1" applyAlignment="1">
      <alignment horizontal="centerContinuous"/>
    </xf>
    <xf numFmtId="0" fontId="13" fillId="0" borderId="3" xfId="1" applyFont="1" applyBorder="1"/>
    <xf numFmtId="167" fontId="13" fillId="0" borderId="2" xfId="1" applyNumberFormat="1" applyFont="1" applyBorder="1"/>
    <xf numFmtId="2" fontId="13" fillId="0" borderId="11" xfId="1" applyNumberFormat="1" applyFont="1" applyBorder="1"/>
    <xf numFmtId="0" fontId="12" fillId="0" borderId="0" xfId="5" applyFont="1" applyAlignment="1">
      <alignment horizontal="left"/>
    </xf>
    <xf numFmtId="0" fontId="15" fillId="0" borderId="0" xfId="5" applyFont="1" applyAlignment="1">
      <alignment horizontal="center"/>
    </xf>
    <xf numFmtId="0" fontId="13" fillId="0" borderId="0" xfId="5" applyFont="1"/>
    <xf numFmtId="0" fontId="13" fillId="0" borderId="0" xfId="5" applyFont="1" applyAlignment="1">
      <alignment horizontal="center"/>
    </xf>
    <xf numFmtId="0" fontId="21" fillId="0" borderId="0" xfId="5" applyFont="1" applyAlignment="1">
      <alignment horizontal="left" vertical="center" wrapText="1"/>
    </xf>
    <xf numFmtId="0" fontId="22" fillId="0" borderId="3" xfId="5" applyFont="1" applyBorder="1" applyAlignment="1">
      <alignment horizontal="center"/>
    </xf>
    <xf numFmtId="0" fontId="23" fillId="0" borderId="0" xfId="5" applyFont="1" applyBorder="1" applyAlignment="1">
      <alignment horizontal="center" vertical="center" wrapText="1"/>
    </xf>
    <xf numFmtId="0" fontId="23" fillId="0" borderId="0" xfId="5" applyFont="1" applyBorder="1" applyAlignment="1">
      <alignment horizontal="center" vertical="center"/>
    </xf>
    <xf numFmtId="0" fontId="25" fillId="0" borderId="0" xfId="5" applyFont="1"/>
    <xf numFmtId="0" fontId="12" fillId="0" borderId="0" xfId="5" applyFont="1"/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center" vertical="center" wrapText="1"/>
    </xf>
    <xf numFmtId="0" fontId="12" fillId="0" borderId="0" xfId="5" applyFont="1" applyAlignment="1">
      <alignment horizontal="center" vertical="center"/>
    </xf>
    <xf numFmtId="1" fontId="12" fillId="0" borderId="0" xfId="5" applyNumberFormat="1" applyFont="1" applyAlignment="1">
      <alignment horizontal="center" vertical="center"/>
    </xf>
    <xf numFmtId="166" fontId="13" fillId="0" borderId="0" xfId="5" applyNumberFormat="1" applyFont="1"/>
    <xf numFmtId="166" fontId="13" fillId="0" borderId="0" xfId="5" applyNumberFormat="1" applyFont="1" applyBorder="1"/>
    <xf numFmtId="168" fontId="12" fillId="0" borderId="0" xfId="0" applyNumberFormat="1" applyFont="1" applyBorder="1"/>
    <xf numFmtId="168" fontId="12" fillId="0" borderId="24" xfId="0" applyNumberFormat="1" applyFont="1" applyBorder="1"/>
    <xf numFmtId="168" fontId="12" fillId="0" borderId="2" xfId="0" applyNumberFormat="1" applyFont="1" applyBorder="1"/>
    <xf numFmtId="168" fontId="12" fillId="0" borderId="16" xfId="0" applyNumberFormat="1" applyFont="1" applyBorder="1"/>
    <xf numFmtId="168" fontId="13" fillId="0" borderId="0" xfId="0" applyNumberFormat="1" applyFont="1" applyBorder="1"/>
    <xf numFmtId="168" fontId="13" fillId="0" borderId="16" xfId="0" applyNumberFormat="1" applyFont="1" applyBorder="1"/>
    <xf numFmtId="168" fontId="12" fillId="0" borderId="25" xfId="0" applyNumberFormat="1" applyFont="1" applyBorder="1"/>
    <xf numFmtId="168" fontId="12" fillId="0" borderId="20" xfId="0" applyNumberFormat="1" applyFont="1" applyBorder="1"/>
    <xf numFmtId="168" fontId="12" fillId="0" borderId="17" xfId="0" applyNumberFormat="1" applyFont="1" applyBorder="1"/>
    <xf numFmtId="168" fontId="12" fillId="0" borderId="23" xfId="0" applyNumberFormat="1" applyFont="1" applyBorder="1"/>
    <xf numFmtId="168" fontId="13" fillId="0" borderId="24" xfId="0" applyNumberFormat="1" applyFont="1" applyBorder="1"/>
    <xf numFmtId="168" fontId="13" fillId="0" borderId="2" xfId="0" applyNumberFormat="1" applyFont="1" applyBorder="1"/>
    <xf numFmtId="169" fontId="12" fillId="0" borderId="24" xfId="0" applyNumberFormat="1" applyFont="1" applyBorder="1"/>
    <xf numFmtId="169" fontId="12" fillId="0" borderId="2" xfId="0" applyNumberFormat="1" applyFont="1" applyBorder="1"/>
    <xf numFmtId="169" fontId="12" fillId="0" borderId="0" xfId="0" applyNumberFormat="1" applyFont="1" applyBorder="1"/>
    <xf numFmtId="169" fontId="12" fillId="0" borderId="16" xfId="0" applyNumberFormat="1" applyFont="1" applyBorder="1"/>
    <xf numFmtId="169" fontId="13" fillId="0" borderId="0" xfId="0" applyNumberFormat="1" applyFont="1" applyBorder="1"/>
    <xf numFmtId="169" fontId="13" fillId="0" borderId="16" xfId="0" applyNumberFormat="1" applyFont="1" applyBorder="1"/>
    <xf numFmtId="169" fontId="12" fillId="0" borderId="17" xfId="0" applyNumberFormat="1" applyFont="1" applyBorder="1"/>
    <xf numFmtId="169" fontId="12" fillId="0" borderId="23" xfId="0" applyNumberFormat="1" applyFont="1" applyBorder="1"/>
    <xf numFmtId="169" fontId="13" fillId="0" borderId="24" xfId="0" applyNumberFormat="1" applyFont="1" applyBorder="1"/>
    <xf numFmtId="169" fontId="13" fillId="0" borderId="2" xfId="0" applyNumberFormat="1" applyFont="1" applyBorder="1"/>
    <xf numFmtId="170" fontId="12" fillId="0" borderId="24" xfId="0" applyNumberFormat="1" applyFont="1" applyBorder="1"/>
    <xf numFmtId="170" fontId="12" fillId="0" borderId="2" xfId="0" applyNumberFormat="1" applyFont="1" applyBorder="1"/>
    <xf numFmtId="170" fontId="12" fillId="0" borderId="0" xfId="0" applyNumberFormat="1" applyFont="1" applyBorder="1"/>
    <xf numFmtId="170" fontId="12" fillId="0" borderId="16" xfId="0" applyNumberFormat="1" applyFont="1" applyBorder="1"/>
    <xf numFmtId="170" fontId="13" fillId="0" borderId="0" xfId="0" applyNumberFormat="1" applyFont="1" applyBorder="1"/>
    <xf numFmtId="170" fontId="13" fillId="0" borderId="16" xfId="0" applyNumberFormat="1" applyFont="1" applyBorder="1"/>
    <xf numFmtId="170" fontId="12" fillId="0" borderId="17" xfId="0" applyNumberFormat="1" applyFont="1" applyBorder="1"/>
    <xf numFmtId="170" fontId="12" fillId="0" borderId="23" xfId="0" applyNumberFormat="1" applyFont="1" applyBorder="1"/>
    <xf numFmtId="170" fontId="13" fillId="0" borderId="24" xfId="0" applyNumberFormat="1" applyFont="1" applyBorder="1"/>
    <xf numFmtId="166" fontId="12" fillId="0" borderId="12" xfId="0" applyNumberFormat="1" applyFont="1" applyBorder="1" applyAlignment="1">
      <alignment horizontal="center"/>
    </xf>
    <xf numFmtId="166" fontId="13" fillId="0" borderId="12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3" fillId="0" borderId="15" xfId="0" applyNumberFormat="1" applyFont="1" applyBorder="1" applyAlignment="1">
      <alignment horizontal="center"/>
    </xf>
    <xf numFmtId="166" fontId="13" fillId="0" borderId="24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/>
    <xf numFmtId="0" fontId="13" fillId="0" borderId="0" xfId="0" applyFont="1" applyBorder="1"/>
    <xf numFmtId="0" fontId="12" fillId="0" borderId="12" xfId="0" applyFont="1" applyBorder="1" applyAlignment="1">
      <alignment wrapText="1"/>
    </xf>
    <xf numFmtId="167" fontId="12" fillId="0" borderId="3" xfId="0" applyNumberFormat="1" applyFont="1" applyBorder="1"/>
    <xf numFmtId="0" fontId="12" fillId="0" borderId="0" xfId="0" applyFont="1" applyBorder="1"/>
    <xf numFmtId="0" fontId="17" fillId="0" borderId="0" xfId="0" applyFont="1"/>
    <xf numFmtId="167" fontId="12" fillId="0" borderId="10" xfId="0" applyNumberFormat="1" applyFont="1" applyBorder="1"/>
    <xf numFmtId="2" fontId="13" fillId="0" borderId="10" xfId="0" applyNumberFormat="1" applyFont="1" applyBorder="1"/>
    <xf numFmtId="167" fontId="13" fillId="0" borderId="10" xfId="0" applyNumberFormat="1" applyFont="1" applyBorder="1"/>
    <xf numFmtId="0" fontId="12" fillId="0" borderId="9" xfId="0" applyFont="1" applyBorder="1" applyAlignment="1">
      <alignment horizontal="centerContinuous"/>
    </xf>
    <xf numFmtId="167" fontId="12" fillId="0" borderId="9" xfId="0" applyNumberFormat="1" applyFont="1" applyBorder="1"/>
    <xf numFmtId="167" fontId="12" fillId="0" borderId="0" xfId="0" applyNumberFormat="1" applyFont="1" applyBorder="1"/>
    <xf numFmtId="167" fontId="13" fillId="0" borderId="11" xfId="0" applyNumberFormat="1" applyFont="1" applyBorder="1"/>
    <xf numFmtId="166" fontId="13" fillId="0" borderId="0" xfId="0" applyNumberFormat="1" applyFont="1" applyBorder="1"/>
    <xf numFmtId="0" fontId="13" fillId="0" borderId="9" xfId="0" quotePrefix="1" applyFont="1" applyBorder="1" applyAlignment="1">
      <alignment horizontal="center" vertical="center" wrapText="1"/>
    </xf>
    <xf numFmtId="0" fontId="13" fillId="0" borderId="13" xfId="0" quotePrefix="1" applyFont="1" applyBorder="1" applyAlignment="1">
      <alignment horizontal="center" vertical="center" wrapText="1"/>
    </xf>
    <xf numFmtId="0" fontId="13" fillId="0" borderId="23" xfId="0" quotePrefix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7" fontId="13" fillId="0" borderId="16" xfId="0" applyNumberFormat="1" applyFont="1" applyBorder="1"/>
    <xf numFmtId="2" fontId="13" fillId="0" borderId="12" xfId="0" applyNumberFormat="1" applyFont="1" applyBorder="1"/>
    <xf numFmtId="167" fontId="13" fillId="0" borderId="0" xfId="0" applyNumberFormat="1" applyFont="1" applyBorder="1"/>
    <xf numFmtId="166" fontId="13" fillId="0" borderId="0" xfId="0" applyNumberFormat="1" applyFont="1"/>
    <xf numFmtId="165" fontId="13" fillId="0" borderId="0" xfId="0" applyNumberFormat="1" applyFont="1"/>
    <xf numFmtId="164" fontId="13" fillId="0" borderId="0" xfId="5" applyNumberFormat="1" applyFont="1"/>
    <xf numFmtId="0" fontId="13" fillId="0" borderId="0" xfId="5" applyFont="1" applyAlignment="1">
      <alignment horizontal="center"/>
    </xf>
    <xf numFmtId="166" fontId="13" fillId="0" borderId="16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71" fontId="12" fillId="0" borderId="0" xfId="6" applyNumberFormat="1" applyFont="1" applyBorder="1"/>
    <xf numFmtId="171" fontId="13" fillId="0" borderId="0" xfId="6" applyNumberFormat="1" applyFont="1" applyBorder="1"/>
    <xf numFmtId="171" fontId="12" fillId="0" borderId="25" xfId="6" applyNumberFormat="1" applyFont="1" applyBorder="1"/>
    <xf numFmtId="171" fontId="12" fillId="0" borderId="17" xfId="6" applyNumberFormat="1" applyFont="1" applyBorder="1"/>
    <xf numFmtId="166" fontId="13" fillId="0" borderId="2" xfId="0" applyNumberFormat="1" applyFont="1" applyBorder="1" applyAlignment="1">
      <alignment horizontal="center"/>
    </xf>
    <xf numFmtId="170" fontId="13" fillId="0" borderId="2" xfId="0" applyNumberFormat="1" applyFont="1" applyBorder="1"/>
    <xf numFmtId="166" fontId="12" fillId="0" borderId="0" xfId="0" applyNumberFormat="1" applyFont="1" applyBorder="1" applyAlignment="1">
      <alignment horizontal="center"/>
    </xf>
    <xf numFmtId="168" fontId="13" fillId="0" borderId="0" xfId="0" applyNumberFormat="1" applyFont="1"/>
    <xf numFmtId="170" fontId="14" fillId="0" borderId="0" xfId="1" applyNumberFormat="1"/>
    <xf numFmtId="171" fontId="12" fillId="0" borderId="24" xfId="6" applyNumberFormat="1" applyFont="1" applyBorder="1"/>
    <xf numFmtId="166" fontId="12" fillId="0" borderId="24" xfId="0" applyNumberFormat="1" applyFont="1" applyBorder="1" applyAlignment="1">
      <alignment horizontal="center"/>
    </xf>
    <xf numFmtId="171" fontId="12" fillId="0" borderId="2" xfId="6" applyNumberFormat="1" applyFont="1" applyBorder="1"/>
    <xf numFmtId="171" fontId="12" fillId="0" borderId="16" xfId="6" applyNumberFormat="1" applyFont="1" applyBorder="1"/>
    <xf numFmtId="171" fontId="13" fillId="0" borderId="16" xfId="6" applyNumberFormat="1" applyFont="1" applyBorder="1"/>
    <xf numFmtId="171" fontId="12" fillId="0" borderId="20" xfId="6" applyNumberFormat="1" applyFont="1" applyBorder="1"/>
    <xf numFmtId="171" fontId="12" fillId="0" borderId="23" xfId="6" applyNumberFormat="1" applyFont="1" applyBorder="1"/>
    <xf numFmtId="166" fontId="12" fillId="0" borderId="15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" fontId="13" fillId="0" borderId="0" xfId="1" applyNumberFormat="1" applyFont="1"/>
    <xf numFmtId="0" fontId="12" fillId="0" borderId="0" xfId="0" quotePrefix="1" applyFont="1" applyBorder="1" applyAlignment="1">
      <alignment horizontal="left"/>
    </xf>
    <xf numFmtId="0" fontId="0" fillId="0" borderId="0" xfId="0" applyBorder="1" applyAlignment="1">
      <alignment horizontal="center" vertical="center" textRotation="180"/>
    </xf>
    <xf numFmtId="169" fontId="12" fillId="4" borderId="24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1" applyFont="1" applyAlignment="1">
      <alignment horizontal="center"/>
    </xf>
    <xf numFmtId="2" fontId="13" fillId="0" borderId="0" xfId="0" applyNumberFormat="1" applyFont="1"/>
    <xf numFmtId="1" fontId="13" fillId="0" borderId="0" xfId="0" applyNumberFormat="1" applyFont="1"/>
    <xf numFmtId="0" fontId="13" fillId="0" borderId="0" xfId="5" applyFont="1" applyBorder="1"/>
    <xf numFmtId="0" fontId="25" fillId="0" borderId="0" xfId="5" applyFont="1" applyBorder="1"/>
    <xf numFmtId="0" fontId="12" fillId="0" borderId="0" xfId="5" applyFont="1" applyBorder="1"/>
    <xf numFmtId="0" fontId="13" fillId="0" borderId="3" xfId="0" quotePrefix="1" applyFont="1" applyBorder="1" applyAlignment="1">
      <alignment horizontal="center" vertical="center" wrapText="1"/>
    </xf>
    <xf numFmtId="172" fontId="13" fillId="0" borderId="3" xfId="0" quotePrefix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9" fillId="0" borderId="17" xfId="5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73" fontId="13" fillId="0" borderId="0" xfId="0" applyNumberFormat="1" applyFont="1"/>
    <xf numFmtId="2" fontId="12" fillId="0" borderId="13" xfId="1" applyNumberFormat="1" applyFont="1" applyBorder="1" applyAlignment="1">
      <alignment horizontal="center"/>
    </xf>
    <xf numFmtId="2" fontId="12" fillId="0" borderId="9" xfId="1" applyNumberFormat="1" applyFont="1" applyBorder="1" applyAlignment="1">
      <alignment horizontal="center"/>
    </xf>
    <xf numFmtId="166" fontId="13" fillId="0" borderId="0" xfId="5" applyNumberFormat="1" applyFont="1" applyBorder="1" applyAlignment="1">
      <alignment vertical="center"/>
    </xf>
    <xf numFmtId="166" fontId="13" fillId="0" borderId="16" xfId="5" applyNumberFormat="1" applyFont="1" applyBorder="1" applyAlignment="1">
      <alignment vertical="center"/>
    </xf>
    <xf numFmtId="166" fontId="24" fillId="0" borderId="0" xfId="5" applyNumberFormat="1" applyFont="1" applyBorder="1" applyAlignment="1">
      <alignment horizontal="right" vertical="center"/>
    </xf>
    <xf numFmtId="166" fontId="25" fillId="0" borderId="0" xfId="5" applyNumberFormat="1" applyFont="1" applyBorder="1" applyAlignment="1">
      <alignment vertical="center"/>
    </xf>
    <xf numFmtId="166" fontId="25" fillId="0" borderId="16" xfId="5" applyNumberFormat="1" applyFont="1" applyBorder="1" applyAlignment="1">
      <alignment vertical="center"/>
    </xf>
    <xf numFmtId="0" fontId="13" fillId="0" borderId="0" xfId="5" applyFont="1" applyBorder="1" applyAlignment="1">
      <alignment vertical="center"/>
    </xf>
    <xf numFmtId="0" fontId="13" fillId="0" borderId="16" xfId="5" applyFont="1" applyBorder="1" applyAlignment="1">
      <alignment vertical="center"/>
    </xf>
    <xf numFmtId="0" fontId="25" fillId="0" borderId="0" xfId="5" applyFont="1" applyBorder="1" applyAlignment="1">
      <alignment vertical="center"/>
    </xf>
    <xf numFmtId="0" fontId="25" fillId="0" borderId="16" xfId="5" applyFont="1" applyBorder="1" applyAlignment="1">
      <alignment vertical="center"/>
    </xf>
    <xf numFmtId="166" fontId="12" fillId="0" borderId="0" xfId="5" applyNumberFormat="1" applyFont="1" applyBorder="1" applyAlignment="1">
      <alignment vertical="center"/>
    </xf>
    <xf numFmtId="166" fontId="12" fillId="0" borderId="16" xfId="5" applyNumberFormat="1" applyFont="1" applyBorder="1" applyAlignment="1">
      <alignment vertical="center"/>
    </xf>
    <xf numFmtId="166" fontId="12" fillId="4" borderId="25" xfId="5" applyNumberFormat="1" applyFont="1" applyFill="1" applyBorder="1" applyAlignment="1">
      <alignment vertical="center"/>
    </xf>
    <xf numFmtId="0" fontId="12" fillId="0" borderId="0" xfId="5" applyFont="1" applyBorder="1" applyAlignment="1">
      <alignment horizontal="center" vertical="center"/>
    </xf>
    <xf numFmtId="0" fontId="13" fillId="0" borderId="10" xfId="5" applyFont="1" applyBorder="1"/>
    <xf numFmtId="0" fontId="12" fillId="0" borderId="16" xfId="5" applyFont="1" applyBorder="1" applyAlignment="1">
      <alignment horizontal="center" vertical="center" wrapText="1"/>
    </xf>
    <xf numFmtId="0" fontId="12" fillId="0" borderId="12" xfId="5" applyFont="1" applyBorder="1" applyAlignment="1">
      <alignment horizontal="center" vertical="center"/>
    </xf>
    <xf numFmtId="0" fontId="12" fillId="0" borderId="16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3" fillId="0" borderId="10" xfId="5" applyFont="1" applyBorder="1" applyAlignment="1">
      <alignment vertical="center"/>
    </xf>
    <xf numFmtId="166" fontId="13" fillId="0" borderId="16" xfId="5" applyNumberFormat="1" applyFont="1" applyBorder="1" applyAlignment="1">
      <alignment horizontal="right" vertical="center"/>
    </xf>
    <xf numFmtId="166" fontId="13" fillId="0" borderId="12" xfId="5" applyNumberFormat="1" applyFont="1" applyBorder="1" applyAlignment="1">
      <alignment horizontal="right" vertical="center"/>
    </xf>
    <xf numFmtId="166" fontId="13" fillId="0" borderId="0" xfId="5" applyNumberFormat="1" applyFont="1" applyBorder="1" applyAlignment="1">
      <alignment horizontal="right" vertical="center"/>
    </xf>
    <xf numFmtId="0" fontId="25" fillId="0" borderId="10" xfId="5" applyFont="1" applyBorder="1" applyAlignment="1">
      <alignment vertical="center" wrapText="1"/>
    </xf>
    <xf numFmtId="166" fontId="25" fillId="0" borderId="16" xfId="5" applyNumberFormat="1" applyFont="1" applyBorder="1" applyAlignment="1">
      <alignment horizontal="right" vertical="center"/>
    </xf>
    <xf numFmtId="166" fontId="25" fillId="0" borderId="12" xfId="5" applyNumberFormat="1" applyFont="1" applyBorder="1" applyAlignment="1">
      <alignment horizontal="right" vertical="center"/>
    </xf>
    <xf numFmtId="166" fontId="25" fillId="0" borderId="0" xfId="5" applyNumberFormat="1" applyFont="1" applyBorder="1" applyAlignment="1">
      <alignment horizontal="right" vertical="center"/>
    </xf>
    <xf numFmtId="0" fontId="12" fillId="0" borderId="10" xfId="5" applyFont="1" applyBorder="1" applyAlignment="1">
      <alignment vertical="center" wrapText="1"/>
    </xf>
    <xf numFmtId="166" fontId="12" fillId="0" borderId="16" xfId="5" applyNumberFormat="1" applyFont="1" applyBorder="1" applyAlignment="1">
      <alignment horizontal="right" vertical="center"/>
    </xf>
    <xf numFmtId="166" fontId="12" fillId="0" borderId="12" xfId="5" applyNumberFormat="1" applyFont="1" applyBorder="1" applyAlignment="1">
      <alignment horizontal="right" vertical="center"/>
    </xf>
    <xf numFmtId="166" fontId="12" fillId="0" borderId="0" xfId="5" applyNumberFormat="1" applyFont="1" applyBorder="1" applyAlignment="1">
      <alignment horizontal="right" vertical="center"/>
    </xf>
    <xf numFmtId="0" fontId="12" fillId="0" borderId="16" xfId="5" applyFont="1" applyBorder="1" applyAlignment="1">
      <alignment vertical="center"/>
    </xf>
    <xf numFmtId="0" fontId="12" fillId="5" borderId="12" xfId="5" applyFont="1" applyFill="1" applyBorder="1" applyAlignment="1">
      <alignment vertical="center"/>
    </xf>
    <xf numFmtId="0" fontId="12" fillId="0" borderId="11" xfId="5" applyFont="1" applyBorder="1" applyAlignment="1">
      <alignment vertical="center" wrapText="1"/>
    </xf>
    <xf numFmtId="166" fontId="12" fillId="0" borderId="20" xfId="5" applyNumberFormat="1" applyFont="1" applyBorder="1" applyAlignment="1">
      <alignment horizontal="right" vertical="center"/>
    </xf>
    <xf numFmtId="166" fontId="12" fillId="0" borderId="19" xfId="5" applyNumberFormat="1" applyFont="1" applyBorder="1" applyAlignment="1">
      <alignment horizontal="right" vertical="center"/>
    </xf>
    <xf numFmtId="166" fontId="12" fillId="0" borderId="25" xfId="5" applyNumberFormat="1" applyFont="1" applyBorder="1" applyAlignment="1">
      <alignment horizontal="right" vertical="center"/>
    </xf>
    <xf numFmtId="0" fontId="12" fillId="0" borderId="20" xfId="5" applyFont="1" applyBorder="1" applyAlignment="1">
      <alignment vertical="center"/>
    </xf>
    <xf numFmtId="166" fontId="12" fillId="4" borderId="19" xfId="5" applyNumberFormat="1" applyFont="1" applyFill="1" applyBorder="1" applyAlignment="1">
      <alignment vertical="center"/>
    </xf>
    <xf numFmtId="0" fontId="13" fillId="0" borderId="0" xfId="5" applyFont="1" applyAlignment="1">
      <alignment vertical="center"/>
    </xf>
    <xf numFmtId="166" fontId="13" fillId="0" borderId="0" xfId="5" applyNumberFormat="1" applyFont="1" applyAlignment="1">
      <alignment horizontal="right" vertical="center"/>
    </xf>
    <xf numFmtId="166" fontId="13" fillId="0" borderId="0" xfId="5" applyNumberFormat="1" applyFont="1" applyAlignment="1">
      <alignment vertical="center"/>
    </xf>
    <xf numFmtId="0" fontId="25" fillId="0" borderId="0" xfId="5" applyFont="1" applyAlignment="1">
      <alignment vertical="center"/>
    </xf>
    <xf numFmtId="166" fontId="25" fillId="0" borderId="0" xfId="5" applyNumberFormat="1" applyFont="1" applyAlignment="1">
      <alignment horizontal="right" vertical="center"/>
    </xf>
    <xf numFmtId="166" fontId="25" fillId="0" borderId="0" xfId="5" applyNumberFormat="1" applyFont="1" applyAlignment="1">
      <alignment vertical="center"/>
    </xf>
    <xf numFmtId="0" fontId="12" fillId="0" borderId="0" xfId="5" applyFont="1" applyAlignment="1">
      <alignment vertical="center" wrapText="1"/>
    </xf>
    <xf numFmtId="166" fontId="12" fillId="0" borderId="0" xfId="5" applyNumberFormat="1" applyFont="1" applyAlignment="1">
      <alignment vertical="center"/>
    </xf>
    <xf numFmtId="166" fontId="23" fillId="0" borderId="0" xfId="5" applyNumberFormat="1" applyFont="1" applyAlignment="1">
      <alignment horizontal="right" vertical="center"/>
    </xf>
    <xf numFmtId="0" fontId="12" fillId="0" borderId="0" xfId="5" applyFont="1" applyAlignment="1">
      <alignment horizontal="right" vertical="center" wrapText="1"/>
    </xf>
    <xf numFmtId="0" fontId="12" fillId="0" borderId="0" xfId="5" applyFont="1" applyAlignment="1">
      <alignment horizontal="right" vertical="center"/>
    </xf>
    <xf numFmtId="1" fontId="12" fillId="0" borderId="0" xfId="5" applyNumberFormat="1" applyFont="1" applyAlignment="1">
      <alignment horizontal="right" vertical="center"/>
    </xf>
    <xf numFmtId="169" fontId="12" fillId="0" borderId="0" xfId="0" applyNumberFormat="1" applyFont="1"/>
    <xf numFmtId="174" fontId="12" fillId="0" borderId="0" xfId="0" applyNumberFormat="1" applyFont="1"/>
    <xf numFmtId="0" fontId="12" fillId="0" borderId="3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166" fontId="12" fillId="0" borderId="20" xfId="0" applyNumberFormat="1" applyFont="1" applyBorder="1" applyAlignment="1">
      <alignment horizontal="center"/>
    </xf>
    <xf numFmtId="166" fontId="13" fillId="0" borderId="20" xfId="0" applyNumberFormat="1" applyFont="1" applyBorder="1" applyAlignment="1">
      <alignment horizontal="center"/>
    </xf>
    <xf numFmtId="0" fontId="12" fillId="0" borderId="9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73" fontId="13" fillId="0" borderId="0" xfId="5" applyNumberFormat="1" applyFont="1" applyBorder="1"/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 wrapText="1"/>
    </xf>
    <xf numFmtId="0" fontId="14" fillId="0" borderId="11" xfId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4" fillId="0" borderId="19" xfId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 wrapText="1"/>
    </xf>
    <xf numFmtId="0" fontId="19" fillId="0" borderId="17" xfId="5" applyFont="1" applyBorder="1" applyAlignment="1">
      <alignment horizontal="center" vertical="center" wrapText="1"/>
    </xf>
    <xf numFmtId="0" fontId="19" fillId="0" borderId="23" xfId="5" applyFont="1" applyBorder="1" applyAlignment="1">
      <alignment horizontal="center" vertical="center" wrapText="1"/>
    </xf>
  </cellXfs>
  <cellStyles count="7">
    <cellStyle name="Comma" xfId="6" builtinId="3"/>
    <cellStyle name="Normal" xfId="0" builtinId="0"/>
    <cellStyle name="Normal 2" xfId="1"/>
    <cellStyle name="Normal 2 2" xfId="2"/>
    <cellStyle name="Normal 2 3" xfId="3"/>
    <cellStyle name="Normal 2 4" xfId="4"/>
    <cellStyle name="Normal_Summary 94-98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114300</xdr:rowOff>
    </xdr:from>
    <xdr:to>
      <xdr:col>15</xdr:col>
      <xdr:colOff>0</xdr:colOff>
      <xdr:row>7</xdr:row>
      <xdr:rowOff>133350</xdr:rowOff>
    </xdr:to>
    <xdr:sp macro="" textlink="">
      <xdr:nvSpPr>
        <xdr:cNvPr id="2" name="Text 4"/>
        <xdr:cNvSpPr txBox="1">
          <a:spLocks noChangeArrowheads="1"/>
        </xdr:cNvSpPr>
      </xdr:nvSpPr>
      <xdr:spPr bwMode="auto">
        <a:xfrm>
          <a:off x="37452300" y="2524125"/>
          <a:ext cx="0" cy="2381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14</xdr:col>
      <xdr:colOff>28575</xdr:colOff>
      <xdr:row>0</xdr:row>
      <xdr:rowOff>38100</xdr:rowOff>
    </xdr:from>
    <xdr:to>
      <xdr:col>14</xdr:col>
      <xdr:colOff>457200</xdr:colOff>
      <xdr:row>28</xdr:row>
      <xdr:rowOff>180975</xdr:rowOff>
    </xdr:to>
    <xdr:sp macro="" textlink="">
      <xdr:nvSpPr>
        <xdr:cNvPr id="3" name="TextBox 2"/>
        <xdr:cNvSpPr txBox="1"/>
      </xdr:nvSpPr>
      <xdr:spPr>
        <a:xfrm>
          <a:off x="8867775" y="38100"/>
          <a:ext cx="428625" cy="6010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38100</xdr:rowOff>
    </xdr:from>
    <xdr:to>
      <xdr:col>9</xdr:col>
      <xdr:colOff>561975</xdr:colOff>
      <xdr:row>23</xdr:row>
      <xdr:rowOff>219075</xdr:rowOff>
    </xdr:to>
    <xdr:sp macro="" textlink="">
      <xdr:nvSpPr>
        <xdr:cNvPr id="2" name="TextBox 1"/>
        <xdr:cNvSpPr txBox="1"/>
      </xdr:nvSpPr>
      <xdr:spPr>
        <a:xfrm>
          <a:off x="8382000" y="38100"/>
          <a:ext cx="495300" cy="5848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12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0</xdr:row>
      <xdr:rowOff>19050</xdr:rowOff>
    </xdr:from>
    <xdr:to>
      <xdr:col>14</xdr:col>
      <xdr:colOff>533400</xdr:colOff>
      <xdr:row>28</xdr:row>
      <xdr:rowOff>180975</xdr:rowOff>
    </xdr:to>
    <xdr:sp macro="" textlink="">
      <xdr:nvSpPr>
        <xdr:cNvPr id="2" name="TextBox 1"/>
        <xdr:cNvSpPr txBox="1"/>
      </xdr:nvSpPr>
      <xdr:spPr>
        <a:xfrm>
          <a:off x="8677275" y="19050"/>
          <a:ext cx="495300" cy="6096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</xdr:colOff>
      <xdr:row>0</xdr:row>
      <xdr:rowOff>47625</xdr:rowOff>
    </xdr:from>
    <xdr:to>
      <xdr:col>14</xdr:col>
      <xdr:colOff>561975</xdr:colOff>
      <xdr:row>28</xdr:row>
      <xdr:rowOff>200025</xdr:rowOff>
    </xdr:to>
    <xdr:sp macro="" textlink="">
      <xdr:nvSpPr>
        <xdr:cNvPr id="2" name="TextBox 1"/>
        <xdr:cNvSpPr txBox="1"/>
      </xdr:nvSpPr>
      <xdr:spPr>
        <a:xfrm>
          <a:off x="8705850" y="47625"/>
          <a:ext cx="533400" cy="6267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5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11</xdr:row>
      <xdr:rowOff>333375</xdr:rowOff>
    </xdr:from>
    <xdr:to>
      <xdr:col>10</xdr:col>
      <xdr:colOff>0</xdr:colOff>
      <xdr:row>12</xdr:row>
      <xdr:rowOff>190500</xdr:rowOff>
    </xdr:to>
    <xdr:sp macro="" textlink="">
      <xdr:nvSpPr>
        <xdr:cNvPr id="3" name="Text 4"/>
        <xdr:cNvSpPr txBox="1">
          <a:spLocks noChangeArrowheads="1"/>
        </xdr:cNvSpPr>
      </xdr:nvSpPr>
      <xdr:spPr bwMode="auto">
        <a:xfrm>
          <a:off x="1529715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macro="" textlink="" fLocksText="0">
      <xdr:nvSpPr>
        <xdr:cNvPr id="6" name="Text 5"/>
        <xdr:cNvSpPr txBox="1">
          <a:spLocks noChangeArrowheads="1"/>
        </xdr:cNvSpPr>
      </xdr:nvSpPr>
      <xdr:spPr bwMode="auto">
        <a:xfrm>
          <a:off x="1529715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12</xdr:row>
      <xdr:rowOff>333375</xdr:rowOff>
    </xdr:from>
    <xdr:to>
      <xdr:col>10</xdr:col>
      <xdr:colOff>0</xdr:colOff>
      <xdr:row>13</xdr:row>
      <xdr:rowOff>190500</xdr:rowOff>
    </xdr:to>
    <xdr:sp macro="" textlink="">
      <xdr:nvSpPr>
        <xdr:cNvPr id="9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10</xdr:col>
      <xdr:colOff>0</xdr:colOff>
      <xdr:row>13</xdr:row>
      <xdr:rowOff>171450</xdr:rowOff>
    </xdr:to>
    <xdr:sp macro="" textlink="" fLocksText="0">
      <xdr:nvSpPr>
        <xdr:cNvPr id="10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13</xdr:row>
      <xdr:rowOff>333375</xdr:rowOff>
    </xdr:from>
    <xdr:to>
      <xdr:col>10</xdr:col>
      <xdr:colOff>0</xdr:colOff>
      <xdr:row>14</xdr:row>
      <xdr:rowOff>190500</xdr:rowOff>
    </xdr:to>
    <xdr:sp macro="" textlink="">
      <xdr:nvSpPr>
        <xdr:cNvPr id="11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0</xdr:colOff>
      <xdr:row>14</xdr:row>
      <xdr:rowOff>171450</xdr:rowOff>
    </xdr:to>
    <xdr:sp macro="" textlink="" fLocksText="0">
      <xdr:nvSpPr>
        <xdr:cNvPr id="12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13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333375</xdr:rowOff>
    </xdr:from>
    <xdr:to>
      <xdr:col>10</xdr:col>
      <xdr:colOff>0</xdr:colOff>
      <xdr:row>15</xdr:row>
      <xdr:rowOff>190500</xdr:rowOff>
    </xdr:to>
    <xdr:sp macro="" textlink="">
      <xdr:nvSpPr>
        <xdr:cNvPr id="14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15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16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333375</xdr:rowOff>
    </xdr:from>
    <xdr:to>
      <xdr:col>10</xdr:col>
      <xdr:colOff>0</xdr:colOff>
      <xdr:row>16</xdr:row>
      <xdr:rowOff>190500</xdr:rowOff>
    </xdr:to>
    <xdr:sp macro="" textlink="">
      <xdr:nvSpPr>
        <xdr:cNvPr id="17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18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19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333375</xdr:rowOff>
    </xdr:from>
    <xdr:to>
      <xdr:col>10</xdr:col>
      <xdr:colOff>0</xdr:colOff>
      <xdr:row>17</xdr:row>
      <xdr:rowOff>190500</xdr:rowOff>
    </xdr:to>
    <xdr:sp macro="" textlink="">
      <xdr:nvSpPr>
        <xdr:cNvPr id="20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21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22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333375</xdr:rowOff>
    </xdr:from>
    <xdr:to>
      <xdr:col>10</xdr:col>
      <xdr:colOff>0</xdr:colOff>
      <xdr:row>18</xdr:row>
      <xdr:rowOff>190500</xdr:rowOff>
    </xdr:to>
    <xdr:sp macro="" textlink="">
      <xdr:nvSpPr>
        <xdr:cNvPr id="23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24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25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333375</xdr:rowOff>
    </xdr:from>
    <xdr:to>
      <xdr:col>10</xdr:col>
      <xdr:colOff>0</xdr:colOff>
      <xdr:row>19</xdr:row>
      <xdr:rowOff>190500</xdr:rowOff>
    </xdr:to>
    <xdr:sp macro="" textlink="">
      <xdr:nvSpPr>
        <xdr:cNvPr id="26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27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28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333375</xdr:rowOff>
    </xdr:from>
    <xdr:to>
      <xdr:col>10</xdr:col>
      <xdr:colOff>0</xdr:colOff>
      <xdr:row>20</xdr:row>
      <xdr:rowOff>190500</xdr:rowOff>
    </xdr:to>
    <xdr:sp macro="" textlink="">
      <xdr:nvSpPr>
        <xdr:cNvPr id="29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30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31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333375</xdr:rowOff>
    </xdr:from>
    <xdr:to>
      <xdr:col>10</xdr:col>
      <xdr:colOff>0</xdr:colOff>
      <xdr:row>21</xdr:row>
      <xdr:rowOff>190500</xdr:rowOff>
    </xdr:to>
    <xdr:sp macro="" textlink="">
      <xdr:nvSpPr>
        <xdr:cNvPr id="32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33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34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333375</xdr:rowOff>
    </xdr:from>
    <xdr:to>
      <xdr:col>10</xdr:col>
      <xdr:colOff>0</xdr:colOff>
      <xdr:row>22</xdr:row>
      <xdr:rowOff>190500</xdr:rowOff>
    </xdr:to>
    <xdr:sp macro="" textlink="">
      <xdr:nvSpPr>
        <xdr:cNvPr id="35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36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37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333375</xdr:rowOff>
    </xdr:from>
    <xdr:to>
      <xdr:col>10</xdr:col>
      <xdr:colOff>0</xdr:colOff>
      <xdr:row>23</xdr:row>
      <xdr:rowOff>190500</xdr:rowOff>
    </xdr:to>
    <xdr:sp macro="" textlink="">
      <xdr:nvSpPr>
        <xdr:cNvPr id="38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39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40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333375</xdr:rowOff>
    </xdr:from>
    <xdr:to>
      <xdr:col>10</xdr:col>
      <xdr:colOff>0</xdr:colOff>
      <xdr:row>24</xdr:row>
      <xdr:rowOff>190500</xdr:rowOff>
    </xdr:to>
    <xdr:sp macro="" textlink="">
      <xdr:nvSpPr>
        <xdr:cNvPr id="41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42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43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333375</xdr:rowOff>
    </xdr:from>
    <xdr:to>
      <xdr:col>10</xdr:col>
      <xdr:colOff>0</xdr:colOff>
      <xdr:row>25</xdr:row>
      <xdr:rowOff>190500</xdr:rowOff>
    </xdr:to>
    <xdr:sp macro="" textlink="">
      <xdr:nvSpPr>
        <xdr:cNvPr id="44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45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46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333375</xdr:rowOff>
    </xdr:from>
    <xdr:to>
      <xdr:col>10</xdr:col>
      <xdr:colOff>0</xdr:colOff>
      <xdr:row>26</xdr:row>
      <xdr:rowOff>190500</xdr:rowOff>
    </xdr:to>
    <xdr:sp macro="" textlink="">
      <xdr:nvSpPr>
        <xdr:cNvPr id="47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48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49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333375</xdr:rowOff>
    </xdr:from>
    <xdr:to>
      <xdr:col>10</xdr:col>
      <xdr:colOff>0</xdr:colOff>
      <xdr:row>27</xdr:row>
      <xdr:rowOff>190500</xdr:rowOff>
    </xdr:to>
    <xdr:sp macro="" textlink="">
      <xdr:nvSpPr>
        <xdr:cNvPr id="50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51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52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333375</xdr:rowOff>
    </xdr:from>
    <xdr:to>
      <xdr:col>10</xdr:col>
      <xdr:colOff>0</xdr:colOff>
      <xdr:row>28</xdr:row>
      <xdr:rowOff>190500</xdr:rowOff>
    </xdr:to>
    <xdr:sp macro="" textlink="">
      <xdr:nvSpPr>
        <xdr:cNvPr id="53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54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28</xdr:row>
      <xdr:rowOff>133350</xdr:rowOff>
    </xdr:from>
    <xdr:to>
      <xdr:col>10</xdr:col>
      <xdr:colOff>0</xdr:colOff>
      <xdr:row>29</xdr:row>
      <xdr:rowOff>171450</xdr:rowOff>
    </xdr:to>
    <xdr:sp macro="" textlink="" fLocksText="0">
      <xdr:nvSpPr>
        <xdr:cNvPr id="55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28</xdr:row>
      <xdr:rowOff>333375</xdr:rowOff>
    </xdr:from>
    <xdr:to>
      <xdr:col>10</xdr:col>
      <xdr:colOff>0</xdr:colOff>
      <xdr:row>29</xdr:row>
      <xdr:rowOff>190500</xdr:rowOff>
    </xdr:to>
    <xdr:sp macro="" textlink="">
      <xdr:nvSpPr>
        <xdr:cNvPr id="56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10</xdr:col>
      <xdr:colOff>0</xdr:colOff>
      <xdr:row>29</xdr:row>
      <xdr:rowOff>171450</xdr:rowOff>
    </xdr:to>
    <xdr:sp macro="" textlink="" fLocksText="0">
      <xdr:nvSpPr>
        <xdr:cNvPr id="57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29</xdr:row>
      <xdr:rowOff>133350</xdr:rowOff>
    </xdr:from>
    <xdr:to>
      <xdr:col>10</xdr:col>
      <xdr:colOff>0</xdr:colOff>
      <xdr:row>30</xdr:row>
      <xdr:rowOff>171450</xdr:rowOff>
    </xdr:to>
    <xdr:sp macro="" textlink="" fLocksText="0">
      <xdr:nvSpPr>
        <xdr:cNvPr id="58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29</xdr:row>
      <xdr:rowOff>333375</xdr:rowOff>
    </xdr:from>
    <xdr:to>
      <xdr:col>10</xdr:col>
      <xdr:colOff>0</xdr:colOff>
      <xdr:row>30</xdr:row>
      <xdr:rowOff>190500</xdr:rowOff>
    </xdr:to>
    <xdr:sp macro="" textlink="">
      <xdr:nvSpPr>
        <xdr:cNvPr id="59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29</xdr:row>
      <xdr:rowOff>133350</xdr:rowOff>
    </xdr:from>
    <xdr:to>
      <xdr:col>10</xdr:col>
      <xdr:colOff>0</xdr:colOff>
      <xdr:row>30</xdr:row>
      <xdr:rowOff>171450</xdr:rowOff>
    </xdr:to>
    <xdr:sp macro="" textlink="" fLocksText="0">
      <xdr:nvSpPr>
        <xdr:cNvPr id="60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30</xdr:row>
      <xdr:rowOff>133350</xdr:rowOff>
    </xdr:from>
    <xdr:to>
      <xdr:col>10</xdr:col>
      <xdr:colOff>0</xdr:colOff>
      <xdr:row>31</xdr:row>
      <xdr:rowOff>171450</xdr:rowOff>
    </xdr:to>
    <xdr:sp macro="" textlink="" fLocksText="0">
      <xdr:nvSpPr>
        <xdr:cNvPr id="61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30</xdr:row>
      <xdr:rowOff>333375</xdr:rowOff>
    </xdr:from>
    <xdr:to>
      <xdr:col>10</xdr:col>
      <xdr:colOff>0</xdr:colOff>
      <xdr:row>31</xdr:row>
      <xdr:rowOff>190500</xdr:rowOff>
    </xdr:to>
    <xdr:sp macro="" textlink="">
      <xdr:nvSpPr>
        <xdr:cNvPr id="62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30</xdr:row>
      <xdr:rowOff>133350</xdr:rowOff>
    </xdr:from>
    <xdr:to>
      <xdr:col>10</xdr:col>
      <xdr:colOff>0</xdr:colOff>
      <xdr:row>31</xdr:row>
      <xdr:rowOff>171450</xdr:rowOff>
    </xdr:to>
    <xdr:sp macro="" textlink="" fLocksText="0">
      <xdr:nvSpPr>
        <xdr:cNvPr id="63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31</xdr:row>
      <xdr:rowOff>133350</xdr:rowOff>
    </xdr:from>
    <xdr:to>
      <xdr:col>10</xdr:col>
      <xdr:colOff>0</xdr:colOff>
      <xdr:row>32</xdr:row>
      <xdr:rowOff>171450</xdr:rowOff>
    </xdr:to>
    <xdr:sp macro="" textlink="" fLocksText="0">
      <xdr:nvSpPr>
        <xdr:cNvPr id="64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31</xdr:row>
      <xdr:rowOff>333375</xdr:rowOff>
    </xdr:from>
    <xdr:to>
      <xdr:col>10</xdr:col>
      <xdr:colOff>0</xdr:colOff>
      <xdr:row>32</xdr:row>
      <xdr:rowOff>190500</xdr:rowOff>
    </xdr:to>
    <xdr:sp macro="" textlink="">
      <xdr:nvSpPr>
        <xdr:cNvPr id="65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31</xdr:row>
      <xdr:rowOff>133350</xdr:rowOff>
    </xdr:from>
    <xdr:to>
      <xdr:col>10</xdr:col>
      <xdr:colOff>0</xdr:colOff>
      <xdr:row>32</xdr:row>
      <xdr:rowOff>171450</xdr:rowOff>
    </xdr:to>
    <xdr:sp macro="" textlink="" fLocksText="0">
      <xdr:nvSpPr>
        <xdr:cNvPr id="66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32</xdr:row>
      <xdr:rowOff>133350</xdr:rowOff>
    </xdr:from>
    <xdr:to>
      <xdr:col>10</xdr:col>
      <xdr:colOff>0</xdr:colOff>
      <xdr:row>33</xdr:row>
      <xdr:rowOff>171450</xdr:rowOff>
    </xdr:to>
    <xdr:sp macro="" textlink="" fLocksText="0">
      <xdr:nvSpPr>
        <xdr:cNvPr id="67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32</xdr:row>
      <xdr:rowOff>333375</xdr:rowOff>
    </xdr:from>
    <xdr:to>
      <xdr:col>10</xdr:col>
      <xdr:colOff>0</xdr:colOff>
      <xdr:row>33</xdr:row>
      <xdr:rowOff>190500</xdr:rowOff>
    </xdr:to>
    <xdr:sp macro="" textlink="">
      <xdr:nvSpPr>
        <xdr:cNvPr id="68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32</xdr:row>
      <xdr:rowOff>133350</xdr:rowOff>
    </xdr:from>
    <xdr:to>
      <xdr:col>10</xdr:col>
      <xdr:colOff>0</xdr:colOff>
      <xdr:row>33</xdr:row>
      <xdr:rowOff>171450</xdr:rowOff>
    </xdr:to>
    <xdr:sp macro="" textlink="" fLocksText="0">
      <xdr:nvSpPr>
        <xdr:cNvPr id="69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33</xdr:row>
      <xdr:rowOff>133350</xdr:rowOff>
    </xdr:from>
    <xdr:to>
      <xdr:col>10</xdr:col>
      <xdr:colOff>0</xdr:colOff>
      <xdr:row>34</xdr:row>
      <xdr:rowOff>0</xdr:rowOff>
    </xdr:to>
    <xdr:sp macro="" textlink="" fLocksText="0">
      <xdr:nvSpPr>
        <xdr:cNvPr id="70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11</xdr:row>
      <xdr:rowOff>333375</xdr:rowOff>
    </xdr:from>
    <xdr:to>
      <xdr:col>10</xdr:col>
      <xdr:colOff>0</xdr:colOff>
      <xdr:row>12</xdr:row>
      <xdr:rowOff>190500</xdr:rowOff>
    </xdr:to>
    <xdr:sp macro="" textlink="">
      <xdr:nvSpPr>
        <xdr:cNvPr id="71" name="Text 4"/>
        <xdr:cNvSpPr txBox="1">
          <a:spLocks noChangeArrowheads="1"/>
        </xdr:cNvSpPr>
      </xdr:nvSpPr>
      <xdr:spPr bwMode="auto">
        <a:xfrm>
          <a:off x="10134600" y="15335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macro="" textlink="" fLocksText="0">
      <xdr:nvSpPr>
        <xdr:cNvPr id="72" name="Text 5"/>
        <xdr:cNvSpPr txBox="1">
          <a:spLocks noChangeArrowheads="1"/>
        </xdr:cNvSpPr>
      </xdr:nvSpPr>
      <xdr:spPr bwMode="auto">
        <a:xfrm>
          <a:off x="10134600" y="133350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12</xdr:row>
      <xdr:rowOff>333375</xdr:rowOff>
    </xdr:from>
    <xdr:to>
      <xdr:col>10</xdr:col>
      <xdr:colOff>0</xdr:colOff>
      <xdr:row>13</xdr:row>
      <xdr:rowOff>190500</xdr:rowOff>
    </xdr:to>
    <xdr:sp macro="" textlink="">
      <xdr:nvSpPr>
        <xdr:cNvPr id="73" name="Text 4"/>
        <xdr:cNvSpPr txBox="1">
          <a:spLocks noChangeArrowheads="1"/>
        </xdr:cNvSpPr>
      </xdr:nvSpPr>
      <xdr:spPr bwMode="auto">
        <a:xfrm>
          <a:off x="10134600" y="1800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10</xdr:col>
      <xdr:colOff>0</xdr:colOff>
      <xdr:row>13</xdr:row>
      <xdr:rowOff>171450</xdr:rowOff>
    </xdr:to>
    <xdr:sp macro="" textlink="" fLocksText="0">
      <xdr:nvSpPr>
        <xdr:cNvPr id="74" name="Text 5"/>
        <xdr:cNvSpPr txBox="1">
          <a:spLocks noChangeArrowheads="1"/>
        </xdr:cNvSpPr>
      </xdr:nvSpPr>
      <xdr:spPr bwMode="auto">
        <a:xfrm>
          <a:off x="10134600" y="17240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13</xdr:row>
      <xdr:rowOff>333375</xdr:rowOff>
    </xdr:from>
    <xdr:to>
      <xdr:col>10</xdr:col>
      <xdr:colOff>0</xdr:colOff>
      <xdr:row>14</xdr:row>
      <xdr:rowOff>190500</xdr:rowOff>
    </xdr:to>
    <xdr:sp macro="" textlink="">
      <xdr:nvSpPr>
        <xdr:cNvPr id="75" name="Text 4"/>
        <xdr:cNvSpPr txBox="1">
          <a:spLocks noChangeArrowheads="1"/>
        </xdr:cNvSpPr>
      </xdr:nvSpPr>
      <xdr:spPr bwMode="auto">
        <a:xfrm>
          <a:off x="10134600" y="20097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0</xdr:colOff>
      <xdr:row>14</xdr:row>
      <xdr:rowOff>171450</xdr:rowOff>
    </xdr:to>
    <xdr:sp macro="" textlink="" fLocksText="0">
      <xdr:nvSpPr>
        <xdr:cNvPr id="76" name="Text 5"/>
        <xdr:cNvSpPr txBox="1">
          <a:spLocks noChangeArrowheads="1"/>
        </xdr:cNvSpPr>
      </xdr:nvSpPr>
      <xdr:spPr bwMode="auto">
        <a:xfrm>
          <a:off x="10134600" y="19335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77" name="Text 5"/>
        <xdr:cNvSpPr txBox="1">
          <a:spLocks noChangeArrowheads="1"/>
        </xdr:cNvSpPr>
      </xdr:nvSpPr>
      <xdr:spPr bwMode="auto">
        <a:xfrm>
          <a:off x="10134600" y="21431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333375</xdr:rowOff>
    </xdr:from>
    <xdr:to>
      <xdr:col>10</xdr:col>
      <xdr:colOff>0</xdr:colOff>
      <xdr:row>15</xdr:row>
      <xdr:rowOff>190500</xdr:rowOff>
    </xdr:to>
    <xdr:sp macro="" textlink="">
      <xdr:nvSpPr>
        <xdr:cNvPr id="78" name="Text 4"/>
        <xdr:cNvSpPr txBox="1">
          <a:spLocks noChangeArrowheads="1"/>
        </xdr:cNvSpPr>
      </xdr:nvSpPr>
      <xdr:spPr bwMode="auto">
        <a:xfrm>
          <a:off x="10134600" y="22193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79" name="Text 5"/>
        <xdr:cNvSpPr txBox="1">
          <a:spLocks noChangeArrowheads="1"/>
        </xdr:cNvSpPr>
      </xdr:nvSpPr>
      <xdr:spPr bwMode="auto">
        <a:xfrm>
          <a:off x="10134600" y="21431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80" name="Text 5"/>
        <xdr:cNvSpPr txBox="1">
          <a:spLocks noChangeArrowheads="1"/>
        </xdr:cNvSpPr>
      </xdr:nvSpPr>
      <xdr:spPr bwMode="auto">
        <a:xfrm>
          <a:off x="10134600" y="23526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333375</xdr:rowOff>
    </xdr:from>
    <xdr:to>
      <xdr:col>10</xdr:col>
      <xdr:colOff>0</xdr:colOff>
      <xdr:row>16</xdr:row>
      <xdr:rowOff>190500</xdr:rowOff>
    </xdr:to>
    <xdr:sp macro="" textlink="">
      <xdr:nvSpPr>
        <xdr:cNvPr id="81" name="Text 4"/>
        <xdr:cNvSpPr txBox="1">
          <a:spLocks noChangeArrowheads="1"/>
        </xdr:cNvSpPr>
      </xdr:nvSpPr>
      <xdr:spPr bwMode="auto">
        <a:xfrm>
          <a:off x="10134600" y="24288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82" name="Text 5"/>
        <xdr:cNvSpPr txBox="1">
          <a:spLocks noChangeArrowheads="1"/>
        </xdr:cNvSpPr>
      </xdr:nvSpPr>
      <xdr:spPr bwMode="auto">
        <a:xfrm>
          <a:off x="10134600" y="23526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83" name="Text 5"/>
        <xdr:cNvSpPr txBox="1">
          <a:spLocks noChangeArrowheads="1"/>
        </xdr:cNvSpPr>
      </xdr:nvSpPr>
      <xdr:spPr bwMode="auto">
        <a:xfrm>
          <a:off x="10134600" y="25622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333375</xdr:rowOff>
    </xdr:from>
    <xdr:to>
      <xdr:col>10</xdr:col>
      <xdr:colOff>0</xdr:colOff>
      <xdr:row>17</xdr:row>
      <xdr:rowOff>190500</xdr:rowOff>
    </xdr:to>
    <xdr:sp macro="" textlink="">
      <xdr:nvSpPr>
        <xdr:cNvPr id="84" name="Text 4"/>
        <xdr:cNvSpPr txBox="1">
          <a:spLocks noChangeArrowheads="1"/>
        </xdr:cNvSpPr>
      </xdr:nvSpPr>
      <xdr:spPr bwMode="auto">
        <a:xfrm>
          <a:off x="10134600" y="26384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85" name="Text 5"/>
        <xdr:cNvSpPr txBox="1">
          <a:spLocks noChangeArrowheads="1"/>
        </xdr:cNvSpPr>
      </xdr:nvSpPr>
      <xdr:spPr bwMode="auto">
        <a:xfrm>
          <a:off x="10134600" y="25622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86" name="Text 5"/>
        <xdr:cNvSpPr txBox="1">
          <a:spLocks noChangeArrowheads="1"/>
        </xdr:cNvSpPr>
      </xdr:nvSpPr>
      <xdr:spPr bwMode="auto">
        <a:xfrm>
          <a:off x="10134600" y="27717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333375</xdr:rowOff>
    </xdr:from>
    <xdr:to>
      <xdr:col>10</xdr:col>
      <xdr:colOff>0</xdr:colOff>
      <xdr:row>18</xdr:row>
      <xdr:rowOff>190500</xdr:rowOff>
    </xdr:to>
    <xdr:sp macro="" textlink="">
      <xdr:nvSpPr>
        <xdr:cNvPr id="87" name="Text 4"/>
        <xdr:cNvSpPr txBox="1">
          <a:spLocks noChangeArrowheads="1"/>
        </xdr:cNvSpPr>
      </xdr:nvSpPr>
      <xdr:spPr bwMode="auto">
        <a:xfrm>
          <a:off x="10134600" y="28479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88" name="Text 5"/>
        <xdr:cNvSpPr txBox="1">
          <a:spLocks noChangeArrowheads="1"/>
        </xdr:cNvSpPr>
      </xdr:nvSpPr>
      <xdr:spPr bwMode="auto">
        <a:xfrm>
          <a:off x="10134600" y="27717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89" name="Text 5"/>
        <xdr:cNvSpPr txBox="1">
          <a:spLocks noChangeArrowheads="1"/>
        </xdr:cNvSpPr>
      </xdr:nvSpPr>
      <xdr:spPr bwMode="auto">
        <a:xfrm>
          <a:off x="10134600" y="29813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333375</xdr:rowOff>
    </xdr:from>
    <xdr:to>
      <xdr:col>10</xdr:col>
      <xdr:colOff>0</xdr:colOff>
      <xdr:row>19</xdr:row>
      <xdr:rowOff>190500</xdr:rowOff>
    </xdr:to>
    <xdr:sp macro="" textlink="">
      <xdr:nvSpPr>
        <xdr:cNvPr id="90" name="Text 4"/>
        <xdr:cNvSpPr txBox="1">
          <a:spLocks noChangeArrowheads="1"/>
        </xdr:cNvSpPr>
      </xdr:nvSpPr>
      <xdr:spPr bwMode="auto">
        <a:xfrm>
          <a:off x="10134600" y="30575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91" name="Text 5"/>
        <xdr:cNvSpPr txBox="1">
          <a:spLocks noChangeArrowheads="1"/>
        </xdr:cNvSpPr>
      </xdr:nvSpPr>
      <xdr:spPr bwMode="auto">
        <a:xfrm>
          <a:off x="10134600" y="29813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92" name="Text 5"/>
        <xdr:cNvSpPr txBox="1">
          <a:spLocks noChangeArrowheads="1"/>
        </xdr:cNvSpPr>
      </xdr:nvSpPr>
      <xdr:spPr bwMode="auto">
        <a:xfrm>
          <a:off x="10134600" y="31908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333375</xdr:rowOff>
    </xdr:from>
    <xdr:to>
      <xdr:col>10</xdr:col>
      <xdr:colOff>0</xdr:colOff>
      <xdr:row>20</xdr:row>
      <xdr:rowOff>190500</xdr:rowOff>
    </xdr:to>
    <xdr:sp macro="" textlink="">
      <xdr:nvSpPr>
        <xdr:cNvPr id="93" name="Text 4"/>
        <xdr:cNvSpPr txBox="1">
          <a:spLocks noChangeArrowheads="1"/>
        </xdr:cNvSpPr>
      </xdr:nvSpPr>
      <xdr:spPr bwMode="auto">
        <a:xfrm>
          <a:off x="10134600" y="32670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94" name="Text 5"/>
        <xdr:cNvSpPr txBox="1">
          <a:spLocks noChangeArrowheads="1"/>
        </xdr:cNvSpPr>
      </xdr:nvSpPr>
      <xdr:spPr bwMode="auto">
        <a:xfrm>
          <a:off x="10134600" y="31908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95" name="Text 5"/>
        <xdr:cNvSpPr txBox="1">
          <a:spLocks noChangeArrowheads="1"/>
        </xdr:cNvSpPr>
      </xdr:nvSpPr>
      <xdr:spPr bwMode="auto">
        <a:xfrm>
          <a:off x="10134600" y="34004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333375</xdr:rowOff>
    </xdr:from>
    <xdr:to>
      <xdr:col>10</xdr:col>
      <xdr:colOff>0</xdr:colOff>
      <xdr:row>21</xdr:row>
      <xdr:rowOff>190500</xdr:rowOff>
    </xdr:to>
    <xdr:sp macro="" textlink="">
      <xdr:nvSpPr>
        <xdr:cNvPr id="96" name="Text 4"/>
        <xdr:cNvSpPr txBox="1">
          <a:spLocks noChangeArrowheads="1"/>
        </xdr:cNvSpPr>
      </xdr:nvSpPr>
      <xdr:spPr bwMode="auto">
        <a:xfrm>
          <a:off x="10134600" y="35052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97" name="Text 5"/>
        <xdr:cNvSpPr txBox="1">
          <a:spLocks noChangeArrowheads="1"/>
        </xdr:cNvSpPr>
      </xdr:nvSpPr>
      <xdr:spPr bwMode="auto">
        <a:xfrm>
          <a:off x="10134600" y="34004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98" name="Text 5"/>
        <xdr:cNvSpPr txBox="1">
          <a:spLocks noChangeArrowheads="1"/>
        </xdr:cNvSpPr>
      </xdr:nvSpPr>
      <xdr:spPr bwMode="auto">
        <a:xfrm>
          <a:off x="10134600" y="36385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333375</xdr:rowOff>
    </xdr:from>
    <xdr:to>
      <xdr:col>10</xdr:col>
      <xdr:colOff>0</xdr:colOff>
      <xdr:row>22</xdr:row>
      <xdr:rowOff>190500</xdr:rowOff>
    </xdr:to>
    <xdr:sp macro="" textlink="">
      <xdr:nvSpPr>
        <xdr:cNvPr id="99" name="Text 4"/>
        <xdr:cNvSpPr txBox="1">
          <a:spLocks noChangeArrowheads="1"/>
        </xdr:cNvSpPr>
      </xdr:nvSpPr>
      <xdr:spPr bwMode="auto">
        <a:xfrm>
          <a:off x="10134600" y="37433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100" name="Text 5"/>
        <xdr:cNvSpPr txBox="1">
          <a:spLocks noChangeArrowheads="1"/>
        </xdr:cNvSpPr>
      </xdr:nvSpPr>
      <xdr:spPr bwMode="auto">
        <a:xfrm>
          <a:off x="10134600" y="36385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101" name="Text 5"/>
        <xdr:cNvSpPr txBox="1">
          <a:spLocks noChangeArrowheads="1"/>
        </xdr:cNvSpPr>
      </xdr:nvSpPr>
      <xdr:spPr bwMode="auto">
        <a:xfrm>
          <a:off x="10134600" y="38766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333375</xdr:rowOff>
    </xdr:from>
    <xdr:to>
      <xdr:col>10</xdr:col>
      <xdr:colOff>0</xdr:colOff>
      <xdr:row>23</xdr:row>
      <xdr:rowOff>190500</xdr:rowOff>
    </xdr:to>
    <xdr:sp macro="" textlink="">
      <xdr:nvSpPr>
        <xdr:cNvPr id="102" name="Text 4"/>
        <xdr:cNvSpPr txBox="1">
          <a:spLocks noChangeArrowheads="1"/>
        </xdr:cNvSpPr>
      </xdr:nvSpPr>
      <xdr:spPr bwMode="auto">
        <a:xfrm>
          <a:off x="10134600" y="3952875"/>
          <a:ext cx="0" cy="1714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103" name="Text 5"/>
        <xdr:cNvSpPr txBox="1">
          <a:spLocks noChangeArrowheads="1"/>
        </xdr:cNvSpPr>
      </xdr:nvSpPr>
      <xdr:spPr bwMode="auto">
        <a:xfrm>
          <a:off x="10134600" y="38766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104" name="Text 5"/>
        <xdr:cNvSpPr txBox="1">
          <a:spLocks noChangeArrowheads="1"/>
        </xdr:cNvSpPr>
      </xdr:nvSpPr>
      <xdr:spPr bwMode="auto">
        <a:xfrm>
          <a:off x="10134600" y="4086225"/>
          <a:ext cx="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333375</xdr:rowOff>
    </xdr:from>
    <xdr:to>
      <xdr:col>10</xdr:col>
      <xdr:colOff>0</xdr:colOff>
      <xdr:row>24</xdr:row>
      <xdr:rowOff>190500</xdr:rowOff>
    </xdr:to>
    <xdr:sp macro="" textlink="">
      <xdr:nvSpPr>
        <xdr:cNvPr id="105" name="Text 4"/>
        <xdr:cNvSpPr txBox="1">
          <a:spLocks noChangeArrowheads="1"/>
        </xdr:cNvSpPr>
      </xdr:nvSpPr>
      <xdr:spPr bwMode="auto">
        <a:xfrm>
          <a:off x="10134600" y="41243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106" name="Text 5"/>
        <xdr:cNvSpPr txBox="1">
          <a:spLocks noChangeArrowheads="1"/>
        </xdr:cNvSpPr>
      </xdr:nvSpPr>
      <xdr:spPr bwMode="auto">
        <a:xfrm>
          <a:off x="10134600" y="4086225"/>
          <a:ext cx="0" cy="2095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107" name="Text 5"/>
        <xdr:cNvSpPr txBox="1">
          <a:spLocks noChangeArrowheads="1"/>
        </xdr:cNvSpPr>
      </xdr:nvSpPr>
      <xdr:spPr bwMode="auto">
        <a:xfrm>
          <a:off x="10134600" y="42576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333375</xdr:rowOff>
    </xdr:from>
    <xdr:to>
      <xdr:col>10</xdr:col>
      <xdr:colOff>0</xdr:colOff>
      <xdr:row>25</xdr:row>
      <xdr:rowOff>190500</xdr:rowOff>
    </xdr:to>
    <xdr:sp macro="" textlink="">
      <xdr:nvSpPr>
        <xdr:cNvPr id="108" name="Text 4"/>
        <xdr:cNvSpPr txBox="1">
          <a:spLocks noChangeArrowheads="1"/>
        </xdr:cNvSpPr>
      </xdr:nvSpPr>
      <xdr:spPr bwMode="auto">
        <a:xfrm>
          <a:off x="10134600" y="43338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109" name="Text 5"/>
        <xdr:cNvSpPr txBox="1">
          <a:spLocks noChangeArrowheads="1"/>
        </xdr:cNvSpPr>
      </xdr:nvSpPr>
      <xdr:spPr bwMode="auto">
        <a:xfrm>
          <a:off x="10134600" y="42576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110" name="Text 5"/>
        <xdr:cNvSpPr txBox="1">
          <a:spLocks noChangeArrowheads="1"/>
        </xdr:cNvSpPr>
      </xdr:nvSpPr>
      <xdr:spPr bwMode="auto">
        <a:xfrm>
          <a:off x="10134600" y="44672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333375</xdr:rowOff>
    </xdr:from>
    <xdr:to>
      <xdr:col>10</xdr:col>
      <xdr:colOff>0</xdr:colOff>
      <xdr:row>26</xdr:row>
      <xdr:rowOff>190500</xdr:rowOff>
    </xdr:to>
    <xdr:sp macro="" textlink="">
      <xdr:nvSpPr>
        <xdr:cNvPr id="111" name="Text 4"/>
        <xdr:cNvSpPr txBox="1">
          <a:spLocks noChangeArrowheads="1"/>
        </xdr:cNvSpPr>
      </xdr:nvSpPr>
      <xdr:spPr bwMode="auto">
        <a:xfrm>
          <a:off x="10134600" y="45434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112" name="Text 5"/>
        <xdr:cNvSpPr txBox="1">
          <a:spLocks noChangeArrowheads="1"/>
        </xdr:cNvSpPr>
      </xdr:nvSpPr>
      <xdr:spPr bwMode="auto">
        <a:xfrm>
          <a:off x="10134600" y="44672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113" name="Text 5"/>
        <xdr:cNvSpPr txBox="1">
          <a:spLocks noChangeArrowheads="1"/>
        </xdr:cNvSpPr>
      </xdr:nvSpPr>
      <xdr:spPr bwMode="auto">
        <a:xfrm>
          <a:off x="10134600" y="46767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333375</xdr:rowOff>
    </xdr:from>
    <xdr:to>
      <xdr:col>10</xdr:col>
      <xdr:colOff>0</xdr:colOff>
      <xdr:row>27</xdr:row>
      <xdr:rowOff>190500</xdr:rowOff>
    </xdr:to>
    <xdr:sp macro="" textlink="">
      <xdr:nvSpPr>
        <xdr:cNvPr id="114" name="Text 4"/>
        <xdr:cNvSpPr txBox="1">
          <a:spLocks noChangeArrowheads="1"/>
        </xdr:cNvSpPr>
      </xdr:nvSpPr>
      <xdr:spPr bwMode="auto">
        <a:xfrm>
          <a:off x="10134600" y="47529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115" name="Text 5"/>
        <xdr:cNvSpPr txBox="1">
          <a:spLocks noChangeArrowheads="1"/>
        </xdr:cNvSpPr>
      </xdr:nvSpPr>
      <xdr:spPr bwMode="auto">
        <a:xfrm>
          <a:off x="10134600" y="46767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116" name="Text 5"/>
        <xdr:cNvSpPr txBox="1">
          <a:spLocks noChangeArrowheads="1"/>
        </xdr:cNvSpPr>
      </xdr:nvSpPr>
      <xdr:spPr bwMode="auto">
        <a:xfrm>
          <a:off x="10134600" y="48863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333375</xdr:rowOff>
    </xdr:from>
    <xdr:to>
      <xdr:col>10</xdr:col>
      <xdr:colOff>0</xdr:colOff>
      <xdr:row>28</xdr:row>
      <xdr:rowOff>190500</xdr:rowOff>
    </xdr:to>
    <xdr:sp macro="" textlink="">
      <xdr:nvSpPr>
        <xdr:cNvPr id="117" name="Text 4"/>
        <xdr:cNvSpPr txBox="1">
          <a:spLocks noChangeArrowheads="1"/>
        </xdr:cNvSpPr>
      </xdr:nvSpPr>
      <xdr:spPr bwMode="auto">
        <a:xfrm>
          <a:off x="10134600" y="49625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118" name="Text 5"/>
        <xdr:cNvSpPr txBox="1">
          <a:spLocks noChangeArrowheads="1"/>
        </xdr:cNvSpPr>
      </xdr:nvSpPr>
      <xdr:spPr bwMode="auto">
        <a:xfrm>
          <a:off x="10134600" y="48863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28</xdr:row>
      <xdr:rowOff>133350</xdr:rowOff>
    </xdr:from>
    <xdr:to>
      <xdr:col>10</xdr:col>
      <xdr:colOff>0</xdr:colOff>
      <xdr:row>29</xdr:row>
      <xdr:rowOff>171450</xdr:rowOff>
    </xdr:to>
    <xdr:sp macro="" textlink="" fLocksText="0">
      <xdr:nvSpPr>
        <xdr:cNvPr id="119" name="Text 5"/>
        <xdr:cNvSpPr txBox="1">
          <a:spLocks noChangeArrowheads="1"/>
        </xdr:cNvSpPr>
      </xdr:nvSpPr>
      <xdr:spPr bwMode="auto">
        <a:xfrm>
          <a:off x="10134600" y="50958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28</xdr:row>
      <xdr:rowOff>333375</xdr:rowOff>
    </xdr:from>
    <xdr:to>
      <xdr:col>10</xdr:col>
      <xdr:colOff>0</xdr:colOff>
      <xdr:row>29</xdr:row>
      <xdr:rowOff>190500</xdr:rowOff>
    </xdr:to>
    <xdr:sp macro="" textlink="">
      <xdr:nvSpPr>
        <xdr:cNvPr id="120" name="Text 4"/>
        <xdr:cNvSpPr txBox="1">
          <a:spLocks noChangeArrowheads="1"/>
        </xdr:cNvSpPr>
      </xdr:nvSpPr>
      <xdr:spPr bwMode="auto">
        <a:xfrm>
          <a:off x="10134600" y="51720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28</xdr:row>
      <xdr:rowOff>133350</xdr:rowOff>
    </xdr:from>
    <xdr:to>
      <xdr:col>10</xdr:col>
      <xdr:colOff>0</xdr:colOff>
      <xdr:row>29</xdr:row>
      <xdr:rowOff>171450</xdr:rowOff>
    </xdr:to>
    <xdr:sp macro="" textlink="" fLocksText="0">
      <xdr:nvSpPr>
        <xdr:cNvPr id="121" name="Text 5"/>
        <xdr:cNvSpPr txBox="1">
          <a:spLocks noChangeArrowheads="1"/>
        </xdr:cNvSpPr>
      </xdr:nvSpPr>
      <xdr:spPr bwMode="auto">
        <a:xfrm>
          <a:off x="10134600" y="50958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29</xdr:row>
      <xdr:rowOff>133350</xdr:rowOff>
    </xdr:from>
    <xdr:to>
      <xdr:col>10</xdr:col>
      <xdr:colOff>0</xdr:colOff>
      <xdr:row>30</xdr:row>
      <xdr:rowOff>171450</xdr:rowOff>
    </xdr:to>
    <xdr:sp macro="" textlink="" fLocksText="0">
      <xdr:nvSpPr>
        <xdr:cNvPr id="122" name="Text 5"/>
        <xdr:cNvSpPr txBox="1">
          <a:spLocks noChangeArrowheads="1"/>
        </xdr:cNvSpPr>
      </xdr:nvSpPr>
      <xdr:spPr bwMode="auto">
        <a:xfrm>
          <a:off x="10134600" y="5305425"/>
          <a:ext cx="0" cy="2857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29</xdr:row>
      <xdr:rowOff>333375</xdr:rowOff>
    </xdr:from>
    <xdr:to>
      <xdr:col>10</xdr:col>
      <xdr:colOff>0</xdr:colOff>
      <xdr:row>30</xdr:row>
      <xdr:rowOff>190500</xdr:rowOff>
    </xdr:to>
    <xdr:sp macro="" textlink="">
      <xdr:nvSpPr>
        <xdr:cNvPr id="123" name="Text 4"/>
        <xdr:cNvSpPr txBox="1">
          <a:spLocks noChangeArrowheads="1"/>
        </xdr:cNvSpPr>
      </xdr:nvSpPr>
      <xdr:spPr bwMode="auto">
        <a:xfrm>
          <a:off x="10134600" y="54197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29</xdr:row>
      <xdr:rowOff>133350</xdr:rowOff>
    </xdr:from>
    <xdr:to>
      <xdr:col>10</xdr:col>
      <xdr:colOff>0</xdr:colOff>
      <xdr:row>30</xdr:row>
      <xdr:rowOff>171450</xdr:rowOff>
    </xdr:to>
    <xdr:sp macro="" textlink="" fLocksText="0">
      <xdr:nvSpPr>
        <xdr:cNvPr id="124" name="Text 5"/>
        <xdr:cNvSpPr txBox="1">
          <a:spLocks noChangeArrowheads="1"/>
        </xdr:cNvSpPr>
      </xdr:nvSpPr>
      <xdr:spPr bwMode="auto">
        <a:xfrm>
          <a:off x="10134600" y="5305425"/>
          <a:ext cx="0" cy="2857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30</xdr:row>
      <xdr:rowOff>133350</xdr:rowOff>
    </xdr:from>
    <xdr:to>
      <xdr:col>10</xdr:col>
      <xdr:colOff>0</xdr:colOff>
      <xdr:row>31</xdr:row>
      <xdr:rowOff>171450</xdr:rowOff>
    </xdr:to>
    <xdr:sp macro="" textlink="" fLocksText="0">
      <xdr:nvSpPr>
        <xdr:cNvPr id="125" name="Text 5"/>
        <xdr:cNvSpPr txBox="1">
          <a:spLocks noChangeArrowheads="1"/>
        </xdr:cNvSpPr>
      </xdr:nvSpPr>
      <xdr:spPr bwMode="auto">
        <a:xfrm>
          <a:off x="10134600" y="5553075"/>
          <a:ext cx="0" cy="2857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30</xdr:row>
      <xdr:rowOff>333375</xdr:rowOff>
    </xdr:from>
    <xdr:to>
      <xdr:col>10</xdr:col>
      <xdr:colOff>0</xdr:colOff>
      <xdr:row>31</xdr:row>
      <xdr:rowOff>190500</xdr:rowOff>
    </xdr:to>
    <xdr:sp macro="" textlink="">
      <xdr:nvSpPr>
        <xdr:cNvPr id="126" name="Text 4"/>
        <xdr:cNvSpPr txBox="1">
          <a:spLocks noChangeArrowheads="1"/>
        </xdr:cNvSpPr>
      </xdr:nvSpPr>
      <xdr:spPr bwMode="auto">
        <a:xfrm>
          <a:off x="10134600" y="56673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30</xdr:row>
      <xdr:rowOff>133350</xdr:rowOff>
    </xdr:from>
    <xdr:to>
      <xdr:col>10</xdr:col>
      <xdr:colOff>0</xdr:colOff>
      <xdr:row>31</xdr:row>
      <xdr:rowOff>171450</xdr:rowOff>
    </xdr:to>
    <xdr:sp macro="" textlink="" fLocksText="0">
      <xdr:nvSpPr>
        <xdr:cNvPr id="127" name="Text 5"/>
        <xdr:cNvSpPr txBox="1">
          <a:spLocks noChangeArrowheads="1"/>
        </xdr:cNvSpPr>
      </xdr:nvSpPr>
      <xdr:spPr bwMode="auto">
        <a:xfrm>
          <a:off x="10134600" y="5553075"/>
          <a:ext cx="0" cy="2857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31</xdr:row>
      <xdr:rowOff>133350</xdr:rowOff>
    </xdr:from>
    <xdr:to>
      <xdr:col>10</xdr:col>
      <xdr:colOff>0</xdr:colOff>
      <xdr:row>32</xdr:row>
      <xdr:rowOff>171450</xdr:rowOff>
    </xdr:to>
    <xdr:sp macro="" textlink="" fLocksText="0">
      <xdr:nvSpPr>
        <xdr:cNvPr id="128" name="Text 5"/>
        <xdr:cNvSpPr txBox="1">
          <a:spLocks noChangeArrowheads="1"/>
        </xdr:cNvSpPr>
      </xdr:nvSpPr>
      <xdr:spPr bwMode="auto">
        <a:xfrm>
          <a:off x="10134600" y="5800725"/>
          <a:ext cx="0" cy="2857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31</xdr:row>
      <xdr:rowOff>333375</xdr:rowOff>
    </xdr:from>
    <xdr:to>
      <xdr:col>10</xdr:col>
      <xdr:colOff>0</xdr:colOff>
      <xdr:row>32</xdr:row>
      <xdr:rowOff>190500</xdr:rowOff>
    </xdr:to>
    <xdr:sp macro="" textlink="">
      <xdr:nvSpPr>
        <xdr:cNvPr id="129" name="Text 4"/>
        <xdr:cNvSpPr txBox="1">
          <a:spLocks noChangeArrowheads="1"/>
        </xdr:cNvSpPr>
      </xdr:nvSpPr>
      <xdr:spPr bwMode="auto">
        <a:xfrm>
          <a:off x="10134600" y="59150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31</xdr:row>
      <xdr:rowOff>133350</xdr:rowOff>
    </xdr:from>
    <xdr:to>
      <xdr:col>10</xdr:col>
      <xdr:colOff>0</xdr:colOff>
      <xdr:row>32</xdr:row>
      <xdr:rowOff>171450</xdr:rowOff>
    </xdr:to>
    <xdr:sp macro="" textlink="" fLocksText="0">
      <xdr:nvSpPr>
        <xdr:cNvPr id="130" name="Text 5"/>
        <xdr:cNvSpPr txBox="1">
          <a:spLocks noChangeArrowheads="1"/>
        </xdr:cNvSpPr>
      </xdr:nvSpPr>
      <xdr:spPr bwMode="auto">
        <a:xfrm>
          <a:off x="10134600" y="5800725"/>
          <a:ext cx="0" cy="2857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32</xdr:row>
      <xdr:rowOff>133350</xdr:rowOff>
    </xdr:from>
    <xdr:to>
      <xdr:col>10</xdr:col>
      <xdr:colOff>0</xdr:colOff>
      <xdr:row>33</xdr:row>
      <xdr:rowOff>171450</xdr:rowOff>
    </xdr:to>
    <xdr:sp macro="" textlink="" fLocksText="0">
      <xdr:nvSpPr>
        <xdr:cNvPr id="131" name="Text 5"/>
        <xdr:cNvSpPr txBox="1">
          <a:spLocks noChangeArrowheads="1"/>
        </xdr:cNvSpPr>
      </xdr:nvSpPr>
      <xdr:spPr bwMode="auto">
        <a:xfrm>
          <a:off x="10134600" y="60483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32</xdr:row>
      <xdr:rowOff>333375</xdr:rowOff>
    </xdr:from>
    <xdr:to>
      <xdr:col>10</xdr:col>
      <xdr:colOff>0</xdr:colOff>
      <xdr:row>33</xdr:row>
      <xdr:rowOff>190500</xdr:rowOff>
    </xdr:to>
    <xdr:sp macro="" textlink="">
      <xdr:nvSpPr>
        <xdr:cNvPr id="132" name="Text 4"/>
        <xdr:cNvSpPr txBox="1">
          <a:spLocks noChangeArrowheads="1"/>
        </xdr:cNvSpPr>
      </xdr:nvSpPr>
      <xdr:spPr bwMode="auto">
        <a:xfrm>
          <a:off x="10134600" y="61245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32</xdr:row>
      <xdr:rowOff>133350</xdr:rowOff>
    </xdr:from>
    <xdr:to>
      <xdr:col>10</xdr:col>
      <xdr:colOff>0</xdr:colOff>
      <xdr:row>33</xdr:row>
      <xdr:rowOff>171450</xdr:rowOff>
    </xdr:to>
    <xdr:sp macro="" textlink="" fLocksText="0">
      <xdr:nvSpPr>
        <xdr:cNvPr id="133" name="Text 5"/>
        <xdr:cNvSpPr txBox="1">
          <a:spLocks noChangeArrowheads="1"/>
        </xdr:cNvSpPr>
      </xdr:nvSpPr>
      <xdr:spPr bwMode="auto">
        <a:xfrm>
          <a:off x="10134600" y="60483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33</xdr:row>
      <xdr:rowOff>133350</xdr:rowOff>
    </xdr:from>
    <xdr:to>
      <xdr:col>10</xdr:col>
      <xdr:colOff>0</xdr:colOff>
      <xdr:row>34</xdr:row>
      <xdr:rowOff>0</xdr:rowOff>
    </xdr:to>
    <xdr:sp macro="" textlink="" fLocksText="0">
      <xdr:nvSpPr>
        <xdr:cNvPr id="134" name="Text 5"/>
        <xdr:cNvSpPr txBox="1">
          <a:spLocks noChangeArrowheads="1"/>
        </xdr:cNvSpPr>
      </xdr:nvSpPr>
      <xdr:spPr bwMode="auto">
        <a:xfrm>
          <a:off x="10134600" y="625792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14</xdr:col>
      <xdr:colOff>47625</xdr:colOff>
      <xdr:row>5</xdr:row>
      <xdr:rowOff>38100</xdr:rowOff>
    </xdr:from>
    <xdr:to>
      <xdr:col>14</xdr:col>
      <xdr:colOff>561975</xdr:colOff>
      <xdr:row>33</xdr:row>
      <xdr:rowOff>161925</xdr:rowOff>
    </xdr:to>
    <xdr:sp macro="" textlink="">
      <xdr:nvSpPr>
        <xdr:cNvPr id="135" name="TextBox 134"/>
        <xdr:cNvSpPr txBox="1"/>
      </xdr:nvSpPr>
      <xdr:spPr>
        <a:xfrm>
          <a:off x="8829675" y="38100"/>
          <a:ext cx="514350" cy="6153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6</a:t>
          </a:r>
        </a:p>
      </xdr:txBody>
    </xdr:sp>
    <xdr:clientData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macro="" textlink="" fLocksText="0">
      <xdr:nvSpPr>
        <xdr:cNvPr id="138" name="Text 5"/>
        <xdr:cNvSpPr txBox="1">
          <a:spLocks noChangeArrowheads="1"/>
        </xdr:cNvSpPr>
      </xdr:nvSpPr>
      <xdr:spPr bwMode="auto">
        <a:xfrm>
          <a:off x="8181975" y="1314450"/>
          <a:ext cx="0" cy="3524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11</xdr:row>
      <xdr:rowOff>133350</xdr:rowOff>
    </xdr:from>
    <xdr:to>
      <xdr:col>13</xdr:col>
      <xdr:colOff>0</xdr:colOff>
      <xdr:row>12</xdr:row>
      <xdr:rowOff>171450</xdr:rowOff>
    </xdr:to>
    <xdr:sp macro="" textlink="" fLocksText="0">
      <xdr:nvSpPr>
        <xdr:cNvPr id="139" name="Text 5"/>
        <xdr:cNvSpPr txBox="1">
          <a:spLocks noChangeArrowheads="1"/>
        </xdr:cNvSpPr>
      </xdr:nvSpPr>
      <xdr:spPr bwMode="auto">
        <a:xfrm>
          <a:off x="8181975" y="1314450"/>
          <a:ext cx="0" cy="3524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0</xdr:row>
      <xdr:rowOff>28575</xdr:rowOff>
    </xdr:from>
    <xdr:to>
      <xdr:col>9</xdr:col>
      <xdr:colOff>581025</xdr:colOff>
      <xdr:row>29</xdr:row>
      <xdr:rowOff>171450</xdr:rowOff>
    </xdr:to>
    <xdr:sp macro="" textlink="">
      <xdr:nvSpPr>
        <xdr:cNvPr id="2" name="TextBox 1"/>
        <xdr:cNvSpPr txBox="1"/>
      </xdr:nvSpPr>
      <xdr:spPr>
        <a:xfrm>
          <a:off x="8429625" y="28575"/>
          <a:ext cx="533400" cy="6286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200025</xdr:rowOff>
    </xdr:from>
    <xdr:to>
      <xdr:col>33</xdr:col>
      <xdr:colOff>0</xdr:colOff>
      <xdr:row>1</xdr:row>
      <xdr:rowOff>228600</xdr:rowOff>
    </xdr:to>
    <xdr:sp macro="" textlink="" fLocksText="0">
      <xdr:nvSpPr>
        <xdr:cNvPr id="3" name="Text 5"/>
        <xdr:cNvSpPr txBox="1">
          <a:spLocks noChangeArrowheads="1"/>
        </xdr:cNvSpPr>
      </xdr:nvSpPr>
      <xdr:spPr bwMode="auto">
        <a:xfrm>
          <a:off x="30575250" y="7524750"/>
          <a:ext cx="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27</xdr:col>
      <xdr:colOff>0</xdr:colOff>
      <xdr:row>5</xdr:row>
      <xdr:rowOff>200025</xdr:rowOff>
    </xdr:from>
    <xdr:to>
      <xdr:col>27</xdr:col>
      <xdr:colOff>0</xdr:colOff>
      <xdr:row>6</xdr:row>
      <xdr:rowOff>228600</xdr:rowOff>
    </xdr:to>
    <xdr:sp macro="" textlink="" fLocksText="0">
      <xdr:nvSpPr>
        <xdr:cNvPr id="7" name="Text 5"/>
        <xdr:cNvSpPr txBox="1">
          <a:spLocks noChangeArrowheads="1"/>
        </xdr:cNvSpPr>
      </xdr:nvSpPr>
      <xdr:spPr bwMode="auto">
        <a:xfrm>
          <a:off x="26917650" y="85629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27</xdr:col>
      <xdr:colOff>0</xdr:colOff>
      <xdr:row>5</xdr:row>
      <xdr:rowOff>200025</xdr:rowOff>
    </xdr:from>
    <xdr:to>
      <xdr:col>27</xdr:col>
      <xdr:colOff>0</xdr:colOff>
      <xdr:row>6</xdr:row>
      <xdr:rowOff>228600</xdr:rowOff>
    </xdr:to>
    <xdr:sp macro="" textlink="" fLocksText="0">
      <xdr:nvSpPr>
        <xdr:cNvPr id="10" name="Text 5"/>
        <xdr:cNvSpPr txBox="1">
          <a:spLocks noChangeArrowheads="1"/>
        </xdr:cNvSpPr>
      </xdr:nvSpPr>
      <xdr:spPr bwMode="auto">
        <a:xfrm>
          <a:off x="26917650" y="85629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42</xdr:col>
      <xdr:colOff>0</xdr:colOff>
      <xdr:row>0</xdr:row>
      <xdr:rowOff>200025</xdr:rowOff>
    </xdr:from>
    <xdr:to>
      <xdr:col>42</xdr:col>
      <xdr:colOff>0</xdr:colOff>
      <xdr:row>1</xdr:row>
      <xdr:rowOff>228600</xdr:rowOff>
    </xdr:to>
    <xdr:sp macro="" textlink="" fLocksText="0">
      <xdr:nvSpPr>
        <xdr:cNvPr id="13" name="Text 5"/>
        <xdr:cNvSpPr txBox="1">
          <a:spLocks noChangeArrowheads="1"/>
        </xdr:cNvSpPr>
      </xdr:nvSpPr>
      <xdr:spPr bwMode="auto">
        <a:xfrm>
          <a:off x="30575250" y="7524750"/>
          <a:ext cx="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36</xdr:col>
      <xdr:colOff>0</xdr:colOff>
      <xdr:row>5</xdr:row>
      <xdr:rowOff>200025</xdr:rowOff>
    </xdr:from>
    <xdr:to>
      <xdr:col>36</xdr:col>
      <xdr:colOff>0</xdr:colOff>
      <xdr:row>6</xdr:row>
      <xdr:rowOff>228600</xdr:rowOff>
    </xdr:to>
    <xdr:sp macro="" textlink="" fLocksText="0">
      <xdr:nvSpPr>
        <xdr:cNvPr id="17" name="Text 5"/>
        <xdr:cNvSpPr txBox="1">
          <a:spLocks noChangeArrowheads="1"/>
        </xdr:cNvSpPr>
      </xdr:nvSpPr>
      <xdr:spPr bwMode="auto">
        <a:xfrm>
          <a:off x="26917650" y="85629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36</xdr:col>
      <xdr:colOff>0</xdr:colOff>
      <xdr:row>5</xdr:row>
      <xdr:rowOff>200025</xdr:rowOff>
    </xdr:from>
    <xdr:to>
      <xdr:col>36</xdr:col>
      <xdr:colOff>0</xdr:colOff>
      <xdr:row>6</xdr:row>
      <xdr:rowOff>228600</xdr:rowOff>
    </xdr:to>
    <xdr:sp macro="" textlink="" fLocksText="0">
      <xdr:nvSpPr>
        <xdr:cNvPr id="20" name="Text 5"/>
        <xdr:cNvSpPr txBox="1">
          <a:spLocks noChangeArrowheads="1"/>
        </xdr:cNvSpPr>
      </xdr:nvSpPr>
      <xdr:spPr bwMode="auto">
        <a:xfrm>
          <a:off x="26917650" y="85629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14</xdr:col>
      <xdr:colOff>76200</xdr:colOff>
      <xdr:row>0</xdr:row>
      <xdr:rowOff>19050</xdr:rowOff>
    </xdr:from>
    <xdr:to>
      <xdr:col>14</xdr:col>
      <xdr:colOff>561975</xdr:colOff>
      <xdr:row>23</xdr:row>
      <xdr:rowOff>190500</xdr:rowOff>
    </xdr:to>
    <xdr:sp macro="" textlink="">
      <xdr:nvSpPr>
        <xdr:cNvPr id="8" name="TextBox 7"/>
        <xdr:cNvSpPr txBox="1"/>
      </xdr:nvSpPr>
      <xdr:spPr>
        <a:xfrm>
          <a:off x="8524875" y="19050"/>
          <a:ext cx="485775" cy="575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20</xdr:col>
      <xdr:colOff>0</xdr:colOff>
      <xdr:row>7</xdr:row>
      <xdr:rowOff>190500</xdr:rowOff>
    </xdr:to>
    <xdr:sp macro="" textlink="" fLocksText="0">
      <xdr:nvSpPr>
        <xdr:cNvPr id="3" name="Text 5"/>
        <xdr:cNvSpPr txBox="1">
          <a:spLocks noChangeArrowheads="1"/>
        </xdr:cNvSpPr>
      </xdr:nvSpPr>
      <xdr:spPr bwMode="auto">
        <a:xfrm>
          <a:off x="23269575" y="8362950"/>
          <a:ext cx="0" cy="381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14</xdr:col>
      <xdr:colOff>47625</xdr:colOff>
      <xdr:row>0</xdr:row>
      <xdr:rowOff>0</xdr:rowOff>
    </xdr:from>
    <xdr:to>
      <xdr:col>14</xdr:col>
      <xdr:colOff>552450</xdr:colOff>
      <xdr:row>23</xdr:row>
      <xdr:rowOff>219075</xdr:rowOff>
    </xdr:to>
    <xdr:sp macro="" textlink="">
      <xdr:nvSpPr>
        <xdr:cNvPr id="4" name="TextBox 3"/>
        <xdr:cNvSpPr txBox="1"/>
      </xdr:nvSpPr>
      <xdr:spPr>
        <a:xfrm>
          <a:off x="8801100" y="38100"/>
          <a:ext cx="504825" cy="554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7</xdr:row>
      <xdr:rowOff>0</xdr:rowOff>
    </xdr:from>
    <xdr:to>
      <xdr:col>33</xdr:col>
      <xdr:colOff>0</xdr:colOff>
      <xdr:row>7</xdr:row>
      <xdr:rowOff>190500</xdr:rowOff>
    </xdr:to>
    <xdr:sp macro="" textlink="" fLocksText="0">
      <xdr:nvSpPr>
        <xdr:cNvPr id="3" name="Text 5"/>
        <xdr:cNvSpPr txBox="1">
          <a:spLocks noChangeArrowheads="1"/>
        </xdr:cNvSpPr>
      </xdr:nvSpPr>
      <xdr:spPr bwMode="auto">
        <a:xfrm>
          <a:off x="25479375" y="8362950"/>
          <a:ext cx="0" cy="3810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25</xdr:col>
      <xdr:colOff>0</xdr:colOff>
      <xdr:row>7</xdr:row>
      <xdr:rowOff>142875</xdr:rowOff>
    </xdr:from>
    <xdr:to>
      <xdr:col>25</xdr:col>
      <xdr:colOff>0</xdr:colOff>
      <xdr:row>7</xdr:row>
      <xdr:rowOff>342900</xdr:rowOff>
    </xdr:to>
    <xdr:sp macro="" textlink="">
      <xdr:nvSpPr>
        <xdr:cNvPr id="5" name="Text 4"/>
        <xdr:cNvSpPr txBox="1">
          <a:spLocks noChangeArrowheads="1"/>
        </xdr:cNvSpPr>
      </xdr:nvSpPr>
      <xdr:spPr bwMode="auto">
        <a:xfrm>
          <a:off x="20602575" y="8696325"/>
          <a:ext cx="0" cy="952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14</xdr:col>
      <xdr:colOff>38101</xdr:colOff>
      <xdr:row>0</xdr:row>
      <xdr:rowOff>38100</xdr:rowOff>
    </xdr:from>
    <xdr:to>
      <xdr:col>14</xdr:col>
      <xdr:colOff>552451</xdr:colOff>
      <xdr:row>23</xdr:row>
      <xdr:rowOff>171450</xdr:rowOff>
    </xdr:to>
    <xdr:sp macro="" textlink="">
      <xdr:nvSpPr>
        <xdr:cNvPr id="4" name="TextBox 3"/>
        <xdr:cNvSpPr txBox="1"/>
      </xdr:nvSpPr>
      <xdr:spPr>
        <a:xfrm>
          <a:off x="9286876" y="38100"/>
          <a:ext cx="514350" cy="538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10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5" name="Text 6"/>
        <xdr:cNvSpPr txBox="1">
          <a:spLocks noChangeArrowheads="1"/>
        </xdr:cNvSpPr>
      </xdr:nvSpPr>
      <xdr:spPr bwMode="auto">
        <a:xfrm>
          <a:off x="10134600" y="8210550"/>
          <a:ext cx="0" cy="2286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6</xdr:row>
      <xdr:rowOff>333375</xdr:rowOff>
    </xdr:from>
    <xdr:to>
      <xdr:col>10</xdr:col>
      <xdr:colOff>0</xdr:colOff>
      <xdr:row>7</xdr:row>
      <xdr:rowOff>190500</xdr:rowOff>
    </xdr:to>
    <xdr:sp macro="" textlink="">
      <xdr:nvSpPr>
        <xdr:cNvPr id="135" name="Text 4"/>
        <xdr:cNvSpPr txBox="1">
          <a:spLocks noChangeArrowheads="1"/>
        </xdr:cNvSpPr>
      </xdr:nvSpPr>
      <xdr:spPr bwMode="auto">
        <a:xfrm>
          <a:off x="10134600" y="86010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6</xdr:row>
      <xdr:rowOff>133350</xdr:rowOff>
    </xdr:from>
    <xdr:to>
      <xdr:col>10</xdr:col>
      <xdr:colOff>0</xdr:colOff>
      <xdr:row>7</xdr:row>
      <xdr:rowOff>171450</xdr:rowOff>
    </xdr:to>
    <xdr:sp macro="" textlink="" fLocksText="0">
      <xdr:nvSpPr>
        <xdr:cNvPr id="136" name="Text 5"/>
        <xdr:cNvSpPr txBox="1">
          <a:spLocks noChangeArrowheads="1"/>
        </xdr:cNvSpPr>
      </xdr:nvSpPr>
      <xdr:spPr bwMode="auto">
        <a:xfrm>
          <a:off x="10134600" y="840105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7</xdr:row>
      <xdr:rowOff>333375</xdr:rowOff>
    </xdr:from>
    <xdr:to>
      <xdr:col>10</xdr:col>
      <xdr:colOff>0</xdr:colOff>
      <xdr:row>8</xdr:row>
      <xdr:rowOff>190500</xdr:rowOff>
    </xdr:to>
    <xdr:sp macro="" textlink="">
      <xdr:nvSpPr>
        <xdr:cNvPr id="137" name="Text 4"/>
        <xdr:cNvSpPr txBox="1">
          <a:spLocks noChangeArrowheads="1"/>
        </xdr:cNvSpPr>
      </xdr:nvSpPr>
      <xdr:spPr bwMode="auto">
        <a:xfrm>
          <a:off x="10134600" y="88963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10</xdr:col>
      <xdr:colOff>0</xdr:colOff>
      <xdr:row>8</xdr:row>
      <xdr:rowOff>171450</xdr:rowOff>
    </xdr:to>
    <xdr:sp macro="" textlink="" fLocksText="0">
      <xdr:nvSpPr>
        <xdr:cNvPr id="138" name="Text 5"/>
        <xdr:cNvSpPr txBox="1">
          <a:spLocks noChangeArrowheads="1"/>
        </xdr:cNvSpPr>
      </xdr:nvSpPr>
      <xdr:spPr bwMode="auto">
        <a:xfrm>
          <a:off x="10134600" y="8791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8</xdr:row>
      <xdr:rowOff>333375</xdr:rowOff>
    </xdr:from>
    <xdr:to>
      <xdr:col>10</xdr:col>
      <xdr:colOff>0</xdr:colOff>
      <xdr:row>9</xdr:row>
      <xdr:rowOff>190500</xdr:rowOff>
    </xdr:to>
    <xdr:sp macro="" textlink="">
      <xdr:nvSpPr>
        <xdr:cNvPr id="139" name="Text 4"/>
        <xdr:cNvSpPr txBox="1">
          <a:spLocks noChangeArrowheads="1"/>
        </xdr:cNvSpPr>
      </xdr:nvSpPr>
      <xdr:spPr bwMode="auto">
        <a:xfrm>
          <a:off x="10134600" y="91344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8</xdr:row>
      <xdr:rowOff>133350</xdr:rowOff>
    </xdr:from>
    <xdr:to>
      <xdr:col>10</xdr:col>
      <xdr:colOff>0</xdr:colOff>
      <xdr:row>9</xdr:row>
      <xdr:rowOff>171450</xdr:rowOff>
    </xdr:to>
    <xdr:sp macro="" textlink="" fLocksText="0">
      <xdr:nvSpPr>
        <xdr:cNvPr id="140" name="Text 5"/>
        <xdr:cNvSpPr txBox="1">
          <a:spLocks noChangeArrowheads="1"/>
        </xdr:cNvSpPr>
      </xdr:nvSpPr>
      <xdr:spPr bwMode="auto">
        <a:xfrm>
          <a:off x="10134600" y="90297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9</xdr:row>
      <xdr:rowOff>133350</xdr:rowOff>
    </xdr:from>
    <xdr:to>
      <xdr:col>10</xdr:col>
      <xdr:colOff>0</xdr:colOff>
      <xdr:row>10</xdr:row>
      <xdr:rowOff>171450</xdr:rowOff>
    </xdr:to>
    <xdr:sp macro="" textlink="" fLocksText="0">
      <xdr:nvSpPr>
        <xdr:cNvPr id="141" name="Text 5"/>
        <xdr:cNvSpPr txBox="1">
          <a:spLocks noChangeArrowheads="1"/>
        </xdr:cNvSpPr>
      </xdr:nvSpPr>
      <xdr:spPr bwMode="auto">
        <a:xfrm>
          <a:off x="10134600" y="9267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9</xdr:row>
      <xdr:rowOff>333375</xdr:rowOff>
    </xdr:from>
    <xdr:to>
      <xdr:col>10</xdr:col>
      <xdr:colOff>0</xdr:colOff>
      <xdr:row>10</xdr:row>
      <xdr:rowOff>190500</xdr:rowOff>
    </xdr:to>
    <xdr:sp macro="" textlink="">
      <xdr:nvSpPr>
        <xdr:cNvPr id="142" name="Text 4"/>
        <xdr:cNvSpPr txBox="1">
          <a:spLocks noChangeArrowheads="1"/>
        </xdr:cNvSpPr>
      </xdr:nvSpPr>
      <xdr:spPr bwMode="auto">
        <a:xfrm>
          <a:off x="10134600" y="93726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9</xdr:row>
      <xdr:rowOff>133350</xdr:rowOff>
    </xdr:from>
    <xdr:to>
      <xdr:col>10</xdr:col>
      <xdr:colOff>0</xdr:colOff>
      <xdr:row>10</xdr:row>
      <xdr:rowOff>171450</xdr:rowOff>
    </xdr:to>
    <xdr:sp macro="" textlink="" fLocksText="0">
      <xdr:nvSpPr>
        <xdr:cNvPr id="143" name="Text 5"/>
        <xdr:cNvSpPr txBox="1">
          <a:spLocks noChangeArrowheads="1"/>
        </xdr:cNvSpPr>
      </xdr:nvSpPr>
      <xdr:spPr bwMode="auto">
        <a:xfrm>
          <a:off x="10134600" y="9267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10</xdr:row>
      <xdr:rowOff>133350</xdr:rowOff>
    </xdr:from>
    <xdr:to>
      <xdr:col>10</xdr:col>
      <xdr:colOff>0</xdr:colOff>
      <xdr:row>11</xdr:row>
      <xdr:rowOff>171450</xdr:rowOff>
    </xdr:to>
    <xdr:sp macro="" textlink="" fLocksText="0">
      <xdr:nvSpPr>
        <xdr:cNvPr id="144" name="Text 5"/>
        <xdr:cNvSpPr txBox="1">
          <a:spLocks noChangeArrowheads="1"/>
        </xdr:cNvSpPr>
      </xdr:nvSpPr>
      <xdr:spPr bwMode="auto">
        <a:xfrm>
          <a:off x="10134600" y="9505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10</xdr:row>
      <xdr:rowOff>333375</xdr:rowOff>
    </xdr:from>
    <xdr:to>
      <xdr:col>10</xdr:col>
      <xdr:colOff>0</xdr:colOff>
      <xdr:row>11</xdr:row>
      <xdr:rowOff>190500</xdr:rowOff>
    </xdr:to>
    <xdr:sp macro="" textlink="">
      <xdr:nvSpPr>
        <xdr:cNvPr id="145" name="Text 4"/>
        <xdr:cNvSpPr txBox="1">
          <a:spLocks noChangeArrowheads="1"/>
        </xdr:cNvSpPr>
      </xdr:nvSpPr>
      <xdr:spPr bwMode="auto">
        <a:xfrm>
          <a:off x="10134600" y="96107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0</xdr:colOff>
      <xdr:row>11</xdr:row>
      <xdr:rowOff>171450</xdr:rowOff>
    </xdr:to>
    <xdr:sp macro="" textlink="" fLocksText="0">
      <xdr:nvSpPr>
        <xdr:cNvPr id="146" name="Text 5"/>
        <xdr:cNvSpPr txBox="1">
          <a:spLocks noChangeArrowheads="1"/>
        </xdr:cNvSpPr>
      </xdr:nvSpPr>
      <xdr:spPr bwMode="auto">
        <a:xfrm>
          <a:off x="10134600" y="9505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macro="" textlink="" fLocksText="0">
      <xdr:nvSpPr>
        <xdr:cNvPr id="147" name="Text 5"/>
        <xdr:cNvSpPr txBox="1">
          <a:spLocks noChangeArrowheads="1"/>
        </xdr:cNvSpPr>
      </xdr:nvSpPr>
      <xdr:spPr bwMode="auto">
        <a:xfrm>
          <a:off x="10134600" y="9744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11</xdr:row>
      <xdr:rowOff>333375</xdr:rowOff>
    </xdr:from>
    <xdr:to>
      <xdr:col>10</xdr:col>
      <xdr:colOff>0</xdr:colOff>
      <xdr:row>12</xdr:row>
      <xdr:rowOff>190500</xdr:rowOff>
    </xdr:to>
    <xdr:sp macro="" textlink="">
      <xdr:nvSpPr>
        <xdr:cNvPr id="148" name="Text 4"/>
        <xdr:cNvSpPr txBox="1">
          <a:spLocks noChangeArrowheads="1"/>
        </xdr:cNvSpPr>
      </xdr:nvSpPr>
      <xdr:spPr bwMode="auto">
        <a:xfrm>
          <a:off x="10134600" y="98488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macro="" textlink="" fLocksText="0">
      <xdr:nvSpPr>
        <xdr:cNvPr id="149" name="Text 5"/>
        <xdr:cNvSpPr txBox="1">
          <a:spLocks noChangeArrowheads="1"/>
        </xdr:cNvSpPr>
      </xdr:nvSpPr>
      <xdr:spPr bwMode="auto">
        <a:xfrm>
          <a:off x="10134600" y="9744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12</xdr:row>
      <xdr:rowOff>133350</xdr:rowOff>
    </xdr:from>
    <xdr:to>
      <xdr:col>10</xdr:col>
      <xdr:colOff>0</xdr:colOff>
      <xdr:row>13</xdr:row>
      <xdr:rowOff>171450</xdr:rowOff>
    </xdr:to>
    <xdr:sp macro="" textlink="" fLocksText="0">
      <xdr:nvSpPr>
        <xdr:cNvPr id="150" name="Text 5"/>
        <xdr:cNvSpPr txBox="1">
          <a:spLocks noChangeArrowheads="1"/>
        </xdr:cNvSpPr>
      </xdr:nvSpPr>
      <xdr:spPr bwMode="auto">
        <a:xfrm>
          <a:off x="10134600" y="9982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12</xdr:row>
      <xdr:rowOff>333375</xdr:rowOff>
    </xdr:from>
    <xdr:to>
      <xdr:col>10</xdr:col>
      <xdr:colOff>0</xdr:colOff>
      <xdr:row>13</xdr:row>
      <xdr:rowOff>190500</xdr:rowOff>
    </xdr:to>
    <xdr:sp macro="" textlink="">
      <xdr:nvSpPr>
        <xdr:cNvPr id="151" name="Text 4"/>
        <xdr:cNvSpPr txBox="1">
          <a:spLocks noChangeArrowheads="1"/>
        </xdr:cNvSpPr>
      </xdr:nvSpPr>
      <xdr:spPr bwMode="auto">
        <a:xfrm>
          <a:off x="10134600" y="100869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10</xdr:col>
      <xdr:colOff>0</xdr:colOff>
      <xdr:row>13</xdr:row>
      <xdr:rowOff>171450</xdr:rowOff>
    </xdr:to>
    <xdr:sp macro="" textlink="" fLocksText="0">
      <xdr:nvSpPr>
        <xdr:cNvPr id="152" name="Text 5"/>
        <xdr:cNvSpPr txBox="1">
          <a:spLocks noChangeArrowheads="1"/>
        </xdr:cNvSpPr>
      </xdr:nvSpPr>
      <xdr:spPr bwMode="auto">
        <a:xfrm>
          <a:off x="10134600" y="9982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13</xdr:row>
      <xdr:rowOff>133350</xdr:rowOff>
    </xdr:from>
    <xdr:to>
      <xdr:col>10</xdr:col>
      <xdr:colOff>0</xdr:colOff>
      <xdr:row>14</xdr:row>
      <xdr:rowOff>171450</xdr:rowOff>
    </xdr:to>
    <xdr:sp macro="" textlink="" fLocksText="0">
      <xdr:nvSpPr>
        <xdr:cNvPr id="153" name="Text 5"/>
        <xdr:cNvSpPr txBox="1">
          <a:spLocks noChangeArrowheads="1"/>
        </xdr:cNvSpPr>
      </xdr:nvSpPr>
      <xdr:spPr bwMode="auto">
        <a:xfrm>
          <a:off x="10134600" y="10220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13</xdr:row>
      <xdr:rowOff>333375</xdr:rowOff>
    </xdr:from>
    <xdr:to>
      <xdr:col>10</xdr:col>
      <xdr:colOff>0</xdr:colOff>
      <xdr:row>14</xdr:row>
      <xdr:rowOff>190500</xdr:rowOff>
    </xdr:to>
    <xdr:sp macro="" textlink="">
      <xdr:nvSpPr>
        <xdr:cNvPr id="154" name="Text 4"/>
        <xdr:cNvSpPr txBox="1">
          <a:spLocks noChangeArrowheads="1"/>
        </xdr:cNvSpPr>
      </xdr:nvSpPr>
      <xdr:spPr bwMode="auto">
        <a:xfrm>
          <a:off x="10134600" y="103251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0</xdr:colOff>
      <xdr:row>14</xdr:row>
      <xdr:rowOff>171450</xdr:rowOff>
    </xdr:to>
    <xdr:sp macro="" textlink="" fLocksText="0">
      <xdr:nvSpPr>
        <xdr:cNvPr id="155" name="Text 5"/>
        <xdr:cNvSpPr txBox="1">
          <a:spLocks noChangeArrowheads="1"/>
        </xdr:cNvSpPr>
      </xdr:nvSpPr>
      <xdr:spPr bwMode="auto">
        <a:xfrm>
          <a:off x="10134600" y="10220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156" name="Text 5"/>
        <xdr:cNvSpPr txBox="1">
          <a:spLocks noChangeArrowheads="1"/>
        </xdr:cNvSpPr>
      </xdr:nvSpPr>
      <xdr:spPr bwMode="auto">
        <a:xfrm>
          <a:off x="10134600" y="10458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333375</xdr:rowOff>
    </xdr:from>
    <xdr:to>
      <xdr:col>10</xdr:col>
      <xdr:colOff>0</xdr:colOff>
      <xdr:row>15</xdr:row>
      <xdr:rowOff>190500</xdr:rowOff>
    </xdr:to>
    <xdr:sp macro="" textlink="">
      <xdr:nvSpPr>
        <xdr:cNvPr id="157" name="Text 4"/>
        <xdr:cNvSpPr txBox="1">
          <a:spLocks noChangeArrowheads="1"/>
        </xdr:cNvSpPr>
      </xdr:nvSpPr>
      <xdr:spPr bwMode="auto">
        <a:xfrm>
          <a:off x="10134600" y="10563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158" name="Text 5"/>
        <xdr:cNvSpPr txBox="1">
          <a:spLocks noChangeArrowheads="1"/>
        </xdr:cNvSpPr>
      </xdr:nvSpPr>
      <xdr:spPr bwMode="auto">
        <a:xfrm>
          <a:off x="10134600" y="10458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159" name="Text 5"/>
        <xdr:cNvSpPr txBox="1">
          <a:spLocks noChangeArrowheads="1"/>
        </xdr:cNvSpPr>
      </xdr:nvSpPr>
      <xdr:spPr bwMode="auto">
        <a:xfrm>
          <a:off x="10134600" y="10696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333375</xdr:rowOff>
    </xdr:from>
    <xdr:to>
      <xdr:col>10</xdr:col>
      <xdr:colOff>0</xdr:colOff>
      <xdr:row>16</xdr:row>
      <xdr:rowOff>190500</xdr:rowOff>
    </xdr:to>
    <xdr:sp macro="" textlink="">
      <xdr:nvSpPr>
        <xdr:cNvPr id="160" name="Text 4"/>
        <xdr:cNvSpPr txBox="1">
          <a:spLocks noChangeArrowheads="1"/>
        </xdr:cNvSpPr>
      </xdr:nvSpPr>
      <xdr:spPr bwMode="auto">
        <a:xfrm>
          <a:off x="10134600" y="108013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161" name="Text 5"/>
        <xdr:cNvSpPr txBox="1">
          <a:spLocks noChangeArrowheads="1"/>
        </xdr:cNvSpPr>
      </xdr:nvSpPr>
      <xdr:spPr bwMode="auto">
        <a:xfrm>
          <a:off x="10134600" y="10696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162" name="Text 5"/>
        <xdr:cNvSpPr txBox="1">
          <a:spLocks noChangeArrowheads="1"/>
        </xdr:cNvSpPr>
      </xdr:nvSpPr>
      <xdr:spPr bwMode="auto">
        <a:xfrm>
          <a:off x="10134600" y="109347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333375</xdr:rowOff>
    </xdr:from>
    <xdr:to>
      <xdr:col>10</xdr:col>
      <xdr:colOff>0</xdr:colOff>
      <xdr:row>17</xdr:row>
      <xdr:rowOff>190500</xdr:rowOff>
    </xdr:to>
    <xdr:sp macro="" textlink="">
      <xdr:nvSpPr>
        <xdr:cNvPr id="163" name="Text 4"/>
        <xdr:cNvSpPr txBox="1">
          <a:spLocks noChangeArrowheads="1"/>
        </xdr:cNvSpPr>
      </xdr:nvSpPr>
      <xdr:spPr bwMode="auto">
        <a:xfrm>
          <a:off x="10134600" y="110394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164" name="Text 5"/>
        <xdr:cNvSpPr txBox="1">
          <a:spLocks noChangeArrowheads="1"/>
        </xdr:cNvSpPr>
      </xdr:nvSpPr>
      <xdr:spPr bwMode="auto">
        <a:xfrm>
          <a:off x="10134600" y="109347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165" name="Text 5"/>
        <xdr:cNvSpPr txBox="1">
          <a:spLocks noChangeArrowheads="1"/>
        </xdr:cNvSpPr>
      </xdr:nvSpPr>
      <xdr:spPr bwMode="auto">
        <a:xfrm>
          <a:off x="10134600" y="11172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333375</xdr:rowOff>
    </xdr:from>
    <xdr:to>
      <xdr:col>10</xdr:col>
      <xdr:colOff>0</xdr:colOff>
      <xdr:row>18</xdr:row>
      <xdr:rowOff>190500</xdr:rowOff>
    </xdr:to>
    <xdr:sp macro="" textlink="">
      <xdr:nvSpPr>
        <xdr:cNvPr id="166" name="Text 4"/>
        <xdr:cNvSpPr txBox="1">
          <a:spLocks noChangeArrowheads="1"/>
        </xdr:cNvSpPr>
      </xdr:nvSpPr>
      <xdr:spPr bwMode="auto">
        <a:xfrm>
          <a:off x="10134600" y="112776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167" name="Text 5"/>
        <xdr:cNvSpPr txBox="1">
          <a:spLocks noChangeArrowheads="1"/>
        </xdr:cNvSpPr>
      </xdr:nvSpPr>
      <xdr:spPr bwMode="auto">
        <a:xfrm>
          <a:off x="10134600" y="11172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168" name="Text 5"/>
        <xdr:cNvSpPr txBox="1">
          <a:spLocks noChangeArrowheads="1"/>
        </xdr:cNvSpPr>
      </xdr:nvSpPr>
      <xdr:spPr bwMode="auto">
        <a:xfrm>
          <a:off x="10134600" y="11410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333375</xdr:rowOff>
    </xdr:from>
    <xdr:to>
      <xdr:col>10</xdr:col>
      <xdr:colOff>0</xdr:colOff>
      <xdr:row>19</xdr:row>
      <xdr:rowOff>190500</xdr:rowOff>
    </xdr:to>
    <xdr:sp macro="" textlink="">
      <xdr:nvSpPr>
        <xdr:cNvPr id="169" name="Text 4"/>
        <xdr:cNvSpPr txBox="1">
          <a:spLocks noChangeArrowheads="1"/>
        </xdr:cNvSpPr>
      </xdr:nvSpPr>
      <xdr:spPr bwMode="auto">
        <a:xfrm>
          <a:off x="10134600" y="115157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170" name="Text 5"/>
        <xdr:cNvSpPr txBox="1">
          <a:spLocks noChangeArrowheads="1"/>
        </xdr:cNvSpPr>
      </xdr:nvSpPr>
      <xdr:spPr bwMode="auto">
        <a:xfrm>
          <a:off x="10134600" y="11410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171" name="Text 5"/>
        <xdr:cNvSpPr txBox="1">
          <a:spLocks noChangeArrowheads="1"/>
        </xdr:cNvSpPr>
      </xdr:nvSpPr>
      <xdr:spPr bwMode="auto">
        <a:xfrm>
          <a:off x="10134600" y="11649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333375</xdr:rowOff>
    </xdr:from>
    <xdr:to>
      <xdr:col>10</xdr:col>
      <xdr:colOff>0</xdr:colOff>
      <xdr:row>20</xdr:row>
      <xdr:rowOff>190500</xdr:rowOff>
    </xdr:to>
    <xdr:sp macro="" textlink="">
      <xdr:nvSpPr>
        <xdr:cNvPr id="172" name="Text 4"/>
        <xdr:cNvSpPr txBox="1">
          <a:spLocks noChangeArrowheads="1"/>
        </xdr:cNvSpPr>
      </xdr:nvSpPr>
      <xdr:spPr bwMode="auto">
        <a:xfrm>
          <a:off x="10134600" y="117538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173" name="Text 5"/>
        <xdr:cNvSpPr txBox="1">
          <a:spLocks noChangeArrowheads="1"/>
        </xdr:cNvSpPr>
      </xdr:nvSpPr>
      <xdr:spPr bwMode="auto">
        <a:xfrm>
          <a:off x="10134600" y="11649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174" name="Text 5"/>
        <xdr:cNvSpPr txBox="1">
          <a:spLocks noChangeArrowheads="1"/>
        </xdr:cNvSpPr>
      </xdr:nvSpPr>
      <xdr:spPr bwMode="auto">
        <a:xfrm>
          <a:off x="10134600" y="11887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333375</xdr:rowOff>
    </xdr:from>
    <xdr:to>
      <xdr:col>10</xdr:col>
      <xdr:colOff>0</xdr:colOff>
      <xdr:row>21</xdr:row>
      <xdr:rowOff>190500</xdr:rowOff>
    </xdr:to>
    <xdr:sp macro="" textlink="">
      <xdr:nvSpPr>
        <xdr:cNvPr id="175" name="Text 4"/>
        <xdr:cNvSpPr txBox="1">
          <a:spLocks noChangeArrowheads="1"/>
        </xdr:cNvSpPr>
      </xdr:nvSpPr>
      <xdr:spPr bwMode="auto">
        <a:xfrm>
          <a:off x="10134600" y="119919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176" name="Text 5"/>
        <xdr:cNvSpPr txBox="1">
          <a:spLocks noChangeArrowheads="1"/>
        </xdr:cNvSpPr>
      </xdr:nvSpPr>
      <xdr:spPr bwMode="auto">
        <a:xfrm>
          <a:off x="10134600" y="11887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177" name="Text 5"/>
        <xdr:cNvSpPr txBox="1">
          <a:spLocks noChangeArrowheads="1"/>
        </xdr:cNvSpPr>
      </xdr:nvSpPr>
      <xdr:spPr bwMode="auto">
        <a:xfrm>
          <a:off x="10134600" y="12125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333375</xdr:rowOff>
    </xdr:from>
    <xdr:to>
      <xdr:col>10</xdr:col>
      <xdr:colOff>0</xdr:colOff>
      <xdr:row>22</xdr:row>
      <xdr:rowOff>190500</xdr:rowOff>
    </xdr:to>
    <xdr:sp macro="" textlink="">
      <xdr:nvSpPr>
        <xdr:cNvPr id="178" name="Text 4"/>
        <xdr:cNvSpPr txBox="1">
          <a:spLocks noChangeArrowheads="1"/>
        </xdr:cNvSpPr>
      </xdr:nvSpPr>
      <xdr:spPr bwMode="auto">
        <a:xfrm>
          <a:off x="10134600" y="122301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179" name="Text 5"/>
        <xdr:cNvSpPr txBox="1">
          <a:spLocks noChangeArrowheads="1"/>
        </xdr:cNvSpPr>
      </xdr:nvSpPr>
      <xdr:spPr bwMode="auto">
        <a:xfrm>
          <a:off x="10134600" y="12125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180" name="Text 5"/>
        <xdr:cNvSpPr txBox="1">
          <a:spLocks noChangeArrowheads="1"/>
        </xdr:cNvSpPr>
      </xdr:nvSpPr>
      <xdr:spPr bwMode="auto">
        <a:xfrm>
          <a:off x="10134600" y="12363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333375</xdr:rowOff>
    </xdr:from>
    <xdr:to>
      <xdr:col>10</xdr:col>
      <xdr:colOff>0</xdr:colOff>
      <xdr:row>23</xdr:row>
      <xdr:rowOff>190500</xdr:rowOff>
    </xdr:to>
    <xdr:sp macro="" textlink="">
      <xdr:nvSpPr>
        <xdr:cNvPr id="181" name="Text 4"/>
        <xdr:cNvSpPr txBox="1">
          <a:spLocks noChangeArrowheads="1"/>
        </xdr:cNvSpPr>
      </xdr:nvSpPr>
      <xdr:spPr bwMode="auto">
        <a:xfrm>
          <a:off x="10134600" y="12468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182" name="Text 5"/>
        <xdr:cNvSpPr txBox="1">
          <a:spLocks noChangeArrowheads="1"/>
        </xdr:cNvSpPr>
      </xdr:nvSpPr>
      <xdr:spPr bwMode="auto">
        <a:xfrm>
          <a:off x="10134600" y="12363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183" name="Text 5"/>
        <xdr:cNvSpPr txBox="1">
          <a:spLocks noChangeArrowheads="1"/>
        </xdr:cNvSpPr>
      </xdr:nvSpPr>
      <xdr:spPr bwMode="auto">
        <a:xfrm>
          <a:off x="10134600" y="12601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333375</xdr:rowOff>
    </xdr:from>
    <xdr:to>
      <xdr:col>10</xdr:col>
      <xdr:colOff>0</xdr:colOff>
      <xdr:row>24</xdr:row>
      <xdr:rowOff>190500</xdr:rowOff>
    </xdr:to>
    <xdr:sp macro="" textlink="">
      <xdr:nvSpPr>
        <xdr:cNvPr id="184" name="Text 4"/>
        <xdr:cNvSpPr txBox="1">
          <a:spLocks noChangeArrowheads="1"/>
        </xdr:cNvSpPr>
      </xdr:nvSpPr>
      <xdr:spPr bwMode="auto">
        <a:xfrm>
          <a:off x="10134600" y="12715875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185" name="Text 5"/>
        <xdr:cNvSpPr txBox="1">
          <a:spLocks noChangeArrowheads="1"/>
        </xdr:cNvSpPr>
      </xdr:nvSpPr>
      <xdr:spPr bwMode="auto">
        <a:xfrm>
          <a:off x="10134600" y="12601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186" name="Text 5"/>
        <xdr:cNvSpPr txBox="1">
          <a:spLocks noChangeArrowheads="1"/>
        </xdr:cNvSpPr>
      </xdr:nvSpPr>
      <xdr:spPr bwMode="auto">
        <a:xfrm>
          <a:off x="10134600" y="12849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333375</xdr:rowOff>
    </xdr:from>
    <xdr:to>
      <xdr:col>10</xdr:col>
      <xdr:colOff>0</xdr:colOff>
      <xdr:row>25</xdr:row>
      <xdr:rowOff>190500</xdr:rowOff>
    </xdr:to>
    <xdr:sp macro="" textlink="">
      <xdr:nvSpPr>
        <xdr:cNvPr id="187" name="Text 4"/>
        <xdr:cNvSpPr txBox="1">
          <a:spLocks noChangeArrowheads="1"/>
        </xdr:cNvSpPr>
      </xdr:nvSpPr>
      <xdr:spPr bwMode="auto">
        <a:xfrm>
          <a:off x="10134600" y="12877800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188" name="Text 5"/>
        <xdr:cNvSpPr txBox="1">
          <a:spLocks noChangeArrowheads="1"/>
        </xdr:cNvSpPr>
      </xdr:nvSpPr>
      <xdr:spPr bwMode="auto">
        <a:xfrm>
          <a:off x="10134600" y="12849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189" name="Text 5"/>
        <xdr:cNvSpPr txBox="1">
          <a:spLocks noChangeArrowheads="1"/>
        </xdr:cNvSpPr>
      </xdr:nvSpPr>
      <xdr:spPr bwMode="auto">
        <a:xfrm>
          <a:off x="10134600" y="130111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333375</xdr:rowOff>
    </xdr:from>
    <xdr:to>
      <xdr:col>10</xdr:col>
      <xdr:colOff>0</xdr:colOff>
      <xdr:row>26</xdr:row>
      <xdr:rowOff>190500</xdr:rowOff>
    </xdr:to>
    <xdr:sp macro="" textlink="">
      <xdr:nvSpPr>
        <xdr:cNvPr id="190" name="Text 4"/>
        <xdr:cNvSpPr txBox="1">
          <a:spLocks noChangeArrowheads="1"/>
        </xdr:cNvSpPr>
      </xdr:nvSpPr>
      <xdr:spPr bwMode="auto">
        <a:xfrm>
          <a:off x="10134600" y="13039725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191" name="Text 5"/>
        <xdr:cNvSpPr txBox="1">
          <a:spLocks noChangeArrowheads="1"/>
        </xdr:cNvSpPr>
      </xdr:nvSpPr>
      <xdr:spPr bwMode="auto">
        <a:xfrm>
          <a:off x="10134600" y="130111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192" name="Text 5"/>
        <xdr:cNvSpPr txBox="1">
          <a:spLocks noChangeArrowheads="1"/>
        </xdr:cNvSpPr>
      </xdr:nvSpPr>
      <xdr:spPr bwMode="auto">
        <a:xfrm>
          <a:off x="10134600" y="131730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333375</xdr:rowOff>
    </xdr:from>
    <xdr:to>
      <xdr:col>10</xdr:col>
      <xdr:colOff>0</xdr:colOff>
      <xdr:row>27</xdr:row>
      <xdr:rowOff>190500</xdr:rowOff>
    </xdr:to>
    <xdr:sp macro="" textlink="">
      <xdr:nvSpPr>
        <xdr:cNvPr id="193" name="Text 4"/>
        <xdr:cNvSpPr txBox="1">
          <a:spLocks noChangeArrowheads="1"/>
        </xdr:cNvSpPr>
      </xdr:nvSpPr>
      <xdr:spPr bwMode="auto">
        <a:xfrm>
          <a:off x="10134600" y="13201650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194" name="Text 5"/>
        <xdr:cNvSpPr txBox="1">
          <a:spLocks noChangeArrowheads="1"/>
        </xdr:cNvSpPr>
      </xdr:nvSpPr>
      <xdr:spPr bwMode="auto">
        <a:xfrm>
          <a:off x="10134600" y="131730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195" name="Text 5"/>
        <xdr:cNvSpPr txBox="1">
          <a:spLocks noChangeArrowheads="1"/>
        </xdr:cNvSpPr>
      </xdr:nvSpPr>
      <xdr:spPr bwMode="auto">
        <a:xfrm>
          <a:off x="10134600" y="133350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333375</xdr:rowOff>
    </xdr:from>
    <xdr:to>
      <xdr:col>10</xdr:col>
      <xdr:colOff>0</xdr:colOff>
      <xdr:row>28</xdr:row>
      <xdr:rowOff>190500</xdr:rowOff>
    </xdr:to>
    <xdr:sp macro="" textlink="">
      <xdr:nvSpPr>
        <xdr:cNvPr id="196" name="Text 4"/>
        <xdr:cNvSpPr txBox="1">
          <a:spLocks noChangeArrowheads="1"/>
        </xdr:cNvSpPr>
      </xdr:nvSpPr>
      <xdr:spPr bwMode="auto">
        <a:xfrm>
          <a:off x="10134600" y="13363575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197" name="Text 5"/>
        <xdr:cNvSpPr txBox="1">
          <a:spLocks noChangeArrowheads="1"/>
        </xdr:cNvSpPr>
      </xdr:nvSpPr>
      <xdr:spPr bwMode="auto">
        <a:xfrm>
          <a:off x="10134600" y="133350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28</xdr:row>
      <xdr:rowOff>133350</xdr:rowOff>
    </xdr:from>
    <xdr:to>
      <xdr:col>10</xdr:col>
      <xdr:colOff>0</xdr:colOff>
      <xdr:row>29</xdr:row>
      <xdr:rowOff>171450</xdr:rowOff>
    </xdr:to>
    <xdr:sp macro="" textlink="" fLocksText="0">
      <xdr:nvSpPr>
        <xdr:cNvPr id="198" name="Text 5"/>
        <xdr:cNvSpPr txBox="1">
          <a:spLocks noChangeArrowheads="1"/>
        </xdr:cNvSpPr>
      </xdr:nvSpPr>
      <xdr:spPr bwMode="auto">
        <a:xfrm>
          <a:off x="10134600" y="134969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6</xdr:row>
      <xdr:rowOff>333375</xdr:rowOff>
    </xdr:from>
    <xdr:to>
      <xdr:col>10</xdr:col>
      <xdr:colOff>0</xdr:colOff>
      <xdr:row>7</xdr:row>
      <xdr:rowOff>190500</xdr:rowOff>
    </xdr:to>
    <xdr:sp macro="" textlink="">
      <xdr:nvSpPr>
        <xdr:cNvPr id="199" name="Text 4"/>
        <xdr:cNvSpPr txBox="1">
          <a:spLocks noChangeArrowheads="1"/>
        </xdr:cNvSpPr>
      </xdr:nvSpPr>
      <xdr:spPr bwMode="auto">
        <a:xfrm>
          <a:off x="10134600" y="8601075"/>
          <a:ext cx="0" cy="24765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6</xdr:row>
      <xdr:rowOff>133350</xdr:rowOff>
    </xdr:from>
    <xdr:to>
      <xdr:col>10</xdr:col>
      <xdr:colOff>0</xdr:colOff>
      <xdr:row>7</xdr:row>
      <xdr:rowOff>171450</xdr:rowOff>
    </xdr:to>
    <xdr:sp macro="" textlink="" fLocksText="0">
      <xdr:nvSpPr>
        <xdr:cNvPr id="200" name="Text 5"/>
        <xdr:cNvSpPr txBox="1">
          <a:spLocks noChangeArrowheads="1"/>
        </xdr:cNvSpPr>
      </xdr:nvSpPr>
      <xdr:spPr bwMode="auto">
        <a:xfrm>
          <a:off x="10134600" y="8401050"/>
          <a:ext cx="0" cy="4286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7</xdr:row>
      <xdr:rowOff>333375</xdr:rowOff>
    </xdr:from>
    <xdr:to>
      <xdr:col>10</xdr:col>
      <xdr:colOff>0</xdr:colOff>
      <xdr:row>8</xdr:row>
      <xdr:rowOff>190500</xdr:rowOff>
    </xdr:to>
    <xdr:sp macro="" textlink="">
      <xdr:nvSpPr>
        <xdr:cNvPr id="201" name="Text 4"/>
        <xdr:cNvSpPr txBox="1">
          <a:spLocks noChangeArrowheads="1"/>
        </xdr:cNvSpPr>
      </xdr:nvSpPr>
      <xdr:spPr bwMode="auto">
        <a:xfrm>
          <a:off x="10134600" y="88963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7</xdr:row>
      <xdr:rowOff>133350</xdr:rowOff>
    </xdr:from>
    <xdr:to>
      <xdr:col>10</xdr:col>
      <xdr:colOff>0</xdr:colOff>
      <xdr:row>8</xdr:row>
      <xdr:rowOff>171450</xdr:rowOff>
    </xdr:to>
    <xdr:sp macro="" textlink="" fLocksText="0">
      <xdr:nvSpPr>
        <xdr:cNvPr id="202" name="Text 5"/>
        <xdr:cNvSpPr txBox="1">
          <a:spLocks noChangeArrowheads="1"/>
        </xdr:cNvSpPr>
      </xdr:nvSpPr>
      <xdr:spPr bwMode="auto">
        <a:xfrm>
          <a:off x="10134600" y="8791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8</xdr:row>
      <xdr:rowOff>333375</xdr:rowOff>
    </xdr:from>
    <xdr:to>
      <xdr:col>10</xdr:col>
      <xdr:colOff>0</xdr:colOff>
      <xdr:row>9</xdr:row>
      <xdr:rowOff>190500</xdr:rowOff>
    </xdr:to>
    <xdr:sp macro="" textlink="">
      <xdr:nvSpPr>
        <xdr:cNvPr id="203" name="Text 4"/>
        <xdr:cNvSpPr txBox="1">
          <a:spLocks noChangeArrowheads="1"/>
        </xdr:cNvSpPr>
      </xdr:nvSpPr>
      <xdr:spPr bwMode="auto">
        <a:xfrm>
          <a:off x="10134600" y="91344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8</xdr:row>
      <xdr:rowOff>133350</xdr:rowOff>
    </xdr:from>
    <xdr:to>
      <xdr:col>10</xdr:col>
      <xdr:colOff>0</xdr:colOff>
      <xdr:row>9</xdr:row>
      <xdr:rowOff>171450</xdr:rowOff>
    </xdr:to>
    <xdr:sp macro="" textlink="" fLocksText="0">
      <xdr:nvSpPr>
        <xdr:cNvPr id="204" name="Text 5"/>
        <xdr:cNvSpPr txBox="1">
          <a:spLocks noChangeArrowheads="1"/>
        </xdr:cNvSpPr>
      </xdr:nvSpPr>
      <xdr:spPr bwMode="auto">
        <a:xfrm>
          <a:off x="10134600" y="90297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9</xdr:row>
      <xdr:rowOff>133350</xdr:rowOff>
    </xdr:from>
    <xdr:to>
      <xdr:col>10</xdr:col>
      <xdr:colOff>0</xdr:colOff>
      <xdr:row>10</xdr:row>
      <xdr:rowOff>171450</xdr:rowOff>
    </xdr:to>
    <xdr:sp macro="" textlink="" fLocksText="0">
      <xdr:nvSpPr>
        <xdr:cNvPr id="205" name="Text 5"/>
        <xdr:cNvSpPr txBox="1">
          <a:spLocks noChangeArrowheads="1"/>
        </xdr:cNvSpPr>
      </xdr:nvSpPr>
      <xdr:spPr bwMode="auto">
        <a:xfrm>
          <a:off x="10134600" y="9267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9</xdr:row>
      <xdr:rowOff>333375</xdr:rowOff>
    </xdr:from>
    <xdr:to>
      <xdr:col>10</xdr:col>
      <xdr:colOff>0</xdr:colOff>
      <xdr:row>10</xdr:row>
      <xdr:rowOff>190500</xdr:rowOff>
    </xdr:to>
    <xdr:sp macro="" textlink="">
      <xdr:nvSpPr>
        <xdr:cNvPr id="206" name="Text 4"/>
        <xdr:cNvSpPr txBox="1">
          <a:spLocks noChangeArrowheads="1"/>
        </xdr:cNvSpPr>
      </xdr:nvSpPr>
      <xdr:spPr bwMode="auto">
        <a:xfrm>
          <a:off x="10134600" y="93726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9</xdr:row>
      <xdr:rowOff>133350</xdr:rowOff>
    </xdr:from>
    <xdr:to>
      <xdr:col>10</xdr:col>
      <xdr:colOff>0</xdr:colOff>
      <xdr:row>10</xdr:row>
      <xdr:rowOff>171450</xdr:rowOff>
    </xdr:to>
    <xdr:sp macro="" textlink="" fLocksText="0">
      <xdr:nvSpPr>
        <xdr:cNvPr id="207" name="Text 5"/>
        <xdr:cNvSpPr txBox="1">
          <a:spLocks noChangeArrowheads="1"/>
        </xdr:cNvSpPr>
      </xdr:nvSpPr>
      <xdr:spPr bwMode="auto">
        <a:xfrm>
          <a:off x="10134600" y="9267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10</xdr:row>
      <xdr:rowOff>133350</xdr:rowOff>
    </xdr:from>
    <xdr:to>
      <xdr:col>10</xdr:col>
      <xdr:colOff>0</xdr:colOff>
      <xdr:row>11</xdr:row>
      <xdr:rowOff>171450</xdr:rowOff>
    </xdr:to>
    <xdr:sp macro="" textlink="" fLocksText="0">
      <xdr:nvSpPr>
        <xdr:cNvPr id="208" name="Text 5"/>
        <xdr:cNvSpPr txBox="1">
          <a:spLocks noChangeArrowheads="1"/>
        </xdr:cNvSpPr>
      </xdr:nvSpPr>
      <xdr:spPr bwMode="auto">
        <a:xfrm>
          <a:off x="10134600" y="9505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10</xdr:row>
      <xdr:rowOff>333375</xdr:rowOff>
    </xdr:from>
    <xdr:to>
      <xdr:col>10</xdr:col>
      <xdr:colOff>0</xdr:colOff>
      <xdr:row>11</xdr:row>
      <xdr:rowOff>190500</xdr:rowOff>
    </xdr:to>
    <xdr:sp macro="" textlink="">
      <xdr:nvSpPr>
        <xdr:cNvPr id="209" name="Text 4"/>
        <xdr:cNvSpPr txBox="1">
          <a:spLocks noChangeArrowheads="1"/>
        </xdr:cNvSpPr>
      </xdr:nvSpPr>
      <xdr:spPr bwMode="auto">
        <a:xfrm>
          <a:off x="10134600" y="96107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10</xdr:col>
      <xdr:colOff>0</xdr:colOff>
      <xdr:row>11</xdr:row>
      <xdr:rowOff>171450</xdr:rowOff>
    </xdr:to>
    <xdr:sp macro="" textlink="" fLocksText="0">
      <xdr:nvSpPr>
        <xdr:cNvPr id="210" name="Text 5"/>
        <xdr:cNvSpPr txBox="1">
          <a:spLocks noChangeArrowheads="1"/>
        </xdr:cNvSpPr>
      </xdr:nvSpPr>
      <xdr:spPr bwMode="auto">
        <a:xfrm>
          <a:off x="10134600" y="9505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macro="" textlink="" fLocksText="0">
      <xdr:nvSpPr>
        <xdr:cNvPr id="211" name="Text 5"/>
        <xdr:cNvSpPr txBox="1">
          <a:spLocks noChangeArrowheads="1"/>
        </xdr:cNvSpPr>
      </xdr:nvSpPr>
      <xdr:spPr bwMode="auto">
        <a:xfrm>
          <a:off x="10134600" y="9744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11</xdr:row>
      <xdr:rowOff>333375</xdr:rowOff>
    </xdr:from>
    <xdr:to>
      <xdr:col>10</xdr:col>
      <xdr:colOff>0</xdr:colOff>
      <xdr:row>12</xdr:row>
      <xdr:rowOff>190500</xdr:rowOff>
    </xdr:to>
    <xdr:sp macro="" textlink="">
      <xdr:nvSpPr>
        <xdr:cNvPr id="212" name="Text 4"/>
        <xdr:cNvSpPr txBox="1">
          <a:spLocks noChangeArrowheads="1"/>
        </xdr:cNvSpPr>
      </xdr:nvSpPr>
      <xdr:spPr bwMode="auto">
        <a:xfrm>
          <a:off x="10134600" y="98488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11</xdr:row>
      <xdr:rowOff>133350</xdr:rowOff>
    </xdr:from>
    <xdr:to>
      <xdr:col>10</xdr:col>
      <xdr:colOff>0</xdr:colOff>
      <xdr:row>12</xdr:row>
      <xdr:rowOff>171450</xdr:rowOff>
    </xdr:to>
    <xdr:sp macro="" textlink="" fLocksText="0">
      <xdr:nvSpPr>
        <xdr:cNvPr id="213" name="Text 5"/>
        <xdr:cNvSpPr txBox="1">
          <a:spLocks noChangeArrowheads="1"/>
        </xdr:cNvSpPr>
      </xdr:nvSpPr>
      <xdr:spPr bwMode="auto">
        <a:xfrm>
          <a:off x="10134600" y="9744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12</xdr:row>
      <xdr:rowOff>133350</xdr:rowOff>
    </xdr:from>
    <xdr:to>
      <xdr:col>10</xdr:col>
      <xdr:colOff>0</xdr:colOff>
      <xdr:row>13</xdr:row>
      <xdr:rowOff>171450</xdr:rowOff>
    </xdr:to>
    <xdr:sp macro="" textlink="" fLocksText="0">
      <xdr:nvSpPr>
        <xdr:cNvPr id="214" name="Text 5"/>
        <xdr:cNvSpPr txBox="1">
          <a:spLocks noChangeArrowheads="1"/>
        </xdr:cNvSpPr>
      </xdr:nvSpPr>
      <xdr:spPr bwMode="auto">
        <a:xfrm>
          <a:off x="10134600" y="9982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12</xdr:row>
      <xdr:rowOff>333375</xdr:rowOff>
    </xdr:from>
    <xdr:to>
      <xdr:col>10</xdr:col>
      <xdr:colOff>0</xdr:colOff>
      <xdr:row>13</xdr:row>
      <xdr:rowOff>190500</xdr:rowOff>
    </xdr:to>
    <xdr:sp macro="" textlink="">
      <xdr:nvSpPr>
        <xdr:cNvPr id="215" name="Text 4"/>
        <xdr:cNvSpPr txBox="1">
          <a:spLocks noChangeArrowheads="1"/>
        </xdr:cNvSpPr>
      </xdr:nvSpPr>
      <xdr:spPr bwMode="auto">
        <a:xfrm>
          <a:off x="10134600" y="100869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12</xdr:row>
      <xdr:rowOff>133350</xdr:rowOff>
    </xdr:from>
    <xdr:to>
      <xdr:col>10</xdr:col>
      <xdr:colOff>0</xdr:colOff>
      <xdr:row>13</xdr:row>
      <xdr:rowOff>171450</xdr:rowOff>
    </xdr:to>
    <xdr:sp macro="" textlink="" fLocksText="0">
      <xdr:nvSpPr>
        <xdr:cNvPr id="216" name="Text 5"/>
        <xdr:cNvSpPr txBox="1">
          <a:spLocks noChangeArrowheads="1"/>
        </xdr:cNvSpPr>
      </xdr:nvSpPr>
      <xdr:spPr bwMode="auto">
        <a:xfrm>
          <a:off x="10134600" y="9982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13</xdr:row>
      <xdr:rowOff>133350</xdr:rowOff>
    </xdr:from>
    <xdr:to>
      <xdr:col>10</xdr:col>
      <xdr:colOff>0</xdr:colOff>
      <xdr:row>14</xdr:row>
      <xdr:rowOff>171450</xdr:rowOff>
    </xdr:to>
    <xdr:sp macro="" textlink="" fLocksText="0">
      <xdr:nvSpPr>
        <xdr:cNvPr id="217" name="Text 5"/>
        <xdr:cNvSpPr txBox="1">
          <a:spLocks noChangeArrowheads="1"/>
        </xdr:cNvSpPr>
      </xdr:nvSpPr>
      <xdr:spPr bwMode="auto">
        <a:xfrm>
          <a:off x="10134600" y="10220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13</xdr:row>
      <xdr:rowOff>333375</xdr:rowOff>
    </xdr:from>
    <xdr:to>
      <xdr:col>10</xdr:col>
      <xdr:colOff>0</xdr:colOff>
      <xdr:row>14</xdr:row>
      <xdr:rowOff>190500</xdr:rowOff>
    </xdr:to>
    <xdr:sp macro="" textlink="">
      <xdr:nvSpPr>
        <xdr:cNvPr id="218" name="Text 4"/>
        <xdr:cNvSpPr txBox="1">
          <a:spLocks noChangeArrowheads="1"/>
        </xdr:cNvSpPr>
      </xdr:nvSpPr>
      <xdr:spPr bwMode="auto">
        <a:xfrm>
          <a:off x="10134600" y="103251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13</xdr:row>
      <xdr:rowOff>133350</xdr:rowOff>
    </xdr:from>
    <xdr:to>
      <xdr:col>10</xdr:col>
      <xdr:colOff>0</xdr:colOff>
      <xdr:row>14</xdr:row>
      <xdr:rowOff>171450</xdr:rowOff>
    </xdr:to>
    <xdr:sp macro="" textlink="" fLocksText="0">
      <xdr:nvSpPr>
        <xdr:cNvPr id="219" name="Text 5"/>
        <xdr:cNvSpPr txBox="1">
          <a:spLocks noChangeArrowheads="1"/>
        </xdr:cNvSpPr>
      </xdr:nvSpPr>
      <xdr:spPr bwMode="auto">
        <a:xfrm>
          <a:off x="10134600" y="10220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220" name="Text 5"/>
        <xdr:cNvSpPr txBox="1">
          <a:spLocks noChangeArrowheads="1"/>
        </xdr:cNvSpPr>
      </xdr:nvSpPr>
      <xdr:spPr bwMode="auto">
        <a:xfrm>
          <a:off x="10134600" y="10458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14</xdr:row>
      <xdr:rowOff>333375</xdr:rowOff>
    </xdr:from>
    <xdr:to>
      <xdr:col>10</xdr:col>
      <xdr:colOff>0</xdr:colOff>
      <xdr:row>15</xdr:row>
      <xdr:rowOff>190500</xdr:rowOff>
    </xdr:to>
    <xdr:sp macro="" textlink="">
      <xdr:nvSpPr>
        <xdr:cNvPr id="221" name="Text 4"/>
        <xdr:cNvSpPr txBox="1">
          <a:spLocks noChangeArrowheads="1"/>
        </xdr:cNvSpPr>
      </xdr:nvSpPr>
      <xdr:spPr bwMode="auto">
        <a:xfrm>
          <a:off x="10134600" y="10563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14</xdr:row>
      <xdr:rowOff>133350</xdr:rowOff>
    </xdr:from>
    <xdr:to>
      <xdr:col>10</xdr:col>
      <xdr:colOff>0</xdr:colOff>
      <xdr:row>15</xdr:row>
      <xdr:rowOff>171450</xdr:rowOff>
    </xdr:to>
    <xdr:sp macro="" textlink="" fLocksText="0">
      <xdr:nvSpPr>
        <xdr:cNvPr id="222" name="Text 5"/>
        <xdr:cNvSpPr txBox="1">
          <a:spLocks noChangeArrowheads="1"/>
        </xdr:cNvSpPr>
      </xdr:nvSpPr>
      <xdr:spPr bwMode="auto">
        <a:xfrm>
          <a:off x="10134600" y="10458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223" name="Text 5"/>
        <xdr:cNvSpPr txBox="1">
          <a:spLocks noChangeArrowheads="1"/>
        </xdr:cNvSpPr>
      </xdr:nvSpPr>
      <xdr:spPr bwMode="auto">
        <a:xfrm>
          <a:off x="10134600" y="10696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15</xdr:row>
      <xdr:rowOff>333375</xdr:rowOff>
    </xdr:from>
    <xdr:to>
      <xdr:col>10</xdr:col>
      <xdr:colOff>0</xdr:colOff>
      <xdr:row>16</xdr:row>
      <xdr:rowOff>190500</xdr:rowOff>
    </xdr:to>
    <xdr:sp macro="" textlink="">
      <xdr:nvSpPr>
        <xdr:cNvPr id="224" name="Text 4"/>
        <xdr:cNvSpPr txBox="1">
          <a:spLocks noChangeArrowheads="1"/>
        </xdr:cNvSpPr>
      </xdr:nvSpPr>
      <xdr:spPr bwMode="auto">
        <a:xfrm>
          <a:off x="10134600" y="108013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15</xdr:row>
      <xdr:rowOff>133350</xdr:rowOff>
    </xdr:from>
    <xdr:to>
      <xdr:col>10</xdr:col>
      <xdr:colOff>0</xdr:colOff>
      <xdr:row>16</xdr:row>
      <xdr:rowOff>171450</xdr:rowOff>
    </xdr:to>
    <xdr:sp macro="" textlink="" fLocksText="0">
      <xdr:nvSpPr>
        <xdr:cNvPr id="225" name="Text 5"/>
        <xdr:cNvSpPr txBox="1">
          <a:spLocks noChangeArrowheads="1"/>
        </xdr:cNvSpPr>
      </xdr:nvSpPr>
      <xdr:spPr bwMode="auto">
        <a:xfrm>
          <a:off x="10134600" y="10696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226" name="Text 5"/>
        <xdr:cNvSpPr txBox="1">
          <a:spLocks noChangeArrowheads="1"/>
        </xdr:cNvSpPr>
      </xdr:nvSpPr>
      <xdr:spPr bwMode="auto">
        <a:xfrm>
          <a:off x="10134600" y="109347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16</xdr:row>
      <xdr:rowOff>333375</xdr:rowOff>
    </xdr:from>
    <xdr:to>
      <xdr:col>10</xdr:col>
      <xdr:colOff>0</xdr:colOff>
      <xdr:row>17</xdr:row>
      <xdr:rowOff>190500</xdr:rowOff>
    </xdr:to>
    <xdr:sp macro="" textlink="">
      <xdr:nvSpPr>
        <xdr:cNvPr id="227" name="Text 4"/>
        <xdr:cNvSpPr txBox="1">
          <a:spLocks noChangeArrowheads="1"/>
        </xdr:cNvSpPr>
      </xdr:nvSpPr>
      <xdr:spPr bwMode="auto">
        <a:xfrm>
          <a:off x="10134600" y="110394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17</xdr:row>
      <xdr:rowOff>171450</xdr:rowOff>
    </xdr:to>
    <xdr:sp macro="" textlink="" fLocksText="0">
      <xdr:nvSpPr>
        <xdr:cNvPr id="228" name="Text 5"/>
        <xdr:cNvSpPr txBox="1">
          <a:spLocks noChangeArrowheads="1"/>
        </xdr:cNvSpPr>
      </xdr:nvSpPr>
      <xdr:spPr bwMode="auto">
        <a:xfrm>
          <a:off x="10134600" y="109347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229" name="Text 5"/>
        <xdr:cNvSpPr txBox="1">
          <a:spLocks noChangeArrowheads="1"/>
        </xdr:cNvSpPr>
      </xdr:nvSpPr>
      <xdr:spPr bwMode="auto">
        <a:xfrm>
          <a:off x="10134600" y="11172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17</xdr:row>
      <xdr:rowOff>333375</xdr:rowOff>
    </xdr:from>
    <xdr:to>
      <xdr:col>10</xdr:col>
      <xdr:colOff>0</xdr:colOff>
      <xdr:row>18</xdr:row>
      <xdr:rowOff>190500</xdr:rowOff>
    </xdr:to>
    <xdr:sp macro="" textlink="">
      <xdr:nvSpPr>
        <xdr:cNvPr id="230" name="Text 4"/>
        <xdr:cNvSpPr txBox="1">
          <a:spLocks noChangeArrowheads="1"/>
        </xdr:cNvSpPr>
      </xdr:nvSpPr>
      <xdr:spPr bwMode="auto">
        <a:xfrm>
          <a:off x="10134600" y="112776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17</xdr:row>
      <xdr:rowOff>133350</xdr:rowOff>
    </xdr:from>
    <xdr:to>
      <xdr:col>10</xdr:col>
      <xdr:colOff>0</xdr:colOff>
      <xdr:row>18</xdr:row>
      <xdr:rowOff>171450</xdr:rowOff>
    </xdr:to>
    <xdr:sp macro="" textlink="" fLocksText="0">
      <xdr:nvSpPr>
        <xdr:cNvPr id="231" name="Text 5"/>
        <xdr:cNvSpPr txBox="1">
          <a:spLocks noChangeArrowheads="1"/>
        </xdr:cNvSpPr>
      </xdr:nvSpPr>
      <xdr:spPr bwMode="auto">
        <a:xfrm>
          <a:off x="10134600" y="111728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232" name="Text 5"/>
        <xdr:cNvSpPr txBox="1">
          <a:spLocks noChangeArrowheads="1"/>
        </xdr:cNvSpPr>
      </xdr:nvSpPr>
      <xdr:spPr bwMode="auto">
        <a:xfrm>
          <a:off x="10134600" y="11410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18</xdr:row>
      <xdr:rowOff>333375</xdr:rowOff>
    </xdr:from>
    <xdr:to>
      <xdr:col>10</xdr:col>
      <xdr:colOff>0</xdr:colOff>
      <xdr:row>19</xdr:row>
      <xdr:rowOff>190500</xdr:rowOff>
    </xdr:to>
    <xdr:sp macro="" textlink="">
      <xdr:nvSpPr>
        <xdr:cNvPr id="233" name="Text 4"/>
        <xdr:cNvSpPr txBox="1">
          <a:spLocks noChangeArrowheads="1"/>
        </xdr:cNvSpPr>
      </xdr:nvSpPr>
      <xdr:spPr bwMode="auto">
        <a:xfrm>
          <a:off x="10134600" y="115157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18</xdr:row>
      <xdr:rowOff>133350</xdr:rowOff>
    </xdr:from>
    <xdr:to>
      <xdr:col>10</xdr:col>
      <xdr:colOff>0</xdr:colOff>
      <xdr:row>19</xdr:row>
      <xdr:rowOff>171450</xdr:rowOff>
    </xdr:to>
    <xdr:sp macro="" textlink="" fLocksText="0">
      <xdr:nvSpPr>
        <xdr:cNvPr id="234" name="Text 5"/>
        <xdr:cNvSpPr txBox="1">
          <a:spLocks noChangeArrowheads="1"/>
        </xdr:cNvSpPr>
      </xdr:nvSpPr>
      <xdr:spPr bwMode="auto">
        <a:xfrm>
          <a:off x="10134600" y="114109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235" name="Text 5"/>
        <xdr:cNvSpPr txBox="1">
          <a:spLocks noChangeArrowheads="1"/>
        </xdr:cNvSpPr>
      </xdr:nvSpPr>
      <xdr:spPr bwMode="auto">
        <a:xfrm>
          <a:off x="10134600" y="11649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19</xdr:row>
      <xdr:rowOff>333375</xdr:rowOff>
    </xdr:from>
    <xdr:to>
      <xdr:col>10</xdr:col>
      <xdr:colOff>0</xdr:colOff>
      <xdr:row>20</xdr:row>
      <xdr:rowOff>190500</xdr:rowOff>
    </xdr:to>
    <xdr:sp macro="" textlink="">
      <xdr:nvSpPr>
        <xdr:cNvPr id="236" name="Text 4"/>
        <xdr:cNvSpPr txBox="1">
          <a:spLocks noChangeArrowheads="1"/>
        </xdr:cNvSpPr>
      </xdr:nvSpPr>
      <xdr:spPr bwMode="auto">
        <a:xfrm>
          <a:off x="10134600" y="117538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19</xdr:row>
      <xdr:rowOff>133350</xdr:rowOff>
    </xdr:from>
    <xdr:to>
      <xdr:col>10</xdr:col>
      <xdr:colOff>0</xdr:colOff>
      <xdr:row>20</xdr:row>
      <xdr:rowOff>171450</xdr:rowOff>
    </xdr:to>
    <xdr:sp macro="" textlink="" fLocksText="0">
      <xdr:nvSpPr>
        <xdr:cNvPr id="237" name="Text 5"/>
        <xdr:cNvSpPr txBox="1">
          <a:spLocks noChangeArrowheads="1"/>
        </xdr:cNvSpPr>
      </xdr:nvSpPr>
      <xdr:spPr bwMode="auto">
        <a:xfrm>
          <a:off x="10134600" y="116490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238" name="Text 5"/>
        <xdr:cNvSpPr txBox="1">
          <a:spLocks noChangeArrowheads="1"/>
        </xdr:cNvSpPr>
      </xdr:nvSpPr>
      <xdr:spPr bwMode="auto">
        <a:xfrm>
          <a:off x="10134600" y="11887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20</xdr:row>
      <xdr:rowOff>333375</xdr:rowOff>
    </xdr:from>
    <xdr:to>
      <xdr:col>10</xdr:col>
      <xdr:colOff>0</xdr:colOff>
      <xdr:row>21</xdr:row>
      <xdr:rowOff>190500</xdr:rowOff>
    </xdr:to>
    <xdr:sp macro="" textlink="">
      <xdr:nvSpPr>
        <xdr:cNvPr id="239" name="Text 4"/>
        <xdr:cNvSpPr txBox="1">
          <a:spLocks noChangeArrowheads="1"/>
        </xdr:cNvSpPr>
      </xdr:nvSpPr>
      <xdr:spPr bwMode="auto">
        <a:xfrm>
          <a:off x="10134600" y="119919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20</xdr:row>
      <xdr:rowOff>133350</xdr:rowOff>
    </xdr:from>
    <xdr:to>
      <xdr:col>10</xdr:col>
      <xdr:colOff>0</xdr:colOff>
      <xdr:row>21</xdr:row>
      <xdr:rowOff>171450</xdr:rowOff>
    </xdr:to>
    <xdr:sp macro="" textlink="" fLocksText="0">
      <xdr:nvSpPr>
        <xdr:cNvPr id="240" name="Text 5"/>
        <xdr:cNvSpPr txBox="1">
          <a:spLocks noChangeArrowheads="1"/>
        </xdr:cNvSpPr>
      </xdr:nvSpPr>
      <xdr:spPr bwMode="auto">
        <a:xfrm>
          <a:off x="10134600" y="118872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241" name="Text 5"/>
        <xdr:cNvSpPr txBox="1">
          <a:spLocks noChangeArrowheads="1"/>
        </xdr:cNvSpPr>
      </xdr:nvSpPr>
      <xdr:spPr bwMode="auto">
        <a:xfrm>
          <a:off x="10134600" y="12125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21</xdr:row>
      <xdr:rowOff>333375</xdr:rowOff>
    </xdr:from>
    <xdr:to>
      <xdr:col>10</xdr:col>
      <xdr:colOff>0</xdr:colOff>
      <xdr:row>22</xdr:row>
      <xdr:rowOff>190500</xdr:rowOff>
    </xdr:to>
    <xdr:sp macro="" textlink="">
      <xdr:nvSpPr>
        <xdr:cNvPr id="242" name="Text 4"/>
        <xdr:cNvSpPr txBox="1">
          <a:spLocks noChangeArrowheads="1"/>
        </xdr:cNvSpPr>
      </xdr:nvSpPr>
      <xdr:spPr bwMode="auto">
        <a:xfrm>
          <a:off x="10134600" y="122301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21</xdr:row>
      <xdr:rowOff>133350</xdr:rowOff>
    </xdr:from>
    <xdr:to>
      <xdr:col>10</xdr:col>
      <xdr:colOff>0</xdr:colOff>
      <xdr:row>22</xdr:row>
      <xdr:rowOff>171450</xdr:rowOff>
    </xdr:to>
    <xdr:sp macro="" textlink="" fLocksText="0">
      <xdr:nvSpPr>
        <xdr:cNvPr id="243" name="Text 5"/>
        <xdr:cNvSpPr txBox="1">
          <a:spLocks noChangeArrowheads="1"/>
        </xdr:cNvSpPr>
      </xdr:nvSpPr>
      <xdr:spPr bwMode="auto">
        <a:xfrm>
          <a:off x="10134600" y="1212532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244" name="Text 5"/>
        <xdr:cNvSpPr txBox="1">
          <a:spLocks noChangeArrowheads="1"/>
        </xdr:cNvSpPr>
      </xdr:nvSpPr>
      <xdr:spPr bwMode="auto">
        <a:xfrm>
          <a:off x="10134600" y="12363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22</xdr:row>
      <xdr:rowOff>333375</xdr:rowOff>
    </xdr:from>
    <xdr:to>
      <xdr:col>10</xdr:col>
      <xdr:colOff>0</xdr:colOff>
      <xdr:row>23</xdr:row>
      <xdr:rowOff>190500</xdr:rowOff>
    </xdr:to>
    <xdr:sp macro="" textlink="">
      <xdr:nvSpPr>
        <xdr:cNvPr id="245" name="Text 4"/>
        <xdr:cNvSpPr txBox="1">
          <a:spLocks noChangeArrowheads="1"/>
        </xdr:cNvSpPr>
      </xdr:nvSpPr>
      <xdr:spPr bwMode="auto">
        <a:xfrm>
          <a:off x="10134600" y="12468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22</xdr:row>
      <xdr:rowOff>133350</xdr:rowOff>
    </xdr:from>
    <xdr:to>
      <xdr:col>10</xdr:col>
      <xdr:colOff>0</xdr:colOff>
      <xdr:row>23</xdr:row>
      <xdr:rowOff>171450</xdr:rowOff>
    </xdr:to>
    <xdr:sp macro="" textlink="" fLocksText="0">
      <xdr:nvSpPr>
        <xdr:cNvPr id="246" name="Text 5"/>
        <xdr:cNvSpPr txBox="1">
          <a:spLocks noChangeArrowheads="1"/>
        </xdr:cNvSpPr>
      </xdr:nvSpPr>
      <xdr:spPr bwMode="auto">
        <a:xfrm>
          <a:off x="10134600" y="1236345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247" name="Text 5"/>
        <xdr:cNvSpPr txBox="1">
          <a:spLocks noChangeArrowheads="1"/>
        </xdr:cNvSpPr>
      </xdr:nvSpPr>
      <xdr:spPr bwMode="auto">
        <a:xfrm>
          <a:off x="10134600" y="12601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23</xdr:row>
      <xdr:rowOff>333375</xdr:rowOff>
    </xdr:from>
    <xdr:to>
      <xdr:col>10</xdr:col>
      <xdr:colOff>0</xdr:colOff>
      <xdr:row>24</xdr:row>
      <xdr:rowOff>190500</xdr:rowOff>
    </xdr:to>
    <xdr:sp macro="" textlink="">
      <xdr:nvSpPr>
        <xdr:cNvPr id="248" name="Text 4"/>
        <xdr:cNvSpPr txBox="1">
          <a:spLocks noChangeArrowheads="1"/>
        </xdr:cNvSpPr>
      </xdr:nvSpPr>
      <xdr:spPr bwMode="auto">
        <a:xfrm>
          <a:off x="10134600" y="12715875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23</xdr:row>
      <xdr:rowOff>133350</xdr:rowOff>
    </xdr:from>
    <xdr:to>
      <xdr:col>10</xdr:col>
      <xdr:colOff>0</xdr:colOff>
      <xdr:row>24</xdr:row>
      <xdr:rowOff>171450</xdr:rowOff>
    </xdr:to>
    <xdr:sp macro="" textlink="" fLocksText="0">
      <xdr:nvSpPr>
        <xdr:cNvPr id="249" name="Text 5"/>
        <xdr:cNvSpPr txBox="1">
          <a:spLocks noChangeArrowheads="1"/>
        </xdr:cNvSpPr>
      </xdr:nvSpPr>
      <xdr:spPr bwMode="auto">
        <a:xfrm>
          <a:off x="10134600" y="12601575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250" name="Text 5"/>
        <xdr:cNvSpPr txBox="1">
          <a:spLocks noChangeArrowheads="1"/>
        </xdr:cNvSpPr>
      </xdr:nvSpPr>
      <xdr:spPr bwMode="auto">
        <a:xfrm>
          <a:off x="10134600" y="12849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24</xdr:row>
      <xdr:rowOff>333375</xdr:rowOff>
    </xdr:from>
    <xdr:to>
      <xdr:col>10</xdr:col>
      <xdr:colOff>0</xdr:colOff>
      <xdr:row>25</xdr:row>
      <xdr:rowOff>190500</xdr:rowOff>
    </xdr:to>
    <xdr:sp macro="" textlink="">
      <xdr:nvSpPr>
        <xdr:cNvPr id="251" name="Text 4"/>
        <xdr:cNvSpPr txBox="1">
          <a:spLocks noChangeArrowheads="1"/>
        </xdr:cNvSpPr>
      </xdr:nvSpPr>
      <xdr:spPr bwMode="auto">
        <a:xfrm>
          <a:off x="10134600" y="12877800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24</xdr:row>
      <xdr:rowOff>133350</xdr:rowOff>
    </xdr:from>
    <xdr:to>
      <xdr:col>10</xdr:col>
      <xdr:colOff>0</xdr:colOff>
      <xdr:row>25</xdr:row>
      <xdr:rowOff>171450</xdr:rowOff>
    </xdr:to>
    <xdr:sp macro="" textlink="" fLocksText="0">
      <xdr:nvSpPr>
        <xdr:cNvPr id="252" name="Text 5"/>
        <xdr:cNvSpPr txBox="1">
          <a:spLocks noChangeArrowheads="1"/>
        </xdr:cNvSpPr>
      </xdr:nvSpPr>
      <xdr:spPr bwMode="auto">
        <a:xfrm>
          <a:off x="10134600" y="128492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253" name="Text 5"/>
        <xdr:cNvSpPr txBox="1">
          <a:spLocks noChangeArrowheads="1"/>
        </xdr:cNvSpPr>
      </xdr:nvSpPr>
      <xdr:spPr bwMode="auto">
        <a:xfrm>
          <a:off x="10134600" y="130111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25</xdr:row>
      <xdr:rowOff>333375</xdr:rowOff>
    </xdr:from>
    <xdr:to>
      <xdr:col>10</xdr:col>
      <xdr:colOff>0</xdr:colOff>
      <xdr:row>26</xdr:row>
      <xdr:rowOff>190500</xdr:rowOff>
    </xdr:to>
    <xdr:sp macro="" textlink="">
      <xdr:nvSpPr>
        <xdr:cNvPr id="254" name="Text 4"/>
        <xdr:cNvSpPr txBox="1">
          <a:spLocks noChangeArrowheads="1"/>
        </xdr:cNvSpPr>
      </xdr:nvSpPr>
      <xdr:spPr bwMode="auto">
        <a:xfrm>
          <a:off x="10134600" y="13039725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25</xdr:row>
      <xdr:rowOff>133350</xdr:rowOff>
    </xdr:from>
    <xdr:to>
      <xdr:col>10</xdr:col>
      <xdr:colOff>0</xdr:colOff>
      <xdr:row>26</xdr:row>
      <xdr:rowOff>171450</xdr:rowOff>
    </xdr:to>
    <xdr:sp macro="" textlink="" fLocksText="0">
      <xdr:nvSpPr>
        <xdr:cNvPr id="255" name="Text 5"/>
        <xdr:cNvSpPr txBox="1">
          <a:spLocks noChangeArrowheads="1"/>
        </xdr:cNvSpPr>
      </xdr:nvSpPr>
      <xdr:spPr bwMode="auto">
        <a:xfrm>
          <a:off x="10134600" y="1301115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256" name="Text 5"/>
        <xdr:cNvSpPr txBox="1">
          <a:spLocks noChangeArrowheads="1"/>
        </xdr:cNvSpPr>
      </xdr:nvSpPr>
      <xdr:spPr bwMode="auto">
        <a:xfrm>
          <a:off x="10134600" y="131730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26</xdr:row>
      <xdr:rowOff>333375</xdr:rowOff>
    </xdr:from>
    <xdr:to>
      <xdr:col>10</xdr:col>
      <xdr:colOff>0</xdr:colOff>
      <xdr:row>27</xdr:row>
      <xdr:rowOff>190500</xdr:rowOff>
    </xdr:to>
    <xdr:sp macro="" textlink="">
      <xdr:nvSpPr>
        <xdr:cNvPr id="257" name="Text 4"/>
        <xdr:cNvSpPr txBox="1">
          <a:spLocks noChangeArrowheads="1"/>
        </xdr:cNvSpPr>
      </xdr:nvSpPr>
      <xdr:spPr bwMode="auto">
        <a:xfrm>
          <a:off x="10134600" y="13201650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26</xdr:row>
      <xdr:rowOff>133350</xdr:rowOff>
    </xdr:from>
    <xdr:to>
      <xdr:col>10</xdr:col>
      <xdr:colOff>0</xdr:colOff>
      <xdr:row>27</xdr:row>
      <xdr:rowOff>171450</xdr:rowOff>
    </xdr:to>
    <xdr:sp macro="" textlink="" fLocksText="0">
      <xdr:nvSpPr>
        <xdr:cNvPr id="258" name="Text 5"/>
        <xdr:cNvSpPr txBox="1">
          <a:spLocks noChangeArrowheads="1"/>
        </xdr:cNvSpPr>
      </xdr:nvSpPr>
      <xdr:spPr bwMode="auto">
        <a:xfrm>
          <a:off x="10134600" y="1317307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259" name="Text 5"/>
        <xdr:cNvSpPr txBox="1">
          <a:spLocks noChangeArrowheads="1"/>
        </xdr:cNvSpPr>
      </xdr:nvSpPr>
      <xdr:spPr bwMode="auto">
        <a:xfrm>
          <a:off x="10134600" y="133350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27</xdr:row>
      <xdr:rowOff>333375</xdr:rowOff>
    </xdr:from>
    <xdr:to>
      <xdr:col>10</xdr:col>
      <xdr:colOff>0</xdr:colOff>
      <xdr:row>28</xdr:row>
      <xdr:rowOff>190500</xdr:rowOff>
    </xdr:to>
    <xdr:sp macro="" textlink="">
      <xdr:nvSpPr>
        <xdr:cNvPr id="260" name="Text 4"/>
        <xdr:cNvSpPr txBox="1">
          <a:spLocks noChangeArrowheads="1"/>
        </xdr:cNvSpPr>
      </xdr:nvSpPr>
      <xdr:spPr bwMode="auto">
        <a:xfrm>
          <a:off x="10134600" y="13363575"/>
          <a:ext cx="0" cy="1619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10</xdr:col>
      <xdr:colOff>0</xdr:colOff>
      <xdr:row>27</xdr:row>
      <xdr:rowOff>133350</xdr:rowOff>
    </xdr:from>
    <xdr:to>
      <xdr:col>10</xdr:col>
      <xdr:colOff>0</xdr:colOff>
      <xdr:row>28</xdr:row>
      <xdr:rowOff>171450</xdr:rowOff>
    </xdr:to>
    <xdr:sp macro="" textlink="" fLocksText="0">
      <xdr:nvSpPr>
        <xdr:cNvPr id="261" name="Text 5"/>
        <xdr:cNvSpPr txBox="1">
          <a:spLocks noChangeArrowheads="1"/>
        </xdr:cNvSpPr>
      </xdr:nvSpPr>
      <xdr:spPr bwMode="auto">
        <a:xfrm>
          <a:off x="10134600" y="13335000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10</xdr:col>
      <xdr:colOff>0</xdr:colOff>
      <xdr:row>28</xdr:row>
      <xdr:rowOff>133350</xdr:rowOff>
    </xdr:from>
    <xdr:to>
      <xdr:col>10</xdr:col>
      <xdr:colOff>0</xdr:colOff>
      <xdr:row>29</xdr:row>
      <xdr:rowOff>171450</xdr:rowOff>
    </xdr:to>
    <xdr:sp macro="" textlink="" fLocksText="0">
      <xdr:nvSpPr>
        <xdr:cNvPr id="262" name="Text 5"/>
        <xdr:cNvSpPr txBox="1">
          <a:spLocks noChangeArrowheads="1"/>
        </xdr:cNvSpPr>
      </xdr:nvSpPr>
      <xdr:spPr bwMode="auto">
        <a:xfrm>
          <a:off x="10134600" y="13496925"/>
          <a:ext cx="0" cy="1905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14</xdr:col>
      <xdr:colOff>57150</xdr:colOff>
      <xdr:row>0</xdr:row>
      <xdr:rowOff>28575</xdr:rowOff>
    </xdr:from>
    <xdr:to>
      <xdr:col>14</xdr:col>
      <xdr:colOff>552450</xdr:colOff>
      <xdr:row>23</xdr:row>
      <xdr:rowOff>209550</xdr:rowOff>
    </xdr:to>
    <xdr:sp macro="" textlink="">
      <xdr:nvSpPr>
        <xdr:cNvPr id="131" name="TextBox 130"/>
        <xdr:cNvSpPr txBox="1"/>
      </xdr:nvSpPr>
      <xdr:spPr>
        <a:xfrm>
          <a:off x="8724900" y="28575"/>
          <a:ext cx="495300" cy="550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vert" wrap="square" rtlCol="0" anchor="ctr"/>
        <a:lstStyle/>
        <a:p>
          <a:pPr algn="ctr"/>
          <a:r>
            <a:rPr lang="en-US" sz="1200">
              <a:latin typeface="Times New Roman" pitchFamily="18" charset="0"/>
              <a:cs typeface="Times New Roman" pitchFamily="18" charset="0"/>
            </a:rPr>
            <a:t>11</a:t>
          </a:r>
        </a:p>
      </xdr:txBody>
    </xdr:sp>
    <xdr:clientData/>
  </xdr:twoCellAnchor>
  <xdr:twoCellAnchor>
    <xdr:from>
      <xdr:col>13</xdr:col>
      <xdr:colOff>0</xdr:colOff>
      <xdr:row>5</xdr:row>
      <xdr:rowOff>142875</xdr:rowOff>
    </xdr:from>
    <xdr:to>
      <xdr:col>13</xdr:col>
      <xdr:colOff>0</xdr:colOff>
      <xdr:row>6</xdr:row>
      <xdr:rowOff>171450</xdr:rowOff>
    </xdr:to>
    <xdr:sp macro="" textlink="">
      <xdr:nvSpPr>
        <xdr:cNvPr id="132" name="Text 6"/>
        <xdr:cNvSpPr txBox="1">
          <a:spLocks noChangeArrowheads="1"/>
        </xdr:cNvSpPr>
      </xdr:nvSpPr>
      <xdr:spPr bwMode="auto">
        <a:xfrm>
          <a:off x="8201025" y="1066800"/>
          <a:ext cx="0" cy="266700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Weight</a:t>
          </a:r>
        </a:p>
      </xdr:txBody>
    </xdr:sp>
    <xdr:clientData/>
  </xdr:twoCellAnchor>
  <xdr:twoCellAnchor>
    <xdr:from>
      <xdr:col>13</xdr:col>
      <xdr:colOff>0</xdr:colOff>
      <xdr:row>6</xdr:row>
      <xdr:rowOff>133350</xdr:rowOff>
    </xdr:from>
    <xdr:to>
      <xdr:col>13</xdr:col>
      <xdr:colOff>0</xdr:colOff>
      <xdr:row>7</xdr:row>
      <xdr:rowOff>171450</xdr:rowOff>
    </xdr:to>
    <xdr:sp macro="" textlink="" fLocksText="0">
      <xdr:nvSpPr>
        <xdr:cNvPr id="133" name="Text 5"/>
        <xdr:cNvSpPr txBox="1">
          <a:spLocks noChangeArrowheads="1"/>
        </xdr:cNvSpPr>
      </xdr:nvSpPr>
      <xdr:spPr bwMode="auto">
        <a:xfrm>
          <a:off x="8201025" y="12954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  <xdr:twoCellAnchor>
    <xdr:from>
      <xdr:col>13</xdr:col>
      <xdr:colOff>0</xdr:colOff>
      <xdr:row>6</xdr:row>
      <xdr:rowOff>133350</xdr:rowOff>
    </xdr:from>
    <xdr:to>
      <xdr:col>13</xdr:col>
      <xdr:colOff>0</xdr:colOff>
      <xdr:row>7</xdr:row>
      <xdr:rowOff>171450</xdr:rowOff>
    </xdr:to>
    <xdr:sp macro="" textlink="" fLocksText="0">
      <xdr:nvSpPr>
        <xdr:cNvPr id="134" name="Text 5"/>
        <xdr:cNvSpPr txBox="1">
          <a:spLocks noChangeArrowheads="1"/>
        </xdr:cNvSpPr>
      </xdr:nvSpPr>
      <xdr:spPr bwMode="auto">
        <a:xfrm>
          <a:off x="8201025" y="1295400"/>
          <a:ext cx="0" cy="2762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Work  Categories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88"/>
  <sheetViews>
    <sheetView zoomScale="110" zoomScaleNormal="110" workbookViewId="0">
      <pane xSplit="4" ySplit="4" topLeftCell="AV487" activePane="bottomRight" state="frozen"/>
      <selection pane="topRight" activeCell="E1" sqref="E1"/>
      <selection pane="bottomLeft" activeCell="A5" sqref="A5"/>
      <selection pane="bottomRight" sqref="A1:IV65536"/>
    </sheetView>
  </sheetViews>
  <sheetFormatPr defaultRowHeight="11.25"/>
  <cols>
    <col min="1" max="1" width="6.85546875" style="7" customWidth="1"/>
    <col min="2" max="2" width="12.140625" style="7" customWidth="1"/>
    <col min="3" max="3" width="7.42578125" style="7" customWidth="1"/>
    <col min="4" max="4" width="13" style="12" customWidth="1"/>
    <col min="5" max="5" width="7.5703125" style="7" customWidth="1"/>
    <col min="6" max="6" width="8.28515625" style="7" customWidth="1"/>
    <col min="7" max="7" width="7.42578125" style="7" customWidth="1"/>
    <col min="8" max="8" width="7.28515625" style="7" customWidth="1"/>
    <col min="9" max="9" width="8" style="12" customWidth="1"/>
    <col min="10" max="10" width="7.7109375" style="7" customWidth="1"/>
    <col min="11" max="13" width="8.28515625" style="7" customWidth="1"/>
    <col min="14" max="14" width="8.28515625" style="12" customWidth="1"/>
    <col min="15" max="18" width="8.28515625" style="7" customWidth="1"/>
    <col min="19" max="19" width="8.28515625" style="12" customWidth="1"/>
    <col min="20" max="23" width="8.28515625" style="7" customWidth="1"/>
    <col min="24" max="24" width="8.28515625" style="12" customWidth="1"/>
    <col min="25" max="28" width="8.28515625" style="7" customWidth="1"/>
    <col min="29" max="29" width="8.28515625" style="12" customWidth="1"/>
    <col min="30" max="33" width="8.28515625" style="7" customWidth="1"/>
    <col min="34" max="34" width="8.28515625" style="12" customWidth="1"/>
    <col min="35" max="38" width="8.28515625" style="7" customWidth="1"/>
    <col min="39" max="39" width="8.28515625" style="12" customWidth="1"/>
    <col min="40" max="43" width="8.28515625" style="7" customWidth="1"/>
    <col min="44" max="44" width="8.28515625" style="12" customWidth="1"/>
    <col min="45" max="48" width="8.28515625" style="7" customWidth="1"/>
    <col min="49" max="49" width="8.28515625" style="12" customWidth="1"/>
    <col min="50" max="53" width="8.28515625" style="7" customWidth="1"/>
    <col min="54" max="54" width="8.28515625" style="12" customWidth="1"/>
    <col min="55" max="58" width="8.28515625" style="7" customWidth="1"/>
    <col min="59" max="59" width="8.28515625" style="12" customWidth="1"/>
    <col min="60" max="63" width="8.28515625" style="7" customWidth="1"/>
    <col min="64" max="64" width="8.28515625" style="12" customWidth="1"/>
    <col min="65" max="68" width="8.28515625" style="7" customWidth="1"/>
    <col min="69" max="69" width="8.28515625" style="12" customWidth="1"/>
    <col min="70" max="73" width="8.28515625" style="7" customWidth="1"/>
    <col min="74" max="74" width="8.28515625" style="12" customWidth="1"/>
    <col min="75" max="78" width="8.28515625" style="7" customWidth="1"/>
    <col min="79" max="79" width="8.28515625" style="12" customWidth="1"/>
    <col min="80" max="83" width="8.28515625" style="7" customWidth="1"/>
    <col min="84" max="84" width="8.28515625" style="12" customWidth="1"/>
    <col min="85" max="85" width="7.7109375" style="7" customWidth="1"/>
    <col min="86" max="86" width="6.28515625" style="7" customWidth="1"/>
    <col min="87" max="87" width="3.5703125" style="7" customWidth="1"/>
    <col min="88" max="88" width="7.7109375" style="7" customWidth="1"/>
    <col min="89" max="90" width="6" style="7" customWidth="1"/>
    <col min="91" max="95" width="9.140625" style="7" customWidth="1"/>
    <col min="96" max="96" width="9" style="7" customWidth="1"/>
    <col min="97" max="16384" width="9.140625" style="7"/>
  </cols>
  <sheetData>
    <row r="1" spans="1:96" s="2" customFormat="1" ht="25.5" customHeight="1">
      <c r="A1" s="1" t="s">
        <v>248</v>
      </c>
      <c r="D1" s="3"/>
      <c r="I1" s="3"/>
      <c r="N1" s="3"/>
      <c r="S1" s="3"/>
      <c r="X1" s="3"/>
      <c r="AC1" s="3"/>
      <c r="AH1" s="3"/>
      <c r="AM1" s="3"/>
      <c r="AR1" s="3"/>
      <c r="AW1" s="3"/>
      <c r="BB1" s="3"/>
      <c r="BG1" s="3"/>
      <c r="BL1" s="3"/>
      <c r="BQ1" s="3"/>
      <c r="BV1" s="3"/>
      <c r="CA1" s="3"/>
      <c r="CF1" s="3"/>
    </row>
    <row r="2" spans="1:96" s="2" customFormat="1" ht="17.25" customHeight="1">
      <c r="A2" s="257" t="s">
        <v>0</v>
      </c>
      <c r="B2" s="258"/>
      <c r="C2" s="263" t="s">
        <v>2</v>
      </c>
      <c r="D2" s="266" t="s">
        <v>1</v>
      </c>
      <c r="E2" s="252" t="s">
        <v>26</v>
      </c>
      <c r="F2" s="252"/>
      <c r="G2" s="252"/>
      <c r="H2" s="252"/>
      <c r="I2" s="253"/>
      <c r="J2" s="252" t="s">
        <v>27</v>
      </c>
      <c r="K2" s="252"/>
      <c r="L2" s="252"/>
      <c r="M2" s="252"/>
      <c r="N2" s="253"/>
      <c r="O2" s="252" t="s">
        <v>119</v>
      </c>
      <c r="P2" s="252"/>
      <c r="Q2" s="252"/>
      <c r="R2" s="252"/>
      <c r="S2" s="253"/>
      <c r="T2" s="252" t="s">
        <v>120</v>
      </c>
      <c r="U2" s="252"/>
      <c r="V2" s="252"/>
      <c r="W2" s="252"/>
      <c r="X2" s="253"/>
      <c r="Y2" s="252" t="s">
        <v>121</v>
      </c>
      <c r="Z2" s="252"/>
      <c r="AA2" s="252"/>
      <c r="AB2" s="252"/>
      <c r="AC2" s="253"/>
      <c r="AD2" s="252" t="s">
        <v>122</v>
      </c>
      <c r="AE2" s="252"/>
      <c r="AF2" s="252"/>
      <c r="AG2" s="252"/>
      <c r="AH2" s="253"/>
      <c r="AI2" s="252" t="s">
        <v>123</v>
      </c>
      <c r="AJ2" s="252"/>
      <c r="AK2" s="252"/>
      <c r="AL2" s="252"/>
      <c r="AM2" s="253"/>
      <c r="AN2" s="252" t="s">
        <v>124</v>
      </c>
      <c r="AO2" s="252"/>
      <c r="AP2" s="252"/>
      <c r="AQ2" s="252"/>
      <c r="AR2" s="253"/>
      <c r="AS2" s="252" t="s">
        <v>125</v>
      </c>
      <c r="AT2" s="252"/>
      <c r="AU2" s="252"/>
      <c r="AV2" s="252"/>
      <c r="AW2" s="253"/>
      <c r="AX2" s="252" t="s">
        <v>126</v>
      </c>
      <c r="AY2" s="252"/>
      <c r="AZ2" s="252"/>
      <c r="BA2" s="252"/>
      <c r="BB2" s="253"/>
      <c r="BC2" s="252" t="s">
        <v>127</v>
      </c>
      <c r="BD2" s="252"/>
      <c r="BE2" s="252"/>
      <c r="BF2" s="252"/>
      <c r="BG2" s="253"/>
      <c r="BH2" s="252" t="s">
        <v>128</v>
      </c>
      <c r="BI2" s="252"/>
      <c r="BJ2" s="252"/>
      <c r="BK2" s="252"/>
      <c r="BL2" s="253"/>
      <c r="BM2" s="252" t="s">
        <v>129</v>
      </c>
      <c r="BN2" s="252"/>
      <c r="BO2" s="252"/>
      <c r="BP2" s="252"/>
      <c r="BQ2" s="253"/>
      <c r="BR2" s="252" t="s">
        <v>130</v>
      </c>
      <c r="BS2" s="252"/>
      <c r="BT2" s="252"/>
      <c r="BU2" s="252"/>
      <c r="BV2" s="253"/>
      <c r="BW2" s="252" t="s">
        <v>131</v>
      </c>
      <c r="BX2" s="252"/>
      <c r="BY2" s="252"/>
      <c r="BZ2" s="252"/>
      <c r="CA2" s="253"/>
      <c r="CB2" s="252" t="s">
        <v>132</v>
      </c>
      <c r="CC2" s="252"/>
      <c r="CD2" s="252"/>
      <c r="CE2" s="252"/>
      <c r="CF2" s="253"/>
      <c r="CG2" s="254" t="s">
        <v>84</v>
      </c>
      <c r="CH2" s="248" t="s">
        <v>29</v>
      </c>
      <c r="CJ2" s="248" t="s">
        <v>86</v>
      </c>
      <c r="CK2" s="248" t="s">
        <v>85</v>
      </c>
      <c r="CL2" s="248" t="s">
        <v>87</v>
      </c>
      <c r="CM2" s="249" t="s">
        <v>91</v>
      </c>
      <c r="CN2" s="250"/>
      <c r="CO2" s="250"/>
      <c r="CP2" s="250"/>
      <c r="CQ2" s="250"/>
      <c r="CR2" s="251"/>
    </row>
    <row r="3" spans="1:96" ht="33.75" customHeight="1">
      <c r="A3" s="259"/>
      <c r="B3" s="260"/>
      <c r="C3" s="264"/>
      <c r="D3" s="267"/>
      <c r="E3" s="4" t="s">
        <v>3</v>
      </c>
      <c r="F3" s="5" t="s">
        <v>4</v>
      </c>
      <c r="G3" s="5" t="s">
        <v>6</v>
      </c>
      <c r="H3" s="5" t="s">
        <v>8</v>
      </c>
      <c r="I3" s="6" t="s">
        <v>12</v>
      </c>
      <c r="J3" s="4" t="s">
        <v>3</v>
      </c>
      <c r="K3" s="5" t="s">
        <v>4</v>
      </c>
      <c r="L3" s="5" t="s">
        <v>6</v>
      </c>
      <c r="M3" s="5" t="s">
        <v>8</v>
      </c>
      <c r="N3" s="6" t="s">
        <v>12</v>
      </c>
      <c r="O3" s="4" t="s">
        <v>3</v>
      </c>
      <c r="P3" s="5" t="s">
        <v>4</v>
      </c>
      <c r="Q3" s="5" t="s">
        <v>6</v>
      </c>
      <c r="R3" s="5" t="s">
        <v>8</v>
      </c>
      <c r="S3" s="6" t="s">
        <v>12</v>
      </c>
      <c r="T3" s="4" t="s">
        <v>3</v>
      </c>
      <c r="U3" s="5" t="s">
        <v>4</v>
      </c>
      <c r="V3" s="5" t="s">
        <v>6</v>
      </c>
      <c r="W3" s="5" t="s">
        <v>8</v>
      </c>
      <c r="X3" s="6" t="s">
        <v>12</v>
      </c>
      <c r="Y3" s="4" t="s">
        <v>3</v>
      </c>
      <c r="Z3" s="5" t="s">
        <v>4</v>
      </c>
      <c r="AA3" s="5" t="s">
        <v>6</v>
      </c>
      <c r="AB3" s="5" t="s">
        <v>8</v>
      </c>
      <c r="AC3" s="6" t="s">
        <v>12</v>
      </c>
      <c r="AD3" s="4" t="s">
        <v>3</v>
      </c>
      <c r="AE3" s="5" t="s">
        <v>4</v>
      </c>
      <c r="AF3" s="5" t="s">
        <v>6</v>
      </c>
      <c r="AG3" s="5" t="s">
        <v>8</v>
      </c>
      <c r="AH3" s="6" t="s">
        <v>12</v>
      </c>
      <c r="AI3" s="4" t="s">
        <v>3</v>
      </c>
      <c r="AJ3" s="5" t="s">
        <v>4</v>
      </c>
      <c r="AK3" s="5" t="s">
        <v>6</v>
      </c>
      <c r="AL3" s="5" t="s">
        <v>8</v>
      </c>
      <c r="AM3" s="6" t="s">
        <v>12</v>
      </c>
      <c r="AN3" s="4" t="s">
        <v>3</v>
      </c>
      <c r="AO3" s="5" t="s">
        <v>4</v>
      </c>
      <c r="AP3" s="5" t="s">
        <v>6</v>
      </c>
      <c r="AQ3" s="5" t="s">
        <v>8</v>
      </c>
      <c r="AR3" s="6" t="s">
        <v>12</v>
      </c>
      <c r="AS3" s="4" t="s">
        <v>3</v>
      </c>
      <c r="AT3" s="5" t="s">
        <v>4</v>
      </c>
      <c r="AU3" s="5" t="s">
        <v>6</v>
      </c>
      <c r="AV3" s="5" t="s">
        <v>8</v>
      </c>
      <c r="AW3" s="6" t="s">
        <v>12</v>
      </c>
      <c r="AX3" s="4" t="s">
        <v>3</v>
      </c>
      <c r="AY3" s="5" t="s">
        <v>4</v>
      </c>
      <c r="AZ3" s="5" t="s">
        <v>6</v>
      </c>
      <c r="BA3" s="5" t="s">
        <v>8</v>
      </c>
      <c r="BB3" s="6" t="s">
        <v>12</v>
      </c>
      <c r="BC3" s="4" t="s">
        <v>3</v>
      </c>
      <c r="BD3" s="5" t="s">
        <v>4</v>
      </c>
      <c r="BE3" s="5" t="s">
        <v>6</v>
      </c>
      <c r="BF3" s="5" t="s">
        <v>8</v>
      </c>
      <c r="BG3" s="6" t="s">
        <v>12</v>
      </c>
      <c r="BH3" s="4" t="s">
        <v>3</v>
      </c>
      <c r="BI3" s="5" t="s">
        <v>4</v>
      </c>
      <c r="BJ3" s="5" t="s">
        <v>6</v>
      </c>
      <c r="BK3" s="5" t="s">
        <v>8</v>
      </c>
      <c r="BL3" s="6" t="s">
        <v>12</v>
      </c>
      <c r="BM3" s="4" t="s">
        <v>3</v>
      </c>
      <c r="BN3" s="5" t="s">
        <v>4</v>
      </c>
      <c r="BO3" s="5" t="s">
        <v>6</v>
      </c>
      <c r="BP3" s="5" t="s">
        <v>8</v>
      </c>
      <c r="BQ3" s="6" t="s">
        <v>12</v>
      </c>
      <c r="BR3" s="4" t="s">
        <v>3</v>
      </c>
      <c r="BS3" s="5" t="s">
        <v>4</v>
      </c>
      <c r="BT3" s="5" t="s">
        <v>6</v>
      </c>
      <c r="BU3" s="5" t="s">
        <v>8</v>
      </c>
      <c r="BV3" s="6" t="s">
        <v>12</v>
      </c>
      <c r="BW3" s="4" t="s">
        <v>3</v>
      </c>
      <c r="BX3" s="5" t="s">
        <v>4</v>
      </c>
      <c r="BY3" s="5" t="s">
        <v>6</v>
      </c>
      <c r="BZ3" s="5" t="s">
        <v>8</v>
      </c>
      <c r="CA3" s="6" t="s">
        <v>12</v>
      </c>
      <c r="CB3" s="4" t="s">
        <v>3</v>
      </c>
      <c r="CC3" s="5" t="s">
        <v>4</v>
      </c>
      <c r="CD3" s="5" t="s">
        <v>6</v>
      </c>
      <c r="CE3" s="5" t="s">
        <v>8</v>
      </c>
      <c r="CF3" s="6" t="s">
        <v>12</v>
      </c>
      <c r="CG3" s="255"/>
      <c r="CH3" s="256"/>
      <c r="CJ3" s="248"/>
      <c r="CK3" s="248"/>
      <c r="CL3" s="248"/>
      <c r="CM3" s="246" t="s">
        <v>92</v>
      </c>
      <c r="CN3" s="246" t="s">
        <v>90</v>
      </c>
      <c r="CO3" s="246" t="s">
        <v>93</v>
      </c>
      <c r="CP3" s="246" t="s">
        <v>94</v>
      </c>
      <c r="CQ3" s="246" t="s">
        <v>95</v>
      </c>
      <c r="CR3" s="246" t="s">
        <v>96</v>
      </c>
    </row>
    <row r="4" spans="1:96" ht="15.75" customHeight="1">
      <c r="A4" s="261"/>
      <c r="B4" s="262"/>
      <c r="C4" s="265"/>
      <c r="D4" s="268"/>
      <c r="E4" s="8" t="s">
        <v>11</v>
      </c>
      <c r="F4" s="9" t="s">
        <v>5</v>
      </c>
      <c r="G4" s="9" t="s">
        <v>7</v>
      </c>
      <c r="H4" s="9" t="s">
        <v>9</v>
      </c>
      <c r="I4" s="10" t="s">
        <v>10</v>
      </c>
      <c r="J4" s="8" t="s">
        <v>11</v>
      </c>
      <c r="K4" s="9" t="s">
        <v>5</v>
      </c>
      <c r="L4" s="9" t="s">
        <v>7</v>
      </c>
      <c r="M4" s="9" t="s">
        <v>9</v>
      </c>
      <c r="N4" s="10" t="s">
        <v>10</v>
      </c>
      <c r="O4" s="8" t="s">
        <v>11</v>
      </c>
      <c r="P4" s="9" t="s">
        <v>5</v>
      </c>
      <c r="Q4" s="9" t="s">
        <v>7</v>
      </c>
      <c r="R4" s="9" t="s">
        <v>9</v>
      </c>
      <c r="S4" s="10" t="s">
        <v>10</v>
      </c>
      <c r="T4" s="8" t="s">
        <v>11</v>
      </c>
      <c r="U4" s="9" t="s">
        <v>5</v>
      </c>
      <c r="V4" s="9" t="s">
        <v>7</v>
      </c>
      <c r="W4" s="9" t="s">
        <v>9</v>
      </c>
      <c r="X4" s="10" t="s">
        <v>10</v>
      </c>
      <c r="Y4" s="8" t="s">
        <v>11</v>
      </c>
      <c r="Z4" s="9" t="s">
        <v>5</v>
      </c>
      <c r="AA4" s="9" t="s">
        <v>7</v>
      </c>
      <c r="AB4" s="9" t="s">
        <v>9</v>
      </c>
      <c r="AC4" s="10" t="s">
        <v>10</v>
      </c>
      <c r="AD4" s="8" t="s">
        <v>11</v>
      </c>
      <c r="AE4" s="9" t="s">
        <v>5</v>
      </c>
      <c r="AF4" s="9" t="s">
        <v>7</v>
      </c>
      <c r="AG4" s="9" t="s">
        <v>9</v>
      </c>
      <c r="AH4" s="10" t="s">
        <v>10</v>
      </c>
      <c r="AI4" s="8" t="s">
        <v>11</v>
      </c>
      <c r="AJ4" s="9" t="s">
        <v>5</v>
      </c>
      <c r="AK4" s="9" t="s">
        <v>7</v>
      </c>
      <c r="AL4" s="9" t="s">
        <v>9</v>
      </c>
      <c r="AM4" s="10" t="s">
        <v>10</v>
      </c>
      <c r="AN4" s="8" t="s">
        <v>11</v>
      </c>
      <c r="AO4" s="9" t="s">
        <v>5</v>
      </c>
      <c r="AP4" s="9" t="s">
        <v>7</v>
      </c>
      <c r="AQ4" s="9" t="s">
        <v>9</v>
      </c>
      <c r="AR4" s="10" t="s">
        <v>10</v>
      </c>
      <c r="AS4" s="8" t="s">
        <v>11</v>
      </c>
      <c r="AT4" s="9" t="s">
        <v>5</v>
      </c>
      <c r="AU4" s="9" t="s">
        <v>7</v>
      </c>
      <c r="AV4" s="9" t="s">
        <v>9</v>
      </c>
      <c r="AW4" s="10" t="s">
        <v>10</v>
      </c>
      <c r="AX4" s="8" t="s">
        <v>11</v>
      </c>
      <c r="AY4" s="9" t="s">
        <v>5</v>
      </c>
      <c r="AZ4" s="9" t="s">
        <v>7</v>
      </c>
      <c r="BA4" s="9" t="s">
        <v>9</v>
      </c>
      <c r="BB4" s="10" t="s">
        <v>10</v>
      </c>
      <c r="BC4" s="8" t="s">
        <v>11</v>
      </c>
      <c r="BD4" s="9" t="s">
        <v>5</v>
      </c>
      <c r="BE4" s="9" t="s">
        <v>7</v>
      </c>
      <c r="BF4" s="9" t="s">
        <v>9</v>
      </c>
      <c r="BG4" s="10" t="s">
        <v>10</v>
      </c>
      <c r="BH4" s="8" t="s">
        <v>11</v>
      </c>
      <c r="BI4" s="9" t="s">
        <v>5</v>
      </c>
      <c r="BJ4" s="9" t="s">
        <v>7</v>
      </c>
      <c r="BK4" s="9" t="s">
        <v>9</v>
      </c>
      <c r="BL4" s="10" t="s">
        <v>10</v>
      </c>
      <c r="BM4" s="8" t="s">
        <v>11</v>
      </c>
      <c r="BN4" s="9" t="s">
        <v>5</v>
      </c>
      <c r="BO4" s="9" t="s">
        <v>7</v>
      </c>
      <c r="BP4" s="9" t="s">
        <v>9</v>
      </c>
      <c r="BQ4" s="10" t="s">
        <v>10</v>
      </c>
      <c r="BR4" s="8" t="s">
        <v>11</v>
      </c>
      <c r="BS4" s="9" t="s">
        <v>5</v>
      </c>
      <c r="BT4" s="9" t="s">
        <v>7</v>
      </c>
      <c r="BU4" s="9" t="s">
        <v>9</v>
      </c>
      <c r="BV4" s="10" t="s">
        <v>10</v>
      </c>
      <c r="BW4" s="8" t="s">
        <v>11</v>
      </c>
      <c r="BX4" s="9" t="s">
        <v>5</v>
      </c>
      <c r="BY4" s="9" t="s">
        <v>7</v>
      </c>
      <c r="BZ4" s="9" t="s">
        <v>9</v>
      </c>
      <c r="CA4" s="10" t="s">
        <v>10</v>
      </c>
      <c r="CB4" s="8" t="s">
        <v>11</v>
      </c>
      <c r="CC4" s="9" t="s">
        <v>5</v>
      </c>
      <c r="CD4" s="9" t="s">
        <v>7</v>
      </c>
      <c r="CE4" s="9" t="s">
        <v>9</v>
      </c>
      <c r="CF4" s="10" t="s">
        <v>10</v>
      </c>
      <c r="CG4" s="255"/>
      <c r="CH4" s="256"/>
      <c r="CJ4" s="248"/>
      <c r="CK4" s="248"/>
      <c r="CL4" s="248"/>
      <c r="CM4" s="247"/>
      <c r="CN4" s="247"/>
      <c r="CO4" s="247"/>
      <c r="CP4" s="247"/>
      <c r="CQ4" s="247"/>
      <c r="CR4" s="247"/>
    </row>
    <row r="5" spans="1:96">
      <c r="A5" s="11" t="s">
        <v>13</v>
      </c>
      <c r="B5" s="7" t="s">
        <v>14</v>
      </c>
      <c r="C5" s="7" t="s">
        <v>23</v>
      </c>
      <c r="D5" s="12" t="s">
        <v>16</v>
      </c>
      <c r="F5" s="7">
        <v>14000</v>
      </c>
      <c r="G5" s="7">
        <v>14000</v>
      </c>
      <c r="H5" s="7">
        <f>(G5/F5)*100</f>
        <v>100</v>
      </c>
      <c r="I5" s="12">
        <f>(H5*$E$13)/8</f>
        <v>0.75</v>
      </c>
      <c r="K5" s="7">
        <v>14000</v>
      </c>
      <c r="L5" s="7">
        <v>14000</v>
      </c>
      <c r="M5" s="7">
        <f>(L5/K5)*100</f>
        <v>100</v>
      </c>
      <c r="N5" s="12">
        <f>(M5*$J$13)/8</f>
        <v>1.125</v>
      </c>
      <c r="U5" s="7">
        <v>14000</v>
      </c>
      <c r="V5" s="7">
        <v>14000</v>
      </c>
      <c r="W5" s="7">
        <f>(V5/U5)*100</f>
        <v>100</v>
      </c>
      <c r="X5" s="12">
        <f>(W5*$T$13)/8</f>
        <v>15.875</v>
      </c>
      <c r="Z5" s="7">
        <v>14000</v>
      </c>
      <c r="AA5" s="7">
        <v>14000</v>
      </c>
      <c r="AB5" s="7">
        <f>(AA5/Z5)*100</f>
        <v>100</v>
      </c>
      <c r="AC5" s="12">
        <f>(AB5*$Y$13)/8</f>
        <v>18.125</v>
      </c>
      <c r="AE5" s="7">
        <v>14000</v>
      </c>
      <c r="AF5" s="7">
        <v>14000</v>
      </c>
      <c r="AG5" s="7">
        <f>(AF5/AE5)*100</f>
        <v>100</v>
      </c>
      <c r="AH5" s="12">
        <f>(AG5*$AD$13)/8</f>
        <v>12.375</v>
      </c>
      <c r="AJ5" s="7">
        <v>14000</v>
      </c>
      <c r="AK5" s="7">
        <v>14000</v>
      </c>
      <c r="AL5" s="7">
        <f>(AK5/AJ5)*100</f>
        <v>100</v>
      </c>
      <c r="AM5" s="12">
        <f>(AL5*$AI$13)/8</f>
        <v>11.625</v>
      </c>
      <c r="AO5" s="7">
        <v>14000</v>
      </c>
      <c r="AP5" s="7">
        <v>14000</v>
      </c>
      <c r="AQ5" s="7">
        <f>(AP5/AO5)*100</f>
        <v>100</v>
      </c>
      <c r="AR5" s="12">
        <f>(AQ5*$AN$13)/8</f>
        <v>3.875</v>
      </c>
      <c r="AT5" s="7">
        <v>14000</v>
      </c>
      <c r="AU5" s="7">
        <v>14000</v>
      </c>
      <c r="AV5" s="7">
        <f>(AU5/AT5)*100</f>
        <v>100</v>
      </c>
      <c r="AW5" s="12">
        <f>(AV5*$AS$13)/8</f>
        <v>18.5</v>
      </c>
      <c r="AY5" s="7">
        <v>14000</v>
      </c>
      <c r="AZ5" s="7">
        <v>14000</v>
      </c>
      <c r="BA5" s="7">
        <f>(AZ5/AY5)*100</f>
        <v>100</v>
      </c>
      <c r="BB5" s="12">
        <f>(BA5*$AX$13)/8</f>
        <v>7.75</v>
      </c>
      <c r="BD5" s="7">
        <v>14000</v>
      </c>
      <c r="BE5" s="7">
        <v>14000</v>
      </c>
      <c r="BF5" s="7">
        <f>(BE5/BD5)*100</f>
        <v>100</v>
      </c>
      <c r="BG5" s="12">
        <f>(BF5*$BC$13)/8</f>
        <v>38.625</v>
      </c>
      <c r="BI5" s="7">
        <v>14000</v>
      </c>
      <c r="BJ5" s="7">
        <v>14000</v>
      </c>
      <c r="BK5" s="7">
        <f>(BJ5/BI5)*100</f>
        <v>100</v>
      </c>
      <c r="BL5" s="12">
        <f>(BK5*$BH$13)/8</f>
        <v>7.0000000000000009</v>
      </c>
      <c r="BN5" s="7">
        <v>14000</v>
      </c>
      <c r="BO5" s="7">
        <v>14000</v>
      </c>
      <c r="BP5" s="7">
        <f>(BO5/BN5)*100</f>
        <v>100</v>
      </c>
      <c r="BQ5" s="12">
        <f>(BP5*$BM$13)/8</f>
        <v>4.625</v>
      </c>
      <c r="BS5" s="7">
        <v>14000</v>
      </c>
      <c r="BT5" s="7">
        <v>14000</v>
      </c>
      <c r="BU5" s="7">
        <f>(BT5/BS5)*100</f>
        <v>100</v>
      </c>
      <c r="BV5" s="12">
        <f>(BU5*$BR$13)/8</f>
        <v>11.625</v>
      </c>
      <c r="BX5" s="7">
        <v>14000</v>
      </c>
      <c r="BY5" s="7">
        <v>14000</v>
      </c>
      <c r="BZ5" s="7">
        <f>(BY5/BX5)*100</f>
        <v>100</v>
      </c>
      <c r="CA5" s="12">
        <f>(BZ5*$BW$13)/8</f>
        <v>7.75</v>
      </c>
      <c r="CC5" s="7">
        <v>14000</v>
      </c>
      <c r="CD5" s="7">
        <v>14000</v>
      </c>
      <c r="CE5" s="7">
        <f>(CD5/CC5)*100</f>
        <v>100</v>
      </c>
      <c r="CF5" s="12">
        <f>(CE5*$CB$13)/8</f>
        <v>9.25</v>
      </c>
    </row>
    <row r="6" spans="1:96">
      <c r="C6" s="7" t="s">
        <v>28</v>
      </c>
      <c r="D6" s="12" t="s">
        <v>15</v>
      </c>
      <c r="F6" s="7">
        <v>14000</v>
      </c>
      <c r="G6" s="7">
        <v>14000</v>
      </c>
      <c r="H6" s="7">
        <f t="shared" ref="H6:H12" si="0">(G6/F6)*100</f>
        <v>100</v>
      </c>
      <c r="I6" s="12">
        <f t="shared" ref="I6:I12" si="1">(H6*$E$13)/8</f>
        <v>0.75</v>
      </c>
      <c r="K6" s="7">
        <v>14000</v>
      </c>
      <c r="L6" s="7">
        <v>14000</v>
      </c>
      <c r="M6" s="7">
        <f t="shared" ref="M6:M12" si="2">(L6/K6)*100</f>
        <v>100</v>
      </c>
      <c r="N6" s="12">
        <f t="shared" ref="N6:N12" si="3">(M6*$J$13)/8</f>
        <v>1.125</v>
      </c>
      <c r="U6" s="7">
        <v>14000</v>
      </c>
      <c r="V6" s="7">
        <v>14000</v>
      </c>
      <c r="W6" s="7">
        <f t="shared" ref="W6:W12" si="4">(V6/U6)*100</f>
        <v>100</v>
      </c>
      <c r="X6" s="12">
        <f t="shared" ref="X6:X12" si="5">(W6*$T$13)/8</f>
        <v>15.875</v>
      </c>
      <c r="Z6" s="7">
        <v>14000</v>
      </c>
      <c r="AA6" s="7">
        <v>14000</v>
      </c>
      <c r="AB6" s="7">
        <f t="shared" ref="AB6:AB12" si="6">(AA6/Z6)*100</f>
        <v>100</v>
      </c>
      <c r="AC6" s="12">
        <f t="shared" ref="AC6:AC12" si="7">(AB6*$Y$13)/8</f>
        <v>18.125</v>
      </c>
      <c r="AE6" s="7">
        <v>14000</v>
      </c>
      <c r="AF6" s="7">
        <v>14000</v>
      </c>
      <c r="AG6" s="7">
        <f t="shared" ref="AG6:AG12" si="8">(AF6/AE6)*100</f>
        <v>100</v>
      </c>
      <c r="AH6" s="12">
        <f t="shared" ref="AH6:AH12" si="9">(AG6*$AD$13)/8</f>
        <v>12.375</v>
      </c>
      <c r="AJ6" s="7">
        <v>14000</v>
      </c>
      <c r="AK6" s="7">
        <v>14000</v>
      </c>
      <c r="AL6" s="7">
        <f t="shared" ref="AL6:AL12" si="10">(AK6/AJ6)*100</f>
        <v>100</v>
      </c>
      <c r="AM6" s="12">
        <f t="shared" ref="AM6:AM12" si="11">(AL6*$AI$13)/8</f>
        <v>11.625</v>
      </c>
      <c r="AO6" s="7">
        <v>14000</v>
      </c>
      <c r="AP6" s="7">
        <v>14000</v>
      </c>
      <c r="AQ6" s="7">
        <f t="shared" ref="AQ6:AQ12" si="12">(AP6/AO6)*100</f>
        <v>100</v>
      </c>
      <c r="AR6" s="12">
        <f t="shared" ref="AR6:AR12" si="13">(AQ6*$AN$13)/8</f>
        <v>3.875</v>
      </c>
      <c r="AT6" s="7">
        <v>14000</v>
      </c>
      <c r="AU6" s="7">
        <v>14000</v>
      </c>
      <c r="AV6" s="7">
        <f t="shared" ref="AV6:AV12" si="14">(AU6/AT6)*100</f>
        <v>100</v>
      </c>
      <c r="AW6" s="12">
        <f t="shared" ref="AW6:AW12" si="15">(AV6*$AS$13)/8</f>
        <v>18.5</v>
      </c>
      <c r="AY6" s="7">
        <v>14000</v>
      </c>
      <c r="AZ6" s="7">
        <v>14000</v>
      </c>
      <c r="BA6" s="7">
        <f t="shared" ref="BA6:BA12" si="16">(AZ6/AY6)*100</f>
        <v>100</v>
      </c>
      <c r="BB6" s="12">
        <f t="shared" ref="BB6:BB12" si="17">(BA6*$AX$13)/8</f>
        <v>7.75</v>
      </c>
      <c r="BD6" s="7">
        <v>14000</v>
      </c>
      <c r="BE6" s="7">
        <v>14000</v>
      </c>
      <c r="BF6" s="7">
        <f t="shared" ref="BF6:BF12" si="18">(BE6/BD6)*100</f>
        <v>100</v>
      </c>
      <c r="BG6" s="12">
        <f t="shared" ref="BG6:BG12" si="19">(BF6*$BC$13)/8</f>
        <v>38.625</v>
      </c>
      <c r="BI6" s="7">
        <v>14000</v>
      </c>
      <c r="BJ6" s="7">
        <v>14000</v>
      </c>
      <c r="BK6" s="7">
        <f t="shared" ref="BK6:BK12" si="20">(BJ6/BI6)*100</f>
        <v>100</v>
      </c>
      <c r="BL6" s="12">
        <f t="shared" ref="BL6:BL12" si="21">(BK6*$BH$13)/8</f>
        <v>7.0000000000000009</v>
      </c>
      <c r="BN6" s="7">
        <v>14000</v>
      </c>
      <c r="BO6" s="7">
        <v>14000</v>
      </c>
      <c r="BP6" s="7">
        <f t="shared" ref="BP6:BP12" si="22">(BO6/BN6)*100</f>
        <v>100</v>
      </c>
      <c r="BQ6" s="12">
        <f t="shared" ref="BQ6:BQ12" si="23">(BP6*$BM$13)/8</f>
        <v>4.625</v>
      </c>
      <c r="BS6" s="7">
        <v>14000</v>
      </c>
      <c r="BT6" s="7">
        <v>14000</v>
      </c>
      <c r="BU6" s="7">
        <f t="shared" ref="BU6:BU12" si="24">(BT6/BS6)*100</f>
        <v>100</v>
      </c>
      <c r="BV6" s="12">
        <f t="shared" ref="BV6:BV12" si="25">(BU6*$BR$13)/8</f>
        <v>11.625</v>
      </c>
      <c r="BX6" s="7">
        <v>14000</v>
      </c>
      <c r="BY6" s="7">
        <v>14000</v>
      </c>
      <c r="BZ6" s="7">
        <f t="shared" ref="BZ6:BZ12" si="26">(BY6/BX6)*100</f>
        <v>100</v>
      </c>
      <c r="CA6" s="12">
        <f t="shared" ref="CA6:CA12" si="27">(BZ6*$BW$13)/8</f>
        <v>7.75</v>
      </c>
      <c r="CC6" s="7">
        <v>14000</v>
      </c>
      <c r="CD6" s="7">
        <v>14000</v>
      </c>
      <c r="CE6" s="7">
        <f t="shared" ref="CE6:CE12" si="28">(CD6/CC6)*100</f>
        <v>100</v>
      </c>
      <c r="CF6" s="12">
        <f t="shared" ref="CF6:CF12" si="29">(CE6*$CB$13)/8</f>
        <v>9.25</v>
      </c>
    </row>
    <row r="7" spans="1:96">
      <c r="D7" s="12" t="s">
        <v>17</v>
      </c>
      <c r="F7" s="7">
        <v>14000</v>
      </c>
      <c r="G7" s="7">
        <v>14000</v>
      </c>
      <c r="H7" s="7">
        <f t="shared" si="0"/>
        <v>100</v>
      </c>
      <c r="I7" s="12">
        <f t="shared" si="1"/>
        <v>0.75</v>
      </c>
      <c r="K7" s="7">
        <v>14000</v>
      </c>
      <c r="L7" s="7">
        <v>14000</v>
      </c>
      <c r="M7" s="7">
        <f t="shared" si="2"/>
        <v>100</v>
      </c>
      <c r="N7" s="12">
        <f t="shared" si="3"/>
        <v>1.125</v>
      </c>
      <c r="U7" s="7">
        <v>14000</v>
      </c>
      <c r="V7" s="7">
        <v>14000</v>
      </c>
      <c r="W7" s="7">
        <f t="shared" si="4"/>
        <v>100</v>
      </c>
      <c r="X7" s="12">
        <f t="shared" si="5"/>
        <v>15.875</v>
      </c>
      <c r="Z7" s="7">
        <v>14000</v>
      </c>
      <c r="AA7" s="7">
        <v>14000</v>
      </c>
      <c r="AB7" s="7">
        <f t="shared" si="6"/>
        <v>100</v>
      </c>
      <c r="AC7" s="12">
        <f t="shared" si="7"/>
        <v>18.125</v>
      </c>
      <c r="AE7" s="7">
        <v>14000</v>
      </c>
      <c r="AF7" s="7">
        <v>14000</v>
      </c>
      <c r="AG7" s="7">
        <f t="shared" si="8"/>
        <v>100</v>
      </c>
      <c r="AH7" s="12">
        <f t="shared" si="9"/>
        <v>12.375</v>
      </c>
      <c r="AJ7" s="7">
        <v>14000</v>
      </c>
      <c r="AK7" s="7">
        <v>14000</v>
      </c>
      <c r="AL7" s="7">
        <f t="shared" si="10"/>
        <v>100</v>
      </c>
      <c r="AM7" s="12">
        <f t="shared" si="11"/>
        <v>11.625</v>
      </c>
      <c r="AO7" s="7">
        <v>14000</v>
      </c>
      <c r="AP7" s="7">
        <v>14000</v>
      </c>
      <c r="AQ7" s="7">
        <f t="shared" si="12"/>
        <v>100</v>
      </c>
      <c r="AR7" s="12">
        <f t="shared" si="13"/>
        <v>3.875</v>
      </c>
      <c r="AT7" s="7">
        <v>14000</v>
      </c>
      <c r="AU7" s="7">
        <v>14000</v>
      </c>
      <c r="AV7" s="7">
        <f t="shared" si="14"/>
        <v>100</v>
      </c>
      <c r="AW7" s="12">
        <f t="shared" si="15"/>
        <v>18.5</v>
      </c>
      <c r="AY7" s="7">
        <v>14000</v>
      </c>
      <c r="AZ7" s="7">
        <v>14000</v>
      </c>
      <c r="BA7" s="7">
        <f t="shared" si="16"/>
        <v>100</v>
      </c>
      <c r="BB7" s="12">
        <f t="shared" si="17"/>
        <v>7.75</v>
      </c>
      <c r="BD7" s="7">
        <v>14000</v>
      </c>
      <c r="BE7" s="7">
        <v>14000</v>
      </c>
      <c r="BF7" s="7">
        <f t="shared" si="18"/>
        <v>100</v>
      </c>
      <c r="BG7" s="12">
        <f t="shared" si="19"/>
        <v>38.625</v>
      </c>
      <c r="BI7" s="7">
        <v>14000</v>
      </c>
      <c r="BJ7" s="7">
        <v>14000</v>
      </c>
      <c r="BK7" s="7">
        <f t="shared" si="20"/>
        <v>100</v>
      </c>
      <c r="BL7" s="12">
        <f t="shared" si="21"/>
        <v>7.0000000000000009</v>
      </c>
      <c r="BN7" s="7">
        <v>14000</v>
      </c>
      <c r="BO7" s="7">
        <v>14000</v>
      </c>
      <c r="BP7" s="7">
        <f t="shared" si="22"/>
        <v>100</v>
      </c>
      <c r="BQ7" s="12">
        <f t="shared" si="23"/>
        <v>4.625</v>
      </c>
      <c r="BS7" s="7">
        <v>14000</v>
      </c>
      <c r="BT7" s="7">
        <v>14000</v>
      </c>
      <c r="BU7" s="7">
        <f t="shared" si="24"/>
        <v>100</v>
      </c>
      <c r="BV7" s="12">
        <f t="shared" si="25"/>
        <v>11.625</v>
      </c>
      <c r="BX7" s="7">
        <v>14000</v>
      </c>
      <c r="BY7" s="7">
        <v>14000</v>
      </c>
      <c r="BZ7" s="7">
        <f t="shared" si="26"/>
        <v>100</v>
      </c>
      <c r="CA7" s="12">
        <f t="shared" si="27"/>
        <v>7.75</v>
      </c>
      <c r="CC7" s="7">
        <v>14000</v>
      </c>
      <c r="CD7" s="7">
        <v>14000</v>
      </c>
      <c r="CE7" s="7">
        <f t="shared" si="28"/>
        <v>100</v>
      </c>
      <c r="CF7" s="12">
        <f t="shared" si="29"/>
        <v>9.25</v>
      </c>
    </row>
    <row r="8" spans="1:96">
      <c r="D8" s="12" t="s">
        <v>18</v>
      </c>
      <c r="F8" s="7">
        <v>14000</v>
      </c>
      <c r="G8" s="7">
        <v>14000</v>
      </c>
      <c r="H8" s="7">
        <f t="shared" si="0"/>
        <v>100</v>
      </c>
      <c r="I8" s="12">
        <f t="shared" si="1"/>
        <v>0.75</v>
      </c>
      <c r="K8" s="7">
        <v>14000</v>
      </c>
      <c r="L8" s="7">
        <v>14000</v>
      </c>
      <c r="M8" s="7">
        <f t="shared" si="2"/>
        <v>100</v>
      </c>
      <c r="N8" s="12">
        <f t="shared" si="3"/>
        <v>1.125</v>
      </c>
      <c r="U8" s="7">
        <v>14000</v>
      </c>
      <c r="V8" s="7">
        <v>14000</v>
      </c>
      <c r="W8" s="7">
        <f t="shared" si="4"/>
        <v>100</v>
      </c>
      <c r="X8" s="12">
        <f t="shared" si="5"/>
        <v>15.875</v>
      </c>
      <c r="Z8" s="7">
        <v>14000</v>
      </c>
      <c r="AA8" s="7">
        <v>14000</v>
      </c>
      <c r="AB8" s="7">
        <f t="shared" si="6"/>
        <v>100</v>
      </c>
      <c r="AC8" s="12">
        <f t="shared" si="7"/>
        <v>18.125</v>
      </c>
      <c r="AE8" s="7">
        <v>14000</v>
      </c>
      <c r="AF8" s="7">
        <v>14000</v>
      </c>
      <c r="AG8" s="7">
        <f t="shared" si="8"/>
        <v>100</v>
      </c>
      <c r="AH8" s="12">
        <f t="shared" si="9"/>
        <v>12.375</v>
      </c>
      <c r="AJ8" s="7">
        <v>14000</v>
      </c>
      <c r="AK8" s="7">
        <v>14000</v>
      </c>
      <c r="AL8" s="7">
        <f t="shared" si="10"/>
        <v>100</v>
      </c>
      <c r="AM8" s="12">
        <f t="shared" si="11"/>
        <v>11.625</v>
      </c>
      <c r="AO8" s="7">
        <v>14000</v>
      </c>
      <c r="AP8" s="7">
        <v>14000</v>
      </c>
      <c r="AQ8" s="7">
        <f t="shared" si="12"/>
        <v>100</v>
      </c>
      <c r="AR8" s="12">
        <f t="shared" si="13"/>
        <v>3.875</v>
      </c>
      <c r="AT8" s="7">
        <v>14000</v>
      </c>
      <c r="AU8" s="7">
        <v>14000</v>
      </c>
      <c r="AV8" s="7">
        <f t="shared" si="14"/>
        <v>100</v>
      </c>
      <c r="AW8" s="12">
        <f t="shared" si="15"/>
        <v>18.5</v>
      </c>
      <c r="AY8" s="7">
        <v>14000</v>
      </c>
      <c r="AZ8" s="7">
        <v>14000</v>
      </c>
      <c r="BA8" s="7">
        <f t="shared" si="16"/>
        <v>100</v>
      </c>
      <c r="BB8" s="12">
        <f t="shared" si="17"/>
        <v>7.75</v>
      </c>
      <c r="BD8" s="7">
        <v>14000</v>
      </c>
      <c r="BE8" s="7">
        <v>14000</v>
      </c>
      <c r="BF8" s="7">
        <f t="shared" si="18"/>
        <v>100</v>
      </c>
      <c r="BG8" s="12">
        <f t="shared" si="19"/>
        <v>38.625</v>
      </c>
      <c r="BI8" s="7">
        <v>14000</v>
      </c>
      <c r="BJ8" s="7">
        <v>14000</v>
      </c>
      <c r="BK8" s="7">
        <f t="shared" si="20"/>
        <v>100</v>
      </c>
      <c r="BL8" s="12">
        <f t="shared" si="21"/>
        <v>7.0000000000000009</v>
      </c>
      <c r="BN8" s="7">
        <v>14000</v>
      </c>
      <c r="BO8" s="7">
        <v>14000</v>
      </c>
      <c r="BP8" s="7">
        <f t="shared" si="22"/>
        <v>100</v>
      </c>
      <c r="BQ8" s="12">
        <f t="shared" si="23"/>
        <v>4.625</v>
      </c>
      <c r="BS8" s="7">
        <v>14000</v>
      </c>
      <c r="BT8" s="7">
        <v>14000</v>
      </c>
      <c r="BU8" s="7">
        <f t="shared" si="24"/>
        <v>100</v>
      </c>
      <c r="BV8" s="12">
        <f t="shared" si="25"/>
        <v>11.625</v>
      </c>
      <c r="BX8" s="7">
        <v>14000</v>
      </c>
      <c r="BY8" s="7">
        <v>14000</v>
      </c>
      <c r="BZ8" s="7">
        <f t="shared" si="26"/>
        <v>100</v>
      </c>
      <c r="CA8" s="12">
        <f t="shared" si="27"/>
        <v>7.75</v>
      </c>
      <c r="CC8" s="7">
        <v>14000</v>
      </c>
      <c r="CD8" s="7">
        <v>14000</v>
      </c>
      <c r="CE8" s="7">
        <f t="shared" si="28"/>
        <v>100</v>
      </c>
      <c r="CF8" s="12">
        <f t="shared" si="29"/>
        <v>9.25</v>
      </c>
    </row>
    <row r="9" spans="1:96">
      <c r="D9" s="12" t="s">
        <v>19</v>
      </c>
      <c r="F9" s="7">
        <v>14000</v>
      </c>
      <c r="G9" s="7">
        <v>14000</v>
      </c>
      <c r="H9" s="7">
        <f t="shared" si="0"/>
        <v>100</v>
      </c>
      <c r="I9" s="12">
        <f t="shared" si="1"/>
        <v>0.75</v>
      </c>
      <c r="K9" s="7">
        <v>14000</v>
      </c>
      <c r="L9" s="7">
        <v>14000</v>
      </c>
      <c r="M9" s="7">
        <f t="shared" si="2"/>
        <v>100</v>
      </c>
      <c r="N9" s="12">
        <f t="shared" si="3"/>
        <v>1.125</v>
      </c>
      <c r="U9" s="7">
        <v>14000</v>
      </c>
      <c r="V9" s="7">
        <v>14000</v>
      </c>
      <c r="W9" s="7">
        <f t="shared" si="4"/>
        <v>100</v>
      </c>
      <c r="X9" s="12">
        <f t="shared" si="5"/>
        <v>15.875</v>
      </c>
      <c r="Z9" s="7">
        <v>14000</v>
      </c>
      <c r="AA9" s="7">
        <v>14000</v>
      </c>
      <c r="AB9" s="7">
        <f t="shared" si="6"/>
        <v>100</v>
      </c>
      <c r="AC9" s="12">
        <f t="shared" si="7"/>
        <v>18.125</v>
      </c>
      <c r="AE9" s="7">
        <v>14000</v>
      </c>
      <c r="AF9" s="7">
        <v>14000</v>
      </c>
      <c r="AG9" s="7">
        <f t="shared" si="8"/>
        <v>100</v>
      </c>
      <c r="AH9" s="12">
        <f t="shared" si="9"/>
        <v>12.375</v>
      </c>
      <c r="AJ9" s="7">
        <v>14000</v>
      </c>
      <c r="AK9" s="7">
        <v>14000</v>
      </c>
      <c r="AL9" s="7">
        <f t="shared" si="10"/>
        <v>100</v>
      </c>
      <c r="AM9" s="12">
        <f t="shared" si="11"/>
        <v>11.625</v>
      </c>
      <c r="AO9" s="7">
        <v>14000</v>
      </c>
      <c r="AP9" s="7">
        <v>14000</v>
      </c>
      <c r="AQ9" s="7">
        <f t="shared" si="12"/>
        <v>100</v>
      </c>
      <c r="AR9" s="12">
        <f t="shared" si="13"/>
        <v>3.875</v>
      </c>
      <c r="AT9" s="7">
        <v>14000</v>
      </c>
      <c r="AU9" s="7">
        <v>14000</v>
      </c>
      <c r="AV9" s="7">
        <f t="shared" si="14"/>
        <v>100</v>
      </c>
      <c r="AW9" s="12">
        <f t="shared" si="15"/>
        <v>18.5</v>
      </c>
      <c r="AY9" s="7">
        <v>14000</v>
      </c>
      <c r="AZ9" s="7">
        <v>14000</v>
      </c>
      <c r="BA9" s="7">
        <f t="shared" si="16"/>
        <v>100</v>
      </c>
      <c r="BB9" s="12">
        <f t="shared" si="17"/>
        <v>7.75</v>
      </c>
      <c r="BD9" s="7">
        <v>14000</v>
      </c>
      <c r="BE9" s="7">
        <v>14000</v>
      </c>
      <c r="BF9" s="7">
        <f t="shared" si="18"/>
        <v>100</v>
      </c>
      <c r="BG9" s="12">
        <f t="shared" si="19"/>
        <v>38.625</v>
      </c>
      <c r="BI9" s="7">
        <v>14000</v>
      </c>
      <c r="BJ9" s="7">
        <v>14000</v>
      </c>
      <c r="BK9" s="7">
        <f t="shared" si="20"/>
        <v>100</v>
      </c>
      <c r="BL9" s="12">
        <f t="shared" si="21"/>
        <v>7.0000000000000009</v>
      </c>
      <c r="BN9" s="7">
        <v>14000</v>
      </c>
      <c r="BO9" s="7">
        <v>14000</v>
      </c>
      <c r="BP9" s="7">
        <f t="shared" si="22"/>
        <v>100</v>
      </c>
      <c r="BQ9" s="12">
        <f t="shared" si="23"/>
        <v>4.625</v>
      </c>
      <c r="BS9" s="7">
        <v>14000</v>
      </c>
      <c r="BT9" s="7">
        <v>14000</v>
      </c>
      <c r="BU9" s="7">
        <f t="shared" si="24"/>
        <v>100</v>
      </c>
      <c r="BV9" s="12">
        <f t="shared" si="25"/>
        <v>11.625</v>
      </c>
      <c r="BX9" s="7">
        <v>14000</v>
      </c>
      <c r="BY9" s="7">
        <v>14000</v>
      </c>
      <c r="BZ9" s="7">
        <f t="shared" si="26"/>
        <v>100</v>
      </c>
      <c r="CA9" s="12">
        <f t="shared" si="27"/>
        <v>7.75</v>
      </c>
      <c r="CC9" s="7">
        <v>14000</v>
      </c>
      <c r="CD9" s="7">
        <v>14000</v>
      </c>
      <c r="CE9" s="7">
        <f t="shared" si="28"/>
        <v>100</v>
      </c>
      <c r="CF9" s="12">
        <f t="shared" si="29"/>
        <v>9.25</v>
      </c>
    </row>
    <row r="10" spans="1:96">
      <c r="D10" s="12" t="s">
        <v>20</v>
      </c>
      <c r="F10" s="7">
        <v>14000</v>
      </c>
      <c r="G10" s="7">
        <v>14000</v>
      </c>
      <c r="H10" s="7">
        <f t="shared" si="0"/>
        <v>100</v>
      </c>
      <c r="I10" s="12">
        <f t="shared" si="1"/>
        <v>0.75</v>
      </c>
      <c r="K10" s="7">
        <v>14000</v>
      </c>
      <c r="L10" s="7">
        <v>14000</v>
      </c>
      <c r="M10" s="7">
        <f t="shared" si="2"/>
        <v>100</v>
      </c>
      <c r="N10" s="12">
        <f t="shared" si="3"/>
        <v>1.125</v>
      </c>
      <c r="U10" s="7">
        <v>14000</v>
      </c>
      <c r="V10" s="7">
        <v>14000</v>
      </c>
      <c r="W10" s="7">
        <f t="shared" si="4"/>
        <v>100</v>
      </c>
      <c r="X10" s="12">
        <f t="shared" si="5"/>
        <v>15.875</v>
      </c>
      <c r="Z10" s="7">
        <v>14000</v>
      </c>
      <c r="AA10" s="7">
        <v>14000</v>
      </c>
      <c r="AB10" s="7">
        <f t="shared" si="6"/>
        <v>100</v>
      </c>
      <c r="AC10" s="12">
        <f t="shared" si="7"/>
        <v>18.125</v>
      </c>
      <c r="AE10" s="7">
        <v>14000</v>
      </c>
      <c r="AF10" s="7">
        <v>14000</v>
      </c>
      <c r="AG10" s="7">
        <f t="shared" si="8"/>
        <v>100</v>
      </c>
      <c r="AH10" s="12">
        <f t="shared" si="9"/>
        <v>12.375</v>
      </c>
      <c r="AJ10" s="7">
        <v>14000</v>
      </c>
      <c r="AK10" s="7">
        <v>14000</v>
      </c>
      <c r="AL10" s="7">
        <f t="shared" si="10"/>
        <v>100</v>
      </c>
      <c r="AM10" s="12">
        <f t="shared" si="11"/>
        <v>11.625</v>
      </c>
      <c r="AO10" s="7">
        <v>14000</v>
      </c>
      <c r="AP10" s="7">
        <v>14000</v>
      </c>
      <c r="AQ10" s="7">
        <f t="shared" si="12"/>
        <v>100</v>
      </c>
      <c r="AR10" s="12">
        <f t="shared" si="13"/>
        <v>3.875</v>
      </c>
      <c r="AT10" s="7">
        <v>14000</v>
      </c>
      <c r="AU10" s="7">
        <v>14000</v>
      </c>
      <c r="AV10" s="7">
        <f t="shared" si="14"/>
        <v>100</v>
      </c>
      <c r="AW10" s="12">
        <f t="shared" si="15"/>
        <v>18.5</v>
      </c>
      <c r="AY10" s="7">
        <v>14000</v>
      </c>
      <c r="AZ10" s="7">
        <v>14000</v>
      </c>
      <c r="BA10" s="7">
        <f t="shared" si="16"/>
        <v>100</v>
      </c>
      <c r="BB10" s="12">
        <f t="shared" si="17"/>
        <v>7.75</v>
      </c>
      <c r="BD10" s="7">
        <v>14000</v>
      </c>
      <c r="BE10" s="7">
        <v>14000</v>
      </c>
      <c r="BF10" s="7">
        <f t="shared" si="18"/>
        <v>100</v>
      </c>
      <c r="BG10" s="12">
        <f t="shared" si="19"/>
        <v>38.625</v>
      </c>
      <c r="BI10" s="7">
        <v>14000</v>
      </c>
      <c r="BJ10" s="7">
        <v>14000</v>
      </c>
      <c r="BK10" s="7">
        <f t="shared" si="20"/>
        <v>100</v>
      </c>
      <c r="BL10" s="12">
        <f t="shared" si="21"/>
        <v>7.0000000000000009</v>
      </c>
      <c r="BN10" s="7">
        <v>14000</v>
      </c>
      <c r="BO10" s="7">
        <v>14000</v>
      </c>
      <c r="BP10" s="7">
        <f t="shared" si="22"/>
        <v>100</v>
      </c>
      <c r="BQ10" s="12">
        <f t="shared" si="23"/>
        <v>4.625</v>
      </c>
      <c r="BS10" s="7">
        <v>14000</v>
      </c>
      <c r="BT10" s="7">
        <v>14000</v>
      </c>
      <c r="BU10" s="7">
        <f t="shared" si="24"/>
        <v>100</v>
      </c>
      <c r="BV10" s="12">
        <f t="shared" si="25"/>
        <v>11.625</v>
      </c>
      <c r="BX10" s="7">
        <v>14000</v>
      </c>
      <c r="BY10" s="7">
        <v>14000</v>
      </c>
      <c r="BZ10" s="7">
        <f t="shared" si="26"/>
        <v>100</v>
      </c>
      <c r="CA10" s="12">
        <f t="shared" si="27"/>
        <v>7.75</v>
      </c>
      <c r="CC10" s="7">
        <v>14000</v>
      </c>
      <c r="CD10" s="7">
        <v>14000</v>
      </c>
      <c r="CE10" s="7">
        <f t="shared" si="28"/>
        <v>100</v>
      </c>
      <c r="CF10" s="12">
        <f t="shared" si="29"/>
        <v>9.25</v>
      </c>
    </row>
    <row r="11" spans="1:96">
      <c r="D11" s="12" t="s">
        <v>21</v>
      </c>
      <c r="F11" s="7">
        <v>14000</v>
      </c>
      <c r="G11" s="7">
        <v>14000</v>
      </c>
      <c r="H11" s="7">
        <f t="shared" si="0"/>
        <v>100</v>
      </c>
      <c r="I11" s="12">
        <f t="shared" si="1"/>
        <v>0.75</v>
      </c>
      <c r="K11" s="7">
        <v>14000</v>
      </c>
      <c r="L11" s="7">
        <v>14000</v>
      </c>
      <c r="M11" s="7">
        <f t="shared" si="2"/>
        <v>100</v>
      </c>
      <c r="N11" s="12">
        <f t="shared" si="3"/>
        <v>1.125</v>
      </c>
      <c r="U11" s="7">
        <v>14000</v>
      </c>
      <c r="V11" s="7">
        <v>14000</v>
      </c>
      <c r="W11" s="7">
        <f t="shared" si="4"/>
        <v>100</v>
      </c>
      <c r="X11" s="12">
        <f t="shared" si="5"/>
        <v>15.875</v>
      </c>
      <c r="Z11" s="7">
        <v>14000</v>
      </c>
      <c r="AA11" s="7">
        <v>14000</v>
      </c>
      <c r="AB11" s="7">
        <f t="shared" si="6"/>
        <v>100</v>
      </c>
      <c r="AC11" s="12">
        <f t="shared" si="7"/>
        <v>18.125</v>
      </c>
      <c r="AE11" s="7">
        <v>14000</v>
      </c>
      <c r="AF11" s="7">
        <v>14000</v>
      </c>
      <c r="AG11" s="7">
        <f t="shared" si="8"/>
        <v>100</v>
      </c>
      <c r="AH11" s="12">
        <f t="shared" si="9"/>
        <v>12.375</v>
      </c>
      <c r="AJ11" s="7">
        <v>14000</v>
      </c>
      <c r="AK11" s="7">
        <v>14000</v>
      </c>
      <c r="AL11" s="7">
        <f t="shared" si="10"/>
        <v>100</v>
      </c>
      <c r="AM11" s="12">
        <f t="shared" si="11"/>
        <v>11.625</v>
      </c>
      <c r="AO11" s="7">
        <v>14000</v>
      </c>
      <c r="AP11" s="7">
        <v>14000</v>
      </c>
      <c r="AQ11" s="7">
        <f t="shared" si="12"/>
        <v>100</v>
      </c>
      <c r="AR11" s="12">
        <f t="shared" si="13"/>
        <v>3.875</v>
      </c>
      <c r="AT11" s="7">
        <v>14000</v>
      </c>
      <c r="AU11" s="7">
        <v>14000</v>
      </c>
      <c r="AV11" s="7">
        <f t="shared" si="14"/>
        <v>100</v>
      </c>
      <c r="AW11" s="12">
        <f t="shared" si="15"/>
        <v>18.5</v>
      </c>
      <c r="AY11" s="7">
        <v>14000</v>
      </c>
      <c r="AZ11" s="7">
        <v>14000</v>
      </c>
      <c r="BA11" s="7">
        <f t="shared" si="16"/>
        <v>100</v>
      </c>
      <c r="BB11" s="12">
        <f t="shared" si="17"/>
        <v>7.75</v>
      </c>
      <c r="BD11" s="7">
        <v>14000</v>
      </c>
      <c r="BE11" s="7">
        <v>14000</v>
      </c>
      <c r="BF11" s="7">
        <f t="shared" si="18"/>
        <v>100</v>
      </c>
      <c r="BG11" s="12">
        <f t="shared" si="19"/>
        <v>38.625</v>
      </c>
      <c r="BI11" s="7">
        <v>14000</v>
      </c>
      <c r="BJ11" s="7">
        <v>14000</v>
      </c>
      <c r="BK11" s="7">
        <f t="shared" si="20"/>
        <v>100</v>
      </c>
      <c r="BL11" s="12">
        <f t="shared" si="21"/>
        <v>7.0000000000000009</v>
      </c>
      <c r="BN11" s="7">
        <v>14000</v>
      </c>
      <c r="BO11" s="7">
        <v>14000</v>
      </c>
      <c r="BP11" s="7">
        <f t="shared" si="22"/>
        <v>100</v>
      </c>
      <c r="BQ11" s="12">
        <f t="shared" si="23"/>
        <v>4.625</v>
      </c>
      <c r="BS11" s="7">
        <v>14000</v>
      </c>
      <c r="BT11" s="7">
        <v>14000</v>
      </c>
      <c r="BU11" s="7">
        <f t="shared" si="24"/>
        <v>100</v>
      </c>
      <c r="BV11" s="12">
        <f t="shared" si="25"/>
        <v>11.625</v>
      </c>
      <c r="BX11" s="7">
        <v>14000</v>
      </c>
      <c r="BY11" s="7">
        <v>14000</v>
      </c>
      <c r="BZ11" s="7">
        <f t="shared" si="26"/>
        <v>100</v>
      </c>
      <c r="CA11" s="12">
        <f t="shared" si="27"/>
        <v>7.75</v>
      </c>
      <c r="CC11" s="7">
        <v>14000</v>
      </c>
      <c r="CD11" s="7">
        <v>14000</v>
      </c>
      <c r="CE11" s="7">
        <f t="shared" si="28"/>
        <v>100</v>
      </c>
      <c r="CF11" s="12">
        <f t="shared" si="29"/>
        <v>9.25</v>
      </c>
    </row>
    <row r="12" spans="1:96">
      <c r="D12" s="12" t="s">
        <v>22</v>
      </c>
      <c r="F12" s="7">
        <v>14000</v>
      </c>
      <c r="G12" s="7">
        <v>14000</v>
      </c>
      <c r="H12" s="7">
        <f t="shared" si="0"/>
        <v>100</v>
      </c>
      <c r="I12" s="12">
        <f t="shared" si="1"/>
        <v>0.75</v>
      </c>
      <c r="K12" s="7">
        <v>14000</v>
      </c>
      <c r="L12" s="7">
        <v>14000</v>
      </c>
      <c r="M12" s="7">
        <f t="shared" si="2"/>
        <v>100</v>
      </c>
      <c r="N12" s="12">
        <f t="shared" si="3"/>
        <v>1.125</v>
      </c>
      <c r="U12" s="7">
        <v>14000</v>
      </c>
      <c r="V12" s="7">
        <v>14000</v>
      </c>
      <c r="W12" s="7">
        <f t="shared" si="4"/>
        <v>100</v>
      </c>
      <c r="X12" s="12">
        <f t="shared" si="5"/>
        <v>15.875</v>
      </c>
      <c r="Z12" s="7">
        <v>14000</v>
      </c>
      <c r="AA12" s="7">
        <v>14000</v>
      </c>
      <c r="AB12" s="7">
        <f t="shared" si="6"/>
        <v>100</v>
      </c>
      <c r="AC12" s="12">
        <f t="shared" si="7"/>
        <v>18.125</v>
      </c>
      <c r="AE12" s="7">
        <v>14000</v>
      </c>
      <c r="AF12" s="7">
        <v>14000</v>
      </c>
      <c r="AG12" s="7">
        <f t="shared" si="8"/>
        <v>100</v>
      </c>
      <c r="AH12" s="12">
        <f t="shared" si="9"/>
        <v>12.375</v>
      </c>
      <c r="AJ12" s="7">
        <v>14000</v>
      </c>
      <c r="AK12" s="7">
        <v>14000</v>
      </c>
      <c r="AL12" s="7">
        <f t="shared" si="10"/>
        <v>100</v>
      </c>
      <c r="AM12" s="12">
        <f t="shared" si="11"/>
        <v>11.625</v>
      </c>
      <c r="AO12" s="7">
        <v>14000</v>
      </c>
      <c r="AP12" s="7">
        <v>14000</v>
      </c>
      <c r="AQ12" s="7">
        <f t="shared" si="12"/>
        <v>100</v>
      </c>
      <c r="AR12" s="12">
        <f t="shared" si="13"/>
        <v>3.875</v>
      </c>
      <c r="AT12" s="7">
        <v>14000</v>
      </c>
      <c r="AU12" s="7">
        <v>14000</v>
      </c>
      <c r="AV12" s="7">
        <f t="shared" si="14"/>
        <v>100</v>
      </c>
      <c r="AW12" s="12">
        <f t="shared" si="15"/>
        <v>18.5</v>
      </c>
      <c r="AY12" s="7">
        <v>14000</v>
      </c>
      <c r="AZ12" s="7">
        <v>14000</v>
      </c>
      <c r="BA12" s="7">
        <f t="shared" si="16"/>
        <v>100</v>
      </c>
      <c r="BB12" s="12">
        <f t="shared" si="17"/>
        <v>7.75</v>
      </c>
      <c r="BD12" s="7">
        <v>14000</v>
      </c>
      <c r="BE12" s="7">
        <v>14000</v>
      </c>
      <c r="BF12" s="7">
        <f t="shared" si="18"/>
        <v>100</v>
      </c>
      <c r="BG12" s="12">
        <f t="shared" si="19"/>
        <v>38.625</v>
      </c>
      <c r="BI12" s="7">
        <v>14000</v>
      </c>
      <c r="BJ12" s="7">
        <v>14000</v>
      </c>
      <c r="BK12" s="7">
        <f t="shared" si="20"/>
        <v>100</v>
      </c>
      <c r="BL12" s="12">
        <f t="shared" si="21"/>
        <v>7.0000000000000009</v>
      </c>
      <c r="BN12" s="7">
        <v>14000</v>
      </c>
      <c r="BO12" s="7">
        <v>14000</v>
      </c>
      <c r="BP12" s="7">
        <f t="shared" si="22"/>
        <v>100</v>
      </c>
      <c r="BQ12" s="12">
        <f t="shared" si="23"/>
        <v>4.625</v>
      </c>
      <c r="BS12" s="7">
        <v>14000</v>
      </c>
      <c r="BT12" s="7">
        <v>14000</v>
      </c>
      <c r="BU12" s="7">
        <f t="shared" si="24"/>
        <v>100</v>
      </c>
      <c r="BV12" s="12">
        <f t="shared" si="25"/>
        <v>11.625</v>
      </c>
      <c r="BX12" s="7">
        <v>14000</v>
      </c>
      <c r="BY12" s="7">
        <v>14000</v>
      </c>
      <c r="BZ12" s="7">
        <f t="shared" si="26"/>
        <v>100</v>
      </c>
      <c r="CA12" s="12">
        <f t="shared" si="27"/>
        <v>7.75</v>
      </c>
      <c r="CC12" s="7">
        <v>14000</v>
      </c>
      <c r="CD12" s="7">
        <v>14000</v>
      </c>
      <c r="CE12" s="7">
        <f t="shared" si="28"/>
        <v>100</v>
      </c>
      <c r="CF12" s="12">
        <f t="shared" si="29"/>
        <v>9.25</v>
      </c>
    </row>
    <row r="13" spans="1:96">
      <c r="E13" s="7">
        <v>0.06</v>
      </c>
      <c r="F13" s="7" t="s">
        <v>82</v>
      </c>
      <c r="G13" s="7">
        <f>100*E13</f>
        <v>6</v>
      </c>
      <c r="H13" s="7" t="s">
        <v>83</v>
      </c>
      <c r="I13" s="12">
        <f>SUM(I5:I12)</f>
        <v>6</v>
      </c>
      <c r="J13" s="7">
        <v>0.09</v>
      </c>
      <c r="K13" s="7" t="s">
        <v>82</v>
      </c>
      <c r="L13" s="7">
        <f>100*J13</f>
        <v>9</v>
      </c>
      <c r="M13" s="7" t="s">
        <v>83</v>
      </c>
      <c r="N13" s="12">
        <f>SUM(N5:N12)</f>
        <v>9</v>
      </c>
      <c r="T13" s="7">
        <v>1.27</v>
      </c>
      <c r="U13" s="7" t="s">
        <v>82</v>
      </c>
      <c r="V13" s="7">
        <f>100*T13</f>
        <v>127</v>
      </c>
      <c r="W13" s="7" t="s">
        <v>83</v>
      </c>
      <c r="X13" s="12">
        <f>SUM(X5:X12)</f>
        <v>127</v>
      </c>
      <c r="Y13" s="7">
        <v>1.45</v>
      </c>
      <c r="Z13" s="7" t="s">
        <v>82</v>
      </c>
      <c r="AA13" s="7">
        <f>100*Y13</f>
        <v>145</v>
      </c>
      <c r="AB13" s="7" t="s">
        <v>83</v>
      </c>
      <c r="AC13" s="12">
        <f>SUM(AC5:AC12)</f>
        <v>145</v>
      </c>
      <c r="AD13" s="7">
        <v>0.99</v>
      </c>
      <c r="AE13" s="7" t="s">
        <v>82</v>
      </c>
      <c r="AF13" s="7">
        <f>100*AD13</f>
        <v>99</v>
      </c>
      <c r="AG13" s="7" t="s">
        <v>83</v>
      </c>
      <c r="AH13" s="12">
        <f>SUM(AH5:AH12)</f>
        <v>99</v>
      </c>
      <c r="AI13" s="7">
        <v>0.93</v>
      </c>
      <c r="AJ13" s="7" t="s">
        <v>82</v>
      </c>
      <c r="AK13" s="7">
        <f>100*AI13</f>
        <v>93</v>
      </c>
      <c r="AL13" s="7" t="s">
        <v>83</v>
      </c>
      <c r="AM13" s="12">
        <f>SUM(AM5:AM12)</f>
        <v>93</v>
      </c>
      <c r="AN13" s="7">
        <v>0.31</v>
      </c>
      <c r="AO13" s="7" t="s">
        <v>82</v>
      </c>
      <c r="AP13" s="7">
        <f>100*AN13</f>
        <v>31</v>
      </c>
      <c r="AQ13" s="7" t="s">
        <v>83</v>
      </c>
      <c r="AR13" s="12">
        <f>SUM(AR5:AR12)</f>
        <v>31</v>
      </c>
      <c r="AS13" s="7">
        <v>1.48</v>
      </c>
      <c r="AT13" s="7" t="s">
        <v>82</v>
      </c>
      <c r="AU13" s="7">
        <f>100*AS13</f>
        <v>148</v>
      </c>
      <c r="AV13" s="7" t="s">
        <v>83</v>
      </c>
      <c r="AW13" s="12">
        <f>SUM(AW5:AW12)</f>
        <v>148</v>
      </c>
      <c r="AX13" s="7">
        <v>0.62</v>
      </c>
      <c r="AY13" s="7" t="s">
        <v>82</v>
      </c>
      <c r="AZ13" s="7">
        <f>100*AX13</f>
        <v>62</v>
      </c>
      <c r="BA13" s="7" t="s">
        <v>83</v>
      </c>
      <c r="BB13" s="12">
        <f>SUM(BB5:BB12)</f>
        <v>62</v>
      </c>
      <c r="BC13" s="7">
        <v>3.09</v>
      </c>
      <c r="BD13" s="7" t="s">
        <v>82</v>
      </c>
      <c r="BE13" s="7">
        <f>100*BC13</f>
        <v>309</v>
      </c>
      <c r="BF13" s="7" t="s">
        <v>83</v>
      </c>
      <c r="BG13" s="12">
        <f>SUM(BG5:BG12)</f>
        <v>309</v>
      </c>
      <c r="BH13" s="7">
        <v>0.56000000000000005</v>
      </c>
      <c r="BI13" s="7" t="s">
        <v>82</v>
      </c>
      <c r="BJ13" s="7">
        <f>100*BH13</f>
        <v>56.000000000000007</v>
      </c>
      <c r="BK13" s="7" t="s">
        <v>83</v>
      </c>
      <c r="BL13" s="12">
        <f>SUM(BL5:BL12)</f>
        <v>56.000000000000007</v>
      </c>
      <c r="BM13" s="7">
        <v>0.37</v>
      </c>
      <c r="BN13" s="7" t="s">
        <v>82</v>
      </c>
      <c r="BO13" s="7">
        <f>100*BM13</f>
        <v>37</v>
      </c>
      <c r="BP13" s="7" t="s">
        <v>83</v>
      </c>
      <c r="BQ13" s="12">
        <f>SUM(BQ5:BQ12)</f>
        <v>37</v>
      </c>
      <c r="BR13" s="7">
        <v>0.93</v>
      </c>
      <c r="BS13" s="7" t="s">
        <v>82</v>
      </c>
      <c r="BT13" s="7">
        <f>100*BR13</f>
        <v>93</v>
      </c>
      <c r="BU13" s="7" t="s">
        <v>83</v>
      </c>
      <c r="BV13" s="12">
        <f>SUM(BV5:BV12)</f>
        <v>93</v>
      </c>
      <c r="BW13" s="7">
        <v>0.62</v>
      </c>
      <c r="BX13" s="7" t="s">
        <v>82</v>
      </c>
      <c r="BY13" s="7">
        <f>100*BW13</f>
        <v>62</v>
      </c>
      <c r="BZ13" s="7" t="s">
        <v>83</v>
      </c>
      <c r="CA13" s="12">
        <f>SUM(CA5:CA12)</f>
        <v>62</v>
      </c>
      <c r="CB13" s="7">
        <v>0.74</v>
      </c>
      <c r="CC13" s="7" t="s">
        <v>82</v>
      </c>
      <c r="CD13" s="7">
        <f>100*CB13</f>
        <v>74</v>
      </c>
      <c r="CE13" s="7" t="s">
        <v>83</v>
      </c>
      <c r="CF13" s="12">
        <f>SUM(CF5:CF12)</f>
        <v>74</v>
      </c>
      <c r="CG13" s="7">
        <f>SUM(E13,J13,O13,T13,Y13,AD13,AI13,AN13,AS13,AX13,BC13,BH13,BM13,BR13,BW13,CB13)</f>
        <v>13.509999999999998</v>
      </c>
      <c r="CJ13" s="7">
        <f>SUM(I13,N13,S13,X13,AC13,AH13,AM13,AR13,AW13,BB13,BG13,BL13,BQ13,BV13,CA13,CF13)</f>
        <v>1351</v>
      </c>
      <c r="CK13" s="7">
        <f>SUM(G13,L13,Q13,V13,AA13,AF13,AK13,AP13,AU13,AZ13,BE13,BJ13,BO13,BT13,BY13,CD13)</f>
        <v>1351</v>
      </c>
      <c r="CL13" s="7">
        <f>CJ13-CK13</f>
        <v>0</v>
      </c>
    </row>
    <row r="16" spans="1:96">
      <c r="B16" s="7" t="s">
        <v>24</v>
      </c>
      <c r="C16" s="7" t="s">
        <v>23</v>
      </c>
      <c r="D16" s="12" t="s">
        <v>16</v>
      </c>
      <c r="F16" s="7">
        <v>10000</v>
      </c>
      <c r="G16" s="7">
        <v>10000</v>
      </c>
      <c r="H16" s="7">
        <f>(G16/F16)*100</f>
        <v>100</v>
      </c>
      <c r="I16" s="12">
        <f>(H16*$E$24)/8</f>
        <v>1.625</v>
      </c>
      <c r="K16" s="7">
        <v>10000</v>
      </c>
      <c r="L16" s="7">
        <v>10000</v>
      </c>
      <c r="M16" s="7">
        <f>(L16/K16)*100</f>
        <v>100</v>
      </c>
      <c r="N16" s="12">
        <f>(M16*$J$24)/8</f>
        <v>1.625</v>
      </c>
      <c r="P16" s="7">
        <v>10000</v>
      </c>
      <c r="Q16" s="7">
        <v>10000</v>
      </c>
      <c r="R16" s="7">
        <f>(Q16/P16)*100</f>
        <v>100</v>
      </c>
      <c r="S16" s="12">
        <f>R16*$O$24/8</f>
        <v>6.375</v>
      </c>
      <c r="U16" s="7">
        <v>10000</v>
      </c>
      <c r="V16" s="7">
        <v>10000</v>
      </c>
      <c r="W16" s="7">
        <f>(V16/U16)*100</f>
        <v>100</v>
      </c>
      <c r="X16" s="12">
        <f>W16*$T$24/8</f>
        <v>44.75</v>
      </c>
      <c r="Z16" s="7">
        <v>10000</v>
      </c>
      <c r="AA16" s="7">
        <v>10000</v>
      </c>
      <c r="AB16" s="7">
        <f>(AA16/Z16)*100</f>
        <v>100</v>
      </c>
      <c r="AC16" s="12">
        <f>AB16*$Y$24/8</f>
        <v>30.125</v>
      </c>
      <c r="AE16" s="7">
        <v>10000</v>
      </c>
      <c r="AF16" s="7">
        <v>10000</v>
      </c>
      <c r="AG16" s="7">
        <f>(AF16/AE16)*100</f>
        <v>100</v>
      </c>
      <c r="AH16" s="12">
        <f>AG16*$AD$24/8</f>
        <v>14.875</v>
      </c>
      <c r="AJ16" s="7">
        <v>10000</v>
      </c>
      <c r="AK16" s="7">
        <v>10000</v>
      </c>
      <c r="AL16" s="7">
        <f>(AK16/AJ16)*100</f>
        <v>100</v>
      </c>
      <c r="AM16" s="12">
        <f>AL16*$AI$24/8</f>
        <v>3.875</v>
      </c>
      <c r="AO16" s="7">
        <v>10000</v>
      </c>
      <c r="AP16" s="7">
        <v>10000</v>
      </c>
      <c r="AQ16" s="7">
        <f>(AP16/AO16)*100</f>
        <v>100</v>
      </c>
      <c r="AR16" s="12">
        <f>AQ16*$AN$24/8</f>
        <v>2.75</v>
      </c>
      <c r="AT16" s="7">
        <v>10000</v>
      </c>
      <c r="AU16" s="7">
        <v>10000</v>
      </c>
      <c r="AV16" s="7">
        <f>(AU16/AT16)*100</f>
        <v>100</v>
      </c>
      <c r="AW16" s="12">
        <f>AV16*$AS$24/8</f>
        <v>4.375</v>
      </c>
      <c r="AY16" s="7">
        <v>10000</v>
      </c>
      <c r="AZ16" s="7">
        <v>10000</v>
      </c>
      <c r="BA16" s="7">
        <f>(AZ16/AY16)*100</f>
        <v>100</v>
      </c>
      <c r="BB16" s="12">
        <f>BA16*$AX$24/8</f>
        <v>6.375</v>
      </c>
      <c r="BD16" s="7">
        <v>10000</v>
      </c>
      <c r="BE16" s="7">
        <v>10000</v>
      </c>
      <c r="BF16" s="7">
        <f>(BE16/BD16)*100</f>
        <v>100</v>
      </c>
      <c r="BG16" s="12">
        <f>BF16*$BC$24/8</f>
        <v>41.125</v>
      </c>
      <c r="BI16" s="7">
        <v>10000</v>
      </c>
      <c r="BJ16" s="7">
        <v>10000</v>
      </c>
      <c r="BK16" s="7">
        <f>(BJ16/BI16)*100</f>
        <v>100</v>
      </c>
      <c r="BL16" s="12">
        <f>BK16*$BH$24/8</f>
        <v>9.875</v>
      </c>
      <c r="BN16" s="7">
        <v>10000</v>
      </c>
      <c r="BO16" s="7">
        <v>10000</v>
      </c>
      <c r="BP16" s="7">
        <f>(BO16/BN16)*100</f>
        <v>100</v>
      </c>
      <c r="BQ16" s="12">
        <f>BP16*$BM$24/8</f>
        <v>2.25</v>
      </c>
      <c r="BS16" s="7">
        <v>10000</v>
      </c>
      <c r="BT16" s="7">
        <v>10000</v>
      </c>
      <c r="BU16" s="7">
        <f>(BT16/BS16)*100</f>
        <v>100</v>
      </c>
      <c r="BV16" s="12">
        <f>BU16*$BR$24/8</f>
        <v>1.125</v>
      </c>
      <c r="BX16" s="7">
        <v>10000</v>
      </c>
      <c r="BY16" s="7">
        <v>10000</v>
      </c>
      <c r="BZ16" s="7">
        <f>(BY16/BX16)*100</f>
        <v>100</v>
      </c>
      <c r="CA16" s="12">
        <f>(BZ16*$BW$24)/8</f>
        <v>6.125</v>
      </c>
      <c r="CC16" s="7">
        <v>10000</v>
      </c>
      <c r="CD16" s="7">
        <v>10000</v>
      </c>
      <c r="CE16" s="7">
        <f>(CD16/CC16)*100</f>
        <v>100</v>
      </c>
      <c r="CF16" s="12">
        <f>CE16*$CB$24/8</f>
        <v>6.625</v>
      </c>
    </row>
    <row r="17" spans="1:96">
      <c r="C17" s="7" t="s">
        <v>28</v>
      </c>
      <c r="D17" s="12" t="s">
        <v>15</v>
      </c>
      <c r="F17" s="7">
        <v>10000</v>
      </c>
      <c r="G17" s="7">
        <v>10000</v>
      </c>
      <c r="H17" s="7">
        <f t="shared" ref="H17:H23" si="30">(G17/F17)*100</f>
        <v>100</v>
      </c>
      <c r="I17" s="12">
        <f t="shared" ref="I17:I23" si="31">(H17*$E$24)/8</f>
        <v>1.625</v>
      </c>
      <c r="K17" s="7">
        <v>10000</v>
      </c>
      <c r="L17" s="7">
        <v>10000</v>
      </c>
      <c r="M17" s="7">
        <f t="shared" ref="M17:M23" si="32">(L17/K17)*100</f>
        <v>100</v>
      </c>
      <c r="N17" s="12">
        <f t="shared" ref="N17:N23" si="33">(M17*$J$24)/8</f>
        <v>1.625</v>
      </c>
      <c r="P17" s="7">
        <v>10000</v>
      </c>
      <c r="Q17" s="7">
        <v>10000</v>
      </c>
      <c r="R17" s="7">
        <f t="shared" ref="R17:R23" si="34">(Q17/P17)*100</f>
        <v>100</v>
      </c>
      <c r="S17" s="12">
        <f t="shared" ref="S17:S23" si="35">R17*$O$24/8</f>
        <v>6.375</v>
      </c>
      <c r="U17" s="7">
        <v>10000</v>
      </c>
      <c r="V17" s="7">
        <v>10000</v>
      </c>
      <c r="W17" s="7">
        <f t="shared" ref="W17:W23" si="36">(V17/U17)*100</f>
        <v>100</v>
      </c>
      <c r="X17" s="12">
        <f t="shared" ref="X17:X23" si="37">W17*$T$24/8</f>
        <v>44.75</v>
      </c>
      <c r="Z17" s="7">
        <v>10000</v>
      </c>
      <c r="AA17" s="7">
        <v>10000</v>
      </c>
      <c r="AB17" s="7">
        <f t="shared" ref="AB17:AB23" si="38">(AA17/Z17)*100</f>
        <v>100</v>
      </c>
      <c r="AC17" s="12">
        <f t="shared" ref="AC17:AC23" si="39">AB17*$Y$24/8</f>
        <v>30.125</v>
      </c>
      <c r="AE17" s="7">
        <v>10000</v>
      </c>
      <c r="AF17" s="7">
        <v>10000</v>
      </c>
      <c r="AG17" s="7">
        <f t="shared" ref="AG17:AG23" si="40">(AF17/AE17)*100</f>
        <v>100</v>
      </c>
      <c r="AH17" s="12">
        <f t="shared" ref="AH17:AH23" si="41">AG17*$AD$24/8</f>
        <v>14.875</v>
      </c>
      <c r="AJ17" s="7">
        <v>10000</v>
      </c>
      <c r="AK17" s="7">
        <v>10000</v>
      </c>
      <c r="AL17" s="7">
        <f t="shared" ref="AL17:AL23" si="42">(AK17/AJ17)*100</f>
        <v>100</v>
      </c>
      <c r="AM17" s="12">
        <f t="shared" ref="AM17:AM23" si="43">AL17*$AI$24/8</f>
        <v>3.875</v>
      </c>
      <c r="AO17" s="7">
        <v>10000</v>
      </c>
      <c r="AP17" s="7">
        <v>10000</v>
      </c>
      <c r="AQ17" s="7">
        <f t="shared" ref="AQ17:AQ23" si="44">(AP17/AO17)*100</f>
        <v>100</v>
      </c>
      <c r="AR17" s="12">
        <f t="shared" ref="AR17:AR23" si="45">AQ17*$AN$24/8</f>
        <v>2.75</v>
      </c>
      <c r="AT17" s="7">
        <v>10000</v>
      </c>
      <c r="AU17" s="7">
        <v>10000</v>
      </c>
      <c r="AV17" s="7">
        <f t="shared" ref="AV17:AV23" si="46">(AU17/AT17)*100</f>
        <v>100</v>
      </c>
      <c r="AW17" s="12">
        <f t="shared" ref="AW17:AW23" si="47">AV17*$AS$24/8</f>
        <v>4.375</v>
      </c>
      <c r="AY17" s="7">
        <v>10000</v>
      </c>
      <c r="AZ17" s="7">
        <v>10000</v>
      </c>
      <c r="BA17" s="7">
        <f t="shared" ref="BA17:BA23" si="48">(AZ17/AY17)*100</f>
        <v>100</v>
      </c>
      <c r="BB17" s="12">
        <f t="shared" ref="BB17:BB23" si="49">BA17*$AX$24/8</f>
        <v>6.375</v>
      </c>
      <c r="BD17" s="7">
        <v>10000</v>
      </c>
      <c r="BE17" s="7">
        <v>10000</v>
      </c>
      <c r="BF17" s="7">
        <f t="shared" ref="BF17:BF23" si="50">(BE17/BD17)*100</f>
        <v>100</v>
      </c>
      <c r="BG17" s="12">
        <f t="shared" ref="BG17:BG23" si="51">BF17*$BC$24/8</f>
        <v>41.125</v>
      </c>
      <c r="BI17" s="7">
        <v>10000</v>
      </c>
      <c r="BJ17" s="7">
        <v>10000</v>
      </c>
      <c r="BK17" s="7">
        <f t="shared" ref="BK17:BK23" si="52">(BJ17/BI17)*100</f>
        <v>100</v>
      </c>
      <c r="BL17" s="12">
        <f t="shared" ref="BL17:BL23" si="53">BK17*$BH$24/8</f>
        <v>9.875</v>
      </c>
      <c r="BN17" s="7">
        <v>10000</v>
      </c>
      <c r="BO17" s="7">
        <v>10000</v>
      </c>
      <c r="BP17" s="7">
        <f t="shared" ref="BP17:BP23" si="54">(BO17/BN17)*100</f>
        <v>100</v>
      </c>
      <c r="BQ17" s="12">
        <f t="shared" ref="BQ17:BQ23" si="55">BP17*$BM$24/8</f>
        <v>2.25</v>
      </c>
      <c r="BS17" s="7">
        <v>10000</v>
      </c>
      <c r="BT17" s="7">
        <v>10000</v>
      </c>
      <c r="BU17" s="7">
        <f t="shared" ref="BU17:BU23" si="56">(BT17/BS17)*100</f>
        <v>100</v>
      </c>
      <c r="BV17" s="12">
        <f t="shared" ref="BV17:BV23" si="57">BU17*$BR$24/8</f>
        <v>1.125</v>
      </c>
      <c r="BX17" s="7">
        <v>10000</v>
      </c>
      <c r="BY17" s="7">
        <v>10000</v>
      </c>
      <c r="BZ17" s="7">
        <f t="shared" ref="BZ17:BZ23" si="58">(BY17/BX17)*100</f>
        <v>100</v>
      </c>
      <c r="CA17" s="12">
        <f t="shared" ref="CA17:CA23" si="59">(BZ17*$BW$24)/8</f>
        <v>6.125</v>
      </c>
      <c r="CC17" s="7">
        <v>10000</v>
      </c>
      <c r="CD17" s="7">
        <v>10000</v>
      </c>
      <c r="CE17" s="7">
        <f t="shared" ref="CE17:CE23" si="60">(CD17/CC17)*100</f>
        <v>100</v>
      </c>
      <c r="CF17" s="12">
        <f t="shared" ref="CF17:CF23" si="61">CE17*$CB$24/8</f>
        <v>6.625</v>
      </c>
    </row>
    <row r="18" spans="1:96">
      <c r="D18" s="12" t="s">
        <v>17</v>
      </c>
      <c r="F18" s="7">
        <v>10000</v>
      </c>
      <c r="G18" s="7">
        <v>10000</v>
      </c>
      <c r="H18" s="7">
        <f t="shared" si="30"/>
        <v>100</v>
      </c>
      <c r="I18" s="12">
        <f t="shared" si="31"/>
        <v>1.625</v>
      </c>
      <c r="K18" s="7">
        <v>10000</v>
      </c>
      <c r="L18" s="7">
        <v>10000</v>
      </c>
      <c r="M18" s="7">
        <f t="shared" si="32"/>
        <v>100</v>
      </c>
      <c r="N18" s="12">
        <f t="shared" si="33"/>
        <v>1.625</v>
      </c>
      <c r="P18" s="7">
        <v>10000</v>
      </c>
      <c r="Q18" s="7">
        <v>10000</v>
      </c>
      <c r="R18" s="7">
        <f t="shared" si="34"/>
        <v>100</v>
      </c>
      <c r="S18" s="12">
        <f t="shared" si="35"/>
        <v>6.375</v>
      </c>
      <c r="U18" s="7">
        <v>10000</v>
      </c>
      <c r="V18" s="7">
        <v>10000</v>
      </c>
      <c r="W18" s="7">
        <f t="shared" si="36"/>
        <v>100</v>
      </c>
      <c r="X18" s="12">
        <f t="shared" si="37"/>
        <v>44.75</v>
      </c>
      <c r="Z18" s="7">
        <v>10000</v>
      </c>
      <c r="AA18" s="7">
        <v>10000</v>
      </c>
      <c r="AB18" s="7">
        <f t="shared" si="38"/>
        <v>100</v>
      </c>
      <c r="AC18" s="12">
        <f t="shared" si="39"/>
        <v>30.125</v>
      </c>
      <c r="AE18" s="7">
        <v>10000</v>
      </c>
      <c r="AF18" s="7">
        <v>10000</v>
      </c>
      <c r="AG18" s="7">
        <f t="shared" si="40"/>
        <v>100</v>
      </c>
      <c r="AH18" s="12">
        <f t="shared" si="41"/>
        <v>14.875</v>
      </c>
      <c r="AJ18" s="7">
        <v>10000</v>
      </c>
      <c r="AK18" s="7">
        <v>10000</v>
      </c>
      <c r="AL18" s="7">
        <f t="shared" si="42"/>
        <v>100</v>
      </c>
      <c r="AM18" s="12">
        <f t="shared" si="43"/>
        <v>3.875</v>
      </c>
      <c r="AO18" s="7">
        <v>10000</v>
      </c>
      <c r="AP18" s="7">
        <v>10000</v>
      </c>
      <c r="AQ18" s="7">
        <f t="shared" si="44"/>
        <v>100</v>
      </c>
      <c r="AR18" s="12">
        <f t="shared" si="45"/>
        <v>2.75</v>
      </c>
      <c r="AT18" s="7">
        <v>10000</v>
      </c>
      <c r="AU18" s="7">
        <v>10000</v>
      </c>
      <c r="AV18" s="7">
        <f t="shared" si="46"/>
        <v>100</v>
      </c>
      <c r="AW18" s="12">
        <f t="shared" si="47"/>
        <v>4.375</v>
      </c>
      <c r="AY18" s="7">
        <v>10000</v>
      </c>
      <c r="AZ18" s="7">
        <v>10000</v>
      </c>
      <c r="BA18" s="7">
        <f t="shared" si="48"/>
        <v>100</v>
      </c>
      <c r="BB18" s="12">
        <f t="shared" si="49"/>
        <v>6.375</v>
      </c>
      <c r="BD18" s="7">
        <v>10000</v>
      </c>
      <c r="BE18" s="7">
        <v>10000</v>
      </c>
      <c r="BF18" s="7">
        <f t="shared" si="50"/>
        <v>100</v>
      </c>
      <c r="BG18" s="12">
        <f t="shared" si="51"/>
        <v>41.125</v>
      </c>
      <c r="BI18" s="7">
        <v>10000</v>
      </c>
      <c r="BJ18" s="7">
        <v>10000</v>
      </c>
      <c r="BK18" s="7">
        <f t="shared" si="52"/>
        <v>100</v>
      </c>
      <c r="BL18" s="12">
        <f t="shared" si="53"/>
        <v>9.875</v>
      </c>
      <c r="BN18" s="7">
        <v>10000</v>
      </c>
      <c r="BO18" s="7">
        <v>10000</v>
      </c>
      <c r="BP18" s="7">
        <f t="shared" si="54"/>
        <v>100</v>
      </c>
      <c r="BQ18" s="12">
        <f t="shared" si="55"/>
        <v>2.25</v>
      </c>
      <c r="BS18" s="7">
        <v>10000</v>
      </c>
      <c r="BT18" s="7">
        <v>10000</v>
      </c>
      <c r="BU18" s="7">
        <f t="shared" si="56"/>
        <v>100</v>
      </c>
      <c r="BV18" s="12">
        <f t="shared" si="57"/>
        <v>1.125</v>
      </c>
      <c r="BX18" s="7">
        <v>10000</v>
      </c>
      <c r="BY18" s="7">
        <v>10000</v>
      </c>
      <c r="BZ18" s="7">
        <f t="shared" si="58"/>
        <v>100</v>
      </c>
      <c r="CA18" s="12">
        <f t="shared" si="59"/>
        <v>6.125</v>
      </c>
      <c r="CC18" s="7">
        <v>10000</v>
      </c>
      <c r="CD18" s="7">
        <v>10000</v>
      </c>
      <c r="CE18" s="7">
        <f t="shared" si="60"/>
        <v>100</v>
      </c>
      <c r="CF18" s="12">
        <f t="shared" si="61"/>
        <v>6.625</v>
      </c>
    </row>
    <row r="19" spans="1:96">
      <c r="D19" s="12" t="s">
        <v>18</v>
      </c>
      <c r="F19" s="7">
        <v>10000</v>
      </c>
      <c r="G19" s="7">
        <v>10000</v>
      </c>
      <c r="H19" s="7">
        <f t="shared" si="30"/>
        <v>100</v>
      </c>
      <c r="I19" s="12">
        <f t="shared" si="31"/>
        <v>1.625</v>
      </c>
      <c r="K19" s="7">
        <v>10000</v>
      </c>
      <c r="L19" s="7">
        <v>10000</v>
      </c>
      <c r="M19" s="7">
        <f t="shared" si="32"/>
        <v>100</v>
      </c>
      <c r="N19" s="12">
        <f t="shared" si="33"/>
        <v>1.625</v>
      </c>
      <c r="P19" s="7">
        <v>10000</v>
      </c>
      <c r="Q19" s="7">
        <v>10000</v>
      </c>
      <c r="R19" s="7">
        <f t="shared" si="34"/>
        <v>100</v>
      </c>
      <c r="S19" s="12">
        <f t="shared" si="35"/>
        <v>6.375</v>
      </c>
      <c r="U19" s="7">
        <v>10000</v>
      </c>
      <c r="V19" s="7">
        <v>10000</v>
      </c>
      <c r="W19" s="7">
        <f t="shared" si="36"/>
        <v>100</v>
      </c>
      <c r="X19" s="12">
        <f t="shared" si="37"/>
        <v>44.75</v>
      </c>
      <c r="Z19" s="7">
        <v>10000</v>
      </c>
      <c r="AA19" s="7">
        <v>10000</v>
      </c>
      <c r="AB19" s="7">
        <f t="shared" si="38"/>
        <v>100</v>
      </c>
      <c r="AC19" s="12">
        <f t="shared" si="39"/>
        <v>30.125</v>
      </c>
      <c r="AE19" s="7">
        <v>10000</v>
      </c>
      <c r="AF19" s="7">
        <v>10000</v>
      </c>
      <c r="AG19" s="7">
        <f t="shared" si="40"/>
        <v>100</v>
      </c>
      <c r="AH19" s="12">
        <f t="shared" si="41"/>
        <v>14.875</v>
      </c>
      <c r="AJ19" s="7">
        <v>10000</v>
      </c>
      <c r="AK19" s="7">
        <v>10000</v>
      </c>
      <c r="AL19" s="7">
        <f t="shared" si="42"/>
        <v>100</v>
      </c>
      <c r="AM19" s="12">
        <f t="shared" si="43"/>
        <v>3.875</v>
      </c>
      <c r="AO19" s="7">
        <v>10000</v>
      </c>
      <c r="AP19" s="7">
        <v>10000</v>
      </c>
      <c r="AQ19" s="7">
        <f t="shared" si="44"/>
        <v>100</v>
      </c>
      <c r="AR19" s="12">
        <f t="shared" si="45"/>
        <v>2.75</v>
      </c>
      <c r="AT19" s="7">
        <v>10000</v>
      </c>
      <c r="AU19" s="7">
        <v>10000</v>
      </c>
      <c r="AV19" s="7">
        <f t="shared" si="46"/>
        <v>100</v>
      </c>
      <c r="AW19" s="12">
        <f t="shared" si="47"/>
        <v>4.375</v>
      </c>
      <c r="AY19" s="7">
        <v>10000</v>
      </c>
      <c r="AZ19" s="7">
        <v>10000</v>
      </c>
      <c r="BA19" s="7">
        <f t="shared" si="48"/>
        <v>100</v>
      </c>
      <c r="BB19" s="12">
        <f t="shared" si="49"/>
        <v>6.375</v>
      </c>
      <c r="BD19" s="7">
        <v>10000</v>
      </c>
      <c r="BE19" s="7">
        <v>10000</v>
      </c>
      <c r="BF19" s="7">
        <f t="shared" si="50"/>
        <v>100</v>
      </c>
      <c r="BG19" s="12">
        <f t="shared" si="51"/>
        <v>41.125</v>
      </c>
      <c r="BI19" s="7">
        <v>10000</v>
      </c>
      <c r="BJ19" s="7">
        <v>10000</v>
      </c>
      <c r="BK19" s="7">
        <f t="shared" si="52"/>
        <v>100</v>
      </c>
      <c r="BL19" s="12">
        <f t="shared" si="53"/>
        <v>9.875</v>
      </c>
      <c r="BN19" s="7">
        <v>10000</v>
      </c>
      <c r="BO19" s="7">
        <v>10000</v>
      </c>
      <c r="BP19" s="7">
        <f t="shared" si="54"/>
        <v>100</v>
      </c>
      <c r="BQ19" s="12">
        <f t="shared" si="55"/>
        <v>2.25</v>
      </c>
      <c r="BS19" s="7">
        <v>10000</v>
      </c>
      <c r="BT19" s="7">
        <v>10000</v>
      </c>
      <c r="BU19" s="7">
        <f t="shared" si="56"/>
        <v>100</v>
      </c>
      <c r="BV19" s="12">
        <f t="shared" si="57"/>
        <v>1.125</v>
      </c>
      <c r="BX19" s="7">
        <v>10000</v>
      </c>
      <c r="BY19" s="7">
        <v>10000</v>
      </c>
      <c r="BZ19" s="7">
        <f t="shared" si="58"/>
        <v>100</v>
      </c>
      <c r="CA19" s="12">
        <f t="shared" si="59"/>
        <v>6.125</v>
      </c>
      <c r="CC19" s="7">
        <v>10000</v>
      </c>
      <c r="CD19" s="7">
        <v>10000</v>
      </c>
      <c r="CE19" s="7">
        <f t="shared" si="60"/>
        <v>100</v>
      </c>
      <c r="CF19" s="12">
        <f t="shared" si="61"/>
        <v>6.625</v>
      </c>
    </row>
    <row r="20" spans="1:96">
      <c r="D20" s="12" t="s">
        <v>19</v>
      </c>
      <c r="F20" s="7">
        <v>10000</v>
      </c>
      <c r="G20" s="7">
        <v>10000</v>
      </c>
      <c r="H20" s="7">
        <f t="shared" si="30"/>
        <v>100</v>
      </c>
      <c r="I20" s="12">
        <f t="shared" si="31"/>
        <v>1.625</v>
      </c>
      <c r="K20" s="7">
        <v>10000</v>
      </c>
      <c r="L20" s="7">
        <v>10000</v>
      </c>
      <c r="M20" s="7">
        <f t="shared" si="32"/>
        <v>100</v>
      </c>
      <c r="N20" s="12">
        <f t="shared" si="33"/>
        <v>1.625</v>
      </c>
      <c r="P20" s="7">
        <v>10000</v>
      </c>
      <c r="Q20" s="7">
        <v>10000</v>
      </c>
      <c r="R20" s="7">
        <f t="shared" si="34"/>
        <v>100</v>
      </c>
      <c r="S20" s="12">
        <f t="shared" si="35"/>
        <v>6.375</v>
      </c>
      <c r="U20" s="7">
        <v>10000</v>
      </c>
      <c r="V20" s="7">
        <v>10000</v>
      </c>
      <c r="W20" s="7">
        <f t="shared" si="36"/>
        <v>100</v>
      </c>
      <c r="X20" s="12">
        <f t="shared" si="37"/>
        <v>44.75</v>
      </c>
      <c r="Z20" s="7">
        <v>10000</v>
      </c>
      <c r="AA20" s="7">
        <v>10000</v>
      </c>
      <c r="AB20" s="7">
        <f t="shared" si="38"/>
        <v>100</v>
      </c>
      <c r="AC20" s="12">
        <f t="shared" si="39"/>
        <v>30.125</v>
      </c>
      <c r="AE20" s="7">
        <v>10000</v>
      </c>
      <c r="AF20" s="7">
        <v>10000</v>
      </c>
      <c r="AG20" s="7">
        <f t="shared" si="40"/>
        <v>100</v>
      </c>
      <c r="AH20" s="12">
        <f t="shared" si="41"/>
        <v>14.875</v>
      </c>
      <c r="AJ20" s="7">
        <v>10000</v>
      </c>
      <c r="AK20" s="7">
        <v>10000</v>
      </c>
      <c r="AL20" s="7">
        <f t="shared" si="42"/>
        <v>100</v>
      </c>
      <c r="AM20" s="12">
        <f t="shared" si="43"/>
        <v>3.875</v>
      </c>
      <c r="AO20" s="7">
        <v>10000</v>
      </c>
      <c r="AP20" s="7">
        <v>10000</v>
      </c>
      <c r="AQ20" s="7">
        <f t="shared" si="44"/>
        <v>100</v>
      </c>
      <c r="AR20" s="12">
        <f t="shared" si="45"/>
        <v>2.75</v>
      </c>
      <c r="AT20" s="7">
        <v>10000</v>
      </c>
      <c r="AU20" s="7">
        <v>10000</v>
      </c>
      <c r="AV20" s="7">
        <f t="shared" si="46"/>
        <v>100</v>
      </c>
      <c r="AW20" s="12">
        <f t="shared" si="47"/>
        <v>4.375</v>
      </c>
      <c r="AY20" s="7">
        <v>10000</v>
      </c>
      <c r="AZ20" s="7">
        <v>10000</v>
      </c>
      <c r="BA20" s="7">
        <f t="shared" si="48"/>
        <v>100</v>
      </c>
      <c r="BB20" s="12">
        <f t="shared" si="49"/>
        <v>6.375</v>
      </c>
      <c r="BD20" s="7">
        <v>10000</v>
      </c>
      <c r="BE20" s="7">
        <v>10000</v>
      </c>
      <c r="BF20" s="7">
        <f t="shared" si="50"/>
        <v>100</v>
      </c>
      <c r="BG20" s="12">
        <f t="shared" si="51"/>
        <v>41.125</v>
      </c>
      <c r="BI20" s="7">
        <v>10000</v>
      </c>
      <c r="BJ20" s="7">
        <v>10000</v>
      </c>
      <c r="BK20" s="7">
        <f t="shared" si="52"/>
        <v>100</v>
      </c>
      <c r="BL20" s="12">
        <f t="shared" si="53"/>
        <v>9.875</v>
      </c>
      <c r="BN20" s="7">
        <v>10000</v>
      </c>
      <c r="BO20" s="7">
        <v>10000</v>
      </c>
      <c r="BP20" s="7">
        <f t="shared" si="54"/>
        <v>100</v>
      </c>
      <c r="BQ20" s="12">
        <f t="shared" si="55"/>
        <v>2.25</v>
      </c>
      <c r="BS20" s="7">
        <v>10000</v>
      </c>
      <c r="BT20" s="7">
        <v>10000</v>
      </c>
      <c r="BU20" s="7">
        <f t="shared" si="56"/>
        <v>100</v>
      </c>
      <c r="BV20" s="12">
        <f t="shared" si="57"/>
        <v>1.125</v>
      </c>
      <c r="BX20" s="7">
        <v>10000</v>
      </c>
      <c r="BY20" s="7">
        <v>10000</v>
      </c>
      <c r="BZ20" s="7">
        <f t="shared" si="58"/>
        <v>100</v>
      </c>
      <c r="CA20" s="12">
        <f t="shared" si="59"/>
        <v>6.125</v>
      </c>
      <c r="CC20" s="7">
        <v>10000</v>
      </c>
      <c r="CD20" s="7">
        <v>10000</v>
      </c>
      <c r="CE20" s="7">
        <f t="shared" si="60"/>
        <v>100</v>
      </c>
      <c r="CF20" s="12">
        <f t="shared" si="61"/>
        <v>6.625</v>
      </c>
    </row>
    <row r="21" spans="1:96">
      <c r="D21" s="12" t="s">
        <v>20</v>
      </c>
      <c r="F21" s="7">
        <v>10000</v>
      </c>
      <c r="G21" s="7">
        <v>10000</v>
      </c>
      <c r="H21" s="7">
        <f t="shared" si="30"/>
        <v>100</v>
      </c>
      <c r="I21" s="12">
        <f t="shared" si="31"/>
        <v>1.625</v>
      </c>
      <c r="K21" s="7">
        <v>10000</v>
      </c>
      <c r="L21" s="7">
        <v>10000</v>
      </c>
      <c r="M21" s="7">
        <f t="shared" si="32"/>
        <v>100</v>
      </c>
      <c r="N21" s="12">
        <f t="shared" si="33"/>
        <v>1.625</v>
      </c>
      <c r="P21" s="7">
        <v>10000</v>
      </c>
      <c r="Q21" s="7">
        <v>10000</v>
      </c>
      <c r="R21" s="7">
        <f t="shared" si="34"/>
        <v>100</v>
      </c>
      <c r="S21" s="12">
        <f t="shared" si="35"/>
        <v>6.375</v>
      </c>
      <c r="U21" s="7">
        <v>10000</v>
      </c>
      <c r="V21" s="7">
        <v>10000</v>
      </c>
      <c r="W21" s="7">
        <f t="shared" si="36"/>
        <v>100</v>
      </c>
      <c r="X21" s="12">
        <f t="shared" si="37"/>
        <v>44.75</v>
      </c>
      <c r="Z21" s="7">
        <v>10000</v>
      </c>
      <c r="AA21" s="7">
        <v>10000</v>
      </c>
      <c r="AB21" s="7">
        <f t="shared" si="38"/>
        <v>100</v>
      </c>
      <c r="AC21" s="12">
        <f t="shared" si="39"/>
        <v>30.125</v>
      </c>
      <c r="AE21" s="7">
        <v>10000</v>
      </c>
      <c r="AF21" s="7">
        <v>10000</v>
      </c>
      <c r="AG21" s="7">
        <f t="shared" si="40"/>
        <v>100</v>
      </c>
      <c r="AH21" s="12">
        <f t="shared" si="41"/>
        <v>14.875</v>
      </c>
      <c r="AJ21" s="7">
        <v>10000</v>
      </c>
      <c r="AK21" s="7">
        <v>10000</v>
      </c>
      <c r="AL21" s="7">
        <f t="shared" si="42"/>
        <v>100</v>
      </c>
      <c r="AM21" s="12">
        <f t="shared" si="43"/>
        <v>3.875</v>
      </c>
      <c r="AO21" s="7">
        <v>10000</v>
      </c>
      <c r="AP21" s="7">
        <v>10000</v>
      </c>
      <c r="AQ21" s="7">
        <f t="shared" si="44"/>
        <v>100</v>
      </c>
      <c r="AR21" s="12">
        <f t="shared" si="45"/>
        <v>2.75</v>
      </c>
      <c r="AT21" s="7">
        <v>10000</v>
      </c>
      <c r="AU21" s="7">
        <v>10000</v>
      </c>
      <c r="AV21" s="7">
        <f t="shared" si="46"/>
        <v>100</v>
      </c>
      <c r="AW21" s="12">
        <f t="shared" si="47"/>
        <v>4.375</v>
      </c>
      <c r="AY21" s="7">
        <v>10000</v>
      </c>
      <c r="AZ21" s="7">
        <v>10000</v>
      </c>
      <c r="BA21" s="7">
        <f t="shared" si="48"/>
        <v>100</v>
      </c>
      <c r="BB21" s="12">
        <f t="shared" si="49"/>
        <v>6.375</v>
      </c>
      <c r="BD21" s="7">
        <v>10000</v>
      </c>
      <c r="BE21" s="7">
        <v>10000</v>
      </c>
      <c r="BF21" s="7">
        <f t="shared" si="50"/>
        <v>100</v>
      </c>
      <c r="BG21" s="12">
        <f t="shared" si="51"/>
        <v>41.125</v>
      </c>
      <c r="BI21" s="7">
        <v>10000</v>
      </c>
      <c r="BJ21" s="7">
        <v>10000</v>
      </c>
      <c r="BK21" s="7">
        <f t="shared" si="52"/>
        <v>100</v>
      </c>
      <c r="BL21" s="12">
        <f t="shared" si="53"/>
        <v>9.875</v>
      </c>
      <c r="BN21" s="7">
        <v>10000</v>
      </c>
      <c r="BO21" s="7">
        <v>10000</v>
      </c>
      <c r="BP21" s="7">
        <f t="shared" si="54"/>
        <v>100</v>
      </c>
      <c r="BQ21" s="12">
        <f t="shared" si="55"/>
        <v>2.25</v>
      </c>
      <c r="BS21" s="7">
        <v>10000</v>
      </c>
      <c r="BT21" s="7">
        <v>10000</v>
      </c>
      <c r="BU21" s="7">
        <f t="shared" si="56"/>
        <v>100</v>
      </c>
      <c r="BV21" s="12">
        <f t="shared" si="57"/>
        <v>1.125</v>
      </c>
      <c r="BX21" s="7">
        <v>10000</v>
      </c>
      <c r="BY21" s="7">
        <v>10000</v>
      </c>
      <c r="BZ21" s="7">
        <f t="shared" si="58"/>
        <v>100</v>
      </c>
      <c r="CA21" s="12">
        <f t="shared" si="59"/>
        <v>6.125</v>
      </c>
      <c r="CC21" s="7">
        <v>10000</v>
      </c>
      <c r="CD21" s="7">
        <v>10000</v>
      </c>
      <c r="CE21" s="7">
        <f t="shared" si="60"/>
        <v>100</v>
      </c>
      <c r="CF21" s="12">
        <f t="shared" si="61"/>
        <v>6.625</v>
      </c>
    </row>
    <row r="22" spans="1:96">
      <c r="D22" s="12" t="s">
        <v>21</v>
      </c>
      <c r="F22" s="7">
        <v>10000</v>
      </c>
      <c r="G22" s="7">
        <v>10000</v>
      </c>
      <c r="H22" s="7">
        <f t="shared" si="30"/>
        <v>100</v>
      </c>
      <c r="I22" s="12">
        <f t="shared" si="31"/>
        <v>1.625</v>
      </c>
      <c r="K22" s="7">
        <v>10000</v>
      </c>
      <c r="L22" s="7">
        <v>10000</v>
      </c>
      <c r="M22" s="7">
        <f t="shared" si="32"/>
        <v>100</v>
      </c>
      <c r="N22" s="12">
        <f t="shared" si="33"/>
        <v>1.625</v>
      </c>
      <c r="P22" s="7">
        <v>10000</v>
      </c>
      <c r="Q22" s="7">
        <v>10000</v>
      </c>
      <c r="R22" s="7">
        <f t="shared" si="34"/>
        <v>100</v>
      </c>
      <c r="S22" s="12">
        <f t="shared" si="35"/>
        <v>6.375</v>
      </c>
      <c r="U22" s="7">
        <v>10000</v>
      </c>
      <c r="V22" s="7">
        <v>10000</v>
      </c>
      <c r="W22" s="7">
        <f t="shared" si="36"/>
        <v>100</v>
      </c>
      <c r="X22" s="12">
        <f t="shared" si="37"/>
        <v>44.75</v>
      </c>
      <c r="Z22" s="7">
        <v>10000</v>
      </c>
      <c r="AA22" s="7">
        <v>10000</v>
      </c>
      <c r="AB22" s="7">
        <f t="shared" si="38"/>
        <v>100</v>
      </c>
      <c r="AC22" s="12">
        <f t="shared" si="39"/>
        <v>30.125</v>
      </c>
      <c r="AE22" s="7">
        <v>10000</v>
      </c>
      <c r="AF22" s="7">
        <v>10000</v>
      </c>
      <c r="AG22" s="7">
        <f t="shared" si="40"/>
        <v>100</v>
      </c>
      <c r="AH22" s="12">
        <f t="shared" si="41"/>
        <v>14.875</v>
      </c>
      <c r="AJ22" s="7">
        <v>10000</v>
      </c>
      <c r="AK22" s="7">
        <v>10000</v>
      </c>
      <c r="AL22" s="7">
        <f t="shared" si="42"/>
        <v>100</v>
      </c>
      <c r="AM22" s="12">
        <f t="shared" si="43"/>
        <v>3.875</v>
      </c>
      <c r="AO22" s="7">
        <v>10000</v>
      </c>
      <c r="AP22" s="7">
        <v>10000</v>
      </c>
      <c r="AQ22" s="7">
        <f t="shared" si="44"/>
        <v>100</v>
      </c>
      <c r="AR22" s="12">
        <f t="shared" si="45"/>
        <v>2.75</v>
      </c>
      <c r="AT22" s="7">
        <v>10000</v>
      </c>
      <c r="AU22" s="7">
        <v>10000</v>
      </c>
      <c r="AV22" s="7">
        <f t="shared" si="46"/>
        <v>100</v>
      </c>
      <c r="AW22" s="12">
        <f t="shared" si="47"/>
        <v>4.375</v>
      </c>
      <c r="AY22" s="7">
        <v>10000</v>
      </c>
      <c r="AZ22" s="7">
        <v>10000</v>
      </c>
      <c r="BA22" s="7">
        <f t="shared" si="48"/>
        <v>100</v>
      </c>
      <c r="BB22" s="12">
        <f t="shared" si="49"/>
        <v>6.375</v>
      </c>
      <c r="BD22" s="7">
        <v>10000</v>
      </c>
      <c r="BE22" s="7">
        <v>10000</v>
      </c>
      <c r="BF22" s="7">
        <f t="shared" si="50"/>
        <v>100</v>
      </c>
      <c r="BG22" s="12">
        <f t="shared" si="51"/>
        <v>41.125</v>
      </c>
      <c r="BI22" s="7">
        <v>10000</v>
      </c>
      <c r="BJ22" s="7">
        <v>10000</v>
      </c>
      <c r="BK22" s="7">
        <f t="shared" si="52"/>
        <v>100</v>
      </c>
      <c r="BL22" s="12">
        <f t="shared" si="53"/>
        <v>9.875</v>
      </c>
      <c r="BN22" s="7">
        <v>10000</v>
      </c>
      <c r="BO22" s="7">
        <v>10000</v>
      </c>
      <c r="BP22" s="7">
        <f t="shared" si="54"/>
        <v>100</v>
      </c>
      <c r="BQ22" s="12">
        <f t="shared" si="55"/>
        <v>2.25</v>
      </c>
      <c r="BS22" s="7">
        <v>10000</v>
      </c>
      <c r="BT22" s="7">
        <v>10000</v>
      </c>
      <c r="BU22" s="7">
        <f t="shared" si="56"/>
        <v>100</v>
      </c>
      <c r="BV22" s="12">
        <f t="shared" si="57"/>
        <v>1.125</v>
      </c>
      <c r="BX22" s="7">
        <v>10000</v>
      </c>
      <c r="BY22" s="7">
        <v>10000</v>
      </c>
      <c r="BZ22" s="7">
        <f t="shared" si="58"/>
        <v>100</v>
      </c>
      <c r="CA22" s="12">
        <f t="shared" si="59"/>
        <v>6.125</v>
      </c>
      <c r="CC22" s="7">
        <v>10000</v>
      </c>
      <c r="CD22" s="7">
        <v>10000</v>
      </c>
      <c r="CE22" s="7">
        <f t="shared" si="60"/>
        <v>100</v>
      </c>
      <c r="CF22" s="12">
        <f t="shared" si="61"/>
        <v>6.625</v>
      </c>
    </row>
    <row r="23" spans="1:96">
      <c r="D23" s="12" t="s">
        <v>22</v>
      </c>
      <c r="F23" s="7">
        <v>10000</v>
      </c>
      <c r="G23" s="7">
        <v>10000</v>
      </c>
      <c r="H23" s="7">
        <f t="shared" si="30"/>
        <v>100</v>
      </c>
      <c r="I23" s="12">
        <f t="shared" si="31"/>
        <v>1.625</v>
      </c>
      <c r="K23" s="7">
        <v>10000</v>
      </c>
      <c r="L23" s="7">
        <v>10000</v>
      </c>
      <c r="M23" s="7">
        <f t="shared" si="32"/>
        <v>100</v>
      </c>
      <c r="N23" s="12">
        <f t="shared" si="33"/>
        <v>1.625</v>
      </c>
      <c r="P23" s="7">
        <v>10000</v>
      </c>
      <c r="Q23" s="7">
        <v>10000</v>
      </c>
      <c r="R23" s="7">
        <f t="shared" si="34"/>
        <v>100</v>
      </c>
      <c r="S23" s="12">
        <f t="shared" si="35"/>
        <v>6.375</v>
      </c>
      <c r="U23" s="7">
        <v>10000</v>
      </c>
      <c r="V23" s="7">
        <v>10000</v>
      </c>
      <c r="W23" s="7">
        <f t="shared" si="36"/>
        <v>100</v>
      </c>
      <c r="X23" s="12">
        <f t="shared" si="37"/>
        <v>44.75</v>
      </c>
      <c r="Z23" s="7">
        <v>10000</v>
      </c>
      <c r="AA23" s="7">
        <v>10000</v>
      </c>
      <c r="AB23" s="7">
        <f t="shared" si="38"/>
        <v>100</v>
      </c>
      <c r="AC23" s="12">
        <f t="shared" si="39"/>
        <v>30.125</v>
      </c>
      <c r="AE23" s="7">
        <v>10000</v>
      </c>
      <c r="AF23" s="7">
        <v>10000</v>
      </c>
      <c r="AG23" s="7">
        <f t="shared" si="40"/>
        <v>100</v>
      </c>
      <c r="AH23" s="12">
        <f t="shared" si="41"/>
        <v>14.875</v>
      </c>
      <c r="AJ23" s="7">
        <v>10000</v>
      </c>
      <c r="AK23" s="7">
        <v>10000</v>
      </c>
      <c r="AL23" s="7">
        <f t="shared" si="42"/>
        <v>100</v>
      </c>
      <c r="AM23" s="12">
        <f t="shared" si="43"/>
        <v>3.875</v>
      </c>
      <c r="AO23" s="7">
        <v>10000</v>
      </c>
      <c r="AP23" s="7">
        <v>10000</v>
      </c>
      <c r="AQ23" s="7">
        <f t="shared" si="44"/>
        <v>100</v>
      </c>
      <c r="AR23" s="12">
        <f t="shared" si="45"/>
        <v>2.75</v>
      </c>
      <c r="AT23" s="7">
        <v>10000</v>
      </c>
      <c r="AU23" s="7">
        <v>10000</v>
      </c>
      <c r="AV23" s="7">
        <f t="shared" si="46"/>
        <v>100</v>
      </c>
      <c r="AW23" s="12">
        <f t="shared" si="47"/>
        <v>4.375</v>
      </c>
      <c r="AY23" s="7">
        <v>10000</v>
      </c>
      <c r="AZ23" s="7">
        <v>10000</v>
      </c>
      <c r="BA23" s="7">
        <f t="shared" si="48"/>
        <v>100</v>
      </c>
      <c r="BB23" s="12">
        <f t="shared" si="49"/>
        <v>6.375</v>
      </c>
      <c r="BD23" s="7">
        <v>10000</v>
      </c>
      <c r="BE23" s="7">
        <v>10000</v>
      </c>
      <c r="BF23" s="7">
        <f t="shared" si="50"/>
        <v>100</v>
      </c>
      <c r="BG23" s="12">
        <f t="shared" si="51"/>
        <v>41.125</v>
      </c>
      <c r="BI23" s="7">
        <v>10000</v>
      </c>
      <c r="BJ23" s="7">
        <v>10000</v>
      </c>
      <c r="BK23" s="7">
        <f t="shared" si="52"/>
        <v>100</v>
      </c>
      <c r="BL23" s="12">
        <f t="shared" si="53"/>
        <v>9.875</v>
      </c>
      <c r="BN23" s="7">
        <v>10000</v>
      </c>
      <c r="BO23" s="7">
        <v>10000</v>
      </c>
      <c r="BP23" s="7">
        <f t="shared" si="54"/>
        <v>100</v>
      </c>
      <c r="BQ23" s="12">
        <f t="shared" si="55"/>
        <v>2.25</v>
      </c>
      <c r="BS23" s="7">
        <v>10000</v>
      </c>
      <c r="BT23" s="7">
        <v>10000</v>
      </c>
      <c r="BU23" s="7">
        <f t="shared" si="56"/>
        <v>100</v>
      </c>
      <c r="BV23" s="12">
        <f t="shared" si="57"/>
        <v>1.125</v>
      </c>
      <c r="BX23" s="7">
        <v>10000</v>
      </c>
      <c r="BY23" s="7">
        <v>10000</v>
      </c>
      <c r="BZ23" s="7">
        <f t="shared" si="58"/>
        <v>100</v>
      </c>
      <c r="CA23" s="12">
        <f t="shared" si="59"/>
        <v>6.125</v>
      </c>
      <c r="CC23" s="7">
        <v>10000</v>
      </c>
      <c r="CD23" s="7">
        <v>10000</v>
      </c>
      <c r="CE23" s="7">
        <f t="shared" si="60"/>
        <v>100</v>
      </c>
      <c r="CF23" s="12">
        <f t="shared" si="61"/>
        <v>6.625</v>
      </c>
    </row>
    <row r="24" spans="1:96">
      <c r="E24" s="7">
        <v>0.13</v>
      </c>
      <c r="F24" s="7" t="s">
        <v>82</v>
      </c>
      <c r="G24" s="7">
        <f>100*E24</f>
        <v>13</v>
      </c>
      <c r="H24" s="7" t="s">
        <v>83</v>
      </c>
      <c r="I24" s="12">
        <f>SUM(I16:I23)</f>
        <v>13</v>
      </c>
      <c r="J24" s="7">
        <v>0.13</v>
      </c>
      <c r="K24" s="7" t="s">
        <v>82</v>
      </c>
      <c r="L24" s="7">
        <f>100*J24</f>
        <v>13</v>
      </c>
      <c r="M24" s="7" t="s">
        <v>83</v>
      </c>
      <c r="N24" s="12">
        <f>SUM(N16:N23)</f>
        <v>13</v>
      </c>
      <c r="O24" s="7">
        <v>0.51</v>
      </c>
      <c r="P24" s="7" t="s">
        <v>82</v>
      </c>
      <c r="Q24" s="7">
        <f>100*O24</f>
        <v>51</v>
      </c>
      <c r="R24" s="7" t="s">
        <v>83</v>
      </c>
      <c r="S24" s="12">
        <f>SUM(S16:S23)</f>
        <v>51</v>
      </c>
      <c r="T24" s="7">
        <v>3.58</v>
      </c>
      <c r="U24" s="7" t="s">
        <v>82</v>
      </c>
      <c r="V24" s="7">
        <f>100*T24</f>
        <v>358</v>
      </c>
      <c r="W24" s="7" t="s">
        <v>83</v>
      </c>
      <c r="X24" s="12">
        <f>SUM(X16:X23)</f>
        <v>358</v>
      </c>
      <c r="Y24" s="7">
        <v>2.41</v>
      </c>
      <c r="Z24" s="7" t="s">
        <v>82</v>
      </c>
      <c r="AA24" s="7">
        <f>100*Y24</f>
        <v>241</v>
      </c>
      <c r="AB24" s="7" t="s">
        <v>83</v>
      </c>
      <c r="AC24" s="12">
        <f>SUM(AC16:AC23)</f>
        <v>241</v>
      </c>
      <c r="AD24" s="7">
        <v>1.19</v>
      </c>
      <c r="AE24" s="7" t="s">
        <v>82</v>
      </c>
      <c r="AF24" s="7">
        <f>100*AD24</f>
        <v>119</v>
      </c>
      <c r="AG24" s="7" t="s">
        <v>83</v>
      </c>
      <c r="AH24" s="12">
        <f>SUM(AH16:AH23)</f>
        <v>119</v>
      </c>
      <c r="AI24" s="7">
        <v>0.31</v>
      </c>
      <c r="AJ24" s="7" t="s">
        <v>82</v>
      </c>
      <c r="AK24" s="7">
        <f>100*AI24</f>
        <v>31</v>
      </c>
      <c r="AL24" s="7" t="s">
        <v>83</v>
      </c>
      <c r="AM24" s="12">
        <f>SUM(AM16:AM23)</f>
        <v>31</v>
      </c>
      <c r="AN24" s="7">
        <v>0.22</v>
      </c>
      <c r="AO24" s="7" t="s">
        <v>82</v>
      </c>
      <c r="AP24" s="7">
        <f>100*AN24</f>
        <v>22</v>
      </c>
      <c r="AQ24" s="7" t="s">
        <v>83</v>
      </c>
      <c r="AR24" s="12">
        <f>SUM(AR16:AR23)</f>
        <v>22</v>
      </c>
      <c r="AS24" s="7">
        <v>0.35</v>
      </c>
      <c r="AT24" s="7" t="s">
        <v>82</v>
      </c>
      <c r="AU24" s="7">
        <f>100*AS24</f>
        <v>35</v>
      </c>
      <c r="AV24" s="7" t="s">
        <v>83</v>
      </c>
      <c r="AW24" s="12">
        <f>SUM(AW16:AW23)</f>
        <v>35</v>
      </c>
      <c r="AX24" s="7">
        <v>0.51</v>
      </c>
      <c r="AY24" s="7" t="s">
        <v>82</v>
      </c>
      <c r="AZ24" s="7">
        <f>100*AX24</f>
        <v>51</v>
      </c>
      <c r="BA24" s="7" t="s">
        <v>83</v>
      </c>
      <c r="BB24" s="12">
        <f>SUM(BB16:BB23)</f>
        <v>51</v>
      </c>
      <c r="BC24" s="7">
        <v>3.29</v>
      </c>
      <c r="BD24" s="7" t="s">
        <v>82</v>
      </c>
      <c r="BE24" s="7">
        <f>100*BC24</f>
        <v>329</v>
      </c>
      <c r="BF24" s="7" t="s">
        <v>83</v>
      </c>
      <c r="BG24" s="12">
        <f>SUM(BG16:BG23)</f>
        <v>329</v>
      </c>
      <c r="BH24" s="7">
        <v>0.79</v>
      </c>
      <c r="BI24" s="7" t="s">
        <v>82</v>
      </c>
      <c r="BJ24" s="7">
        <f>100*BH24</f>
        <v>79</v>
      </c>
      <c r="BK24" s="7" t="s">
        <v>83</v>
      </c>
      <c r="BL24" s="12">
        <f>SUM(BL16:BL23)</f>
        <v>79</v>
      </c>
      <c r="BM24" s="7">
        <v>0.18</v>
      </c>
      <c r="BN24" s="7" t="s">
        <v>82</v>
      </c>
      <c r="BO24" s="7">
        <f>100*BM24</f>
        <v>18</v>
      </c>
      <c r="BP24" s="7" t="s">
        <v>83</v>
      </c>
      <c r="BQ24" s="12">
        <f>SUM(BQ16:BQ23)</f>
        <v>18</v>
      </c>
      <c r="BR24" s="7">
        <v>0.09</v>
      </c>
      <c r="BS24" s="7" t="s">
        <v>82</v>
      </c>
      <c r="BT24" s="7">
        <f>100*BR24</f>
        <v>9</v>
      </c>
      <c r="BU24" s="7" t="s">
        <v>83</v>
      </c>
      <c r="BV24" s="12">
        <f>SUM(BV16:BV23)</f>
        <v>9</v>
      </c>
      <c r="BW24" s="7">
        <v>0.49</v>
      </c>
      <c r="BX24" s="7" t="s">
        <v>82</v>
      </c>
      <c r="BY24" s="7">
        <f>100*BW24</f>
        <v>49</v>
      </c>
      <c r="BZ24" s="7" t="s">
        <v>83</v>
      </c>
      <c r="CA24" s="12">
        <f>SUM(CA16:CA23)</f>
        <v>49</v>
      </c>
      <c r="CB24" s="7">
        <v>0.53</v>
      </c>
      <c r="CC24" s="7" t="s">
        <v>82</v>
      </c>
      <c r="CD24" s="7">
        <f>100*CB24</f>
        <v>53</v>
      </c>
      <c r="CE24" s="7" t="s">
        <v>83</v>
      </c>
      <c r="CF24" s="12">
        <f>SUM(CF16:CF23)</f>
        <v>53</v>
      </c>
      <c r="CG24" s="7">
        <f>SUM(E24,J24,O24,T24,Y24,AD24,AI24,AN24,AS24,AX24,BC24,BH24,BM24,BR24,BW24,CB24)</f>
        <v>14.709999999999997</v>
      </c>
      <c r="CH24" s="11">
        <f>SUM(CG13,CG24)</f>
        <v>28.219999999999995</v>
      </c>
      <c r="CI24" s="11" t="s">
        <v>77</v>
      </c>
      <c r="CJ24" s="7">
        <f>SUM(I24,N24,S24,X24,AC24,AH24,AM24,AR24,AW24,BB24,BG24,BL24,BQ24,BV24,CA24,CF24)</f>
        <v>1471</v>
      </c>
      <c r="CK24" s="7">
        <f>SUM(G24,L24,Q24,V24,AA24,AF24,AK24,AP24,AU24,AZ24,BE24,BJ24,BO24,BT24,BY24,CD24)</f>
        <v>1471</v>
      </c>
      <c r="CL24" s="7">
        <f>CJ24-CK24</f>
        <v>0</v>
      </c>
      <c r="CM24" s="11" t="s">
        <v>77</v>
      </c>
      <c r="CN24" s="11">
        <f>SUM(CG13,CG24)</f>
        <v>28.219999999999995</v>
      </c>
      <c r="CO24" s="11">
        <f>SUM(CJ13,CJ24)</f>
        <v>2822</v>
      </c>
      <c r="CP24" s="11">
        <f>SUM(CK13,CK24)</f>
        <v>2822</v>
      </c>
      <c r="CQ24" s="7">
        <f>CO24-CP24</f>
        <v>0</v>
      </c>
      <c r="CR24" s="7">
        <f>CO24/CN24</f>
        <v>100.00000000000001</v>
      </c>
    </row>
    <row r="27" spans="1:96">
      <c r="A27" s="11" t="s">
        <v>25</v>
      </c>
      <c r="B27" s="7" t="s">
        <v>112</v>
      </c>
      <c r="C27" s="7" t="s">
        <v>30</v>
      </c>
      <c r="D27" s="12" t="s">
        <v>133</v>
      </c>
      <c r="P27" s="7">
        <v>7500</v>
      </c>
      <c r="Q27" s="7">
        <v>7500</v>
      </c>
      <c r="R27" s="7">
        <f>(Q27/P27)*100</f>
        <v>100</v>
      </c>
      <c r="S27" s="12">
        <f>R27*$O$29/2</f>
        <v>31</v>
      </c>
    </row>
    <row r="28" spans="1:96">
      <c r="D28" s="12" t="s">
        <v>134</v>
      </c>
      <c r="P28" s="7">
        <v>7000</v>
      </c>
      <c r="Q28" s="7">
        <v>7000</v>
      </c>
      <c r="R28" s="7">
        <f>(Q28/P28)*100</f>
        <v>100</v>
      </c>
      <c r="S28" s="12">
        <f>R28*$O$29/2</f>
        <v>31</v>
      </c>
    </row>
    <row r="29" spans="1:96">
      <c r="O29" s="7">
        <v>0.62</v>
      </c>
      <c r="P29" s="7" t="s">
        <v>82</v>
      </c>
      <c r="Q29" s="7">
        <f>100*O29</f>
        <v>62</v>
      </c>
      <c r="R29" s="7" t="s">
        <v>83</v>
      </c>
      <c r="S29" s="12">
        <f>SUM(S27:S28)</f>
        <v>62</v>
      </c>
      <c r="CG29" s="7">
        <f>SUM(E29,J29,O29,T29,Y29,AD29,AI29,AN29,AS29,AX29,BC29,BH29,BM29,BR29,BW29,CB29)</f>
        <v>0.62</v>
      </c>
      <c r="CJ29" s="7">
        <f>SUM(I29,N29,S29,X29,AC29,AH29,AM29,AR29,AW29,BB29,BG29,BL29,BQ29,BV29,CA29,CF29)</f>
        <v>62</v>
      </c>
      <c r="CK29" s="7">
        <f>SUM(G29,L29,Q29,V29,AA29,AF29,AK29,AP29,AU29,AZ29,BE29,BJ29,BO29,BT29,BY29,CD29)</f>
        <v>62</v>
      </c>
      <c r="CL29" s="7">
        <f>CJ29-CK29</f>
        <v>0</v>
      </c>
    </row>
    <row r="32" spans="1:96">
      <c r="B32" s="7" t="s">
        <v>113</v>
      </c>
      <c r="C32" s="7" t="s">
        <v>30</v>
      </c>
      <c r="D32" s="12" t="s">
        <v>135</v>
      </c>
      <c r="U32" s="7">
        <v>750</v>
      </c>
      <c r="V32" s="7">
        <v>750</v>
      </c>
      <c r="W32" s="7">
        <f>(V32/U32)*100</f>
        <v>100</v>
      </c>
      <c r="X32" s="12">
        <f>W32*T33/1</f>
        <v>44</v>
      </c>
    </row>
    <row r="33" spans="2:90">
      <c r="T33" s="7">
        <v>0.44</v>
      </c>
      <c r="U33" s="7" t="s">
        <v>82</v>
      </c>
      <c r="V33" s="7">
        <f>100*T33</f>
        <v>44</v>
      </c>
      <c r="W33" s="7" t="s">
        <v>83</v>
      </c>
      <c r="X33" s="12">
        <f>SUM(X32)</f>
        <v>44</v>
      </c>
      <c r="CG33" s="7">
        <f>SUM(E33,J33,O33,T33,Y33,AD33,AI33,AN33,AS33,AX33,BC33,BH33,BM33,BR33,BW33,CB33)</f>
        <v>0.44</v>
      </c>
      <c r="CJ33" s="7">
        <f>SUM(I33,N33,S33,X33,AC33,AH33,AM33,AR33,AW33,BB33,BG33,BL33,BQ33,BV33,CA33,CF33)</f>
        <v>44</v>
      </c>
      <c r="CK33" s="7">
        <f>SUM(G33,L33,Q33,V33,AA33,AF33,AK33,AP33,AU33,AZ33,BE33,BJ33,BO33,BT33,BY33,CD33)</f>
        <v>44</v>
      </c>
      <c r="CL33" s="7">
        <f>CJ33-CK33</f>
        <v>0</v>
      </c>
    </row>
    <row r="36" spans="2:90">
      <c r="B36" s="7" t="s">
        <v>114</v>
      </c>
      <c r="C36" s="7" t="s">
        <v>118</v>
      </c>
      <c r="D36" s="12" t="s">
        <v>136</v>
      </c>
      <c r="AE36" s="7">
        <v>600</v>
      </c>
      <c r="AF36" s="7">
        <v>600</v>
      </c>
      <c r="AG36" s="7">
        <f>(AF36/AE36)*100</f>
        <v>100</v>
      </c>
      <c r="AH36" s="12">
        <f>AG36*$AD$38/2</f>
        <v>13</v>
      </c>
    </row>
    <row r="37" spans="2:90">
      <c r="D37" s="12" t="s">
        <v>137</v>
      </c>
      <c r="AE37" s="7">
        <v>400</v>
      </c>
      <c r="AF37" s="7">
        <v>400</v>
      </c>
      <c r="AG37" s="7">
        <f>(AF37/AE37)*100</f>
        <v>100</v>
      </c>
      <c r="AH37" s="12">
        <f>AG37*$AD$38/2</f>
        <v>13</v>
      </c>
    </row>
    <row r="38" spans="2:90">
      <c r="AD38" s="7">
        <v>0.26</v>
      </c>
      <c r="AE38" s="7" t="s">
        <v>82</v>
      </c>
      <c r="AF38" s="7">
        <f>100*AD38</f>
        <v>26</v>
      </c>
      <c r="AG38" s="7" t="s">
        <v>83</v>
      </c>
      <c r="AH38" s="12">
        <f>SUM(AH36:AH37)</f>
        <v>26</v>
      </c>
      <c r="CG38" s="7">
        <f>SUM(E38,J38,O38,T38,Y38,AD38,AI38,AN38,AS38,AX38,BC38,BH38,BM38,BR38,BW38,CB38)</f>
        <v>0.26</v>
      </c>
      <c r="CJ38" s="7">
        <f>SUM(I38,N38,S38,X31,AC38,AH38,AM38,AR38,AW38,BB38,BG38,BL38,BQ38,BV38,CA38,CF38)</f>
        <v>26</v>
      </c>
      <c r="CK38" s="7">
        <f>SUM(G38,L38,Q38,V31,AA38,AF38,AK38,AP38,AU38,AZ38,BE38,BJ38,BO38,BT38,BY38,CD38)</f>
        <v>26</v>
      </c>
      <c r="CL38" s="7">
        <f>CJ38-CK38</f>
        <v>0</v>
      </c>
    </row>
    <row r="41" spans="2:90">
      <c r="B41" s="7" t="s">
        <v>115</v>
      </c>
      <c r="C41" s="7" t="s">
        <v>116</v>
      </c>
      <c r="D41" s="12" t="s">
        <v>138</v>
      </c>
      <c r="AE41" s="7">
        <v>65</v>
      </c>
      <c r="AF41" s="7">
        <v>65</v>
      </c>
      <c r="AG41" s="7">
        <f>(AF41/AE41)*100</f>
        <v>100</v>
      </c>
      <c r="AH41" s="12">
        <f>AG41*$AD$44/3</f>
        <v>31.666666666666668</v>
      </c>
    </row>
    <row r="42" spans="2:90">
      <c r="D42" s="12" t="s">
        <v>136</v>
      </c>
      <c r="AE42" s="7">
        <v>45</v>
      </c>
      <c r="AF42" s="7">
        <v>45</v>
      </c>
      <c r="AG42" s="7">
        <f>(AF42/AE42)*100</f>
        <v>100</v>
      </c>
      <c r="AH42" s="12">
        <f>AG42*$AD$44/3</f>
        <v>31.666666666666668</v>
      </c>
    </row>
    <row r="43" spans="2:90">
      <c r="D43" s="12" t="s">
        <v>137</v>
      </c>
      <c r="AE43" s="7">
        <v>40</v>
      </c>
      <c r="AF43" s="7">
        <v>40</v>
      </c>
      <c r="AG43" s="7">
        <f>(AF43/AE43)*100</f>
        <v>100</v>
      </c>
      <c r="AH43" s="12">
        <f>AG43*$AD$44/3</f>
        <v>31.666666666666668</v>
      </c>
    </row>
    <row r="44" spans="2:90">
      <c r="AD44" s="7">
        <v>0.95</v>
      </c>
      <c r="AE44" s="7" t="s">
        <v>82</v>
      </c>
      <c r="AF44" s="7">
        <f>100*AD44</f>
        <v>95</v>
      </c>
      <c r="AG44" s="7" t="s">
        <v>83</v>
      </c>
      <c r="AH44" s="12">
        <f>SUM(AH41:AH43)</f>
        <v>95</v>
      </c>
      <c r="CG44" s="7">
        <f>SUM(E44,J44,O44,T44,Y44,AD44,AI44,AN44,AS44,AX44,BC44,BH44,BM44,BR44,BW44,CB44)</f>
        <v>0.95</v>
      </c>
      <c r="CJ44" s="7">
        <f>SUM(I44,N44,S44,X37,AC44,AH44,AM44,AR44,AW44,BB44,BG44,BL44,BQ44,BV44,CA44,CF44)</f>
        <v>95</v>
      </c>
      <c r="CK44" s="7">
        <f>SUM(G44,L44,Q44,V37,AA44,AF44,AK44,AP44,AU44,AZ44,BE44,BJ44,BO44,BT44,BY44,CD44)</f>
        <v>95</v>
      </c>
      <c r="CL44" s="7">
        <f>CJ44-CK44</f>
        <v>0</v>
      </c>
    </row>
    <row r="47" spans="2:90">
      <c r="B47" s="7" t="s">
        <v>31</v>
      </c>
      <c r="C47" s="7" t="s">
        <v>117</v>
      </c>
      <c r="D47" s="12" t="s">
        <v>16</v>
      </c>
      <c r="AE47" s="7">
        <v>0.6</v>
      </c>
      <c r="AF47" s="7">
        <v>0.6</v>
      </c>
      <c r="AG47" s="7">
        <f>(AF47/AE47)*100</f>
        <v>100</v>
      </c>
      <c r="AH47" s="12">
        <f>AG47*$AD$55/8</f>
        <v>12.5</v>
      </c>
    </row>
    <row r="48" spans="2:90">
      <c r="D48" s="12" t="s">
        <v>15</v>
      </c>
      <c r="AE48" s="7">
        <v>0.6</v>
      </c>
      <c r="AF48" s="7">
        <v>0.6</v>
      </c>
      <c r="AG48" s="7">
        <f t="shared" ref="AG48:AG54" si="62">(AF48/AE48)*100</f>
        <v>100</v>
      </c>
      <c r="AH48" s="12">
        <f t="shared" ref="AH48:AH54" si="63">AG48*$AD$55/8</f>
        <v>12.5</v>
      </c>
    </row>
    <row r="49" spans="1:96">
      <c r="D49" s="12" t="s">
        <v>17</v>
      </c>
      <c r="AE49" s="7">
        <v>0.45</v>
      </c>
      <c r="AF49" s="7">
        <v>0.45</v>
      </c>
      <c r="AG49" s="7">
        <f t="shared" si="62"/>
        <v>100</v>
      </c>
      <c r="AH49" s="12">
        <f t="shared" si="63"/>
        <v>12.5</v>
      </c>
    </row>
    <row r="50" spans="1:96">
      <c r="D50" s="12" t="s">
        <v>18</v>
      </c>
      <c r="AE50" s="7">
        <v>0.5</v>
      </c>
      <c r="AF50" s="7">
        <v>0.5</v>
      </c>
      <c r="AG50" s="7">
        <f t="shared" si="62"/>
        <v>100</v>
      </c>
      <c r="AH50" s="12">
        <f t="shared" si="63"/>
        <v>12.5</v>
      </c>
    </row>
    <row r="51" spans="1:96">
      <c r="D51" s="12" t="s">
        <v>19</v>
      </c>
      <c r="AE51" s="7">
        <v>0.6</v>
      </c>
      <c r="AF51" s="7">
        <v>0.6</v>
      </c>
      <c r="AG51" s="7">
        <f t="shared" si="62"/>
        <v>100</v>
      </c>
      <c r="AH51" s="12">
        <f t="shared" si="63"/>
        <v>12.5</v>
      </c>
    </row>
    <row r="52" spans="1:96">
      <c r="D52" s="12" t="s">
        <v>20</v>
      </c>
      <c r="AE52" s="7">
        <v>0.75</v>
      </c>
      <c r="AF52" s="7">
        <v>0.75</v>
      </c>
      <c r="AG52" s="7">
        <f t="shared" si="62"/>
        <v>100</v>
      </c>
      <c r="AH52" s="12">
        <f t="shared" si="63"/>
        <v>12.5</v>
      </c>
    </row>
    <row r="53" spans="1:96">
      <c r="D53" s="12" t="s">
        <v>21</v>
      </c>
      <c r="AE53" s="7">
        <v>0.75</v>
      </c>
      <c r="AF53" s="7">
        <v>0.75</v>
      </c>
      <c r="AG53" s="7">
        <f t="shared" si="62"/>
        <v>100</v>
      </c>
      <c r="AH53" s="12">
        <f t="shared" si="63"/>
        <v>12.5</v>
      </c>
    </row>
    <row r="54" spans="1:96">
      <c r="D54" s="12" t="s">
        <v>22</v>
      </c>
      <c r="AE54" s="7">
        <v>0.5</v>
      </c>
      <c r="AF54" s="7">
        <v>0.5</v>
      </c>
      <c r="AG54" s="7">
        <f t="shared" si="62"/>
        <v>100</v>
      </c>
      <c r="AH54" s="12">
        <f t="shared" si="63"/>
        <v>12.5</v>
      </c>
    </row>
    <row r="55" spans="1:96">
      <c r="AD55" s="7">
        <v>1</v>
      </c>
      <c r="AE55" s="7" t="s">
        <v>82</v>
      </c>
      <c r="AF55" s="7">
        <f>100*AD55</f>
        <v>100</v>
      </c>
      <c r="AG55" s="7" t="s">
        <v>83</v>
      </c>
      <c r="AH55" s="12">
        <f>SUM(AH47:AH54)</f>
        <v>100</v>
      </c>
      <c r="CG55" s="7">
        <f>SUM(E55,J55,O55,T55,Y55,AD55,AI55,AN55,AS55,AX55,BC55,BH55,BM55,BR55,BW55,CB55)</f>
        <v>1</v>
      </c>
      <c r="CH55" s="11">
        <f>SUM(CG29,CG33,CG38,CG44,CG55)</f>
        <v>3.27</v>
      </c>
      <c r="CI55" s="11" t="s">
        <v>78</v>
      </c>
      <c r="CJ55" s="7">
        <f>SUM(I55,N55,S55,X55,AC55,AH55,AM55,AR55,AW55,BB55,BG55,BL55,BQ55,BV55,CA55,CF55)</f>
        <v>100</v>
      </c>
      <c r="CK55" s="7">
        <f>SUM(G55,L55,Q55,V55,AA55,AF55,AK55,AP55,AU55,AZ55,BE55,BJ55,BO55,BT55,BY55,CD55)</f>
        <v>100</v>
      </c>
      <c r="CL55" s="7">
        <f>CJ55-CK55</f>
        <v>0</v>
      </c>
      <c r="CM55" s="11" t="s">
        <v>97</v>
      </c>
      <c r="CN55" s="11">
        <f>SUM(CG29,CG33,CG38,CG44,CG55)</f>
        <v>3.27</v>
      </c>
      <c r="CO55" s="11">
        <f>SUM(CJ29,CJ33,CJ38,CJ44,CJ55)</f>
        <v>327</v>
      </c>
      <c r="CP55" s="11">
        <f>SUM(CK29,CK33,CK38,CK44,CK55)</f>
        <v>327</v>
      </c>
      <c r="CQ55" s="11">
        <f>CO55-CP55</f>
        <v>0</v>
      </c>
      <c r="CR55" s="11">
        <f>CO55/CN55</f>
        <v>100</v>
      </c>
    </row>
    <row r="58" spans="1:96">
      <c r="A58" s="11" t="s">
        <v>32</v>
      </c>
      <c r="B58" s="7" t="s">
        <v>139</v>
      </c>
      <c r="C58" s="7" t="s">
        <v>34</v>
      </c>
      <c r="D58" s="13" t="s">
        <v>35</v>
      </c>
      <c r="CM58" s="11" t="s">
        <v>79</v>
      </c>
      <c r="CN58" s="11">
        <f>SUM(CN68:CN1072)</f>
        <v>64.25</v>
      </c>
      <c r="CO58" s="11">
        <f>SUM(CO68:CO1072)</f>
        <v>6224.207320454906</v>
      </c>
      <c r="CP58" s="11">
        <f>SUM(CP68:CP1072)</f>
        <v>6425</v>
      </c>
      <c r="CQ58" s="11">
        <f>CO58-CP58</f>
        <v>-200.79267954509396</v>
      </c>
      <c r="CR58" s="11">
        <f>CO58/CN58</f>
        <v>96.874822108247571</v>
      </c>
    </row>
    <row r="59" spans="1:96">
      <c r="B59" s="7" t="s">
        <v>33</v>
      </c>
      <c r="D59" s="13" t="s">
        <v>36</v>
      </c>
    </row>
    <row r="60" spans="1:96">
      <c r="B60" s="7" t="s">
        <v>140</v>
      </c>
      <c r="D60" s="13" t="s">
        <v>37</v>
      </c>
      <c r="P60" s="7">
        <v>426.65</v>
      </c>
      <c r="Q60" s="7">
        <v>426.65</v>
      </c>
      <c r="R60" s="7">
        <f t="shared" ref="R60:R67" si="64">Q60/P60*100</f>
        <v>100</v>
      </c>
      <c r="S60" s="12">
        <f>R60*O68/8</f>
        <v>22.5</v>
      </c>
    </row>
    <row r="61" spans="1:96">
      <c r="D61" s="13" t="s">
        <v>38</v>
      </c>
      <c r="P61" s="7">
        <v>439.29999999999995</v>
      </c>
      <c r="Q61" s="7">
        <v>439.29999999999995</v>
      </c>
      <c r="R61" s="7">
        <f t="shared" si="64"/>
        <v>100</v>
      </c>
      <c r="S61" s="12">
        <f t="shared" ref="S61:S67" si="65">R61*O69/8</f>
        <v>0</v>
      </c>
    </row>
    <row r="62" spans="1:96">
      <c r="D62" s="13" t="s">
        <v>39</v>
      </c>
      <c r="P62" s="7">
        <v>408.24999999999994</v>
      </c>
      <c r="Q62" s="7">
        <v>408.24999999999994</v>
      </c>
      <c r="R62" s="7">
        <f t="shared" si="64"/>
        <v>100</v>
      </c>
      <c r="S62" s="12">
        <f t="shared" si="65"/>
        <v>0</v>
      </c>
    </row>
    <row r="63" spans="1:96">
      <c r="D63" s="13" t="s">
        <v>40</v>
      </c>
      <c r="P63" s="7">
        <v>408.24999999999994</v>
      </c>
      <c r="Q63" s="7">
        <v>408.24999999999994</v>
      </c>
      <c r="R63" s="7">
        <f t="shared" si="64"/>
        <v>100</v>
      </c>
      <c r="S63" s="12">
        <f t="shared" si="65"/>
        <v>0</v>
      </c>
    </row>
    <row r="64" spans="1:96">
      <c r="D64" s="13" t="s">
        <v>41</v>
      </c>
      <c r="P64" s="7">
        <v>426.65</v>
      </c>
      <c r="Q64" s="7">
        <v>426.65</v>
      </c>
      <c r="R64" s="7">
        <f t="shared" si="64"/>
        <v>100</v>
      </c>
      <c r="S64" s="12">
        <f t="shared" si="65"/>
        <v>0</v>
      </c>
    </row>
    <row r="65" spans="2:96">
      <c r="D65" s="13" t="s">
        <v>42</v>
      </c>
      <c r="P65" s="7">
        <v>416.29999999999995</v>
      </c>
      <c r="Q65" s="7">
        <v>416.29999999999995</v>
      </c>
      <c r="R65" s="7">
        <f t="shared" si="64"/>
        <v>100</v>
      </c>
      <c r="S65" s="12">
        <f t="shared" si="65"/>
        <v>0</v>
      </c>
    </row>
    <row r="66" spans="2:96">
      <c r="D66" s="13" t="s">
        <v>43</v>
      </c>
      <c r="P66" s="7">
        <v>408.24999999999994</v>
      </c>
      <c r="Q66" s="7">
        <v>408.24999999999994</v>
      </c>
      <c r="R66" s="7">
        <f t="shared" si="64"/>
        <v>100</v>
      </c>
      <c r="S66" s="12">
        <f t="shared" si="65"/>
        <v>0</v>
      </c>
    </row>
    <row r="67" spans="2:96">
      <c r="D67" s="13" t="s">
        <v>44</v>
      </c>
      <c r="P67" s="7">
        <v>426.65</v>
      </c>
      <c r="Q67" s="7">
        <v>426.65</v>
      </c>
      <c r="R67" s="7">
        <f t="shared" si="64"/>
        <v>100</v>
      </c>
      <c r="S67" s="12">
        <f t="shared" si="65"/>
        <v>0</v>
      </c>
    </row>
    <row r="68" spans="2:96">
      <c r="O68" s="7">
        <v>1.8</v>
      </c>
      <c r="P68" s="7" t="s">
        <v>82</v>
      </c>
      <c r="Q68" s="7">
        <f>100*O68</f>
        <v>180</v>
      </c>
      <c r="R68" s="7" t="s">
        <v>83</v>
      </c>
      <c r="S68" s="12">
        <f>SUM(S60:S67)</f>
        <v>22.5</v>
      </c>
      <c r="CG68" s="7">
        <f>SUM(O68)</f>
        <v>1.8</v>
      </c>
      <c r="CJ68" s="7">
        <f>SUM(I68,N68,S68,X68,AC68,AH68,AM68,AR68,AW68,BB68,BG68,BL68,BQ68,BV68,CA68,CF68)</f>
        <v>22.5</v>
      </c>
      <c r="CK68" s="7">
        <f>SUM(G68,L68,Q68,V68,AA68,AF68,AK68,AP68,AU68,AZ68,BE68,BJ68,BO68,BT68,BY68,CD68)</f>
        <v>180</v>
      </c>
      <c r="CL68" s="7">
        <f>CJ68-CK68</f>
        <v>-157.5</v>
      </c>
      <c r="CM68" s="7" t="s">
        <v>98</v>
      </c>
      <c r="CN68" s="7">
        <f>SUM(CG68)</f>
        <v>1.8</v>
      </c>
      <c r="CO68" s="7">
        <f>SUM(CJ68)</f>
        <v>22.5</v>
      </c>
      <c r="CP68" s="7">
        <f>SUM(CK68)</f>
        <v>180</v>
      </c>
      <c r="CQ68" s="7">
        <f>CO68-CP68</f>
        <v>-157.5</v>
      </c>
      <c r="CR68" s="7">
        <f>CO68/CN68</f>
        <v>12.5</v>
      </c>
    </row>
    <row r="71" spans="2:96">
      <c r="B71" s="7" t="s">
        <v>45</v>
      </c>
      <c r="C71" s="7" t="s">
        <v>34</v>
      </c>
      <c r="D71" s="13" t="s">
        <v>35</v>
      </c>
    </row>
    <row r="72" spans="2:96">
      <c r="B72" s="7" t="s">
        <v>141</v>
      </c>
      <c r="D72" s="13" t="s">
        <v>36</v>
      </c>
    </row>
    <row r="73" spans="2:96">
      <c r="D73" s="13" t="s">
        <v>37</v>
      </c>
      <c r="F73" s="7">
        <v>379.49999999999994</v>
      </c>
      <c r="G73" s="7">
        <v>379.49999999999994</v>
      </c>
      <c r="H73" s="7">
        <f t="shared" ref="H73:H80" si="66">G73/F73*100</f>
        <v>100</v>
      </c>
      <c r="I73" s="12">
        <f>H73*$E$81/8</f>
        <v>1</v>
      </c>
      <c r="U73" s="7">
        <v>379.49999999999994</v>
      </c>
      <c r="V73" s="7">
        <v>379.49999999999994</v>
      </c>
      <c r="W73" s="7">
        <f t="shared" ref="W73:W80" si="67">V73/U73*100</f>
        <v>100</v>
      </c>
      <c r="X73" s="12">
        <f>W73*$T$81/8</f>
        <v>23</v>
      </c>
    </row>
    <row r="74" spans="2:96">
      <c r="D74" s="13" t="s">
        <v>38</v>
      </c>
      <c r="F74" s="7">
        <v>373.74999999999994</v>
      </c>
      <c r="G74" s="7">
        <v>373.74999999999994</v>
      </c>
      <c r="H74" s="7">
        <f t="shared" si="66"/>
        <v>100</v>
      </c>
      <c r="I74" s="12">
        <f t="shared" ref="I74:I80" si="68">H74*$E$81/8</f>
        <v>1</v>
      </c>
      <c r="U74" s="7">
        <v>373.74999999999994</v>
      </c>
      <c r="V74" s="7">
        <v>373.74999999999994</v>
      </c>
      <c r="W74" s="7">
        <f t="shared" si="67"/>
        <v>100</v>
      </c>
      <c r="X74" s="12">
        <f t="shared" ref="X74:X80" si="69">W74*$T$81/8</f>
        <v>23</v>
      </c>
    </row>
    <row r="75" spans="2:96">
      <c r="D75" s="13" t="s">
        <v>39</v>
      </c>
      <c r="F75" s="7">
        <v>358.79999999999995</v>
      </c>
      <c r="G75" s="7">
        <v>358.79999999999995</v>
      </c>
      <c r="H75" s="7">
        <f t="shared" si="66"/>
        <v>100</v>
      </c>
      <c r="I75" s="12">
        <f t="shared" si="68"/>
        <v>1</v>
      </c>
      <c r="U75" s="7">
        <v>358.79999999999995</v>
      </c>
      <c r="V75" s="7">
        <v>358.79999999999995</v>
      </c>
      <c r="W75" s="7">
        <f t="shared" si="67"/>
        <v>100</v>
      </c>
      <c r="X75" s="12">
        <f t="shared" si="69"/>
        <v>23</v>
      </c>
    </row>
    <row r="76" spans="2:96">
      <c r="D76" s="13" t="s">
        <v>40</v>
      </c>
      <c r="F76" s="7">
        <v>358.79999999999995</v>
      </c>
      <c r="G76" s="7">
        <v>358.79999999999995</v>
      </c>
      <c r="H76" s="7">
        <f t="shared" si="66"/>
        <v>100</v>
      </c>
      <c r="I76" s="12">
        <f t="shared" si="68"/>
        <v>1</v>
      </c>
      <c r="U76" s="7">
        <v>358.79999999999995</v>
      </c>
      <c r="V76" s="7">
        <v>358.79999999999995</v>
      </c>
      <c r="W76" s="7">
        <f t="shared" si="67"/>
        <v>100</v>
      </c>
      <c r="X76" s="12">
        <f t="shared" si="69"/>
        <v>23</v>
      </c>
    </row>
    <row r="77" spans="2:96">
      <c r="D77" s="13" t="s">
        <v>41</v>
      </c>
      <c r="F77" s="7">
        <v>379.49999999999994</v>
      </c>
      <c r="G77" s="7">
        <v>379.49999999999994</v>
      </c>
      <c r="H77" s="7">
        <f t="shared" si="66"/>
        <v>100</v>
      </c>
      <c r="I77" s="12">
        <f t="shared" si="68"/>
        <v>1</v>
      </c>
      <c r="U77" s="7">
        <v>379.49999999999994</v>
      </c>
      <c r="V77" s="7">
        <v>379.49999999999994</v>
      </c>
      <c r="W77" s="7">
        <f t="shared" si="67"/>
        <v>100</v>
      </c>
      <c r="X77" s="12">
        <f t="shared" si="69"/>
        <v>23</v>
      </c>
    </row>
    <row r="78" spans="2:96">
      <c r="D78" s="13" t="s">
        <v>42</v>
      </c>
      <c r="F78" s="7">
        <v>366.84999999999997</v>
      </c>
      <c r="G78" s="7">
        <v>366.84999999999997</v>
      </c>
      <c r="H78" s="7">
        <f t="shared" si="66"/>
        <v>100</v>
      </c>
      <c r="I78" s="12">
        <f t="shared" si="68"/>
        <v>1</v>
      </c>
      <c r="U78" s="7">
        <v>366.84999999999997</v>
      </c>
      <c r="V78" s="7">
        <v>366.84999999999997</v>
      </c>
      <c r="W78" s="7">
        <f t="shared" si="67"/>
        <v>100</v>
      </c>
      <c r="X78" s="12">
        <f t="shared" si="69"/>
        <v>23</v>
      </c>
    </row>
    <row r="79" spans="2:96">
      <c r="D79" s="13" t="s">
        <v>43</v>
      </c>
      <c r="F79" s="7">
        <v>358.79999999999995</v>
      </c>
      <c r="G79" s="7">
        <v>358.79999999999995</v>
      </c>
      <c r="H79" s="7">
        <f t="shared" si="66"/>
        <v>100</v>
      </c>
      <c r="I79" s="12">
        <f t="shared" si="68"/>
        <v>1</v>
      </c>
      <c r="U79" s="7">
        <v>358.79999999999995</v>
      </c>
      <c r="V79" s="7">
        <v>358.79999999999995</v>
      </c>
      <c r="W79" s="7">
        <f t="shared" si="67"/>
        <v>100</v>
      </c>
      <c r="X79" s="12">
        <f t="shared" si="69"/>
        <v>23</v>
      </c>
    </row>
    <row r="80" spans="2:96">
      <c r="D80" s="13" t="s">
        <v>44</v>
      </c>
      <c r="F80" s="7">
        <v>379.49999999999994</v>
      </c>
      <c r="G80" s="7">
        <v>379.49999999999994</v>
      </c>
      <c r="H80" s="7">
        <f t="shared" si="66"/>
        <v>100</v>
      </c>
      <c r="I80" s="12">
        <f t="shared" si="68"/>
        <v>1</v>
      </c>
      <c r="U80" s="7">
        <v>379.49999999999994</v>
      </c>
      <c r="V80" s="7">
        <v>379.49999999999994</v>
      </c>
      <c r="W80" s="7">
        <f t="shared" si="67"/>
        <v>100</v>
      </c>
      <c r="X80" s="12">
        <f t="shared" si="69"/>
        <v>23</v>
      </c>
    </row>
    <row r="81" spans="2:96">
      <c r="E81" s="7">
        <v>0.08</v>
      </c>
      <c r="F81" s="7" t="s">
        <v>82</v>
      </c>
      <c r="G81" s="7">
        <f>100*E81</f>
        <v>8</v>
      </c>
      <c r="H81" s="7" t="s">
        <v>83</v>
      </c>
      <c r="I81" s="12">
        <f>SUM(I73:I80)</f>
        <v>8</v>
      </c>
      <c r="T81" s="7">
        <v>1.84</v>
      </c>
      <c r="U81" s="7" t="s">
        <v>82</v>
      </c>
      <c r="V81" s="7">
        <f>100*T81</f>
        <v>184</v>
      </c>
      <c r="W81" s="7" t="s">
        <v>83</v>
      </c>
      <c r="X81" s="12">
        <f>SUM(X73:X80)</f>
        <v>184</v>
      </c>
      <c r="CG81" s="7">
        <f>SUM(E81,J81,O81,T81,Y81,AD81,AI81,AN81,AS81,AX81,BC81,BH81,BM81,BR81,BW81,CB81)</f>
        <v>1.9200000000000002</v>
      </c>
      <c r="CJ81" s="7">
        <f>SUM(I81,N81,S81,X81,AC81,AH81,AM81,AR81,AW81,BB81,BG81,BL81,BQ81,BV81,CA81,CF81)</f>
        <v>192</v>
      </c>
      <c r="CK81" s="7">
        <f>SUM(G81,L81,Q81,V81,AA81,AF81,AK81,AP81,AU81,AZ81,BE81,BJ81,BO81,BT81,BY81,CD81)</f>
        <v>192</v>
      </c>
      <c r="CL81" s="7">
        <f>CJ81-CK81</f>
        <v>0</v>
      </c>
    </row>
    <row r="84" spans="2:96">
      <c r="B84" s="7" t="s">
        <v>142</v>
      </c>
      <c r="C84" s="7" t="s">
        <v>34</v>
      </c>
      <c r="D84" s="13" t="s">
        <v>35</v>
      </c>
    </row>
    <row r="85" spans="2:96">
      <c r="B85" s="7" t="s">
        <v>143</v>
      </c>
      <c r="D85" s="13" t="s">
        <v>36</v>
      </c>
    </row>
    <row r="86" spans="2:96">
      <c r="D86" s="13" t="s">
        <v>37</v>
      </c>
      <c r="U86" s="7">
        <v>379.49999999999994</v>
      </c>
      <c r="V86" s="7">
        <v>379.49999999999994</v>
      </c>
      <c r="W86" s="7">
        <f t="shared" ref="W86:W93" si="70">V86/U86*100</f>
        <v>100</v>
      </c>
      <c r="X86" s="12">
        <f>W86*$T$94/8</f>
        <v>18.75</v>
      </c>
    </row>
    <row r="87" spans="2:96">
      <c r="D87" s="13" t="s">
        <v>38</v>
      </c>
      <c r="U87" s="7">
        <v>373.74999999999994</v>
      </c>
      <c r="V87" s="7">
        <v>373.74999999999994</v>
      </c>
      <c r="W87" s="7">
        <f t="shared" si="70"/>
        <v>100</v>
      </c>
      <c r="X87" s="12">
        <f t="shared" ref="X87:X93" si="71">W87*$T$94/8</f>
        <v>18.75</v>
      </c>
    </row>
    <row r="88" spans="2:96">
      <c r="D88" s="13" t="s">
        <v>39</v>
      </c>
      <c r="U88" s="7">
        <v>358.79999999999995</v>
      </c>
      <c r="V88" s="7">
        <v>358.79999999999995</v>
      </c>
      <c r="W88" s="7">
        <f t="shared" si="70"/>
        <v>100</v>
      </c>
      <c r="X88" s="12">
        <f t="shared" si="71"/>
        <v>18.75</v>
      </c>
    </row>
    <row r="89" spans="2:96">
      <c r="D89" s="13" t="s">
        <v>40</v>
      </c>
      <c r="U89" s="7">
        <v>358.79999999999995</v>
      </c>
      <c r="V89" s="7">
        <v>358.79999999999995</v>
      </c>
      <c r="W89" s="7">
        <f t="shared" si="70"/>
        <v>100</v>
      </c>
      <c r="X89" s="12">
        <f t="shared" si="71"/>
        <v>18.75</v>
      </c>
    </row>
    <row r="90" spans="2:96">
      <c r="D90" s="13" t="s">
        <v>41</v>
      </c>
      <c r="U90" s="7">
        <v>379.49999999999994</v>
      </c>
      <c r="V90" s="7">
        <v>379.49999999999994</v>
      </c>
      <c r="W90" s="7">
        <f t="shared" si="70"/>
        <v>100</v>
      </c>
      <c r="X90" s="12">
        <f t="shared" si="71"/>
        <v>18.75</v>
      </c>
    </row>
    <row r="91" spans="2:96">
      <c r="D91" s="13" t="s">
        <v>42</v>
      </c>
      <c r="U91" s="7">
        <v>366.84999999999997</v>
      </c>
      <c r="V91" s="7">
        <v>366.84999999999997</v>
      </c>
      <c r="W91" s="7">
        <f t="shared" si="70"/>
        <v>100</v>
      </c>
      <c r="X91" s="12">
        <f t="shared" si="71"/>
        <v>18.75</v>
      </c>
    </row>
    <row r="92" spans="2:96">
      <c r="D92" s="13" t="s">
        <v>43</v>
      </c>
      <c r="U92" s="7">
        <v>358.79999999999995</v>
      </c>
      <c r="V92" s="7">
        <v>358.79999999999995</v>
      </c>
      <c r="W92" s="7">
        <f t="shared" si="70"/>
        <v>100</v>
      </c>
      <c r="X92" s="12">
        <f t="shared" si="71"/>
        <v>18.75</v>
      </c>
    </row>
    <row r="93" spans="2:96">
      <c r="D93" s="13" t="s">
        <v>44</v>
      </c>
      <c r="U93" s="7">
        <v>379.49999999999994</v>
      </c>
      <c r="V93" s="7">
        <v>379.49999999999994</v>
      </c>
      <c r="W93" s="7">
        <f t="shared" si="70"/>
        <v>100</v>
      </c>
      <c r="X93" s="12">
        <f t="shared" si="71"/>
        <v>18.75</v>
      </c>
    </row>
    <row r="94" spans="2:96">
      <c r="T94" s="7">
        <v>1.5</v>
      </c>
      <c r="U94" s="7" t="s">
        <v>82</v>
      </c>
      <c r="V94" s="7">
        <f>100*T94</f>
        <v>150</v>
      </c>
      <c r="W94" s="7" t="s">
        <v>83</v>
      </c>
      <c r="X94" s="12">
        <f>SUM(X86:X93)</f>
        <v>150</v>
      </c>
      <c r="CG94" s="7">
        <f>SUM(E94,J94,O94,T94,Y94,AD94,AI94,AN94,AS94,AX94,BC94,BH94,BM94,BR94,BW94,CB94)</f>
        <v>1.5</v>
      </c>
      <c r="CH94" s="11">
        <f>SUM(CG81,CG94)</f>
        <v>3.42</v>
      </c>
      <c r="CJ94" s="7">
        <f>SUM(I94,N94,S94,X94,AC94,AH94,AM94,AR94,AW94,BB94,BG94,BL94,BQ94,BV94,CA94,CF94)</f>
        <v>150</v>
      </c>
      <c r="CK94" s="7">
        <f>SUM(G94,L94,Q94,V94,AA94,AF94,AK94,AP94,AU94,AZ94,BE94,BJ94,BO94,BT94,BY94,CD94)</f>
        <v>150</v>
      </c>
      <c r="CL94" s="7">
        <f>CJ94-CK94</f>
        <v>0</v>
      </c>
      <c r="CM94" s="7" t="s">
        <v>75</v>
      </c>
      <c r="CN94" s="7">
        <f>SUM(CG81,CG94)</f>
        <v>3.42</v>
      </c>
      <c r="CO94" s="7">
        <f>SUM(CJ81,CJ94)</f>
        <v>342</v>
      </c>
      <c r="CP94" s="7">
        <f>SUM(CK81,CK94)</f>
        <v>342</v>
      </c>
      <c r="CQ94" s="7">
        <f>CO94-CP94</f>
        <v>0</v>
      </c>
      <c r="CR94" s="7">
        <f>CO94/CN94</f>
        <v>100</v>
      </c>
    </row>
    <row r="97" spans="2:90">
      <c r="B97" s="7" t="s">
        <v>48</v>
      </c>
      <c r="C97" s="7" t="s">
        <v>34</v>
      </c>
      <c r="D97" s="13" t="s">
        <v>35</v>
      </c>
    </row>
    <row r="98" spans="2:90">
      <c r="B98" s="7" t="s">
        <v>46</v>
      </c>
      <c r="D98" s="13" t="s">
        <v>36</v>
      </c>
    </row>
    <row r="99" spans="2:90">
      <c r="B99" s="7" t="s">
        <v>47</v>
      </c>
      <c r="D99" s="13" t="s">
        <v>37</v>
      </c>
      <c r="F99" s="7">
        <v>555.44999999999993</v>
      </c>
      <c r="G99" s="7">
        <v>555.44999999999993</v>
      </c>
      <c r="H99" s="7">
        <f t="shared" ref="H99:H106" si="72">G99/F99*100</f>
        <v>100</v>
      </c>
      <c r="I99" s="12">
        <f>H99*$E$107/8</f>
        <v>1</v>
      </c>
      <c r="U99" s="7">
        <v>555.44999999999993</v>
      </c>
      <c r="V99" s="7">
        <v>555.44999999999993</v>
      </c>
      <c r="W99" s="7">
        <f t="shared" ref="W99:W106" si="73">V99/U99*100</f>
        <v>100</v>
      </c>
      <c r="X99" s="12">
        <f>W99*$T$107/8</f>
        <v>29.5</v>
      </c>
      <c r="AJ99" s="7">
        <v>555.44999999999993</v>
      </c>
      <c r="AK99" s="7">
        <v>555.44999999999993</v>
      </c>
      <c r="AL99" s="7">
        <f t="shared" ref="AL99:AL106" si="74">AK99/AJ99*100</f>
        <v>100</v>
      </c>
      <c r="AM99" s="12">
        <f>AL99*$AI$107/8</f>
        <v>5.25</v>
      </c>
    </row>
    <row r="100" spans="2:90">
      <c r="D100" s="13" t="s">
        <v>38</v>
      </c>
      <c r="F100" s="7">
        <v>555.44999999999993</v>
      </c>
      <c r="G100" s="7">
        <v>555.44999999999993</v>
      </c>
      <c r="H100" s="7">
        <f t="shared" si="72"/>
        <v>100</v>
      </c>
      <c r="I100" s="12">
        <f t="shared" ref="I100:I106" si="75">H100*$E$107/8</f>
        <v>1</v>
      </c>
      <c r="U100" s="7">
        <v>555.44999999999993</v>
      </c>
      <c r="V100" s="7">
        <v>555.44999999999993</v>
      </c>
      <c r="W100" s="7">
        <f t="shared" si="73"/>
        <v>100</v>
      </c>
      <c r="X100" s="12">
        <f t="shared" ref="X100:X106" si="76">W100*$T$107/8</f>
        <v>29.5</v>
      </c>
      <c r="AJ100" s="7">
        <v>555.44999999999993</v>
      </c>
      <c r="AK100" s="7">
        <v>555.44999999999993</v>
      </c>
      <c r="AL100" s="7">
        <f t="shared" si="74"/>
        <v>100</v>
      </c>
      <c r="AM100" s="12">
        <f t="shared" ref="AM100:AM106" si="77">AL100*$AI$107/8</f>
        <v>5.25</v>
      </c>
    </row>
    <row r="101" spans="2:90">
      <c r="D101" s="13" t="s">
        <v>39</v>
      </c>
      <c r="F101" s="7">
        <v>555.44999999999993</v>
      </c>
      <c r="G101" s="7">
        <v>555.44999999999993</v>
      </c>
      <c r="H101" s="7">
        <f t="shared" si="72"/>
        <v>100</v>
      </c>
      <c r="I101" s="12">
        <f t="shared" si="75"/>
        <v>1</v>
      </c>
      <c r="U101" s="7">
        <v>555.44999999999993</v>
      </c>
      <c r="V101" s="7">
        <v>555.44999999999993</v>
      </c>
      <c r="W101" s="7">
        <f t="shared" si="73"/>
        <v>100</v>
      </c>
      <c r="X101" s="12">
        <f t="shared" si="76"/>
        <v>29.5</v>
      </c>
      <c r="AJ101" s="7">
        <v>555.44999999999993</v>
      </c>
      <c r="AK101" s="7">
        <v>555.44999999999993</v>
      </c>
      <c r="AL101" s="7">
        <f t="shared" si="74"/>
        <v>100</v>
      </c>
      <c r="AM101" s="12">
        <f t="shared" si="77"/>
        <v>5.25</v>
      </c>
    </row>
    <row r="102" spans="2:90">
      <c r="D102" s="13" t="s">
        <v>40</v>
      </c>
      <c r="F102" s="7">
        <v>555.44999999999993</v>
      </c>
      <c r="G102" s="7">
        <v>555.44999999999993</v>
      </c>
      <c r="H102" s="7">
        <f t="shared" si="72"/>
        <v>100</v>
      </c>
      <c r="I102" s="12">
        <f t="shared" si="75"/>
        <v>1</v>
      </c>
      <c r="U102" s="7">
        <v>555.44999999999993</v>
      </c>
      <c r="V102" s="7">
        <v>555.44999999999993</v>
      </c>
      <c r="W102" s="7">
        <f t="shared" si="73"/>
        <v>100</v>
      </c>
      <c r="X102" s="12">
        <f t="shared" si="76"/>
        <v>29.5</v>
      </c>
      <c r="AJ102" s="7">
        <v>555.44999999999993</v>
      </c>
      <c r="AK102" s="7">
        <v>555.44999999999993</v>
      </c>
      <c r="AL102" s="7">
        <f t="shared" si="74"/>
        <v>100</v>
      </c>
      <c r="AM102" s="12">
        <f t="shared" si="77"/>
        <v>5.25</v>
      </c>
    </row>
    <row r="103" spans="2:90">
      <c r="D103" s="13" t="s">
        <v>41</v>
      </c>
      <c r="F103" s="7">
        <v>555.44999999999993</v>
      </c>
      <c r="G103" s="7">
        <v>555.44999999999993</v>
      </c>
      <c r="H103" s="7">
        <f t="shared" si="72"/>
        <v>100</v>
      </c>
      <c r="I103" s="12">
        <f t="shared" si="75"/>
        <v>1</v>
      </c>
      <c r="U103" s="7">
        <v>555.44999999999993</v>
      </c>
      <c r="V103" s="7">
        <v>555.44999999999993</v>
      </c>
      <c r="W103" s="7">
        <f t="shared" si="73"/>
        <v>100</v>
      </c>
      <c r="X103" s="12">
        <f t="shared" si="76"/>
        <v>29.5</v>
      </c>
      <c r="AJ103" s="7">
        <v>555.44999999999993</v>
      </c>
      <c r="AK103" s="7">
        <v>555.44999999999993</v>
      </c>
      <c r="AL103" s="7">
        <f t="shared" si="74"/>
        <v>100</v>
      </c>
      <c r="AM103" s="12">
        <f t="shared" si="77"/>
        <v>5.25</v>
      </c>
    </row>
    <row r="104" spans="2:90">
      <c r="D104" s="13" t="s">
        <v>42</v>
      </c>
      <c r="F104" s="7">
        <v>592.25</v>
      </c>
      <c r="G104" s="7">
        <v>592.25</v>
      </c>
      <c r="H104" s="7">
        <f t="shared" si="72"/>
        <v>100</v>
      </c>
      <c r="I104" s="12">
        <f t="shared" si="75"/>
        <v>1</v>
      </c>
      <c r="U104" s="7">
        <v>592.25</v>
      </c>
      <c r="V104" s="7">
        <v>592.25</v>
      </c>
      <c r="W104" s="7">
        <f t="shared" si="73"/>
        <v>100</v>
      </c>
      <c r="X104" s="12">
        <f t="shared" si="76"/>
        <v>29.5</v>
      </c>
      <c r="AJ104" s="7">
        <v>592.25</v>
      </c>
      <c r="AK104" s="7">
        <v>592.25</v>
      </c>
      <c r="AL104" s="7">
        <f t="shared" si="74"/>
        <v>100</v>
      </c>
      <c r="AM104" s="12">
        <f t="shared" si="77"/>
        <v>5.25</v>
      </c>
    </row>
    <row r="105" spans="2:90">
      <c r="D105" s="13" t="s">
        <v>43</v>
      </c>
      <c r="F105" s="7">
        <v>555.44999999999993</v>
      </c>
      <c r="G105" s="7">
        <v>555.44999999999993</v>
      </c>
      <c r="H105" s="7">
        <f t="shared" si="72"/>
        <v>100</v>
      </c>
      <c r="I105" s="12">
        <f t="shared" si="75"/>
        <v>1</v>
      </c>
      <c r="U105" s="7">
        <v>555.44999999999993</v>
      </c>
      <c r="V105" s="7">
        <v>555.44999999999993</v>
      </c>
      <c r="W105" s="7">
        <f t="shared" si="73"/>
        <v>100</v>
      </c>
      <c r="X105" s="12">
        <f t="shared" si="76"/>
        <v>29.5</v>
      </c>
      <c r="AJ105" s="7">
        <v>555.44999999999993</v>
      </c>
      <c r="AK105" s="7">
        <v>555.44999999999993</v>
      </c>
      <c r="AL105" s="7">
        <f t="shared" si="74"/>
        <v>100</v>
      </c>
      <c r="AM105" s="12">
        <f t="shared" si="77"/>
        <v>5.25</v>
      </c>
    </row>
    <row r="106" spans="2:90">
      <c r="D106" s="13" t="s">
        <v>44</v>
      </c>
      <c r="F106" s="7">
        <v>555.44999999999993</v>
      </c>
      <c r="G106" s="7">
        <v>555.44999999999993</v>
      </c>
      <c r="H106" s="7">
        <f t="shared" si="72"/>
        <v>100</v>
      </c>
      <c r="I106" s="12">
        <f t="shared" si="75"/>
        <v>1</v>
      </c>
      <c r="U106" s="7">
        <v>555.44999999999993</v>
      </c>
      <c r="V106" s="7">
        <v>555.44999999999993</v>
      </c>
      <c r="W106" s="7">
        <f t="shared" si="73"/>
        <v>100</v>
      </c>
      <c r="X106" s="12">
        <f t="shared" si="76"/>
        <v>29.5</v>
      </c>
      <c r="AJ106" s="7">
        <v>555.44999999999993</v>
      </c>
      <c r="AK106" s="7">
        <v>555.44999999999993</v>
      </c>
      <c r="AL106" s="7">
        <f t="shared" si="74"/>
        <v>100</v>
      </c>
      <c r="AM106" s="12">
        <f t="shared" si="77"/>
        <v>5.25</v>
      </c>
    </row>
    <row r="107" spans="2:90">
      <c r="E107" s="7">
        <v>0.08</v>
      </c>
      <c r="F107" s="7" t="s">
        <v>82</v>
      </c>
      <c r="G107" s="7">
        <f>100*E107</f>
        <v>8</v>
      </c>
      <c r="H107" s="7" t="s">
        <v>83</v>
      </c>
      <c r="I107" s="12">
        <f>SUM(I99:I106)</f>
        <v>8</v>
      </c>
      <c r="T107" s="7">
        <v>2.36</v>
      </c>
      <c r="U107" s="7" t="s">
        <v>82</v>
      </c>
      <c r="V107" s="7">
        <f>100*T107</f>
        <v>236</v>
      </c>
      <c r="W107" s="7" t="s">
        <v>83</v>
      </c>
      <c r="X107" s="12">
        <f>SUM(X99:X106)</f>
        <v>236</v>
      </c>
      <c r="AI107" s="7">
        <v>0.42</v>
      </c>
      <c r="AJ107" s="7" t="s">
        <v>82</v>
      </c>
      <c r="AK107" s="7">
        <f>100*AI107</f>
        <v>42</v>
      </c>
      <c r="AL107" s="7" t="s">
        <v>83</v>
      </c>
      <c r="AM107" s="12">
        <f>SUM(AM99:AM106)</f>
        <v>42</v>
      </c>
      <c r="CG107" s="7">
        <f>SUM(E107,J107,O107,T107,Y107,AD107,AI107,AN107,AS107,AX107,BC107,BH107,BM107,BR107,BW107,CB107)</f>
        <v>2.86</v>
      </c>
      <c r="CJ107" s="7">
        <f>SUM(I107,N107,S107,X107,AC107,AH107,AM107,AR107,AW107,BB107,BG107,BL107,BQ107,BV107,CA107,CF107)</f>
        <v>286</v>
      </c>
      <c r="CK107" s="7">
        <f>SUM(G107,L107,Q107,V107,AA107,AF107,AK107,AP107,AU107,AZ107,BE107,BJ107,BO107,BT107,BY107,CD107)</f>
        <v>286</v>
      </c>
      <c r="CL107" s="7">
        <f>CJ107-CK107</f>
        <v>0</v>
      </c>
    </row>
    <row r="110" spans="2:90">
      <c r="B110" s="7" t="s">
        <v>144</v>
      </c>
      <c r="C110" s="7" t="s">
        <v>34</v>
      </c>
      <c r="D110" s="13" t="s">
        <v>35</v>
      </c>
    </row>
    <row r="111" spans="2:90">
      <c r="B111" s="7" t="s">
        <v>47</v>
      </c>
      <c r="D111" s="13" t="s">
        <v>36</v>
      </c>
    </row>
    <row r="112" spans="2:90">
      <c r="D112" s="13" t="s">
        <v>37</v>
      </c>
    </row>
    <row r="113" spans="2:96">
      <c r="D113" s="13" t="s">
        <v>38</v>
      </c>
      <c r="BD113" s="7">
        <v>541</v>
      </c>
      <c r="BE113" s="7">
        <v>541</v>
      </c>
      <c r="BF113" s="7">
        <f>BE113/BD113*100</f>
        <v>100</v>
      </c>
      <c r="BG113" s="12">
        <f>BF113*$BC$120/3</f>
        <v>27.333333333333332</v>
      </c>
      <c r="BI113" s="7">
        <v>541</v>
      </c>
      <c r="BJ113" s="7">
        <v>541</v>
      </c>
      <c r="BK113" s="7">
        <f>BJ113/BI113*100</f>
        <v>100</v>
      </c>
      <c r="BL113" s="12">
        <f>BK113*$BH$120/3</f>
        <v>18</v>
      </c>
    </row>
    <row r="114" spans="2:96">
      <c r="D114" s="13" t="s">
        <v>39</v>
      </c>
      <c r="BD114" s="7">
        <v>541</v>
      </c>
      <c r="BE114" s="7">
        <v>541</v>
      </c>
      <c r="BF114" s="7">
        <f>BE114/BD114*100</f>
        <v>100</v>
      </c>
      <c r="BG114" s="12">
        <f>BF114*$BC$120/3</f>
        <v>27.333333333333332</v>
      </c>
      <c r="BI114" s="7">
        <v>541</v>
      </c>
      <c r="BJ114" s="7">
        <v>541</v>
      </c>
      <c r="BK114" s="7">
        <f>BJ114/BI114*100</f>
        <v>100</v>
      </c>
      <c r="BL114" s="12">
        <f>BK114*$BH$120/3</f>
        <v>18</v>
      </c>
    </row>
    <row r="115" spans="2:96">
      <c r="D115" s="13" t="s">
        <v>40</v>
      </c>
    </row>
    <row r="116" spans="2:96">
      <c r="D116" s="13" t="s">
        <v>41</v>
      </c>
      <c r="BD116" s="7">
        <v>541</v>
      </c>
      <c r="BE116" s="7">
        <v>541</v>
      </c>
      <c r="BF116" s="7">
        <f>BE116/BD116*100</f>
        <v>100</v>
      </c>
      <c r="BG116" s="12">
        <f>BF116*$BC$120/3</f>
        <v>27.333333333333332</v>
      </c>
      <c r="BI116" s="7">
        <v>541</v>
      </c>
      <c r="BJ116" s="7">
        <v>541</v>
      </c>
      <c r="BK116" s="7">
        <f>BJ116/BI116*100</f>
        <v>100</v>
      </c>
      <c r="BL116" s="12">
        <f>BK116*$BH$120/3</f>
        <v>18</v>
      </c>
    </row>
    <row r="117" spans="2:96">
      <c r="D117" s="13" t="s">
        <v>42</v>
      </c>
    </row>
    <row r="118" spans="2:96">
      <c r="D118" s="13" t="s">
        <v>43</v>
      </c>
    </row>
    <row r="119" spans="2:96">
      <c r="D119" s="13" t="s">
        <v>44</v>
      </c>
    </row>
    <row r="120" spans="2:96">
      <c r="BC120" s="7">
        <v>0.82</v>
      </c>
      <c r="BD120" s="7" t="s">
        <v>82</v>
      </c>
      <c r="BE120" s="7">
        <f>100*BC120</f>
        <v>82</v>
      </c>
      <c r="BF120" s="7" t="s">
        <v>83</v>
      </c>
      <c r="BG120" s="12">
        <f>SUM(BG110:BG119)</f>
        <v>82</v>
      </c>
      <c r="BH120" s="7">
        <v>0.54</v>
      </c>
      <c r="BI120" s="7" t="s">
        <v>82</v>
      </c>
      <c r="BJ120" s="7">
        <f>100*BH120</f>
        <v>54</v>
      </c>
      <c r="BK120" s="7" t="s">
        <v>83</v>
      </c>
      <c r="BL120" s="12">
        <f>SUM(BL110:BL119)</f>
        <v>54</v>
      </c>
      <c r="CG120" s="7">
        <f>SUM(E120,J120,O120,T120,Y120,AD120,AI120,AN120,AS120,AX120,BC120,BH120,BM120,BR120,BW120,CB120)</f>
        <v>1.3599999999999999</v>
      </c>
      <c r="CH120" s="11">
        <f>SUM(CG107,CG120)</f>
        <v>4.22</v>
      </c>
      <c r="CJ120" s="7">
        <f>SUM(I120,N120,S120,X120,AC120,AH120,AM120,AR120,AW120,BB120,BG120,BL120,BQ120,BV120,CA120,CF120)</f>
        <v>136</v>
      </c>
      <c r="CK120" s="7">
        <f>SUM(G120,L120,Q120,V120,AA120,AF120,AK120,AP120,AU120,AZ120,BE120,BJ120,BO120,BT120,BY120,CD120)</f>
        <v>136</v>
      </c>
      <c r="CL120" s="7">
        <f>CJ120-CK120</f>
        <v>0</v>
      </c>
      <c r="CM120" s="7" t="s">
        <v>99</v>
      </c>
      <c r="CN120" s="7">
        <f>SUM(CG107,CG120)</f>
        <v>4.22</v>
      </c>
      <c r="CO120" s="7">
        <f>SUM(CJ107,CJ120)</f>
        <v>422</v>
      </c>
      <c r="CP120" s="7">
        <f>SUM(CK107,CK120)</f>
        <v>422</v>
      </c>
      <c r="CQ120" s="7">
        <f>CO120-CP120</f>
        <v>0</v>
      </c>
      <c r="CR120" s="7">
        <f>CO120/CN120</f>
        <v>100</v>
      </c>
    </row>
    <row r="123" spans="2:96">
      <c r="B123" s="7" t="s">
        <v>49</v>
      </c>
      <c r="C123" s="7" t="s">
        <v>50</v>
      </c>
      <c r="D123" s="12" t="s">
        <v>16</v>
      </c>
      <c r="F123" s="7">
        <v>190.4</v>
      </c>
      <c r="G123" s="7">
        <v>190.4</v>
      </c>
      <c r="H123" s="7">
        <f>G123/F123*100</f>
        <v>100</v>
      </c>
      <c r="I123" s="12">
        <f>H123*$E$131/8</f>
        <v>1</v>
      </c>
      <c r="U123" s="7">
        <v>190.4</v>
      </c>
      <c r="V123" s="7">
        <v>190.4</v>
      </c>
      <c r="W123" s="7">
        <f>V123/U123*100</f>
        <v>100</v>
      </c>
      <c r="X123" s="12">
        <f>W123*$T$131/8</f>
        <v>104.375</v>
      </c>
      <c r="AJ123" s="7">
        <v>190.4</v>
      </c>
      <c r="AK123" s="7">
        <v>190.4</v>
      </c>
      <c r="AL123" s="7">
        <f>AK123/AJ123*100</f>
        <v>100</v>
      </c>
      <c r="AM123" s="12">
        <f>AL123*$AI$131/8</f>
        <v>14.000000000000002</v>
      </c>
      <c r="BD123" s="7">
        <v>190.4</v>
      </c>
      <c r="BE123" s="7">
        <v>190.4</v>
      </c>
      <c r="BF123" s="7">
        <f>BE123/BD123*100</f>
        <v>100</v>
      </c>
      <c r="BG123" s="12">
        <f>BF123*$BC$131/8</f>
        <v>23.375</v>
      </c>
      <c r="BI123" s="7">
        <v>190.4</v>
      </c>
      <c r="BJ123" s="7">
        <v>190.4</v>
      </c>
      <c r="BK123" s="7">
        <f>BJ123/BI123*100</f>
        <v>100</v>
      </c>
      <c r="BL123" s="12">
        <f>BK123*$BH$131/8</f>
        <v>15.125</v>
      </c>
      <c r="BN123" s="7">
        <v>190.4</v>
      </c>
      <c r="BO123" s="7">
        <v>190.4</v>
      </c>
      <c r="BP123" s="7">
        <f>BO123/BN123*100</f>
        <v>100</v>
      </c>
      <c r="BQ123" s="12">
        <f>BP123*$BM$131/8</f>
        <v>0.625</v>
      </c>
    </row>
    <row r="124" spans="2:96">
      <c r="D124" s="12" t="s">
        <v>15</v>
      </c>
      <c r="F124" s="7">
        <v>191</v>
      </c>
      <c r="G124" s="7">
        <v>191</v>
      </c>
      <c r="H124" s="7">
        <f t="shared" ref="H124:H130" si="78">G124/F124*100</f>
        <v>100</v>
      </c>
      <c r="I124" s="12">
        <f t="shared" ref="I124:I130" si="79">H124*$E$131/8</f>
        <v>1</v>
      </c>
      <c r="U124" s="7">
        <v>191</v>
      </c>
      <c r="V124" s="7">
        <v>191</v>
      </c>
      <c r="W124" s="7">
        <f t="shared" ref="W124:W130" si="80">V124/U124*100</f>
        <v>100</v>
      </c>
      <c r="X124" s="12">
        <f t="shared" ref="X124:X130" si="81">W124*$T$131/8</f>
        <v>104.375</v>
      </c>
      <c r="AJ124" s="7">
        <v>191</v>
      </c>
      <c r="AK124" s="7">
        <v>191</v>
      </c>
      <c r="AL124" s="7">
        <f t="shared" ref="AL124:AL130" si="82">AK124/AJ124*100</f>
        <v>100</v>
      </c>
      <c r="AM124" s="12">
        <f t="shared" ref="AM124:AM130" si="83">AL124*$AI$131/8</f>
        <v>14.000000000000002</v>
      </c>
      <c r="BD124" s="7">
        <v>191</v>
      </c>
      <c r="BE124" s="7">
        <v>191</v>
      </c>
      <c r="BF124" s="7">
        <f t="shared" ref="BF124:BF130" si="84">BE124/BD124*100</f>
        <v>100</v>
      </c>
      <c r="BG124" s="12">
        <f t="shared" ref="BG124:BG130" si="85">BF124*$BC$131/8</f>
        <v>23.375</v>
      </c>
      <c r="BI124" s="7">
        <v>191</v>
      </c>
      <c r="BJ124" s="7">
        <v>191</v>
      </c>
      <c r="BK124" s="7">
        <f t="shared" ref="BK124:BK130" si="86">BJ124/BI124*100</f>
        <v>100</v>
      </c>
      <c r="BL124" s="12">
        <f t="shared" ref="BL124:BL130" si="87">BK124*$BH$131/8</f>
        <v>15.125</v>
      </c>
      <c r="BN124" s="7">
        <v>191</v>
      </c>
      <c r="BO124" s="7">
        <v>191</v>
      </c>
      <c r="BP124" s="7">
        <f t="shared" ref="BP124:BP130" si="88">BO124/BN124*100</f>
        <v>100</v>
      </c>
      <c r="BQ124" s="12">
        <f t="shared" ref="BQ124:BQ130" si="89">BP124*$BM$131/8</f>
        <v>0.625</v>
      </c>
    </row>
    <row r="125" spans="2:96">
      <c r="D125" s="12" t="s">
        <v>17</v>
      </c>
      <c r="F125" s="7">
        <v>193.4</v>
      </c>
      <c r="G125" s="7">
        <v>193.4</v>
      </c>
      <c r="H125" s="7">
        <f t="shared" si="78"/>
        <v>100</v>
      </c>
      <c r="I125" s="12">
        <f t="shared" si="79"/>
        <v>1</v>
      </c>
      <c r="U125" s="7">
        <v>193.4</v>
      </c>
      <c r="V125" s="7">
        <v>193.4</v>
      </c>
      <c r="W125" s="7">
        <f t="shared" si="80"/>
        <v>100</v>
      </c>
      <c r="X125" s="12">
        <f t="shared" si="81"/>
        <v>104.375</v>
      </c>
      <c r="AJ125" s="7">
        <v>193.4</v>
      </c>
      <c r="AK125" s="7">
        <v>193.4</v>
      </c>
      <c r="AL125" s="7">
        <f t="shared" si="82"/>
        <v>100</v>
      </c>
      <c r="AM125" s="12">
        <f t="shared" si="83"/>
        <v>14.000000000000002</v>
      </c>
      <c r="BD125" s="7">
        <v>193.4</v>
      </c>
      <c r="BE125" s="7">
        <v>193.4</v>
      </c>
      <c r="BF125" s="7">
        <f t="shared" si="84"/>
        <v>100</v>
      </c>
      <c r="BG125" s="12">
        <f t="shared" si="85"/>
        <v>23.375</v>
      </c>
      <c r="BI125" s="7">
        <v>193.4</v>
      </c>
      <c r="BJ125" s="7">
        <v>193.4</v>
      </c>
      <c r="BK125" s="7">
        <f t="shared" si="86"/>
        <v>100</v>
      </c>
      <c r="BL125" s="12">
        <f t="shared" si="87"/>
        <v>15.125</v>
      </c>
      <c r="BN125" s="7">
        <v>193.4</v>
      </c>
      <c r="BO125" s="7">
        <v>193.4</v>
      </c>
      <c r="BP125" s="7">
        <f t="shared" si="88"/>
        <v>100</v>
      </c>
      <c r="BQ125" s="12">
        <f t="shared" si="89"/>
        <v>0.625</v>
      </c>
    </row>
    <row r="126" spans="2:96">
      <c r="D126" s="12" t="s">
        <v>18</v>
      </c>
      <c r="F126" s="7">
        <v>192.65</v>
      </c>
      <c r="G126" s="7">
        <v>192.65</v>
      </c>
      <c r="H126" s="7">
        <f t="shared" si="78"/>
        <v>100</v>
      </c>
      <c r="I126" s="12">
        <f t="shared" si="79"/>
        <v>1</v>
      </c>
      <c r="U126" s="7">
        <v>192.65</v>
      </c>
      <c r="V126" s="7">
        <v>192.65</v>
      </c>
      <c r="W126" s="7">
        <f t="shared" si="80"/>
        <v>100</v>
      </c>
      <c r="X126" s="12">
        <f t="shared" si="81"/>
        <v>104.375</v>
      </c>
      <c r="AJ126" s="7">
        <v>192.65</v>
      </c>
      <c r="AK126" s="7">
        <v>192.65</v>
      </c>
      <c r="AL126" s="7">
        <f t="shared" si="82"/>
        <v>100</v>
      </c>
      <c r="AM126" s="12">
        <f t="shared" si="83"/>
        <v>14.000000000000002</v>
      </c>
      <c r="BD126" s="7">
        <v>192.65</v>
      </c>
      <c r="BE126" s="7">
        <v>192.65</v>
      </c>
      <c r="BF126" s="7">
        <f t="shared" si="84"/>
        <v>100</v>
      </c>
      <c r="BG126" s="12">
        <f t="shared" si="85"/>
        <v>23.375</v>
      </c>
      <c r="BI126" s="7">
        <v>192.65</v>
      </c>
      <c r="BJ126" s="7">
        <v>192.65</v>
      </c>
      <c r="BK126" s="7">
        <f t="shared" si="86"/>
        <v>100</v>
      </c>
      <c r="BL126" s="12">
        <f t="shared" si="87"/>
        <v>15.125</v>
      </c>
      <c r="BN126" s="7">
        <v>192.65</v>
      </c>
      <c r="BO126" s="7">
        <v>192.65</v>
      </c>
      <c r="BP126" s="7">
        <f t="shared" si="88"/>
        <v>100</v>
      </c>
      <c r="BQ126" s="12">
        <f t="shared" si="89"/>
        <v>0.625</v>
      </c>
    </row>
    <row r="127" spans="2:96">
      <c r="D127" s="12" t="s">
        <v>19</v>
      </c>
      <c r="F127" s="7">
        <v>193.4</v>
      </c>
      <c r="G127" s="7">
        <v>193.4</v>
      </c>
      <c r="H127" s="7">
        <f t="shared" si="78"/>
        <v>100</v>
      </c>
      <c r="I127" s="12">
        <f t="shared" si="79"/>
        <v>1</v>
      </c>
      <c r="U127" s="7">
        <v>193.4</v>
      </c>
      <c r="V127" s="7">
        <v>193.4</v>
      </c>
      <c r="W127" s="7">
        <f t="shared" si="80"/>
        <v>100</v>
      </c>
      <c r="X127" s="12">
        <f t="shared" si="81"/>
        <v>104.375</v>
      </c>
      <c r="AJ127" s="7">
        <v>193.4</v>
      </c>
      <c r="AK127" s="7">
        <v>193.4</v>
      </c>
      <c r="AL127" s="7">
        <f t="shared" si="82"/>
        <v>100</v>
      </c>
      <c r="AM127" s="12">
        <f t="shared" si="83"/>
        <v>14.000000000000002</v>
      </c>
      <c r="BD127" s="7">
        <v>193.4</v>
      </c>
      <c r="BE127" s="7">
        <v>193.4</v>
      </c>
      <c r="BF127" s="7">
        <f t="shared" si="84"/>
        <v>100</v>
      </c>
      <c r="BG127" s="12">
        <f t="shared" si="85"/>
        <v>23.375</v>
      </c>
      <c r="BI127" s="7">
        <v>193.4</v>
      </c>
      <c r="BJ127" s="7">
        <v>193.4</v>
      </c>
      <c r="BK127" s="7">
        <f t="shared" si="86"/>
        <v>100</v>
      </c>
      <c r="BL127" s="12">
        <f t="shared" si="87"/>
        <v>15.125</v>
      </c>
      <c r="BN127" s="7">
        <v>193.4</v>
      </c>
      <c r="BO127" s="7">
        <v>193.4</v>
      </c>
      <c r="BP127" s="7">
        <f t="shared" si="88"/>
        <v>100</v>
      </c>
      <c r="BQ127" s="12">
        <f t="shared" si="89"/>
        <v>0.625</v>
      </c>
    </row>
    <row r="128" spans="2:96">
      <c r="D128" s="12" t="s">
        <v>20</v>
      </c>
      <c r="F128" s="7">
        <v>195</v>
      </c>
      <c r="G128" s="7">
        <v>195</v>
      </c>
      <c r="H128" s="7">
        <f t="shared" si="78"/>
        <v>100</v>
      </c>
      <c r="I128" s="12">
        <f t="shared" si="79"/>
        <v>1</v>
      </c>
      <c r="U128" s="7">
        <v>195</v>
      </c>
      <c r="V128" s="7">
        <v>195</v>
      </c>
      <c r="W128" s="7">
        <f t="shared" si="80"/>
        <v>100</v>
      </c>
      <c r="X128" s="12">
        <f t="shared" si="81"/>
        <v>104.375</v>
      </c>
      <c r="AJ128" s="7">
        <v>195</v>
      </c>
      <c r="AK128" s="7">
        <v>195</v>
      </c>
      <c r="AL128" s="7">
        <f t="shared" si="82"/>
        <v>100</v>
      </c>
      <c r="AM128" s="12">
        <f t="shared" si="83"/>
        <v>14.000000000000002</v>
      </c>
      <c r="BD128" s="7">
        <v>195</v>
      </c>
      <c r="BE128" s="7">
        <v>195</v>
      </c>
      <c r="BF128" s="7">
        <f t="shared" si="84"/>
        <v>100</v>
      </c>
      <c r="BG128" s="12">
        <f t="shared" si="85"/>
        <v>23.375</v>
      </c>
      <c r="BI128" s="7">
        <v>195</v>
      </c>
      <c r="BJ128" s="7">
        <v>195</v>
      </c>
      <c r="BK128" s="7">
        <f t="shared" si="86"/>
        <v>100</v>
      </c>
      <c r="BL128" s="12">
        <f t="shared" si="87"/>
        <v>15.125</v>
      </c>
      <c r="BN128" s="7">
        <v>195</v>
      </c>
      <c r="BO128" s="7">
        <v>195</v>
      </c>
      <c r="BP128" s="7">
        <f t="shared" si="88"/>
        <v>100</v>
      </c>
      <c r="BQ128" s="12">
        <f t="shared" si="89"/>
        <v>0.625</v>
      </c>
    </row>
    <row r="129" spans="2:96">
      <c r="D129" s="12" t="s">
        <v>21</v>
      </c>
      <c r="F129" s="7">
        <v>194.4</v>
      </c>
      <c r="G129" s="7">
        <v>194.4</v>
      </c>
      <c r="H129" s="7">
        <f t="shared" si="78"/>
        <v>100</v>
      </c>
      <c r="I129" s="12">
        <f t="shared" si="79"/>
        <v>1</v>
      </c>
      <c r="U129" s="7">
        <v>194.4</v>
      </c>
      <c r="V129" s="7">
        <v>194.4</v>
      </c>
      <c r="W129" s="7">
        <f t="shared" si="80"/>
        <v>100</v>
      </c>
      <c r="X129" s="12">
        <f t="shared" si="81"/>
        <v>104.375</v>
      </c>
      <c r="AJ129" s="7">
        <v>194.4</v>
      </c>
      <c r="AK129" s="7">
        <v>194.4</v>
      </c>
      <c r="AL129" s="7">
        <f t="shared" si="82"/>
        <v>100</v>
      </c>
      <c r="AM129" s="12">
        <f t="shared" si="83"/>
        <v>14.000000000000002</v>
      </c>
      <c r="BD129" s="7">
        <v>194.4</v>
      </c>
      <c r="BE129" s="7">
        <v>194.4</v>
      </c>
      <c r="BF129" s="7">
        <f t="shared" si="84"/>
        <v>100</v>
      </c>
      <c r="BG129" s="12">
        <f t="shared" si="85"/>
        <v>23.375</v>
      </c>
      <c r="BI129" s="7">
        <v>194.4</v>
      </c>
      <c r="BJ129" s="7">
        <v>194.4</v>
      </c>
      <c r="BK129" s="7">
        <f t="shared" si="86"/>
        <v>100</v>
      </c>
      <c r="BL129" s="12">
        <f t="shared" si="87"/>
        <v>15.125</v>
      </c>
      <c r="BN129" s="7">
        <v>194.4</v>
      </c>
      <c r="BO129" s="7">
        <v>194.4</v>
      </c>
      <c r="BP129" s="7">
        <f t="shared" si="88"/>
        <v>100</v>
      </c>
      <c r="BQ129" s="12">
        <f t="shared" si="89"/>
        <v>0.625</v>
      </c>
    </row>
    <row r="130" spans="2:96">
      <c r="D130" s="12" t="s">
        <v>22</v>
      </c>
      <c r="F130" s="7">
        <v>194</v>
      </c>
      <c r="G130" s="7">
        <v>194</v>
      </c>
      <c r="H130" s="7">
        <f t="shared" si="78"/>
        <v>100</v>
      </c>
      <c r="I130" s="12">
        <f t="shared" si="79"/>
        <v>1</v>
      </c>
      <c r="U130" s="7">
        <v>194</v>
      </c>
      <c r="V130" s="7">
        <v>194</v>
      </c>
      <c r="W130" s="7">
        <f t="shared" si="80"/>
        <v>100</v>
      </c>
      <c r="X130" s="12">
        <f t="shared" si="81"/>
        <v>104.375</v>
      </c>
      <c r="AJ130" s="7">
        <v>194</v>
      </c>
      <c r="AK130" s="7">
        <v>194</v>
      </c>
      <c r="AL130" s="7">
        <f t="shared" si="82"/>
        <v>100</v>
      </c>
      <c r="AM130" s="12">
        <f t="shared" si="83"/>
        <v>14.000000000000002</v>
      </c>
      <c r="BD130" s="7">
        <v>194</v>
      </c>
      <c r="BE130" s="7">
        <v>194</v>
      </c>
      <c r="BF130" s="7">
        <f t="shared" si="84"/>
        <v>100</v>
      </c>
      <c r="BG130" s="12">
        <f t="shared" si="85"/>
        <v>23.375</v>
      </c>
      <c r="BI130" s="7">
        <v>194</v>
      </c>
      <c r="BJ130" s="7">
        <v>194</v>
      </c>
      <c r="BK130" s="7">
        <f t="shared" si="86"/>
        <v>100</v>
      </c>
      <c r="BL130" s="12">
        <f t="shared" si="87"/>
        <v>15.125</v>
      </c>
      <c r="BN130" s="7">
        <v>194</v>
      </c>
      <c r="BO130" s="7">
        <v>194</v>
      </c>
      <c r="BP130" s="7">
        <f t="shared" si="88"/>
        <v>100</v>
      </c>
      <c r="BQ130" s="12">
        <f t="shared" si="89"/>
        <v>0.625</v>
      </c>
    </row>
    <row r="131" spans="2:96">
      <c r="E131" s="7">
        <v>0.08</v>
      </c>
      <c r="F131" s="7" t="s">
        <v>82</v>
      </c>
      <c r="G131" s="7">
        <f>100*E131</f>
        <v>8</v>
      </c>
      <c r="H131" s="7" t="s">
        <v>83</v>
      </c>
      <c r="I131" s="12">
        <f>SUM(I123:I130)</f>
        <v>8</v>
      </c>
      <c r="T131" s="7">
        <v>8.35</v>
      </c>
      <c r="U131" s="7" t="s">
        <v>82</v>
      </c>
      <c r="V131" s="7">
        <f>100*T131</f>
        <v>835</v>
      </c>
      <c r="W131" s="7" t="s">
        <v>83</v>
      </c>
      <c r="X131" s="12">
        <f>SUM(X123:X130)</f>
        <v>835</v>
      </c>
      <c r="AI131" s="7">
        <v>1.1200000000000001</v>
      </c>
      <c r="AJ131" s="7" t="s">
        <v>82</v>
      </c>
      <c r="AK131" s="7">
        <f>100*AI131</f>
        <v>112.00000000000001</v>
      </c>
      <c r="AL131" s="7" t="s">
        <v>83</v>
      </c>
      <c r="AM131" s="12">
        <f>SUM(AM123:AM130)</f>
        <v>112.00000000000001</v>
      </c>
      <c r="BC131" s="7">
        <v>1.87</v>
      </c>
      <c r="BD131" s="7" t="s">
        <v>82</v>
      </c>
      <c r="BE131" s="7">
        <f>100*BC131</f>
        <v>187</v>
      </c>
      <c r="BF131" s="7" t="s">
        <v>83</v>
      </c>
      <c r="BG131" s="12">
        <f>SUM(BG123:BG130)</f>
        <v>187</v>
      </c>
      <c r="BH131" s="7">
        <v>1.21</v>
      </c>
      <c r="BI131" s="7" t="s">
        <v>82</v>
      </c>
      <c r="BJ131" s="7">
        <f>100*BH131</f>
        <v>121</v>
      </c>
      <c r="BK131" s="7" t="s">
        <v>83</v>
      </c>
      <c r="BL131" s="12">
        <f>SUM(BL123:BL130)</f>
        <v>121</v>
      </c>
      <c r="BM131" s="7">
        <v>0.05</v>
      </c>
      <c r="BN131" s="7" t="s">
        <v>82</v>
      </c>
      <c r="BO131" s="7">
        <f>100*BM131</f>
        <v>5</v>
      </c>
      <c r="BP131" s="7" t="s">
        <v>83</v>
      </c>
      <c r="BQ131" s="12">
        <f>SUM(BQ123:BQ130)</f>
        <v>5</v>
      </c>
      <c r="CG131" s="7">
        <f>SUM(E131,J131,O131,T131,Y131,AD131,AI131,AN131,AS131,AX131,BC131,BH131,BM131,BR131,BW131,CB131)</f>
        <v>12.680000000000003</v>
      </c>
      <c r="CH131" s="11">
        <f>SUM(CG131)</f>
        <v>12.680000000000003</v>
      </c>
      <c r="CJ131" s="7">
        <f>SUM(I131,N131,S131,X131,AC131,AH131,AM131,AR131,AW131,BB131,BG131,BL131,BQ131,BV131,CA131,CF131)</f>
        <v>1268</v>
      </c>
      <c r="CK131" s="7">
        <f>SUM(G131,L131,Q131,V131,AA131,AF131,AK131,AP131,AU131,AZ131,BE131,BJ131,BO131,BT131,BY131,CD131)</f>
        <v>1268</v>
      </c>
      <c r="CL131" s="7">
        <f>CJ131-CK131</f>
        <v>0</v>
      </c>
      <c r="CM131" s="7" t="s">
        <v>49</v>
      </c>
      <c r="CN131" s="7">
        <f>SUM(CG131)</f>
        <v>12.680000000000003</v>
      </c>
      <c r="CO131" s="7">
        <f>SUM(CJ131)</f>
        <v>1268</v>
      </c>
      <c r="CP131" s="7">
        <f>SUM(CK131)</f>
        <v>1268</v>
      </c>
      <c r="CQ131" s="7">
        <f>CO131-CP131</f>
        <v>0</v>
      </c>
      <c r="CR131" s="7">
        <f>CO131/CN131</f>
        <v>99.999999999999972</v>
      </c>
    </row>
    <row r="134" spans="2:96">
      <c r="B134" s="7" t="s">
        <v>51</v>
      </c>
      <c r="C134" s="7" t="s">
        <v>52</v>
      </c>
      <c r="D134" s="12" t="s">
        <v>16</v>
      </c>
      <c r="Z134" s="7">
        <v>40</v>
      </c>
      <c r="AA134" s="7">
        <v>40</v>
      </c>
      <c r="AB134" s="7">
        <f>AA134/Z134*100</f>
        <v>100</v>
      </c>
      <c r="AC134" s="12">
        <f>AB134*$Y$142/8</f>
        <v>16.375</v>
      </c>
    </row>
    <row r="135" spans="2:96">
      <c r="D135" s="12" t="s">
        <v>15</v>
      </c>
      <c r="Z135" s="7">
        <v>42</v>
      </c>
      <c r="AA135" s="7">
        <v>45</v>
      </c>
      <c r="AB135" s="7">
        <f t="shared" ref="AB135:AB141" si="90">AA135/Z135*100</f>
        <v>107.14285714285714</v>
      </c>
      <c r="AC135" s="12">
        <f t="shared" ref="AC135:AC141" si="91">AB135*$Y$142/8</f>
        <v>17.544642857142858</v>
      </c>
    </row>
    <row r="136" spans="2:96">
      <c r="D136" s="12" t="s">
        <v>17</v>
      </c>
      <c r="Z136" s="7">
        <v>43</v>
      </c>
      <c r="AA136" s="7">
        <v>48</v>
      </c>
      <c r="AB136" s="7">
        <f t="shared" si="90"/>
        <v>111.62790697674419</v>
      </c>
      <c r="AC136" s="12">
        <f t="shared" si="91"/>
        <v>18.279069767441861</v>
      </c>
    </row>
    <row r="137" spans="2:96">
      <c r="D137" s="12" t="s">
        <v>18</v>
      </c>
      <c r="Z137" s="7">
        <v>46</v>
      </c>
      <c r="AA137" s="7">
        <v>45</v>
      </c>
      <c r="AB137" s="7">
        <f t="shared" si="90"/>
        <v>97.826086956521735</v>
      </c>
      <c r="AC137" s="12">
        <f t="shared" si="91"/>
        <v>16.019021739130434</v>
      </c>
    </row>
    <row r="138" spans="2:96">
      <c r="D138" s="12" t="s">
        <v>19</v>
      </c>
      <c r="Z138" s="7">
        <v>43</v>
      </c>
      <c r="AA138" s="7">
        <v>45</v>
      </c>
      <c r="AB138" s="7">
        <f t="shared" si="90"/>
        <v>104.65116279069768</v>
      </c>
      <c r="AC138" s="12">
        <f t="shared" si="91"/>
        <v>17.136627906976745</v>
      </c>
    </row>
    <row r="139" spans="2:96">
      <c r="D139" s="12" t="s">
        <v>20</v>
      </c>
      <c r="Z139" s="7">
        <v>48</v>
      </c>
      <c r="AA139" s="7">
        <v>42</v>
      </c>
      <c r="AB139" s="7">
        <f t="shared" si="90"/>
        <v>87.5</v>
      </c>
      <c r="AC139" s="12">
        <f t="shared" si="91"/>
        <v>14.328125</v>
      </c>
    </row>
    <row r="140" spans="2:96">
      <c r="D140" s="12" t="s">
        <v>21</v>
      </c>
      <c r="Z140" s="7">
        <v>46</v>
      </c>
      <c r="AA140" s="7">
        <v>42</v>
      </c>
      <c r="AB140" s="7">
        <f t="shared" si="90"/>
        <v>91.304347826086953</v>
      </c>
      <c r="AC140" s="12">
        <f t="shared" si="91"/>
        <v>14.951086956521738</v>
      </c>
    </row>
    <row r="141" spans="2:96">
      <c r="D141" s="12" t="s">
        <v>22</v>
      </c>
      <c r="Z141" s="7">
        <v>42</v>
      </c>
      <c r="AA141" s="7">
        <v>38</v>
      </c>
      <c r="AB141" s="7">
        <f t="shared" si="90"/>
        <v>90.476190476190482</v>
      </c>
      <c r="AC141" s="12">
        <f t="shared" si="91"/>
        <v>14.815476190476192</v>
      </c>
    </row>
    <row r="142" spans="2:96">
      <c r="Y142" s="7">
        <v>1.31</v>
      </c>
      <c r="Z142" s="7" t="s">
        <v>82</v>
      </c>
      <c r="AA142" s="7">
        <f>100*Y142</f>
        <v>131</v>
      </c>
      <c r="AB142" s="7" t="s">
        <v>83</v>
      </c>
      <c r="AC142" s="12">
        <f>SUM(AC134:AC141)</f>
        <v>129.44905041768982</v>
      </c>
      <c r="CG142" s="7">
        <f>SUM(E142,J142,O142,T142,Y142,AD142,AI142,AN142,AS142,AX142,BC142,BH142,BM142,BR142,BW142,CB142)</f>
        <v>1.31</v>
      </c>
      <c r="CJ142" s="7">
        <f>SUM(I142,N142,S142,X142,AC142,AH142,AM142,AR142,AW142,BB142,BG142,BL142,BQ142,BV142,CA142,CF142)</f>
        <v>129.44905041768982</v>
      </c>
      <c r="CK142" s="7">
        <f>SUM(G142,L142,Q142,V142,AA142,AF142,AK142,AP142,AU142,AZ142,BE142,BJ142,BO142,BT142,BY142,CD142)</f>
        <v>131</v>
      </c>
      <c r="CL142" s="7">
        <f>CJ142-CK142</f>
        <v>-1.5509495823101815</v>
      </c>
    </row>
    <row r="145" spans="2:90">
      <c r="B145" s="7" t="s">
        <v>53</v>
      </c>
      <c r="C145" s="7" t="s">
        <v>52</v>
      </c>
      <c r="D145" s="12" t="s">
        <v>16</v>
      </c>
      <c r="Z145" s="7">
        <v>118</v>
      </c>
      <c r="AA145" s="7">
        <v>115</v>
      </c>
      <c r="AB145" s="7">
        <f>AA145/Z145*100</f>
        <v>97.457627118644069</v>
      </c>
      <c r="AC145" s="12">
        <f>AB145*$Y$153/8</f>
        <v>52.870762711864408</v>
      </c>
    </row>
    <row r="146" spans="2:90">
      <c r="D146" s="12" t="s">
        <v>15</v>
      </c>
      <c r="Z146" s="7">
        <v>117</v>
      </c>
      <c r="AA146" s="7">
        <v>110</v>
      </c>
      <c r="AB146" s="7">
        <f t="shared" ref="AB146:AB152" si="92">AA146/Z146*100</f>
        <v>94.01709401709401</v>
      </c>
      <c r="AC146" s="12">
        <f t="shared" ref="AC146:AC152" si="93">AB146*$Y$153/8</f>
        <v>51.004273504273499</v>
      </c>
    </row>
    <row r="147" spans="2:90">
      <c r="D147" s="12" t="s">
        <v>17</v>
      </c>
      <c r="Z147" s="7">
        <v>123</v>
      </c>
      <c r="AA147" s="7">
        <v>125</v>
      </c>
      <c r="AB147" s="7">
        <f t="shared" si="92"/>
        <v>101.62601626016261</v>
      </c>
      <c r="AC147" s="12">
        <f t="shared" si="93"/>
        <v>55.132113821138219</v>
      </c>
    </row>
    <row r="148" spans="2:90">
      <c r="D148" s="12" t="s">
        <v>18</v>
      </c>
      <c r="Z148" s="7">
        <v>118</v>
      </c>
      <c r="AA148" s="7">
        <v>110</v>
      </c>
      <c r="AB148" s="7">
        <f t="shared" si="92"/>
        <v>93.220338983050837</v>
      </c>
      <c r="AC148" s="12">
        <f t="shared" si="93"/>
        <v>50.572033898305079</v>
      </c>
    </row>
    <row r="149" spans="2:90">
      <c r="D149" s="12" t="s">
        <v>19</v>
      </c>
      <c r="Z149" s="7">
        <v>123</v>
      </c>
      <c r="AA149" s="7">
        <v>120</v>
      </c>
      <c r="AB149" s="7">
        <f t="shared" si="92"/>
        <v>97.560975609756099</v>
      </c>
      <c r="AC149" s="12">
        <f t="shared" si="93"/>
        <v>52.926829268292678</v>
      </c>
    </row>
    <row r="150" spans="2:90">
      <c r="D150" s="12" t="s">
        <v>20</v>
      </c>
      <c r="Z150" s="7">
        <v>125</v>
      </c>
      <c r="AA150" s="7">
        <v>115</v>
      </c>
      <c r="AB150" s="7">
        <f t="shared" si="92"/>
        <v>92</v>
      </c>
      <c r="AC150" s="12">
        <f t="shared" si="93"/>
        <v>49.91</v>
      </c>
    </row>
    <row r="151" spans="2:90">
      <c r="D151" s="12" t="s">
        <v>21</v>
      </c>
      <c r="Z151" s="7">
        <v>121.67</v>
      </c>
      <c r="AA151" s="7">
        <v>110</v>
      </c>
      <c r="AB151" s="7">
        <f t="shared" si="92"/>
        <v>90.408481959398372</v>
      </c>
      <c r="AC151" s="12">
        <f t="shared" si="93"/>
        <v>49.046601462973612</v>
      </c>
    </row>
    <row r="152" spans="2:90">
      <c r="D152" s="12" t="s">
        <v>22</v>
      </c>
      <c r="Z152" s="7">
        <v>118.33</v>
      </c>
      <c r="AA152" s="7">
        <v>105</v>
      </c>
      <c r="AB152" s="7">
        <f t="shared" si="92"/>
        <v>88.734893940674382</v>
      </c>
      <c r="AC152" s="12">
        <f t="shared" si="93"/>
        <v>48.13867996281585</v>
      </c>
    </row>
    <row r="153" spans="2:90">
      <c r="Y153" s="7">
        <v>4.34</v>
      </c>
      <c r="Z153" s="7" t="s">
        <v>82</v>
      </c>
      <c r="AA153" s="7">
        <f>100*Y153</f>
        <v>434</v>
      </c>
      <c r="AB153" s="7" t="s">
        <v>83</v>
      </c>
      <c r="AC153" s="12">
        <f>SUM(AC145:AC152)</f>
        <v>409.6012946296633</v>
      </c>
      <c r="CG153" s="7">
        <f>SUM(E153,J153,O153,T153,Y153,AD153,AI153,AN153,AS153,AX153,BC153,BH153,BM153,BR153,BW153,CB153)</f>
        <v>4.34</v>
      </c>
      <c r="CJ153" s="7">
        <f>SUM(I153,N153,S153,X153,AC153,AH153,AM153,AR153,AW153,BB153,BG153,BL153,BQ153,BV153,CA153,CF153)</f>
        <v>409.6012946296633</v>
      </c>
      <c r="CK153" s="7">
        <f>SUM(G153,L153,Q153,V153,AA153,AF153,AK153,AP153,AU153,AZ153,BE153,BJ153,BO153,BT153,BY153,CD153)</f>
        <v>434</v>
      </c>
      <c r="CL153" s="7">
        <f>CJ153-CK153</f>
        <v>-24.3987053703367</v>
      </c>
    </row>
    <row r="156" spans="2:90">
      <c r="B156" s="7" t="s">
        <v>54</v>
      </c>
      <c r="D156" s="12" t="s">
        <v>16</v>
      </c>
      <c r="Z156" s="7">
        <v>183</v>
      </c>
      <c r="AA156" s="7">
        <v>180</v>
      </c>
      <c r="AB156" s="7">
        <f>AA156/Z156*100</f>
        <v>98.360655737704917</v>
      </c>
      <c r="AC156" s="12">
        <f>AB156*$Y$164/8</f>
        <v>10.450819672131146</v>
      </c>
    </row>
    <row r="157" spans="2:90">
      <c r="D157" s="12" t="s">
        <v>15</v>
      </c>
      <c r="Z157" s="7">
        <v>178</v>
      </c>
      <c r="AA157" s="7">
        <v>175</v>
      </c>
      <c r="AB157" s="7">
        <f t="shared" ref="AB157:AB163" si="94">AA157/Z157*100</f>
        <v>98.31460674157303</v>
      </c>
      <c r="AC157" s="12">
        <f t="shared" ref="AC157:AC163" si="95">AB157*$Y$164/8</f>
        <v>10.445926966292134</v>
      </c>
    </row>
    <row r="158" spans="2:90">
      <c r="D158" s="12" t="s">
        <v>17</v>
      </c>
      <c r="Z158" s="7">
        <v>203</v>
      </c>
      <c r="AA158" s="7">
        <v>190</v>
      </c>
      <c r="AB158" s="7">
        <f t="shared" si="94"/>
        <v>93.596059113300484</v>
      </c>
      <c r="AC158" s="12">
        <f t="shared" si="95"/>
        <v>9.9445812807881762</v>
      </c>
    </row>
    <row r="159" spans="2:90">
      <c r="D159" s="12" t="s">
        <v>18</v>
      </c>
      <c r="Z159" s="7">
        <v>165</v>
      </c>
      <c r="AA159" s="7">
        <v>165</v>
      </c>
      <c r="AB159" s="7">
        <f t="shared" si="94"/>
        <v>100</v>
      </c>
      <c r="AC159" s="12">
        <f t="shared" si="95"/>
        <v>10.625</v>
      </c>
    </row>
    <row r="160" spans="2:90">
      <c r="D160" s="12" t="s">
        <v>19</v>
      </c>
      <c r="Z160" s="7">
        <v>203</v>
      </c>
      <c r="AA160" s="7">
        <v>200</v>
      </c>
      <c r="AB160" s="7">
        <f t="shared" si="94"/>
        <v>98.522167487684726</v>
      </c>
      <c r="AC160" s="12">
        <f t="shared" si="95"/>
        <v>10.467980295566502</v>
      </c>
    </row>
    <row r="161" spans="2:90">
      <c r="D161" s="12" t="s">
        <v>20</v>
      </c>
      <c r="Z161" s="7">
        <v>190</v>
      </c>
      <c r="AA161" s="7">
        <v>180</v>
      </c>
      <c r="AB161" s="7">
        <f t="shared" si="94"/>
        <v>94.73684210526315</v>
      </c>
      <c r="AC161" s="12">
        <f t="shared" si="95"/>
        <v>10.065789473684209</v>
      </c>
    </row>
    <row r="162" spans="2:90">
      <c r="D162" s="12" t="s">
        <v>21</v>
      </c>
      <c r="Z162" s="7">
        <v>183.33</v>
      </c>
      <c r="AA162" s="7">
        <v>165</v>
      </c>
      <c r="AB162" s="7">
        <f t="shared" si="94"/>
        <v>90.001636393388964</v>
      </c>
      <c r="AC162" s="12">
        <f t="shared" si="95"/>
        <v>9.5626738667975779</v>
      </c>
    </row>
    <row r="163" spans="2:90">
      <c r="D163" s="12" t="s">
        <v>22</v>
      </c>
      <c r="Z163" s="7">
        <v>187.33</v>
      </c>
      <c r="AA163" s="7">
        <v>168</v>
      </c>
      <c r="AB163" s="7">
        <f t="shared" si="94"/>
        <v>89.681311055356844</v>
      </c>
      <c r="AC163" s="12">
        <f t="shared" si="95"/>
        <v>9.5286392996316636</v>
      </c>
    </row>
    <row r="164" spans="2:90">
      <c r="Y164" s="7">
        <v>0.85</v>
      </c>
      <c r="Z164" s="7" t="s">
        <v>82</v>
      </c>
      <c r="AA164" s="7">
        <f>100*Y164</f>
        <v>85</v>
      </c>
      <c r="AB164" s="7" t="s">
        <v>83</v>
      </c>
      <c r="AC164" s="12">
        <f>SUM(AC156:AC163)</f>
        <v>81.091410854891407</v>
      </c>
      <c r="CG164" s="7">
        <f>SUM(E164,J164,O164,T164,Y164,AD164,AI164,AN164,AS164,AX164,BC164,BH164,BM164,BR164,BW164,CB164)</f>
        <v>0.85</v>
      </c>
      <c r="CJ164" s="7">
        <f>SUM(I164,N164,S164,X164,AC164,AH164,AM164,AR164,AW164,BB164,BG164,BL164,BQ164,BV164,CA164,CF164)</f>
        <v>81.091410854891407</v>
      </c>
      <c r="CK164" s="7">
        <f>SUM(G164,L164,Q164,V164,AA164,AF164,AK164,AP164,AU164,AZ164,BE164,BJ164,BO164,BT164,BY164,CD164)</f>
        <v>85</v>
      </c>
      <c r="CL164" s="7">
        <f>CJ164-CK164</f>
        <v>-3.9085891451085928</v>
      </c>
    </row>
    <row r="167" spans="2:90">
      <c r="B167" s="7" t="s">
        <v>55</v>
      </c>
      <c r="C167" s="7" t="s">
        <v>52</v>
      </c>
      <c r="D167" s="12" t="s">
        <v>16</v>
      </c>
      <c r="Z167" s="7">
        <v>262</v>
      </c>
      <c r="AA167" s="7">
        <v>255</v>
      </c>
      <c r="AB167" s="7">
        <f>AA167/Z167*100</f>
        <v>97.328244274809165</v>
      </c>
      <c r="AC167" s="12">
        <f>AB167*$Y$175/8</f>
        <v>49.150763358778626</v>
      </c>
    </row>
    <row r="168" spans="2:90">
      <c r="D168" s="12" t="s">
        <v>15</v>
      </c>
      <c r="Z168" s="7">
        <v>275</v>
      </c>
      <c r="AA168" s="7">
        <v>250</v>
      </c>
      <c r="AB168" s="7">
        <f t="shared" ref="AB168:AB174" si="96">AA168/Z168*100</f>
        <v>90.909090909090907</v>
      </c>
      <c r="AC168" s="12">
        <f t="shared" ref="AC168:AC174" si="97">AB168*$Y$175/8</f>
        <v>45.909090909090907</v>
      </c>
    </row>
    <row r="169" spans="2:90">
      <c r="D169" s="12" t="s">
        <v>17</v>
      </c>
      <c r="Z169" s="7">
        <v>293</v>
      </c>
      <c r="AA169" s="7">
        <v>275</v>
      </c>
      <c r="AB169" s="7">
        <f t="shared" si="96"/>
        <v>93.856655290102381</v>
      </c>
      <c r="AC169" s="12">
        <f t="shared" si="97"/>
        <v>47.397610921501702</v>
      </c>
    </row>
    <row r="170" spans="2:90">
      <c r="D170" s="12" t="s">
        <v>18</v>
      </c>
      <c r="Z170" s="7">
        <v>240</v>
      </c>
      <c r="AA170" s="7">
        <v>230</v>
      </c>
      <c r="AB170" s="7">
        <f t="shared" si="96"/>
        <v>95.833333333333343</v>
      </c>
      <c r="AC170" s="12">
        <f t="shared" si="97"/>
        <v>48.395833333333336</v>
      </c>
    </row>
    <row r="171" spans="2:90">
      <c r="D171" s="12" t="s">
        <v>19</v>
      </c>
      <c r="Z171" s="7">
        <v>293</v>
      </c>
      <c r="AA171" s="7">
        <v>290</v>
      </c>
      <c r="AB171" s="7">
        <f t="shared" si="96"/>
        <v>98.976109215017061</v>
      </c>
      <c r="AC171" s="12">
        <f t="shared" si="97"/>
        <v>49.982935153583618</v>
      </c>
    </row>
    <row r="172" spans="2:90">
      <c r="D172" s="12" t="s">
        <v>20</v>
      </c>
      <c r="Z172" s="7">
        <v>295</v>
      </c>
      <c r="AA172" s="7">
        <v>270</v>
      </c>
      <c r="AB172" s="7">
        <f t="shared" si="96"/>
        <v>91.525423728813564</v>
      </c>
      <c r="AC172" s="12">
        <f t="shared" si="97"/>
        <v>46.220338983050851</v>
      </c>
    </row>
    <row r="173" spans="2:90">
      <c r="D173" s="12" t="s">
        <v>21</v>
      </c>
      <c r="Z173" s="7">
        <v>276.67</v>
      </c>
      <c r="AA173" s="7">
        <v>240</v>
      </c>
      <c r="AB173" s="7">
        <f t="shared" si="96"/>
        <v>86.745942819966018</v>
      </c>
      <c r="AC173" s="12">
        <f t="shared" si="97"/>
        <v>43.806701124082842</v>
      </c>
    </row>
    <row r="174" spans="2:90">
      <c r="D174" s="12" t="s">
        <v>22</v>
      </c>
      <c r="Z174" s="7">
        <v>291.67</v>
      </c>
      <c r="AA174" s="7">
        <v>238</v>
      </c>
      <c r="AB174" s="7">
        <f t="shared" si="96"/>
        <v>81.599067439229273</v>
      </c>
      <c r="AC174" s="12">
        <f t="shared" si="97"/>
        <v>41.207529056810785</v>
      </c>
    </row>
    <row r="175" spans="2:90">
      <c r="Y175" s="7">
        <v>4.04</v>
      </c>
      <c r="Z175" s="7" t="s">
        <v>82</v>
      </c>
      <c r="AA175" s="7">
        <f>100*Y175</f>
        <v>404</v>
      </c>
      <c r="AB175" s="7" t="s">
        <v>83</v>
      </c>
      <c r="AC175" s="12">
        <f>SUM(AC167:AC174)</f>
        <v>372.07080284023266</v>
      </c>
      <c r="CG175" s="7">
        <f>SUM(E175,J175,O175,T175,Y175,AD175,AI175,AN175,AS175,AX175,BC175,BH175,BM175,BR175,BW175,CB175)</f>
        <v>4.04</v>
      </c>
      <c r="CJ175" s="7">
        <f>SUM(I175,N175,S175,X175,AC175,AH175,AM175,AR175,AW175,BB175,BG175,BL175,BQ175,BV175,CA175,CF175)</f>
        <v>372.07080284023266</v>
      </c>
      <c r="CK175" s="7">
        <f>SUM(G175,L175,Q175,V175,AA175,AF175,AK175,AP175,AU175,AZ175,BE175,BJ175,BO175,BT175,BY175,CD175)</f>
        <v>404</v>
      </c>
      <c r="CL175" s="7">
        <f>CJ175-CK175</f>
        <v>-31.929197159767341</v>
      </c>
    </row>
    <row r="178" spans="2:96">
      <c r="B178" s="7" t="s">
        <v>56</v>
      </c>
      <c r="C178" s="7" t="s">
        <v>57</v>
      </c>
      <c r="D178" s="12" t="s">
        <v>16</v>
      </c>
      <c r="Z178" s="7">
        <v>50</v>
      </c>
      <c r="AA178" s="7">
        <v>50</v>
      </c>
      <c r="AB178" s="7">
        <f>AA178/Z178*100</f>
        <v>100</v>
      </c>
      <c r="AC178" s="12">
        <f>AB178*$Y$186/8</f>
        <v>0.87500000000000011</v>
      </c>
    </row>
    <row r="179" spans="2:96">
      <c r="D179" s="12" t="s">
        <v>15</v>
      </c>
      <c r="Z179" s="7">
        <v>60</v>
      </c>
      <c r="AA179" s="7">
        <v>60</v>
      </c>
      <c r="AB179" s="7">
        <f t="shared" ref="AB179:AB185" si="98">AA179/Z179*100</f>
        <v>100</v>
      </c>
      <c r="AC179" s="12">
        <f t="shared" ref="AC179:AC185" si="99">AB179*$Y$186/8</f>
        <v>0.87500000000000011</v>
      </c>
    </row>
    <row r="180" spans="2:96">
      <c r="D180" s="12" t="s">
        <v>17</v>
      </c>
      <c r="Z180" s="7">
        <v>52</v>
      </c>
      <c r="AA180" s="7">
        <v>56</v>
      </c>
      <c r="AB180" s="7">
        <f t="shared" si="98"/>
        <v>107.69230769230769</v>
      </c>
      <c r="AC180" s="12">
        <f t="shared" si="99"/>
        <v>0.9423076923076924</v>
      </c>
    </row>
    <row r="181" spans="2:96">
      <c r="D181" s="12" t="s">
        <v>18</v>
      </c>
      <c r="Z181" s="7">
        <v>60</v>
      </c>
      <c r="AA181" s="7">
        <v>60</v>
      </c>
      <c r="AB181" s="7">
        <f t="shared" si="98"/>
        <v>100</v>
      </c>
      <c r="AC181" s="12">
        <f t="shared" si="99"/>
        <v>0.87500000000000011</v>
      </c>
    </row>
    <row r="182" spans="2:96">
      <c r="D182" s="12" t="s">
        <v>19</v>
      </c>
      <c r="Z182" s="7">
        <v>52</v>
      </c>
      <c r="AA182" s="7">
        <v>52</v>
      </c>
      <c r="AB182" s="7">
        <f t="shared" si="98"/>
        <v>100</v>
      </c>
      <c r="AC182" s="12">
        <f t="shared" si="99"/>
        <v>0.87500000000000011</v>
      </c>
    </row>
    <row r="183" spans="2:96">
      <c r="D183" s="12" t="s">
        <v>20</v>
      </c>
      <c r="Z183" s="7">
        <v>50</v>
      </c>
      <c r="AA183" s="7">
        <v>50</v>
      </c>
      <c r="AB183" s="7">
        <f t="shared" si="98"/>
        <v>100</v>
      </c>
      <c r="AC183" s="12">
        <f t="shared" si="99"/>
        <v>0.87500000000000011</v>
      </c>
    </row>
    <row r="184" spans="2:96">
      <c r="D184" s="12" t="s">
        <v>21</v>
      </c>
      <c r="Z184" s="7">
        <v>50</v>
      </c>
      <c r="AA184" s="7">
        <v>50</v>
      </c>
      <c r="AB184" s="7">
        <f t="shared" si="98"/>
        <v>100</v>
      </c>
      <c r="AC184" s="12">
        <f t="shared" si="99"/>
        <v>0.87500000000000011</v>
      </c>
    </row>
    <row r="185" spans="2:96">
      <c r="D185" s="12" t="s">
        <v>22</v>
      </c>
      <c r="Z185" s="7">
        <v>44</v>
      </c>
      <c r="AA185" s="7">
        <v>40</v>
      </c>
      <c r="AB185" s="7">
        <f t="shared" si="98"/>
        <v>90.909090909090907</v>
      </c>
      <c r="AC185" s="12">
        <f t="shared" si="99"/>
        <v>0.79545454545454553</v>
      </c>
    </row>
    <row r="186" spans="2:96">
      <c r="Y186" s="7">
        <v>7.0000000000000007E-2</v>
      </c>
      <c r="Z186" s="7" t="s">
        <v>82</v>
      </c>
      <c r="AA186" s="7">
        <f>100*Y186</f>
        <v>7.0000000000000009</v>
      </c>
      <c r="AB186" s="7" t="s">
        <v>83</v>
      </c>
      <c r="AC186" s="12">
        <f>SUM(AC178:AC185)</f>
        <v>6.9877622377622384</v>
      </c>
      <c r="CG186" s="7">
        <f>SUM(E186,J186,O186,T186,Y186,AD186,AI186,AN186,AS186,AX186,BC186,BH186,BM186,BR186,BW186,CB186)</f>
        <v>7.0000000000000007E-2</v>
      </c>
      <c r="CH186" s="11">
        <f>SUM(CG142,CG153,CG164,CG175,CG186)</f>
        <v>10.61</v>
      </c>
      <c r="CJ186" s="7">
        <f>SUM(I186,N186,S186,X186,AC186,AH186,AM186,AR186,AW186,BB186,BG186,BL186,BQ186,BV186,CA186,CF186)</f>
        <v>6.9877622377622384</v>
      </c>
      <c r="CK186" s="7">
        <f>SUM(G186,L186,Q186,V186,AA186,AF186,AK186,AP186,AU186,AZ186,BE186,BJ186,BO186,BT186,BY186,CD186)</f>
        <v>7.0000000000000009</v>
      </c>
      <c r="CL186" s="7">
        <f>CJ186-CK186</f>
        <v>-1.2237762237762517E-2</v>
      </c>
      <c r="CM186" s="7" t="s">
        <v>100</v>
      </c>
      <c r="CN186" s="7">
        <f>SUM(CG142,CG153,CG164,CG175,CG186)</f>
        <v>10.61</v>
      </c>
      <c r="CO186" s="7">
        <f>SUM(CJ142,CJ153,CJ164,CJ175,CJ186)</f>
        <v>999.20032098023944</v>
      </c>
      <c r="CP186" s="7">
        <f>SUM(CK142,CK153,CK164,CK175,CK186)</f>
        <v>1061</v>
      </c>
      <c r="CQ186" s="7">
        <f>CO186-CP186</f>
        <v>-61.799679019760561</v>
      </c>
      <c r="CR186" s="7">
        <f>CO186/CN186</f>
        <v>94.175336567411833</v>
      </c>
    </row>
    <row r="189" spans="2:96">
      <c r="B189" s="7" t="s">
        <v>58</v>
      </c>
      <c r="C189" s="7" t="s">
        <v>52</v>
      </c>
      <c r="D189" s="13" t="s">
        <v>35</v>
      </c>
      <c r="AJ189" s="20">
        <v>19.399999999999999</v>
      </c>
      <c r="AK189" s="20">
        <v>19.399999999999999</v>
      </c>
      <c r="AL189" s="7">
        <f>AK189/AJ189*100</f>
        <v>100</v>
      </c>
      <c r="AM189" s="12">
        <f>AL189*$AI$199/8</f>
        <v>64.625</v>
      </c>
    </row>
    <row r="190" spans="2:96">
      <c r="B190" s="7" t="s">
        <v>59</v>
      </c>
      <c r="D190" s="13" t="s">
        <v>36</v>
      </c>
    </row>
    <row r="191" spans="2:96">
      <c r="D191" s="13" t="s">
        <v>37</v>
      </c>
      <c r="AJ191" s="7">
        <v>20</v>
      </c>
      <c r="AK191" s="7">
        <v>20</v>
      </c>
      <c r="AL191" s="7">
        <f>AK191/AJ191*100</f>
        <v>100</v>
      </c>
      <c r="AM191" s="12">
        <f t="shared" ref="AM191:AM198" si="100">AL191*$AI$199/8</f>
        <v>64.625</v>
      </c>
    </row>
    <row r="192" spans="2:96">
      <c r="D192" s="13" t="s">
        <v>38</v>
      </c>
    </row>
    <row r="193" spans="2:96">
      <c r="D193" s="13" t="s">
        <v>39</v>
      </c>
      <c r="AJ193" s="7">
        <v>19.100000000000001</v>
      </c>
      <c r="AK193" s="7">
        <v>19.100000000000001</v>
      </c>
      <c r="AL193" s="7">
        <f t="shared" ref="AL193:AL198" si="101">AK193/AJ193*100</f>
        <v>100</v>
      </c>
      <c r="AM193" s="12">
        <f t="shared" si="100"/>
        <v>64.625</v>
      </c>
    </row>
    <row r="194" spans="2:96">
      <c r="D194" s="13" t="s">
        <v>40</v>
      </c>
      <c r="AJ194" s="7">
        <v>19.399999999999999</v>
      </c>
      <c r="AK194" s="7">
        <v>19.399999999999999</v>
      </c>
      <c r="AL194" s="7">
        <f t="shared" si="101"/>
        <v>100</v>
      </c>
      <c r="AM194" s="12">
        <f t="shared" si="100"/>
        <v>64.625</v>
      </c>
    </row>
    <row r="195" spans="2:96">
      <c r="D195" s="13" t="s">
        <v>41</v>
      </c>
      <c r="AJ195" s="7">
        <v>19.100000000000001</v>
      </c>
      <c r="AK195" s="7">
        <v>19.100000000000001</v>
      </c>
      <c r="AL195" s="7">
        <f t="shared" si="101"/>
        <v>100</v>
      </c>
      <c r="AM195" s="12">
        <f t="shared" si="100"/>
        <v>64.625</v>
      </c>
    </row>
    <row r="196" spans="2:96">
      <c r="D196" s="13" t="s">
        <v>42</v>
      </c>
      <c r="AJ196" s="7">
        <v>20</v>
      </c>
      <c r="AK196" s="7">
        <v>20</v>
      </c>
      <c r="AL196" s="7">
        <f t="shared" si="101"/>
        <v>100</v>
      </c>
      <c r="AM196" s="12">
        <f t="shared" si="100"/>
        <v>64.625</v>
      </c>
    </row>
    <row r="197" spans="2:96">
      <c r="D197" s="13" t="s">
        <v>43</v>
      </c>
      <c r="AJ197" s="7">
        <v>19.399999999999999</v>
      </c>
      <c r="AK197" s="7">
        <v>19.399999999999999</v>
      </c>
      <c r="AL197" s="7">
        <f t="shared" si="101"/>
        <v>100</v>
      </c>
      <c r="AM197" s="12">
        <f t="shared" si="100"/>
        <v>64.625</v>
      </c>
    </row>
    <row r="198" spans="2:96">
      <c r="D198" s="13" t="s">
        <v>44</v>
      </c>
      <c r="AJ198" s="7">
        <v>19.8</v>
      </c>
      <c r="AK198" s="7">
        <v>19.8</v>
      </c>
      <c r="AL198" s="7">
        <f t="shared" si="101"/>
        <v>100</v>
      </c>
      <c r="AM198" s="12">
        <f t="shared" si="100"/>
        <v>64.625</v>
      </c>
    </row>
    <row r="199" spans="2:96">
      <c r="D199" s="14"/>
      <c r="AI199" s="7">
        <v>5.17</v>
      </c>
      <c r="AJ199" s="7" t="s">
        <v>82</v>
      </c>
      <c r="AK199" s="7">
        <f>100*AI199</f>
        <v>517</v>
      </c>
      <c r="AL199" s="7" t="s">
        <v>83</v>
      </c>
      <c r="AM199" s="12">
        <f>SUM(AM189:AM198)</f>
        <v>517</v>
      </c>
      <c r="CG199" s="7">
        <f>SUM(E199,J199,O199,T199,Y199,AD199,AI199,AN199,AS199,AX199,BC199,BH199,BM199,BR199,BW199,CB199)</f>
        <v>5.17</v>
      </c>
      <c r="CH199" s="11">
        <f>SUM(CG199)</f>
        <v>5.17</v>
      </c>
      <c r="CJ199" s="7">
        <f>SUM(I199,N199,S199,X199,AC199,AH199,AM199,AR199,AW199,BB199,BG199,BL199,BQ199,BV199,CA199,CF199)</f>
        <v>517</v>
      </c>
      <c r="CK199" s="7">
        <f>SUM(G199,L199,Q199,V199,AA199,AF199,AK199,AP199,AU199,AZ199,BE199,BJ199,BO199,BT199,BY199,CD199)</f>
        <v>517</v>
      </c>
      <c r="CL199" s="7">
        <f>CJ199-CK199</f>
        <v>0</v>
      </c>
      <c r="CM199" s="7" t="s">
        <v>101</v>
      </c>
      <c r="CN199" s="7">
        <f>SUM(CG199)</f>
        <v>5.17</v>
      </c>
      <c r="CO199" s="7">
        <f>SUM(CJ199)</f>
        <v>517</v>
      </c>
      <c r="CP199" s="7">
        <f>SUM(CK199)</f>
        <v>517</v>
      </c>
      <c r="CQ199" s="7">
        <f>CO199-CP199</f>
        <v>0</v>
      </c>
      <c r="CR199" s="7">
        <f>CO199/CN199</f>
        <v>100</v>
      </c>
    </row>
    <row r="200" spans="2:96">
      <c r="D200" s="14"/>
    </row>
    <row r="201" spans="2:96">
      <c r="D201" s="14"/>
    </row>
    <row r="202" spans="2:96">
      <c r="B202" s="7" t="s">
        <v>145</v>
      </c>
      <c r="D202" s="12" t="s">
        <v>16</v>
      </c>
      <c r="F202" s="7">
        <v>10</v>
      </c>
      <c r="G202" s="7">
        <v>10</v>
      </c>
      <c r="H202" s="7">
        <f>G202/F202*100</f>
        <v>100</v>
      </c>
      <c r="I202" s="12">
        <f>H202*$E$210/3</f>
        <v>6</v>
      </c>
      <c r="K202" s="7">
        <v>10</v>
      </c>
      <c r="L202" s="7">
        <v>10</v>
      </c>
      <c r="M202" s="7">
        <f>L202/K202*100</f>
        <v>100</v>
      </c>
      <c r="N202" s="12">
        <f>M202*$J$210/3</f>
        <v>6.333333333333333</v>
      </c>
      <c r="AE202" s="7">
        <v>10</v>
      </c>
      <c r="AF202" s="7">
        <v>10</v>
      </c>
      <c r="AG202" s="7">
        <f>AF202/AE202*100</f>
        <v>100</v>
      </c>
      <c r="AH202" s="12">
        <f>AG202*$AD$210/3</f>
        <v>4.333333333333333</v>
      </c>
    </row>
    <row r="203" spans="2:96">
      <c r="B203" s="18"/>
      <c r="D203" s="12" t="s">
        <v>15</v>
      </c>
      <c r="F203" s="7">
        <v>30</v>
      </c>
      <c r="G203" s="7">
        <v>30</v>
      </c>
      <c r="H203" s="7">
        <f>G203/F203*100</f>
        <v>100</v>
      </c>
      <c r="I203" s="12">
        <f>H203*$E$210/3</f>
        <v>6</v>
      </c>
      <c r="K203" s="7">
        <v>30</v>
      </c>
      <c r="L203" s="7">
        <v>30</v>
      </c>
      <c r="M203" s="7">
        <f>L203/K203*100</f>
        <v>100</v>
      </c>
      <c r="N203" s="12">
        <f>M203*$J$210/3</f>
        <v>6.333333333333333</v>
      </c>
      <c r="AE203" s="7">
        <v>30</v>
      </c>
      <c r="AF203" s="7">
        <v>30</v>
      </c>
      <c r="AG203" s="7">
        <f>AF203/AE203*100</f>
        <v>100</v>
      </c>
      <c r="AH203" s="12">
        <f>AG203*$AD$210/3</f>
        <v>4.333333333333333</v>
      </c>
    </row>
    <row r="204" spans="2:96">
      <c r="D204" s="12" t="s">
        <v>17</v>
      </c>
    </row>
    <row r="205" spans="2:96">
      <c r="D205" s="12" t="s">
        <v>18</v>
      </c>
    </row>
    <row r="206" spans="2:96">
      <c r="D206" s="12" t="s">
        <v>19</v>
      </c>
    </row>
    <row r="207" spans="2:96">
      <c r="D207" s="12" t="s">
        <v>20</v>
      </c>
    </row>
    <row r="208" spans="2:96">
      <c r="D208" s="12" t="s">
        <v>21</v>
      </c>
    </row>
    <row r="209" spans="2:90">
      <c r="D209" s="12" t="s">
        <v>22</v>
      </c>
      <c r="F209" s="7">
        <v>10</v>
      </c>
      <c r="G209" s="7">
        <v>10</v>
      </c>
      <c r="H209" s="7">
        <f>G209/F209*100</f>
        <v>100</v>
      </c>
      <c r="I209" s="12">
        <f>H209*$E$210/3</f>
        <v>6</v>
      </c>
      <c r="K209" s="7">
        <v>10</v>
      </c>
      <c r="L209" s="7">
        <v>10</v>
      </c>
      <c r="M209" s="7">
        <f>L209/K209*100</f>
        <v>100</v>
      </c>
      <c r="N209" s="12">
        <f>M209*$J$210/3</f>
        <v>6.333333333333333</v>
      </c>
      <c r="AE209" s="7">
        <v>10</v>
      </c>
      <c r="AF209" s="7">
        <v>10</v>
      </c>
      <c r="AG209" s="7">
        <f>AF209/AE209*100</f>
        <v>100</v>
      </c>
      <c r="AH209" s="12">
        <f>AG209*$AD$210/3</f>
        <v>4.333333333333333</v>
      </c>
    </row>
    <row r="210" spans="2:90">
      <c r="D210" s="14"/>
      <c r="E210" s="7">
        <v>0.18</v>
      </c>
      <c r="F210" s="7" t="s">
        <v>82</v>
      </c>
      <c r="G210" s="7">
        <f>100*E210</f>
        <v>18</v>
      </c>
      <c r="H210" s="7" t="s">
        <v>83</v>
      </c>
      <c r="I210" s="12">
        <f>SUM(I202:I209)</f>
        <v>18</v>
      </c>
      <c r="J210" s="7">
        <v>0.19</v>
      </c>
      <c r="K210" s="7" t="s">
        <v>82</v>
      </c>
      <c r="L210" s="7">
        <f>100*J210</f>
        <v>19</v>
      </c>
      <c r="M210" s="7" t="s">
        <v>83</v>
      </c>
      <c r="N210" s="12">
        <f>SUM(N202:N209)</f>
        <v>19</v>
      </c>
      <c r="AD210" s="7">
        <v>0.13</v>
      </c>
      <c r="AE210" s="7" t="s">
        <v>82</v>
      </c>
      <c r="AF210" s="7">
        <f>100*AD210</f>
        <v>13</v>
      </c>
      <c r="AG210" s="7" t="s">
        <v>83</v>
      </c>
      <c r="AH210" s="12">
        <f>SUM(AH202:AH209)</f>
        <v>13</v>
      </c>
      <c r="CG210" s="7">
        <f>SUM(E210,J210,O210,T210,Y210,AD210,AI210,AN210,AS210,AX210,BC210,BH210,BM210,BR210,BW210,CB210)</f>
        <v>0.5</v>
      </c>
      <c r="CJ210" s="7">
        <f>SUM(I210,N210,S210,X210,AC210,AH210,AM210,AR210,AW210,BB210,BG210,BL210,BQ210,BV210,CA210,CF210)</f>
        <v>50</v>
      </c>
      <c r="CK210" s="7">
        <f>SUM(G210,L210,Q210,V210,AA210,AF210,AK210,AP210,AU210,AZ210,BE210,BJ210,BO210,BT210,BY210,CD210)</f>
        <v>50</v>
      </c>
      <c r="CL210" s="7">
        <f>CJ210-CK210</f>
        <v>0</v>
      </c>
    </row>
    <row r="211" spans="2:90">
      <c r="D211" s="14"/>
    </row>
    <row r="212" spans="2:90">
      <c r="D212" s="14"/>
    </row>
    <row r="213" spans="2:90">
      <c r="B213" s="7" t="s">
        <v>146</v>
      </c>
      <c r="C213" s="7" t="s">
        <v>60</v>
      </c>
      <c r="D213" s="12" t="s">
        <v>16</v>
      </c>
      <c r="AE213" s="7">
        <v>8.5</v>
      </c>
      <c r="AF213" s="7">
        <v>8.5</v>
      </c>
      <c r="AG213" s="7">
        <f>AF213/AE213*100</f>
        <v>100</v>
      </c>
      <c r="AH213" s="12">
        <f>AG213*$AD$221/8</f>
        <v>18.125</v>
      </c>
    </row>
    <row r="214" spans="2:90">
      <c r="D214" s="12" t="s">
        <v>15</v>
      </c>
      <c r="AE214" s="7">
        <v>10</v>
      </c>
      <c r="AF214" s="7">
        <v>10</v>
      </c>
      <c r="AG214" s="7">
        <f t="shared" ref="AG214:AG220" si="102">AF214/AE214*100</f>
        <v>100</v>
      </c>
      <c r="AH214" s="12">
        <f t="shared" ref="AH214:AH220" si="103">AG214*$AD$221/8</f>
        <v>18.125</v>
      </c>
    </row>
    <row r="215" spans="2:90">
      <c r="D215" s="12" t="s">
        <v>17</v>
      </c>
      <c r="AE215" s="7">
        <v>7.5</v>
      </c>
      <c r="AF215" s="7">
        <v>7.5</v>
      </c>
      <c r="AG215" s="7">
        <f t="shared" si="102"/>
        <v>100</v>
      </c>
      <c r="AH215" s="12">
        <f t="shared" si="103"/>
        <v>18.125</v>
      </c>
    </row>
    <row r="216" spans="2:90">
      <c r="D216" s="12" t="s">
        <v>18</v>
      </c>
      <c r="AE216" s="7">
        <v>8</v>
      </c>
      <c r="AF216" s="7">
        <v>8</v>
      </c>
      <c r="AG216" s="7">
        <f t="shared" si="102"/>
        <v>100</v>
      </c>
      <c r="AH216" s="12">
        <f t="shared" si="103"/>
        <v>18.125</v>
      </c>
    </row>
    <row r="217" spans="2:90">
      <c r="D217" s="12" t="s">
        <v>19</v>
      </c>
      <c r="AE217" s="7">
        <v>6</v>
      </c>
      <c r="AF217" s="7">
        <v>6.25</v>
      </c>
      <c r="AG217" s="7">
        <f t="shared" si="102"/>
        <v>104.16666666666667</v>
      </c>
      <c r="AH217" s="12">
        <f t="shared" si="103"/>
        <v>18.880208333333332</v>
      </c>
    </row>
    <row r="218" spans="2:90">
      <c r="D218" s="12" t="s">
        <v>20</v>
      </c>
      <c r="AE218" s="7">
        <v>8.9600000000000009</v>
      </c>
      <c r="AF218" s="7">
        <v>8.94</v>
      </c>
      <c r="AG218" s="7">
        <f t="shared" si="102"/>
        <v>99.776785714285694</v>
      </c>
      <c r="AH218" s="12">
        <f t="shared" si="103"/>
        <v>18.084542410714281</v>
      </c>
    </row>
    <row r="219" spans="2:90">
      <c r="D219" s="12" t="s">
        <v>21</v>
      </c>
      <c r="AE219" s="7">
        <v>7.5</v>
      </c>
      <c r="AF219" s="7">
        <v>7.5</v>
      </c>
      <c r="AG219" s="7">
        <f t="shared" si="102"/>
        <v>100</v>
      </c>
      <c r="AH219" s="12">
        <f t="shared" si="103"/>
        <v>18.125</v>
      </c>
    </row>
    <row r="220" spans="2:90">
      <c r="D220" s="12" t="s">
        <v>22</v>
      </c>
      <c r="AE220" s="7">
        <v>8.5</v>
      </c>
      <c r="AF220" s="7">
        <v>8.5</v>
      </c>
      <c r="AG220" s="7">
        <f t="shared" si="102"/>
        <v>100</v>
      </c>
      <c r="AH220" s="12">
        <f t="shared" si="103"/>
        <v>18.125</v>
      </c>
    </row>
    <row r="221" spans="2:90">
      <c r="AD221" s="7">
        <v>1.45</v>
      </c>
      <c r="AE221" s="7" t="s">
        <v>82</v>
      </c>
      <c r="AF221" s="7">
        <f>100*AD221</f>
        <v>145</v>
      </c>
      <c r="AG221" s="7" t="s">
        <v>83</v>
      </c>
      <c r="AH221" s="12">
        <f>SUM(AH213:AH220)</f>
        <v>145.71475074404759</v>
      </c>
      <c r="CG221" s="7">
        <f>SUM(E221,J221,O221,T221,Y221,AD221,AI221,AN221,AS221,AX221,BC221,BH221,BM221,BR221,BW221,CB221)</f>
        <v>1.45</v>
      </c>
      <c r="CJ221" s="7">
        <f>SUM(I221,N221,S221,X221,AC221,AH221,AM221,AR221,AW221,BB221,BG221,BL221,BQ221,BV221,CA221,CF221)</f>
        <v>145.71475074404759</v>
      </c>
      <c r="CK221" s="7">
        <f>SUM(G221,L221,Q221,V221,AA221,AF221,AK221,AP221,AU221,AZ221,BE221,BJ221,BO221,BT221,BY221,CD221)</f>
        <v>145</v>
      </c>
      <c r="CL221" s="7">
        <f>CJ221-CK221</f>
        <v>0.71475074404759198</v>
      </c>
    </row>
    <row r="224" spans="2:90">
      <c r="B224" s="7" t="s">
        <v>147</v>
      </c>
      <c r="D224" s="12" t="s">
        <v>16</v>
      </c>
      <c r="AE224" s="7">
        <v>376.67</v>
      </c>
      <c r="AF224" s="7">
        <v>900</v>
      </c>
      <c r="AG224" s="7">
        <f>AF224/AE224*100</f>
        <v>238.93593862001219</v>
      </c>
      <c r="AH224" s="12">
        <f>AG224*$AD$232/8</f>
        <v>36.139060716276845</v>
      </c>
    </row>
    <row r="225" spans="2:90">
      <c r="D225" s="12" t="s">
        <v>15</v>
      </c>
      <c r="AE225" s="7">
        <v>875</v>
      </c>
      <c r="AF225" s="7">
        <v>875</v>
      </c>
      <c r="AG225" s="7">
        <f t="shared" ref="AG225:AG231" si="104">AF225/AE225*100</f>
        <v>100</v>
      </c>
      <c r="AH225" s="12">
        <f t="shared" ref="AH225:AH231" si="105">AG225*$AD$232/8</f>
        <v>15.125</v>
      </c>
    </row>
    <row r="226" spans="2:90">
      <c r="D226" s="12" t="s">
        <v>17</v>
      </c>
      <c r="AE226" s="7">
        <v>950</v>
      </c>
      <c r="AF226" s="7">
        <v>950</v>
      </c>
      <c r="AG226" s="7">
        <f t="shared" si="104"/>
        <v>100</v>
      </c>
      <c r="AH226" s="12">
        <f t="shared" si="105"/>
        <v>15.125</v>
      </c>
    </row>
    <row r="227" spans="2:90">
      <c r="D227" s="12" t="s">
        <v>18</v>
      </c>
      <c r="AE227" s="7">
        <v>950</v>
      </c>
      <c r="AF227" s="7">
        <v>950</v>
      </c>
      <c r="AG227" s="7">
        <f t="shared" si="104"/>
        <v>100</v>
      </c>
      <c r="AH227" s="12">
        <f t="shared" si="105"/>
        <v>15.125</v>
      </c>
    </row>
    <row r="228" spans="2:90">
      <c r="D228" s="12" t="s">
        <v>19</v>
      </c>
      <c r="AE228" s="7">
        <v>950</v>
      </c>
      <c r="AF228" s="7">
        <v>950</v>
      </c>
      <c r="AG228" s="7">
        <f t="shared" si="104"/>
        <v>100</v>
      </c>
      <c r="AH228" s="12">
        <f t="shared" si="105"/>
        <v>15.125</v>
      </c>
    </row>
    <row r="229" spans="2:90">
      <c r="D229" s="12" t="s">
        <v>20</v>
      </c>
      <c r="AE229" s="7">
        <v>950</v>
      </c>
      <c r="AF229" s="7">
        <v>950</v>
      </c>
      <c r="AG229" s="7">
        <f t="shared" si="104"/>
        <v>100</v>
      </c>
      <c r="AH229" s="12">
        <f t="shared" si="105"/>
        <v>15.125</v>
      </c>
    </row>
    <row r="230" spans="2:90">
      <c r="D230" s="12" t="s">
        <v>21</v>
      </c>
      <c r="AE230" s="7">
        <v>950</v>
      </c>
      <c r="AF230" s="7">
        <v>950</v>
      </c>
      <c r="AG230" s="7">
        <f t="shared" si="104"/>
        <v>100</v>
      </c>
      <c r="AH230" s="12">
        <f t="shared" si="105"/>
        <v>15.125</v>
      </c>
    </row>
    <row r="231" spans="2:90">
      <c r="D231" s="12" t="s">
        <v>22</v>
      </c>
      <c r="AE231" s="7">
        <v>900</v>
      </c>
      <c r="AF231" s="7">
        <v>900</v>
      </c>
      <c r="AG231" s="7">
        <f t="shared" si="104"/>
        <v>100</v>
      </c>
      <c r="AH231" s="12">
        <f t="shared" si="105"/>
        <v>15.125</v>
      </c>
    </row>
    <row r="232" spans="2:90">
      <c r="AD232" s="7">
        <v>1.21</v>
      </c>
      <c r="AE232" s="7" t="s">
        <v>82</v>
      </c>
      <c r="AF232" s="7">
        <f>100*AD232</f>
        <v>121</v>
      </c>
      <c r="AG232" s="7" t="s">
        <v>83</v>
      </c>
      <c r="AH232" s="12">
        <f>SUM(AH224:AH231)</f>
        <v>142.01406071627684</v>
      </c>
      <c r="CG232" s="7">
        <f>SUM(E232,J232,O232,T232,Y232,AD232,AI232,AN232,AS232,AX232,BC232,BH232,BM232,BR232,BW232,CB232)</f>
        <v>1.21</v>
      </c>
      <c r="CJ232" s="7">
        <f>SUM(I232,N232,S232,X232,AC232,AH232,AM232,AR232,AW232,BB232,BG232,BL232,BQ232,BV232,CA232,CF232)</f>
        <v>142.01406071627684</v>
      </c>
      <c r="CK232" s="7">
        <f>SUM(G232,L232,Q232,V232,AA232,AF232,AK232,AP232,AU232,AZ232,BE232,BJ232,BO232,BT232,BY232,CD232)</f>
        <v>121</v>
      </c>
      <c r="CL232" s="7">
        <f>CJ232-CK232</f>
        <v>21.014060716276845</v>
      </c>
    </row>
    <row r="235" spans="2:90">
      <c r="B235" s="7" t="s">
        <v>61</v>
      </c>
      <c r="C235" s="7" t="s">
        <v>52</v>
      </c>
      <c r="D235" s="12" t="s">
        <v>16</v>
      </c>
      <c r="F235" s="7">
        <v>70</v>
      </c>
      <c r="G235" s="7">
        <v>70</v>
      </c>
      <c r="H235" s="7">
        <f>G235/F235*100</f>
        <v>100</v>
      </c>
      <c r="I235" s="12">
        <f>H235*$E$243/8</f>
        <v>2.25</v>
      </c>
      <c r="AE235" s="7">
        <v>70</v>
      </c>
      <c r="AF235" s="7">
        <v>70</v>
      </c>
      <c r="AG235" s="7">
        <f>AF235/AE235*100</f>
        <v>100</v>
      </c>
      <c r="AH235" s="12">
        <f>AG235*$AD$243/8</f>
        <v>7.1249999999999991</v>
      </c>
    </row>
    <row r="236" spans="2:90">
      <c r="D236" s="12" t="s">
        <v>15</v>
      </c>
      <c r="F236" s="7">
        <v>40</v>
      </c>
      <c r="G236" s="7">
        <v>40</v>
      </c>
      <c r="H236" s="7">
        <f t="shared" ref="H236:H242" si="106">G236/F236*100</f>
        <v>100</v>
      </c>
      <c r="I236" s="12">
        <f t="shared" ref="I236:I242" si="107">H236*$E$243/8</f>
        <v>2.25</v>
      </c>
      <c r="AE236" s="7">
        <v>40</v>
      </c>
      <c r="AF236" s="7">
        <v>40</v>
      </c>
      <c r="AG236" s="7">
        <f t="shared" ref="AG236:AG242" si="108">AF236/AE236*100</f>
        <v>100</v>
      </c>
      <c r="AH236" s="12">
        <f t="shared" ref="AH236:AH242" si="109">AG236*$AD$243/8</f>
        <v>7.1249999999999991</v>
      </c>
    </row>
    <row r="237" spans="2:90">
      <c r="D237" s="12" t="s">
        <v>17</v>
      </c>
      <c r="F237" s="7">
        <v>80</v>
      </c>
      <c r="G237" s="7">
        <v>80</v>
      </c>
      <c r="H237" s="7">
        <f t="shared" si="106"/>
        <v>100</v>
      </c>
      <c r="I237" s="12">
        <f t="shared" si="107"/>
        <v>2.25</v>
      </c>
      <c r="AE237" s="7">
        <v>80</v>
      </c>
      <c r="AF237" s="7">
        <v>80</v>
      </c>
      <c r="AG237" s="7">
        <f t="shared" si="108"/>
        <v>100</v>
      </c>
      <c r="AH237" s="12">
        <f t="shared" si="109"/>
        <v>7.1249999999999991</v>
      </c>
    </row>
    <row r="238" spans="2:90">
      <c r="D238" s="12" t="s">
        <v>18</v>
      </c>
      <c r="F238" s="7">
        <v>75</v>
      </c>
      <c r="G238" s="7">
        <v>75</v>
      </c>
      <c r="H238" s="7">
        <f t="shared" si="106"/>
        <v>100</v>
      </c>
      <c r="I238" s="12">
        <f t="shared" si="107"/>
        <v>2.25</v>
      </c>
      <c r="AE238" s="7">
        <v>75</v>
      </c>
      <c r="AF238" s="7">
        <v>75</v>
      </c>
      <c r="AG238" s="7">
        <f t="shared" si="108"/>
        <v>100</v>
      </c>
      <c r="AH238" s="12">
        <f t="shared" si="109"/>
        <v>7.1249999999999991</v>
      </c>
    </row>
    <row r="239" spans="2:90">
      <c r="D239" s="12" t="s">
        <v>19</v>
      </c>
      <c r="F239" s="7">
        <v>75</v>
      </c>
      <c r="G239" s="7">
        <v>75</v>
      </c>
      <c r="H239" s="7">
        <f t="shared" si="106"/>
        <v>100</v>
      </c>
      <c r="I239" s="12">
        <f t="shared" si="107"/>
        <v>2.25</v>
      </c>
      <c r="AE239" s="7">
        <v>75</v>
      </c>
      <c r="AF239" s="7">
        <v>75</v>
      </c>
      <c r="AG239" s="7">
        <f t="shared" si="108"/>
        <v>100</v>
      </c>
      <c r="AH239" s="12">
        <f t="shared" si="109"/>
        <v>7.1249999999999991</v>
      </c>
    </row>
    <row r="240" spans="2:90">
      <c r="D240" s="12" t="s">
        <v>20</v>
      </c>
      <c r="F240" s="7">
        <v>50</v>
      </c>
      <c r="G240" s="7">
        <v>50</v>
      </c>
      <c r="H240" s="7">
        <f t="shared" si="106"/>
        <v>100</v>
      </c>
      <c r="I240" s="12">
        <f t="shared" si="107"/>
        <v>2.25</v>
      </c>
      <c r="AE240" s="7">
        <v>50</v>
      </c>
      <c r="AF240" s="7">
        <v>50</v>
      </c>
      <c r="AG240" s="7">
        <f t="shared" si="108"/>
        <v>100</v>
      </c>
      <c r="AH240" s="12">
        <f t="shared" si="109"/>
        <v>7.1249999999999991</v>
      </c>
    </row>
    <row r="241" spans="2:96">
      <c r="D241" s="12" t="s">
        <v>21</v>
      </c>
      <c r="F241" s="7">
        <v>50</v>
      </c>
      <c r="G241" s="7">
        <v>50</v>
      </c>
      <c r="H241" s="7">
        <f t="shared" si="106"/>
        <v>100</v>
      </c>
      <c r="I241" s="12">
        <f t="shared" si="107"/>
        <v>2.25</v>
      </c>
      <c r="AE241" s="7">
        <v>50</v>
      </c>
      <c r="AF241" s="7">
        <v>50</v>
      </c>
      <c r="AG241" s="7">
        <f t="shared" si="108"/>
        <v>100</v>
      </c>
      <c r="AH241" s="12">
        <f t="shared" si="109"/>
        <v>7.1249999999999991</v>
      </c>
    </row>
    <row r="242" spans="2:96">
      <c r="D242" s="12" t="s">
        <v>22</v>
      </c>
      <c r="F242" s="7">
        <v>75</v>
      </c>
      <c r="G242" s="7">
        <v>75</v>
      </c>
      <c r="H242" s="7">
        <f t="shared" si="106"/>
        <v>100</v>
      </c>
      <c r="I242" s="12">
        <f t="shared" si="107"/>
        <v>2.25</v>
      </c>
      <c r="AE242" s="7">
        <v>75</v>
      </c>
      <c r="AF242" s="7">
        <v>75</v>
      </c>
      <c r="AG242" s="7">
        <f t="shared" si="108"/>
        <v>100</v>
      </c>
      <c r="AH242" s="12">
        <f t="shared" si="109"/>
        <v>7.1249999999999991</v>
      </c>
    </row>
    <row r="243" spans="2:96">
      <c r="E243" s="7">
        <v>0.18</v>
      </c>
      <c r="F243" s="7" t="s">
        <v>82</v>
      </c>
      <c r="G243" s="7">
        <f>100*E243</f>
        <v>18</v>
      </c>
      <c r="H243" s="7" t="s">
        <v>83</v>
      </c>
      <c r="I243" s="12">
        <f>SUM(I235:I242)</f>
        <v>18</v>
      </c>
      <c r="AD243" s="7">
        <v>0.56999999999999995</v>
      </c>
      <c r="AE243" s="7" t="s">
        <v>82</v>
      </c>
      <c r="AF243" s="7">
        <f>100*AD243</f>
        <v>56.999999999999993</v>
      </c>
      <c r="AG243" s="7" t="s">
        <v>83</v>
      </c>
      <c r="AH243" s="12">
        <f>SUM(AH235:AH242)</f>
        <v>56.999999999999993</v>
      </c>
      <c r="CG243" s="7">
        <f>SUM(E243,J243,O243,T243,Y243,AD243,AI243,AN243,AS243,AX243,BC243,BH243,BM243,BR243,BW243,CB243)</f>
        <v>0.75</v>
      </c>
      <c r="CH243" s="11">
        <f>SUM(CG210,CG221,CG232,CG243)</f>
        <v>3.91</v>
      </c>
      <c r="CJ243" s="7">
        <f>SUM(I243,N243,S243,X243,AC243,AH243,AM243,AR243,AW243,BB243,BG243,BL243,BQ243,BV243,CA243,CF243)</f>
        <v>75</v>
      </c>
      <c r="CK243" s="7">
        <f>SUM(G243,L243,Q243,V243,AA243,AF243,AK243,AP243,AU243,AZ243,BE243,BJ243,BO243,BT243,BY243,CD243)</f>
        <v>75</v>
      </c>
      <c r="CL243" s="7">
        <f>CJ243-CK243</f>
        <v>0</v>
      </c>
      <c r="CM243" s="7" t="s">
        <v>102</v>
      </c>
      <c r="CN243" s="7">
        <f>SUM(CG210,CG221,CG232,CG243)</f>
        <v>3.91</v>
      </c>
      <c r="CO243" s="7">
        <f>SUM(CJ210,CJ221,CJ232,CJ243)</f>
        <v>412.72881146032444</v>
      </c>
      <c r="CP243" s="7">
        <f>SUM(CK210,CK221,CK232,CK243)</f>
        <v>391</v>
      </c>
      <c r="CQ243" s="7">
        <f>CO243-CP243</f>
        <v>21.728811460324437</v>
      </c>
      <c r="CR243" s="7">
        <f>CO243/CN243</f>
        <v>105.55724078269166</v>
      </c>
    </row>
    <row r="246" spans="2:96">
      <c r="B246" s="7" t="s">
        <v>62</v>
      </c>
      <c r="C246" s="7" t="s">
        <v>60</v>
      </c>
      <c r="D246" s="12" t="s">
        <v>16</v>
      </c>
      <c r="F246" s="7">
        <v>53</v>
      </c>
      <c r="G246" s="7">
        <v>53</v>
      </c>
      <c r="H246" s="7">
        <f>G246/F246*100</f>
        <v>100</v>
      </c>
      <c r="I246" s="12">
        <f>H246*$E$254/8</f>
        <v>8</v>
      </c>
    </row>
    <row r="247" spans="2:96">
      <c r="B247" s="20" t="s">
        <v>247</v>
      </c>
      <c r="D247" s="12" t="s">
        <v>15</v>
      </c>
      <c r="F247" s="7">
        <v>50</v>
      </c>
      <c r="G247" s="7">
        <v>50</v>
      </c>
      <c r="H247" s="7">
        <f t="shared" ref="H247:H253" si="110">G247/F247*100</f>
        <v>100</v>
      </c>
      <c r="I247" s="12">
        <f t="shared" ref="I247:I253" si="111">H247*$E$254/8</f>
        <v>8</v>
      </c>
    </row>
    <row r="248" spans="2:96">
      <c r="D248" s="12" t="s">
        <v>17</v>
      </c>
      <c r="F248" s="7">
        <v>48</v>
      </c>
      <c r="G248" s="7">
        <v>48</v>
      </c>
      <c r="H248" s="7">
        <f t="shared" si="110"/>
        <v>100</v>
      </c>
      <c r="I248" s="12">
        <f t="shared" si="111"/>
        <v>8</v>
      </c>
    </row>
    <row r="249" spans="2:96">
      <c r="D249" s="12" t="s">
        <v>18</v>
      </c>
      <c r="F249" s="7">
        <v>50</v>
      </c>
      <c r="G249" s="7">
        <v>50</v>
      </c>
      <c r="H249" s="7">
        <f t="shared" si="110"/>
        <v>100</v>
      </c>
      <c r="I249" s="12">
        <f t="shared" si="111"/>
        <v>8</v>
      </c>
    </row>
    <row r="250" spans="2:96">
      <c r="D250" s="12" t="s">
        <v>19</v>
      </c>
      <c r="F250" s="7">
        <v>58</v>
      </c>
      <c r="G250" s="7">
        <v>58</v>
      </c>
      <c r="H250" s="7">
        <f t="shared" si="110"/>
        <v>100</v>
      </c>
      <c r="I250" s="12">
        <f t="shared" si="111"/>
        <v>8</v>
      </c>
    </row>
    <row r="251" spans="2:96">
      <c r="D251" s="12" t="s">
        <v>20</v>
      </c>
      <c r="F251" s="7">
        <v>45</v>
      </c>
      <c r="G251" s="7">
        <v>45</v>
      </c>
      <c r="H251" s="7">
        <f t="shared" si="110"/>
        <v>100</v>
      </c>
      <c r="I251" s="12">
        <f t="shared" si="111"/>
        <v>8</v>
      </c>
    </row>
    <row r="252" spans="2:96">
      <c r="D252" s="12" t="s">
        <v>21</v>
      </c>
      <c r="F252" s="7">
        <v>50</v>
      </c>
      <c r="G252" s="7">
        <v>50</v>
      </c>
      <c r="H252" s="7">
        <f t="shared" si="110"/>
        <v>100</v>
      </c>
      <c r="I252" s="12">
        <f t="shared" si="111"/>
        <v>8</v>
      </c>
    </row>
    <row r="253" spans="2:96">
      <c r="D253" s="12" t="s">
        <v>22</v>
      </c>
      <c r="F253" s="7">
        <v>50</v>
      </c>
      <c r="G253" s="7">
        <v>50</v>
      </c>
      <c r="H253" s="7">
        <f t="shared" si="110"/>
        <v>100</v>
      </c>
      <c r="I253" s="12">
        <f t="shared" si="111"/>
        <v>8</v>
      </c>
    </row>
    <row r="254" spans="2:96">
      <c r="E254" s="7">
        <v>0.64</v>
      </c>
      <c r="F254" s="7" t="s">
        <v>82</v>
      </c>
      <c r="G254" s="7">
        <f>100*E254</f>
        <v>64</v>
      </c>
      <c r="H254" s="7" t="s">
        <v>83</v>
      </c>
      <c r="I254" s="12">
        <f>SUM(I246:I253)</f>
        <v>64</v>
      </c>
      <c r="CG254" s="7">
        <f>SUM(E254,J254,O254,T254,Y254,AD254,AI254,AN254,AS254,AX254,BC254,BH254,BM254,BR254,BW254,CB254)</f>
        <v>0.64</v>
      </c>
      <c r="CH254" s="11">
        <f>SUM(CG254)</f>
        <v>0.64</v>
      </c>
      <c r="CJ254" s="7">
        <f>SUM(I254,N254,S254,X254,AC254,AH254,AM254,AR254,AW254,BB254,BG254,BL254,BQ254,BV254,CA254,CF254)</f>
        <v>64</v>
      </c>
      <c r="CK254" s="7">
        <f>SUM(G254,L254,Q254,V254,AA254,AF254,AK254,AP254,AU254,AZ254,BE254,BJ254,BO254,BT254,BY254,CD254)</f>
        <v>64</v>
      </c>
      <c r="CL254" s="7">
        <f>CJ254-CK254</f>
        <v>0</v>
      </c>
      <c r="CM254" s="7" t="s">
        <v>103</v>
      </c>
      <c r="CN254" s="7">
        <f>SUM(CG254)</f>
        <v>0.64</v>
      </c>
      <c r="CO254" s="7">
        <f>SUM(CJ254)</f>
        <v>64</v>
      </c>
      <c r="CP254" s="7">
        <f>SUM(CK254)</f>
        <v>64</v>
      </c>
      <c r="CQ254" s="7">
        <f>CO254-CP254</f>
        <v>0</v>
      </c>
      <c r="CR254" s="7">
        <f>CO254/CN254</f>
        <v>100</v>
      </c>
    </row>
    <row r="257" spans="2:90">
      <c r="B257" s="7" t="s">
        <v>148</v>
      </c>
      <c r="C257" s="7" t="s">
        <v>57</v>
      </c>
      <c r="D257" s="12" t="s">
        <v>16</v>
      </c>
      <c r="F257" s="7">
        <v>50</v>
      </c>
      <c r="G257" s="7">
        <v>50</v>
      </c>
      <c r="H257" s="7">
        <f>G257/F257*100</f>
        <v>100</v>
      </c>
      <c r="I257" s="12">
        <f>H257*$E$265/8</f>
        <v>0.75</v>
      </c>
      <c r="K257" s="7">
        <v>50</v>
      </c>
      <c r="L257" s="7">
        <v>50</v>
      </c>
      <c r="M257" s="7">
        <f>L257/K257*100</f>
        <v>100</v>
      </c>
      <c r="N257" s="12">
        <f>M257*$J$265/8</f>
        <v>0.25</v>
      </c>
      <c r="AE257" s="7">
        <v>50</v>
      </c>
      <c r="AF257" s="7">
        <v>50</v>
      </c>
      <c r="AG257" s="7">
        <f>AF257/AE257*100</f>
        <v>100</v>
      </c>
      <c r="AH257" s="12">
        <f>AG257*$AD$265/8</f>
        <v>1.7500000000000002</v>
      </c>
    </row>
    <row r="258" spans="2:90">
      <c r="D258" s="12" t="s">
        <v>15</v>
      </c>
      <c r="F258" s="7">
        <v>50</v>
      </c>
      <c r="G258" s="7">
        <v>50</v>
      </c>
      <c r="H258" s="7">
        <f>G258/F258*100</f>
        <v>100</v>
      </c>
      <c r="I258" s="12">
        <f t="shared" ref="I258:I264" si="112">H258*$E$265/8</f>
        <v>0.75</v>
      </c>
      <c r="K258" s="7">
        <v>50</v>
      </c>
      <c r="L258" s="7">
        <v>50</v>
      </c>
      <c r="M258" s="7">
        <f t="shared" ref="M258:M264" si="113">L258/K258*100</f>
        <v>100</v>
      </c>
      <c r="N258" s="12">
        <f t="shared" ref="N258:N264" si="114">M258*$J$265/8</f>
        <v>0.25</v>
      </c>
      <c r="AE258" s="7">
        <v>50</v>
      </c>
      <c r="AF258" s="7">
        <v>50</v>
      </c>
      <c r="AG258" s="7">
        <f t="shared" ref="AG258:AG264" si="115">AF258/AE258*100</f>
        <v>100</v>
      </c>
      <c r="AH258" s="12">
        <f t="shared" ref="AH258:AH264" si="116">AG258*$AD$265/8</f>
        <v>1.7500000000000002</v>
      </c>
    </row>
    <row r="259" spans="2:90">
      <c r="D259" s="12" t="s">
        <v>17</v>
      </c>
      <c r="F259" s="7">
        <v>50</v>
      </c>
      <c r="G259" s="7">
        <v>50</v>
      </c>
      <c r="H259" s="7">
        <f t="shared" ref="H259:H264" si="117">G259/F259*100</f>
        <v>100</v>
      </c>
      <c r="I259" s="12">
        <f t="shared" si="112"/>
        <v>0.75</v>
      </c>
      <c r="K259" s="7">
        <v>50</v>
      </c>
      <c r="L259" s="7">
        <v>50</v>
      </c>
      <c r="M259" s="7">
        <f t="shared" si="113"/>
        <v>100</v>
      </c>
      <c r="N259" s="12">
        <f t="shared" si="114"/>
        <v>0.25</v>
      </c>
      <c r="AE259" s="7">
        <v>50</v>
      </c>
      <c r="AF259" s="7">
        <v>50</v>
      </c>
      <c r="AG259" s="7">
        <f t="shared" si="115"/>
        <v>100</v>
      </c>
      <c r="AH259" s="12">
        <f t="shared" si="116"/>
        <v>1.7500000000000002</v>
      </c>
    </row>
    <row r="260" spans="2:90">
      <c r="D260" s="12" t="s">
        <v>18</v>
      </c>
      <c r="F260" s="7">
        <v>50</v>
      </c>
      <c r="G260" s="7">
        <v>50</v>
      </c>
      <c r="H260" s="7">
        <f t="shared" si="117"/>
        <v>100</v>
      </c>
      <c r="I260" s="12">
        <f t="shared" si="112"/>
        <v>0.75</v>
      </c>
      <c r="K260" s="7">
        <v>50</v>
      </c>
      <c r="L260" s="7">
        <v>50</v>
      </c>
      <c r="M260" s="7">
        <f t="shared" si="113"/>
        <v>100</v>
      </c>
      <c r="N260" s="12">
        <f t="shared" si="114"/>
        <v>0.25</v>
      </c>
      <c r="AE260" s="7">
        <v>50</v>
      </c>
      <c r="AF260" s="7">
        <v>50</v>
      </c>
      <c r="AG260" s="7">
        <f t="shared" si="115"/>
        <v>100</v>
      </c>
      <c r="AH260" s="12">
        <f t="shared" si="116"/>
        <v>1.7500000000000002</v>
      </c>
    </row>
    <row r="261" spans="2:90">
      <c r="D261" s="12" t="s">
        <v>19</v>
      </c>
      <c r="F261" s="7">
        <v>50</v>
      </c>
      <c r="G261" s="7">
        <v>50</v>
      </c>
      <c r="H261" s="7">
        <f t="shared" si="117"/>
        <v>100</v>
      </c>
      <c r="I261" s="12">
        <f t="shared" si="112"/>
        <v>0.75</v>
      </c>
      <c r="K261" s="7">
        <v>50</v>
      </c>
      <c r="L261" s="7">
        <v>50</v>
      </c>
      <c r="M261" s="7">
        <f t="shared" si="113"/>
        <v>100</v>
      </c>
      <c r="N261" s="12">
        <f t="shared" si="114"/>
        <v>0.25</v>
      </c>
      <c r="AE261" s="7">
        <v>50</v>
      </c>
      <c r="AF261" s="7">
        <v>50</v>
      </c>
      <c r="AG261" s="7">
        <f t="shared" si="115"/>
        <v>100</v>
      </c>
      <c r="AH261" s="12">
        <f t="shared" si="116"/>
        <v>1.7500000000000002</v>
      </c>
    </row>
    <row r="262" spans="2:90">
      <c r="D262" s="12" t="s">
        <v>20</v>
      </c>
      <c r="F262" s="7">
        <v>50</v>
      </c>
      <c r="G262" s="7">
        <v>50</v>
      </c>
      <c r="H262" s="7">
        <f t="shared" si="117"/>
        <v>100</v>
      </c>
      <c r="I262" s="12">
        <f t="shared" si="112"/>
        <v>0.75</v>
      </c>
      <c r="K262" s="7">
        <v>50</v>
      </c>
      <c r="L262" s="7">
        <v>50</v>
      </c>
      <c r="M262" s="7">
        <f t="shared" si="113"/>
        <v>100</v>
      </c>
      <c r="N262" s="12">
        <f t="shared" si="114"/>
        <v>0.25</v>
      </c>
      <c r="AE262" s="7">
        <v>50</v>
      </c>
      <c r="AF262" s="7">
        <v>50</v>
      </c>
      <c r="AG262" s="7">
        <f t="shared" si="115"/>
        <v>100</v>
      </c>
      <c r="AH262" s="12">
        <f t="shared" si="116"/>
        <v>1.7500000000000002</v>
      </c>
    </row>
    <row r="263" spans="2:90">
      <c r="D263" s="12" t="s">
        <v>21</v>
      </c>
      <c r="F263" s="7">
        <v>50</v>
      </c>
      <c r="G263" s="7">
        <v>50</v>
      </c>
      <c r="H263" s="7">
        <f t="shared" si="117"/>
        <v>100</v>
      </c>
      <c r="I263" s="12">
        <f t="shared" si="112"/>
        <v>0.75</v>
      </c>
      <c r="K263" s="7">
        <v>50</v>
      </c>
      <c r="L263" s="7">
        <v>50</v>
      </c>
      <c r="M263" s="7">
        <f t="shared" si="113"/>
        <v>100</v>
      </c>
      <c r="N263" s="12">
        <f t="shared" si="114"/>
        <v>0.25</v>
      </c>
      <c r="AE263" s="7">
        <v>50</v>
      </c>
      <c r="AF263" s="7">
        <v>50</v>
      </c>
      <c r="AG263" s="7">
        <f t="shared" si="115"/>
        <v>100</v>
      </c>
      <c r="AH263" s="12">
        <f t="shared" si="116"/>
        <v>1.7500000000000002</v>
      </c>
    </row>
    <row r="264" spans="2:90">
      <c r="D264" s="12" t="s">
        <v>22</v>
      </c>
      <c r="F264" s="7">
        <v>50</v>
      </c>
      <c r="G264" s="7">
        <v>50</v>
      </c>
      <c r="H264" s="7">
        <f t="shared" si="117"/>
        <v>100</v>
      </c>
      <c r="I264" s="12">
        <f t="shared" si="112"/>
        <v>0.75</v>
      </c>
      <c r="K264" s="7">
        <v>50</v>
      </c>
      <c r="L264" s="7">
        <v>50</v>
      </c>
      <c r="M264" s="7">
        <f t="shared" si="113"/>
        <v>100</v>
      </c>
      <c r="N264" s="12">
        <f t="shared" si="114"/>
        <v>0.25</v>
      </c>
      <c r="AE264" s="7">
        <v>50</v>
      </c>
      <c r="AF264" s="7">
        <v>50</v>
      </c>
      <c r="AG264" s="7">
        <f t="shared" si="115"/>
        <v>100</v>
      </c>
      <c r="AH264" s="12">
        <f t="shared" si="116"/>
        <v>1.7500000000000002</v>
      </c>
    </row>
    <row r="265" spans="2:90">
      <c r="E265" s="7">
        <v>0.06</v>
      </c>
      <c r="F265" s="7" t="s">
        <v>82</v>
      </c>
      <c r="G265" s="7">
        <f>100*E265</f>
        <v>6</v>
      </c>
      <c r="H265" s="7" t="s">
        <v>83</v>
      </c>
      <c r="I265" s="12">
        <f>SUM(I257:I264)</f>
        <v>6</v>
      </c>
      <c r="J265" s="7">
        <v>0.02</v>
      </c>
      <c r="K265" s="7" t="s">
        <v>82</v>
      </c>
      <c r="L265" s="7">
        <f>100*J265</f>
        <v>2</v>
      </c>
      <c r="M265" s="7" t="s">
        <v>83</v>
      </c>
      <c r="N265" s="12">
        <f>SUM(N257:N264)</f>
        <v>2</v>
      </c>
      <c r="AD265" s="7">
        <v>0.14000000000000001</v>
      </c>
      <c r="AE265" s="7" t="s">
        <v>82</v>
      </c>
      <c r="AF265" s="7">
        <f>100*AD265</f>
        <v>14.000000000000002</v>
      </c>
      <c r="AG265" s="7" t="s">
        <v>83</v>
      </c>
      <c r="AH265" s="12">
        <f>SUM(AH257:AH264)</f>
        <v>14.000000000000002</v>
      </c>
      <c r="CG265" s="7">
        <f>SUM(E265,J265,O265,T265,Y265,AD265,AI265,AN265,AS265,AX265,BC265,BH265,BM265,BR265,BW265,CB265)</f>
        <v>0.22000000000000003</v>
      </c>
      <c r="CJ265" s="7">
        <f>SUM(I265,N265,S265,X265,AC265,AH265,AM265,AR265,AW265,BB265,BG265,BL265,BQ265,BV265,CA265,CF265)</f>
        <v>22</v>
      </c>
      <c r="CK265" s="7">
        <f>SUM(G265,L265,Q265,V265,AA265,AF265,AK265,AP265,AU265,AZ265,BE265,BJ265,BO265,BT265,BY265,CD265)</f>
        <v>22</v>
      </c>
      <c r="CL265" s="7">
        <f>CJ265-CK265</f>
        <v>0</v>
      </c>
    </row>
    <row r="268" spans="2:90">
      <c r="B268" s="7" t="s">
        <v>149</v>
      </c>
      <c r="C268" s="7" t="s">
        <v>57</v>
      </c>
      <c r="D268" s="12" t="s">
        <v>16</v>
      </c>
      <c r="AE268" s="7">
        <v>70</v>
      </c>
      <c r="AF268" s="7">
        <v>70</v>
      </c>
      <c r="AG268" s="7">
        <f>AF268/AE268*100</f>
        <v>100</v>
      </c>
      <c r="AH268" s="12">
        <f>AG268*$AD$276/8</f>
        <v>1.125</v>
      </c>
    </row>
    <row r="269" spans="2:90">
      <c r="D269" s="12" t="s">
        <v>15</v>
      </c>
      <c r="AE269" s="7">
        <v>60</v>
      </c>
      <c r="AF269" s="7">
        <v>60</v>
      </c>
      <c r="AG269" s="7">
        <f t="shared" ref="AG269:AG275" si="118">AF269/AE269*100</f>
        <v>100</v>
      </c>
      <c r="AH269" s="12">
        <f t="shared" ref="AH269:AH275" si="119">AG269*$AD$276/8</f>
        <v>1.125</v>
      </c>
    </row>
    <row r="270" spans="2:90">
      <c r="D270" s="12" t="s">
        <v>17</v>
      </c>
      <c r="AE270" s="7">
        <v>70</v>
      </c>
      <c r="AF270" s="7">
        <v>70</v>
      </c>
      <c r="AG270" s="7">
        <f t="shared" si="118"/>
        <v>100</v>
      </c>
      <c r="AH270" s="12">
        <f t="shared" si="119"/>
        <v>1.125</v>
      </c>
    </row>
    <row r="271" spans="2:90">
      <c r="D271" s="12" t="s">
        <v>18</v>
      </c>
      <c r="AE271" s="7">
        <v>75</v>
      </c>
      <c r="AF271" s="7">
        <v>75</v>
      </c>
      <c r="AG271" s="7">
        <f t="shared" si="118"/>
        <v>100</v>
      </c>
      <c r="AH271" s="12">
        <f t="shared" si="119"/>
        <v>1.125</v>
      </c>
    </row>
    <row r="272" spans="2:90">
      <c r="D272" s="12" t="s">
        <v>19</v>
      </c>
      <c r="AE272" s="7">
        <v>70</v>
      </c>
      <c r="AF272" s="7">
        <v>70</v>
      </c>
      <c r="AG272" s="7">
        <f t="shared" si="118"/>
        <v>100</v>
      </c>
      <c r="AH272" s="12">
        <f t="shared" si="119"/>
        <v>1.125</v>
      </c>
    </row>
    <row r="273" spans="2:90">
      <c r="D273" s="12" t="s">
        <v>20</v>
      </c>
      <c r="AE273" s="7">
        <v>75</v>
      </c>
      <c r="AF273" s="7">
        <v>75</v>
      </c>
      <c r="AG273" s="7">
        <f t="shared" si="118"/>
        <v>100</v>
      </c>
      <c r="AH273" s="12">
        <f t="shared" si="119"/>
        <v>1.125</v>
      </c>
    </row>
    <row r="274" spans="2:90">
      <c r="D274" s="12" t="s">
        <v>21</v>
      </c>
      <c r="AE274" s="7">
        <v>75</v>
      </c>
      <c r="AF274" s="7">
        <v>75</v>
      </c>
      <c r="AG274" s="7">
        <f t="shared" si="118"/>
        <v>100</v>
      </c>
      <c r="AH274" s="12">
        <f t="shared" si="119"/>
        <v>1.125</v>
      </c>
    </row>
    <row r="275" spans="2:90">
      <c r="D275" s="12" t="s">
        <v>22</v>
      </c>
      <c r="AE275" s="7">
        <v>60</v>
      </c>
      <c r="AF275" s="7">
        <v>60</v>
      </c>
      <c r="AG275" s="7">
        <f t="shared" si="118"/>
        <v>100</v>
      </c>
      <c r="AH275" s="12">
        <f t="shared" si="119"/>
        <v>1.125</v>
      </c>
    </row>
    <row r="276" spans="2:90">
      <c r="AD276" s="7">
        <v>0.09</v>
      </c>
      <c r="AE276" s="7" t="s">
        <v>82</v>
      </c>
      <c r="AF276" s="7">
        <f>100*AD276</f>
        <v>9</v>
      </c>
      <c r="AG276" s="7" t="s">
        <v>83</v>
      </c>
      <c r="AH276" s="12">
        <f>SUM(AH268:AH275)</f>
        <v>9</v>
      </c>
      <c r="CG276" s="7">
        <f>SUM(E276,J276,O276,T276,Y276,AD276,AI276,AN276,AS276,AX276,BC276,BH276,BM276,BR276,BW276,CB276)</f>
        <v>0.09</v>
      </c>
      <c r="CJ276" s="7">
        <f>SUM(I276,N276,S276,X276,AC276,AH276,AM276,AR276,AW276,BB276,BG276,BL276,BQ276,BV276,CA276,CF276)</f>
        <v>9</v>
      </c>
      <c r="CK276" s="7">
        <f>SUM(G276,L276,Q276,V276,AA276,AF276,AK276,AP276,AU276,AZ276,BE276,BJ276,BO276,BT276,BY276,CD276)</f>
        <v>9</v>
      </c>
      <c r="CL276" s="7">
        <f>CJ276-CK276</f>
        <v>0</v>
      </c>
    </row>
    <row r="279" spans="2:90">
      <c r="B279" s="7" t="s">
        <v>150</v>
      </c>
      <c r="D279" s="12" t="s">
        <v>16</v>
      </c>
      <c r="K279" s="7">
        <v>10</v>
      </c>
      <c r="L279" s="7">
        <v>10</v>
      </c>
      <c r="M279" s="7">
        <f>L279/K279*100</f>
        <v>100</v>
      </c>
      <c r="N279" s="12">
        <f>M279*$J$287/8</f>
        <v>0.625</v>
      </c>
      <c r="AE279" s="7">
        <v>10</v>
      </c>
      <c r="AF279" s="7">
        <v>10</v>
      </c>
      <c r="AG279" s="7">
        <f>AF279/AF279*100</f>
        <v>100</v>
      </c>
      <c r="AH279" s="12">
        <f>AG279*$AD$287/8</f>
        <v>0.25</v>
      </c>
    </row>
    <row r="280" spans="2:90">
      <c r="D280" s="12" t="s">
        <v>15</v>
      </c>
      <c r="K280" s="7">
        <v>10</v>
      </c>
      <c r="L280" s="7">
        <v>10</v>
      </c>
      <c r="M280" s="7">
        <f t="shared" ref="M280:M286" si="120">L280/K280*100</f>
        <v>100</v>
      </c>
      <c r="N280" s="12">
        <f t="shared" ref="N280:N286" si="121">M280*$J$287/8</f>
        <v>0.625</v>
      </c>
      <c r="AE280" s="7">
        <v>10</v>
      </c>
      <c r="AF280" s="7">
        <v>10</v>
      </c>
      <c r="AG280" s="7">
        <f t="shared" ref="AG280:AG286" si="122">AF280/AF280*100</f>
        <v>100</v>
      </c>
      <c r="AH280" s="12">
        <f t="shared" ref="AH280:AH286" si="123">AG280*$AD$287/8</f>
        <v>0.25</v>
      </c>
    </row>
    <row r="281" spans="2:90">
      <c r="D281" s="12" t="s">
        <v>17</v>
      </c>
      <c r="K281" s="7">
        <v>9</v>
      </c>
      <c r="L281" s="7">
        <v>9</v>
      </c>
      <c r="M281" s="7">
        <f t="shared" si="120"/>
        <v>100</v>
      </c>
      <c r="N281" s="12">
        <f t="shared" si="121"/>
        <v>0.625</v>
      </c>
      <c r="AE281" s="7">
        <v>9</v>
      </c>
      <c r="AF281" s="7">
        <v>9</v>
      </c>
      <c r="AG281" s="7">
        <f t="shared" si="122"/>
        <v>100</v>
      </c>
      <c r="AH281" s="12">
        <f t="shared" si="123"/>
        <v>0.25</v>
      </c>
    </row>
    <row r="282" spans="2:90">
      <c r="D282" s="12" t="s">
        <v>18</v>
      </c>
      <c r="K282" s="7">
        <v>10</v>
      </c>
      <c r="L282" s="7">
        <v>10</v>
      </c>
      <c r="M282" s="7">
        <f t="shared" si="120"/>
        <v>100</v>
      </c>
      <c r="N282" s="12">
        <f t="shared" si="121"/>
        <v>0.625</v>
      </c>
      <c r="AE282" s="7">
        <v>10</v>
      </c>
      <c r="AF282" s="7">
        <v>10</v>
      </c>
      <c r="AG282" s="7">
        <f t="shared" si="122"/>
        <v>100</v>
      </c>
      <c r="AH282" s="12">
        <f t="shared" si="123"/>
        <v>0.25</v>
      </c>
    </row>
    <row r="283" spans="2:90">
      <c r="D283" s="12" t="s">
        <v>19</v>
      </c>
      <c r="K283" s="7">
        <v>12</v>
      </c>
      <c r="L283" s="7">
        <v>12</v>
      </c>
      <c r="M283" s="7">
        <f t="shared" si="120"/>
        <v>100</v>
      </c>
      <c r="N283" s="12">
        <f t="shared" si="121"/>
        <v>0.625</v>
      </c>
      <c r="AE283" s="7">
        <v>12</v>
      </c>
      <c r="AF283" s="7">
        <v>12</v>
      </c>
      <c r="AG283" s="7">
        <f t="shared" si="122"/>
        <v>100</v>
      </c>
      <c r="AH283" s="12">
        <f t="shared" si="123"/>
        <v>0.25</v>
      </c>
    </row>
    <row r="284" spans="2:90">
      <c r="D284" s="12" t="s">
        <v>20</v>
      </c>
      <c r="K284" s="7">
        <v>9</v>
      </c>
      <c r="L284" s="7">
        <v>9</v>
      </c>
      <c r="M284" s="7">
        <f t="shared" si="120"/>
        <v>100</v>
      </c>
      <c r="N284" s="12">
        <f t="shared" si="121"/>
        <v>0.625</v>
      </c>
      <c r="AE284" s="7">
        <v>9</v>
      </c>
      <c r="AF284" s="7">
        <v>9</v>
      </c>
      <c r="AG284" s="7">
        <f t="shared" si="122"/>
        <v>100</v>
      </c>
      <c r="AH284" s="12">
        <f t="shared" si="123"/>
        <v>0.25</v>
      </c>
    </row>
    <row r="285" spans="2:90">
      <c r="D285" s="12" t="s">
        <v>21</v>
      </c>
      <c r="K285" s="7">
        <v>8.25</v>
      </c>
      <c r="L285" s="7">
        <v>8.25</v>
      </c>
      <c r="M285" s="7">
        <f t="shared" si="120"/>
        <v>100</v>
      </c>
      <c r="N285" s="12">
        <f t="shared" si="121"/>
        <v>0.625</v>
      </c>
      <c r="AE285" s="7">
        <v>8.25</v>
      </c>
      <c r="AF285" s="7">
        <v>8.25</v>
      </c>
      <c r="AG285" s="7">
        <f t="shared" si="122"/>
        <v>100</v>
      </c>
      <c r="AH285" s="12">
        <f t="shared" si="123"/>
        <v>0.25</v>
      </c>
    </row>
    <row r="286" spans="2:90">
      <c r="D286" s="12" t="s">
        <v>22</v>
      </c>
      <c r="K286" s="7">
        <v>8</v>
      </c>
      <c r="L286" s="7">
        <v>8</v>
      </c>
      <c r="M286" s="7">
        <f t="shared" si="120"/>
        <v>100</v>
      </c>
      <c r="N286" s="12">
        <f t="shared" si="121"/>
        <v>0.625</v>
      </c>
      <c r="AE286" s="7">
        <v>8</v>
      </c>
      <c r="AF286" s="7">
        <v>8</v>
      </c>
      <c r="AG286" s="7">
        <f t="shared" si="122"/>
        <v>100</v>
      </c>
      <c r="AH286" s="12">
        <f t="shared" si="123"/>
        <v>0.25</v>
      </c>
    </row>
    <row r="287" spans="2:90">
      <c r="J287" s="7">
        <v>0.05</v>
      </c>
      <c r="K287" s="7" t="s">
        <v>82</v>
      </c>
      <c r="L287" s="7">
        <f>100*J287</f>
        <v>5</v>
      </c>
      <c r="M287" s="7" t="s">
        <v>83</v>
      </c>
      <c r="N287" s="12">
        <f>SUM(N279:N286)</f>
        <v>5</v>
      </c>
      <c r="AD287" s="7">
        <v>0.02</v>
      </c>
      <c r="AE287" s="7" t="s">
        <v>82</v>
      </c>
      <c r="AF287" s="7">
        <f>100*AD287</f>
        <v>2</v>
      </c>
      <c r="AG287" s="7" t="s">
        <v>83</v>
      </c>
      <c r="AH287" s="12">
        <f>SUM(AH279:AH286)</f>
        <v>2</v>
      </c>
      <c r="CG287" s="7">
        <f>SUM(E287,J287,O287,T287,Y287,AD287,AI287,AN287,AS287,AX287,BC287,BH287,BM287,BR287,BW287,CB287)</f>
        <v>7.0000000000000007E-2</v>
      </c>
      <c r="CJ287" s="7">
        <f>SUM(I287,N287,S287,X287,AC287,AH287,AM287,AR287,AW287,BB287,BG287,BL287,BQ287,BV287,CA287,CF287)</f>
        <v>7</v>
      </c>
      <c r="CK287" s="7">
        <f>SUM(G287,L287,Q287,V287,AA287,AF287,AK287,AP287,AU287,AZ287,BE287,BJ287,BO287,BT287,BY287,CD287)</f>
        <v>7</v>
      </c>
      <c r="CL287" s="7">
        <f>CJ287-CK287</f>
        <v>0</v>
      </c>
    </row>
    <row r="290" spans="2:90">
      <c r="B290" s="7" t="s">
        <v>151</v>
      </c>
      <c r="C290" s="7" t="s">
        <v>64</v>
      </c>
      <c r="D290" s="12" t="s">
        <v>16</v>
      </c>
      <c r="AO290" s="7">
        <v>260</v>
      </c>
      <c r="AP290" s="7">
        <v>260</v>
      </c>
      <c r="AQ290" s="7">
        <f>AP290/AO290*100</f>
        <v>100</v>
      </c>
      <c r="AR290" s="12">
        <f>AQ290*$AN$298/8</f>
        <v>3.75</v>
      </c>
    </row>
    <row r="291" spans="2:90">
      <c r="B291" s="7" t="s">
        <v>63</v>
      </c>
      <c r="D291" s="12" t="s">
        <v>15</v>
      </c>
      <c r="AO291" s="7">
        <v>240</v>
      </c>
      <c r="AP291" s="7">
        <v>240</v>
      </c>
      <c r="AQ291" s="7">
        <f t="shared" ref="AQ291:AQ297" si="124">AP291/AO291*100</f>
        <v>100</v>
      </c>
      <c r="AR291" s="12">
        <f t="shared" ref="AR291:AR297" si="125">AQ291*$AN$298/8</f>
        <v>3.75</v>
      </c>
    </row>
    <row r="292" spans="2:90">
      <c r="D292" s="12" t="s">
        <v>17</v>
      </c>
      <c r="AO292" s="7">
        <v>250</v>
      </c>
      <c r="AP292" s="7">
        <v>250</v>
      </c>
      <c r="AQ292" s="7">
        <f t="shared" si="124"/>
        <v>100</v>
      </c>
      <c r="AR292" s="12">
        <f t="shared" si="125"/>
        <v>3.75</v>
      </c>
    </row>
    <row r="293" spans="2:90">
      <c r="D293" s="12" t="s">
        <v>18</v>
      </c>
      <c r="AO293" s="7">
        <v>230</v>
      </c>
      <c r="AP293" s="7">
        <v>230</v>
      </c>
      <c r="AQ293" s="7">
        <f t="shared" si="124"/>
        <v>100</v>
      </c>
      <c r="AR293" s="12">
        <f t="shared" si="125"/>
        <v>3.75</v>
      </c>
    </row>
    <row r="294" spans="2:90">
      <c r="D294" s="12" t="s">
        <v>19</v>
      </c>
      <c r="AO294" s="7">
        <v>225</v>
      </c>
      <c r="AP294" s="7">
        <v>225</v>
      </c>
      <c r="AQ294" s="7">
        <f t="shared" si="124"/>
        <v>100</v>
      </c>
      <c r="AR294" s="12">
        <f t="shared" si="125"/>
        <v>3.75</v>
      </c>
    </row>
    <row r="295" spans="2:90">
      <c r="D295" s="12" t="s">
        <v>20</v>
      </c>
      <c r="AO295" s="7">
        <v>325</v>
      </c>
      <c r="AP295" s="7">
        <v>325</v>
      </c>
      <c r="AQ295" s="7">
        <f t="shared" si="124"/>
        <v>100</v>
      </c>
      <c r="AR295" s="12">
        <f t="shared" si="125"/>
        <v>3.75</v>
      </c>
    </row>
    <row r="296" spans="2:90">
      <c r="D296" s="12" t="s">
        <v>21</v>
      </c>
      <c r="AO296" s="7">
        <v>340</v>
      </c>
      <c r="AP296" s="7">
        <v>340</v>
      </c>
      <c r="AQ296" s="7">
        <f t="shared" si="124"/>
        <v>100</v>
      </c>
      <c r="AR296" s="12">
        <f t="shared" si="125"/>
        <v>3.75</v>
      </c>
    </row>
    <row r="297" spans="2:90">
      <c r="D297" s="12" t="s">
        <v>22</v>
      </c>
      <c r="AO297" s="7">
        <v>325</v>
      </c>
      <c r="AP297" s="7">
        <v>325</v>
      </c>
      <c r="AQ297" s="7">
        <f t="shared" si="124"/>
        <v>100</v>
      </c>
      <c r="AR297" s="12">
        <f t="shared" si="125"/>
        <v>3.75</v>
      </c>
    </row>
    <row r="298" spans="2:90">
      <c r="AN298" s="7">
        <v>0.3</v>
      </c>
      <c r="AO298" s="7" t="s">
        <v>82</v>
      </c>
      <c r="AP298" s="7">
        <f>100*AN298</f>
        <v>30</v>
      </c>
      <c r="AQ298" s="7" t="s">
        <v>83</v>
      </c>
      <c r="AR298" s="12">
        <f>SUM(AR290:AR297)</f>
        <v>30</v>
      </c>
      <c r="CG298" s="7">
        <f>SUM(E298,J298,O298,T298,Y298,AD298,AI298,AN298,AS298,AX298,BC298,BH298,BM298,BR298,BW298,CB298)</f>
        <v>0.3</v>
      </c>
      <c r="CJ298" s="7">
        <f>SUM(I298,N298,S298,X298,AC298,AH298,AM298,AR298,AW298,BB298,BG298,BL298,BQ298,BV298,CA298,CF298)</f>
        <v>30</v>
      </c>
      <c r="CK298" s="7">
        <f>SUM(G298,L298,Q298,V298,AA298,AF298,AK298,AP298,AU298,AZ298,BE298,BJ298,BO298,BT298,BY298,CD298)</f>
        <v>30</v>
      </c>
      <c r="CL298" s="7">
        <f>CJ298-CK298</f>
        <v>0</v>
      </c>
    </row>
    <row r="301" spans="2:90">
      <c r="B301" s="7" t="s">
        <v>152</v>
      </c>
      <c r="C301" s="7" t="s">
        <v>60</v>
      </c>
      <c r="D301" s="12" t="s">
        <v>16</v>
      </c>
      <c r="AE301" s="7">
        <v>48.5</v>
      </c>
      <c r="AF301" s="7">
        <v>48.5</v>
      </c>
      <c r="AG301" s="7">
        <f>AF301/AE301*100</f>
        <v>100</v>
      </c>
      <c r="AH301" s="12">
        <f>AG301*$AD$309/8</f>
        <v>5</v>
      </c>
      <c r="AO301" s="7">
        <v>48.5</v>
      </c>
      <c r="AP301" s="7">
        <v>48.5</v>
      </c>
      <c r="AQ301" s="7">
        <f>AP301/AO301*100</f>
        <v>100</v>
      </c>
      <c r="AR301" s="12">
        <f>AQ301*$AN$309/8</f>
        <v>3.875</v>
      </c>
    </row>
    <row r="302" spans="2:90">
      <c r="B302" s="7" t="s">
        <v>65</v>
      </c>
      <c r="D302" s="12" t="s">
        <v>15</v>
      </c>
      <c r="AE302" s="7">
        <v>40</v>
      </c>
      <c r="AF302" s="7">
        <v>40</v>
      </c>
      <c r="AG302" s="7">
        <f t="shared" ref="AG302:AG308" si="126">AF302/AE302*100</f>
        <v>100</v>
      </c>
      <c r="AH302" s="12">
        <f t="shared" ref="AH302:AH308" si="127">AG302*$AD$309/8</f>
        <v>5</v>
      </c>
      <c r="AO302" s="7">
        <v>40</v>
      </c>
      <c r="AP302" s="7">
        <v>40</v>
      </c>
      <c r="AQ302" s="7">
        <f t="shared" ref="AQ302:AQ308" si="128">AP302/AO302*100</f>
        <v>100</v>
      </c>
      <c r="AR302" s="12">
        <f t="shared" ref="AR302:AR308" si="129">AQ302*$AN$309/8</f>
        <v>3.875</v>
      </c>
    </row>
    <row r="303" spans="2:90">
      <c r="D303" s="12" t="s">
        <v>17</v>
      </c>
      <c r="AE303" s="7">
        <v>55</v>
      </c>
      <c r="AF303" s="7">
        <v>55</v>
      </c>
      <c r="AG303" s="7">
        <f t="shared" si="126"/>
        <v>100</v>
      </c>
      <c r="AH303" s="12">
        <f t="shared" si="127"/>
        <v>5</v>
      </c>
      <c r="AO303" s="7">
        <v>55</v>
      </c>
      <c r="AP303" s="7">
        <v>55</v>
      </c>
      <c r="AQ303" s="7">
        <f t="shared" si="128"/>
        <v>100</v>
      </c>
      <c r="AR303" s="12">
        <f t="shared" si="129"/>
        <v>3.875</v>
      </c>
    </row>
    <row r="304" spans="2:90">
      <c r="D304" s="12" t="s">
        <v>18</v>
      </c>
      <c r="AE304" s="7">
        <v>48</v>
      </c>
      <c r="AF304" s="7">
        <v>48</v>
      </c>
      <c r="AG304" s="7">
        <f t="shared" si="126"/>
        <v>100</v>
      </c>
      <c r="AH304" s="12">
        <f t="shared" si="127"/>
        <v>5</v>
      </c>
      <c r="AO304" s="7">
        <v>48</v>
      </c>
      <c r="AP304" s="7">
        <v>48</v>
      </c>
      <c r="AQ304" s="7">
        <f t="shared" si="128"/>
        <v>100</v>
      </c>
      <c r="AR304" s="12">
        <f t="shared" si="129"/>
        <v>3.875</v>
      </c>
    </row>
    <row r="305" spans="2:96">
      <c r="D305" s="12" t="s">
        <v>19</v>
      </c>
      <c r="AE305" s="7">
        <v>55</v>
      </c>
      <c r="AF305" s="7">
        <v>55</v>
      </c>
      <c r="AG305" s="7">
        <f t="shared" si="126"/>
        <v>100</v>
      </c>
      <c r="AH305" s="12">
        <f t="shared" si="127"/>
        <v>5</v>
      </c>
      <c r="AO305" s="7">
        <v>55</v>
      </c>
      <c r="AP305" s="7">
        <v>55</v>
      </c>
      <c r="AQ305" s="7">
        <f t="shared" si="128"/>
        <v>100</v>
      </c>
      <c r="AR305" s="12">
        <f t="shared" si="129"/>
        <v>3.875</v>
      </c>
    </row>
    <row r="306" spans="2:96">
      <c r="D306" s="12" t="s">
        <v>20</v>
      </c>
      <c r="AE306" s="7">
        <v>53</v>
      </c>
      <c r="AF306" s="7">
        <v>53</v>
      </c>
      <c r="AG306" s="7">
        <f t="shared" si="126"/>
        <v>100</v>
      </c>
      <c r="AH306" s="12">
        <f t="shared" si="127"/>
        <v>5</v>
      </c>
      <c r="AO306" s="7">
        <v>53</v>
      </c>
      <c r="AP306" s="7">
        <v>53</v>
      </c>
      <c r="AQ306" s="7">
        <f t="shared" si="128"/>
        <v>100</v>
      </c>
      <c r="AR306" s="12">
        <f t="shared" si="129"/>
        <v>3.875</v>
      </c>
    </row>
    <row r="307" spans="2:96">
      <c r="D307" s="12" t="s">
        <v>21</v>
      </c>
      <c r="AE307" s="7">
        <v>55</v>
      </c>
      <c r="AF307" s="7">
        <v>55</v>
      </c>
      <c r="AG307" s="7">
        <f t="shared" si="126"/>
        <v>100</v>
      </c>
      <c r="AH307" s="12">
        <f t="shared" si="127"/>
        <v>5</v>
      </c>
      <c r="AO307" s="7">
        <v>55</v>
      </c>
      <c r="AP307" s="7">
        <v>55</v>
      </c>
      <c r="AQ307" s="7">
        <f t="shared" si="128"/>
        <v>100</v>
      </c>
      <c r="AR307" s="12">
        <f t="shared" si="129"/>
        <v>3.875</v>
      </c>
    </row>
    <row r="308" spans="2:96">
      <c r="D308" s="12" t="s">
        <v>22</v>
      </c>
      <c r="AE308" s="7">
        <v>53</v>
      </c>
      <c r="AF308" s="7">
        <v>53</v>
      </c>
      <c r="AG308" s="7">
        <f t="shared" si="126"/>
        <v>100</v>
      </c>
      <c r="AH308" s="12">
        <f t="shared" si="127"/>
        <v>5</v>
      </c>
      <c r="AO308" s="7">
        <v>53</v>
      </c>
      <c r="AP308" s="7">
        <v>53</v>
      </c>
      <c r="AQ308" s="7">
        <f t="shared" si="128"/>
        <v>100</v>
      </c>
      <c r="AR308" s="12">
        <f t="shared" si="129"/>
        <v>3.875</v>
      </c>
    </row>
    <row r="309" spans="2:96">
      <c r="AD309" s="7">
        <v>0.4</v>
      </c>
      <c r="AE309" s="7" t="s">
        <v>82</v>
      </c>
      <c r="AF309" s="7">
        <f>100*AD309</f>
        <v>40</v>
      </c>
      <c r="AG309" s="7" t="s">
        <v>83</v>
      </c>
      <c r="AH309" s="12">
        <f>SUM(AH301:AH308)</f>
        <v>40</v>
      </c>
      <c r="AN309" s="7">
        <v>0.31</v>
      </c>
      <c r="AO309" s="7" t="s">
        <v>82</v>
      </c>
      <c r="AP309" s="7">
        <f>100*AN309</f>
        <v>31</v>
      </c>
      <c r="AQ309" s="7" t="s">
        <v>83</v>
      </c>
      <c r="AR309" s="12">
        <f>SUM(AR301:AR308)</f>
        <v>31</v>
      </c>
      <c r="CG309" s="7">
        <f>SUM(E309,J309,O309,T309,Y309,AD309,AI309,AN309,AS309,AX309,BC309,BH309,BM309,BR309,BW309,CB309)</f>
        <v>0.71</v>
      </c>
      <c r="CJ309" s="7">
        <f>SUM(I309,N309,S309,X309,AC309,AH309,AM309,AR309,AW309,BB309,BG309,BL309,BQ309,BV309,CA309,CF309)</f>
        <v>71</v>
      </c>
      <c r="CK309" s="7">
        <f>SUM(G309,L309,Q309,V309,AA309,AF309,AK309,AP309,AU309,AZ309,BE309,BJ309,BO309,BT309,BY309,CD309)</f>
        <v>71</v>
      </c>
      <c r="CL309" s="7">
        <f>CJ309-CK309</f>
        <v>0</v>
      </c>
    </row>
    <row r="312" spans="2:96" s="22" customFormat="1">
      <c r="B312" s="22" t="s">
        <v>66</v>
      </c>
      <c r="C312" s="22" t="s">
        <v>60</v>
      </c>
      <c r="D312" s="23" t="s">
        <v>16</v>
      </c>
      <c r="I312" s="23"/>
      <c r="N312" s="23"/>
      <c r="S312" s="23"/>
      <c r="X312" s="23"/>
      <c r="AC312" s="23"/>
      <c r="AH312" s="23"/>
      <c r="AM312" s="23"/>
      <c r="AO312" s="24">
        <v>10</v>
      </c>
      <c r="AP312" s="24">
        <v>10</v>
      </c>
      <c r="AQ312" s="22">
        <f>AP312/AO312*100</f>
        <v>100</v>
      </c>
      <c r="AR312" s="23">
        <f>AQ312*$AN$320/8</f>
        <v>3.125</v>
      </c>
      <c r="AW312" s="23"/>
      <c r="BB312" s="23"/>
      <c r="BG312" s="23"/>
      <c r="BL312" s="23"/>
      <c r="BQ312" s="23"/>
      <c r="BV312" s="23"/>
      <c r="CA312" s="23"/>
      <c r="CF312" s="23"/>
    </row>
    <row r="313" spans="2:96" s="22" customFormat="1">
      <c r="B313" s="22" t="s">
        <v>67</v>
      </c>
      <c r="D313" s="23" t="s">
        <v>15</v>
      </c>
      <c r="I313" s="23"/>
      <c r="N313" s="23"/>
      <c r="S313" s="23"/>
      <c r="X313" s="23"/>
      <c r="AC313" s="23"/>
      <c r="AH313" s="23"/>
      <c r="AM313" s="23"/>
      <c r="AO313" s="24">
        <v>10</v>
      </c>
      <c r="AP313" s="24">
        <v>10</v>
      </c>
      <c r="AQ313" s="22">
        <f t="shared" ref="AQ313:AQ319" si="130">AP313/AO313*100</f>
        <v>100</v>
      </c>
      <c r="AR313" s="23">
        <f t="shared" ref="AR313:AR319" si="131">AQ313*$AN$320/8</f>
        <v>3.125</v>
      </c>
      <c r="AW313" s="23"/>
      <c r="BB313" s="23"/>
      <c r="BG313" s="23"/>
      <c r="BL313" s="23"/>
      <c r="BQ313" s="23"/>
      <c r="BV313" s="23"/>
      <c r="CA313" s="23"/>
      <c r="CF313" s="23"/>
    </row>
    <row r="314" spans="2:96" s="22" customFormat="1">
      <c r="D314" s="23" t="s">
        <v>17</v>
      </c>
      <c r="I314" s="23"/>
      <c r="N314" s="23"/>
      <c r="S314" s="23"/>
      <c r="X314" s="23"/>
      <c r="AC314" s="23"/>
      <c r="AH314" s="23"/>
      <c r="AM314" s="23"/>
      <c r="AO314" s="24">
        <v>9</v>
      </c>
      <c r="AP314" s="24">
        <v>9</v>
      </c>
      <c r="AQ314" s="22">
        <f t="shared" si="130"/>
        <v>100</v>
      </c>
      <c r="AR314" s="23">
        <f t="shared" si="131"/>
        <v>3.125</v>
      </c>
      <c r="AW314" s="23"/>
      <c r="BB314" s="23"/>
      <c r="BG314" s="23"/>
      <c r="BL314" s="23"/>
      <c r="BQ314" s="23"/>
      <c r="BV314" s="23"/>
      <c r="CA314" s="23"/>
      <c r="CF314" s="23"/>
    </row>
    <row r="315" spans="2:96" s="22" customFormat="1">
      <c r="D315" s="23" t="s">
        <v>18</v>
      </c>
      <c r="I315" s="23"/>
      <c r="N315" s="23"/>
      <c r="S315" s="23"/>
      <c r="X315" s="23"/>
      <c r="AC315" s="23"/>
      <c r="AH315" s="23"/>
      <c r="AM315" s="23"/>
      <c r="AO315" s="24">
        <v>10</v>
      </c>
      <c r="AP315" s="24">
        <v>10</v>
      </c>
      <c r="AQ315" s="22">
        <f t="shared" si="130"/>
        <v>100</v>
      </c>
      <c r="AR315" s="23">
        <f t="shared" si="131"/>
        <v>3.125</v>
      </c>
      <c r="AW315" s="23"/>
      <c r="BB315" s="23"/>
      <c r="BG315" s="23"/>
      <c r="BL315" s="23"/>
      <c r="BQ315" s="23"/>
      <c r="BV315" s="23"/>
      <c r="CA315" s="23"/>
      <c r="CF315" s="23"/>
    </row>
    <row r="316" spans="2:96" s="22" customFormat="1">
      <c r="D316" s="23" t="s">
        <v>19</v>
      </c>
      <c r="I316" s="23"/>
      <c r="N316" s="23"/>
      <c r="S316" s="23"/>
      <c r="X316" s="23"/>
      <c r="AC316" s="23"/>
      <c r="AH316" s="23"/>
      <c r="AM316" s="23"/>
      <c r="AO316" s="24">
        <v>12</v>
      </c>
      <c r="AP316" s="24">
        <v>12</v>
      </c>
      <c r="AQ316" s="22">
        <f t="shared" si="130"/>
        <v>100</v>
      </c>
      <c r="AR316" s="23">
        <f t="shared" si="131"/>
        <v>3.125</v>
      </c>
      <c r="AW316" s="23"/>
      <c r="BB316" s="23"/>
      <c r="BG316" s="23"/>
      <c r="BL316" s="23"/>
      <c r="BQ316" s="23"/>
      <c r="BV316" s="23"/>
      <c r="CA316" s="23"/>
      <c r="CF316" s="23"/>
    </row>
    <row r="317" spans="2:96" s="22" customFormat="1">
      <c r="D317" s="23" t="s">
        <v>20</v>
      </c>
      <c r="I317" s="23"/>
      <c r="N317" s="23"/>
      <c r="S317" s="23"/>
      <c r="X317" s="23"/>
      <c r="AC317" s="23"/>
      <c r="AH317" s="23"/>
      <c r="AM317" s="23"/>
      <c r="AO317" s="24">
        <v>9</v>
      </c>
      <c r="AP317" s="24">
        <v>9</v>
      </c>
      <c r="AQ317" s="22">
        <f t="shared" si="130"/>
        <v>100</v>
      </c>
      <c r="AR317" s="23">
        <f t="shared" si="131"/>
        <v>3.125</v>
      </c>
      <c r="AW317" s="23"/>
      <c r="BB317" s="23"/>
      <c r="BG317" s="23"/>
      <c r="BL317" s="23"/>
      <c r="BQ317" s="23"/>
      <c r="BV317" s="23"/>
      <c r="CA317" s="23"/>
      <c r="CF317" s="23"/>
    </row>
    <row r="318" spans="2:96" s="22" customFormat="1">
      <c r="D318" s="23" t="s">
        <v>21</v>
      </c>
      <c r="I318" s="23"/>
      <c r="N318" s="23"/>
      <c r="S318" s="23"/>
      <c r="X318" s="23"/>
      <c r="AC318" s="23"/>
      <c r="AH318" s="23"/>
      <c r="AM318" s="23"/>
      <c r="AO318" s="24">
        <v>8.25</v>
      </c>
      <c r="AP318" s="24">
        <v>8.25</v>
      </c>
      <c r="AQ318" s="22">
        <f t="shared" si="130"/>
        <v>100</v>
      </c>
      <c r="AR318" s="23">
        <f t="shared" si="131"/>
        <v>3.125</v>
      </c>
      <c r="AW318" s="23"/>
      <c r="BB318" s="23"/>
      <c r="BG318" s="23"/>
      <c r="BL318" s="23"/>
      <c r="BQ318" s="23"/>
      <c r="BV318" s="23"/>
      <c r="CA318" s="23"/>
      <c r="CF318" s="23"/>
    </row>
    <row r="319" spans="2:96" s="22" customFormat="1">
      <c r="D319" s="23" t="s">
        <v>22</v>
      </c>
      <c r="I319" s="23"/>
      <c r="N319" s="23"/>
      <c r="S319" s="23"/>
      <c r="X319" s="23"/>
      <c r="AC319" s="23"/>
      <c r="AH319" s="23"/>
      <c r="AM319" s="23"/>
      <c r="AO319" s="24">
        <v>8</v>
      </c>
      <c r="AP319" s="24">
        <v>8</v>
      </c>
      <c r="AQ319" s="22">
        <f t="shared" si="130"/>
        <v>100</v>
      </c>
      <c r="AR319" s="23">
        <f t="shared" si="131"/>
        <v>3.125</v>
      </c>
      <c r="AW319" s="23"/>
      <c r="BB319" s="23"/>
      <c r="BG319" s="23"/>
      <c r="BL319" s="23"/>
      <c r="BQ319" s="23"/>
      <c r="BV319" s="23"/>
      <c r="CA319" s="23"/>
      <c r="CF319" s="23"/>
    </row>
    <row r="320" spans="2:96" s="22" customFormat="1">
      <c r="D320" s="23"/>
      <c r="I320" s="23"/>
      <c r="N320" s="23"/>
      <c r="S320" s="23"/>
      <c r="X320" s="23"/>
      <c r="AC320" s="23"/>
      <c r="AH320" s="23"/>
      <c r="AM320" s="23"/>
      <c r="AN320" s="22">
        <v>0.25</v>
      </c>
      <c r="AO320" s="22" t="s">
        <v>82</v>
      </c>
      <c r="AP320" s="22">
        <f>100*AN320</f>
        <v>25</v>
      </c>
      <c r="AQ320" s="22" t="s">
        <v>83</v>
      </c>
      <c r="AR320" s="23">
        <f>SUM(AR312:AR319)</f>
        <v>25</v>
      </c>
      <c r="AW320" s="23"/>
      <c r="BB320" s="23"/>
      <c r="BG320" s="23"/>
      <c r="BL320" s="23"/>
      <c r="BQ320" s="23"/>
      <c r="BV320" s="23"/>
      <c r="CA320" s="23"/>
      <c r="CF320" s="23"/>
      <c r="CG320" s="22">
        <f>SUM(E320,J320,O320,T320,Y320,AD320,AI320,AN320,AS320,AX320,BC320,BH320,BM320,BR320,BW320,CB320)</f>
        <v>0.25</v>
      </c>
      <c r="CH320" s="25">
        <f>SUM(CG265,CG276,CG287,CG298,CG309,CG320)</f>
        <v>1.6400000000000001</v>
      </c>
      <c r="CJ320" s="22">
        <f>SUM(I320,N320,S320,X320,AC320,AH320,AM320,AR320,AW320,BB320,BG320,BL320,BQ320,BV320,CA320,CF320)</f>
        <v>25</v>
      </c>
      <c r="CK320" s="22">
        <f>SUM(G320,L320,Q320,V320,AA320,AF320,AK320,AP320,AU320,AZ320,BE320,BJ320,BO320,BT320,BY320,CD320)</f>
        <v>25</v>
      </c>
      <c r="CL320" s="22">
        <f>CJ320-CK320</f>
        <v>0</v>
      </c>
      <c r="CM320" s="22" t="s">
        <v>104</v>
      </c>
      <c r="CN320" s="22">
        <f>SUM(CG265,CG276,CG287,CG298,CG309,CG320)</f>
        <v>1.6400000000000001</v>
      </c>
      <c r="CO320" s="22">
        <f>SUM(CJ265,CJ276,CJ287,CJ298,CJ309,CJ320)</f>
        <v>164</v>
      </c>
      <c r="CP320" s="22">
        <f>SUM(CK265,CK276,CK287,CK298,CK309,CK320)</f>
        <v>164</v>
      </c>
      <c r="CQ320" s="22">
        <f>CO320-CP320</f>
        <v>0</v>
      </c>
      <c r="CR320" s="22">
        <f>CO320/CN320</f>
        <v>99.999999999999986</v>
      </c>
    </row>
    <row r="323" spans="2:90">
      <c r="B323" s="7" t="s">
        <v>153</v>
      </c>
      <c r="C323" s="7" t="s">
        <v>154</v>
      </c>
      <c r="D323" s="12" t="s">
        <v>155</v>
      </c>
      <c r="AT323" s="7">
        <v>653.20000000000005</v>
      </c>
      <c r="AU323" s="7">
        <v>653.20000000000005</v>
      </c>
      <c r="AV323" s="7">
        <f>AU323/AT323*100</f>
        <v>100</v>
      </c>
      <c r="AW323" s="12">
        <f>AV323*AS324</f>
        <v>72</v>
      </c>
    </row>
    <row r="324" spans="2:90">
      <c r="AS324" s="7">
        <v>0.72</v>
      </c>
      <c r="AT324" s="7" t="s">
        <v>82</v>
      </c>
      <c r="AU324" s="7">
        <f>100*AS324</f>
        <v>72</v>
      </c>
      <c r="AV324" s="7" t="s">
        <v>83</v>
      </c>
      <c r="AW324" s="12">
        <f>SUM(AW323)</f>
        <v>72</v>
      </c>
      <c r="CG324" s="7">
        <f>SUM(E324,J324,O324,T324,Y324,AD324,AI324,AN324,AS324,AX324,BC324,BH324,BM324,BR324,BW324,CB324)</f>
        <v>0.72</v>
      </c>
      <c r="CJ324" s="7">
        <f>SUM(I324,N324,S324,X324,AC324,AH324,AM324,AR324,AW324,BB324,BG324,BL324,BQ324,BV324,CA324,CF324)</f>
        <v>72</v>
      </c>
      <c r="CK324" s="7">
        <f>SUM(G324,L324,Q324,V324,AA324,AF324,AK324,AP324,AU324,AZ324,BE324,BJ324,BO324,BT324,BY324,CD324)</f>
        <v>72</v>
      </c>
      <c r="CL324" s="7">
        <f>CJ324-CK324</f>
        <v>0</v>
      </c>
    </row>
    <row r="327" spans="2:90">
      <c r="B327" s="7" t="s">
        <v>156</v>
      </c>
      <c r="C327" s="7" t="s">
        <v>154</v>
      </c>
      <c r="D327" s="12" t="s">
        <v>155</v>
      </c>
      <c r="AT327" s="7">
        <v>672.8</v>
      </c>
      <c r="AU327" s="7">
        <v>672.8</v>
      </c>
      <c r="AV327" s="7">
        <f>AU327/AT327*100</f>
        <v>100</v>
      </c>
      <c r="AW327" s="12">
        <f>AV327*AS328</f>
        <v>51</v>
      </c>
    </row>
    <row r="328" spans="2:90">
      <c r="AS328" s="7">
        <v>0.51</v>
      </c>
      <c r="AT328" s="7" t="s">
        <v>82</v>
      </c>
      <c r="AU328" s="7">
        <f>100*AS328</f>
        <v>51</v>
      </c>
      <c r="AV328" s="7" t="s">
        <v>83</v>
      </c>
      <c r="AW328" s="12">
        <f>SUM(AW327)</f>
        <v>51</v>
      </c>
      <c r="CG328" s="7">
        <f>SUM(E328,J328,O328,T328,Y328,AD328,AI328,AN328,AS328,AX328,BC328,BH328,BM328,BR328,BW328,CB328)</f>
        <v>0.51</v>
      </c>
      <c r="CJ328" s="7">
        <f>SUM(I328,N328,S328,X328,AC328,AH328,AM328,AR328,AW328,BB328,BG328,BL328,BQ328,BV328,CA328,CF328)</f>
        <v>51</v>
      </c>
      <c r="CK328" s="7">
        <f>SUM(G328,L328,Q328,V328,AA328,AF328,AK328,AP328,AU328,AZ328,BE328,BJ328,BO328,BT328,BY328,CD328)</f>
        <v>51</v>
      </c>
      <c r="CL328" s="7">
        <f>CJ328-CK328</f>
        <v>0</v>
      </c>
    </row>
    <row r="331" spans="2:90">
      <c r="B331" s="7" t="s">
        <v>157</v>
      </c>
      <c r="C331" s="7" t="s">
        <v>154</v>
      </c>
      <c r="D331" s="12" t="s">
        <v>155</v>
      </c>
      <c r="AT331" s="7">
        <v>940.7</v>
      </c>
      <c r="AU331" s="7">
        <v>940.7</v>
      </c>
      <c r="AV331" s="7">
        <f>AU331/AT331*100</f>
        <v>100</v>
      </c>
      <c r="AW331" s="12">
        <f>AV331*AS332</f>
        <v>28.000000000000004</v>
      </c>
    </row>
    <row r="332" spans="2:90">
      <c r="AS332" s="7">
        <v>0.28000000000000003</v>
      </c>
      <c r="AT332" s="7" t="s">
        <v>82</v>
      </c>
      <c r="AU332" s="7">
        <f>100*AS332</f>
        <v>28.000000000000004</v>
      </c>
      <c r="AV332" s="7" t="s">
        <v>83</v>
      </c>
      <c r="AW332" s="12">
        <f>SUM(AW331)</f>
        <v>28.000000000000004</v>
      </c>
      <c r="CG332" s="7">
        <f>SUM(E332,J332,O332,T332,Y332,AD332,AI332,AN332,AS332,AX332,BC332,BH332,BM332,BR332,BW332,CB332)</f>
        <v>0.28000000000000003</v>
      </c>
      <c r="CJ332" s="7">
        <f>SUM(I332,N332,S332,X332,AC332,AH332,AM332,AR332,AW332,BB332,BG332,BL332,BQ332,BV332,CA332,CF332)</f>
        <v>28.000000000000004</v>
      </c>
      <c r="CK332" s="7">
        <f>SUM(G332,L332,Q332,V332,AA332,AF332,AK332,AP332,AU332,AZ332,BE332,BJ332,BO332,BT332,BY332,CD332)</f>
        <v>28.000000000000004</v>
      </c>
      <c r="CL332" s="7">
        <f>CJ332-CK332</f>
        <v>0</v>
      </c>
    </row>
    <row r="335" spans="2:90">
      <c r="B335" s="7" t="s">
        <v>158</v>
      </c>
      <c r="C335" s="7" t="s">
        <v>154</v>
      </c>
      <c r="D335" s="12" t="s">
        <v>155</v>
      </c>
      <c r="AT335" s="7">
        <v>825.7</v>
      </c>
      <c r="AU335" s="7">
        <v>825.7</v>
      </c>
      <c r="AV335" s="7">
        <f>AU335/AT335*100</f>
        <v>100</v>
      </c>
      <c r="AW335" s="12">
        <f>AV335*AS336</f>
        <v>40</v>
      </c>
    </row>
    <row r="336" spans="2:90">
      <c r="AS336" s="7">
        <v>0.4</v>
      </c>
      <c r="AT336" s="7" t="s">
        <v>82</v>
      </c>
      <c r="AU336" s="7">
        <f>100*AS336</f>
        <v>40</v>
      </c>
      <c r="AV336" s="7" t="s">
        <v>83</v>
      </c>
      <c r="AW336" s="12">
        <f>SUM(AW335)</f>
        <v>40</v>
      </c>
      <c r="CG336" s="7">
        <f>SUM(E336,J336,O336,T336,Y336,AD336,AI336,AN336,AS336,AX336,BC336,BH336,BM336,BR336,BW336,CB336)</f>
        <v>0.4</v>
      </c>
      <c r="CJ336" s="7">
        <f>SUM(I336,N336,S336,X336,AC336,AH336,AM336,AR336,AW336,BB336,BG336,BL336,BQ336,BV336,CA336,CF336)</f>
        <v>40</v>
      </c>
      <c r="CK336" s="7">
        <f>SUM(G336,L336,Q336,V336,AA336,AF336,AK336,AP336,AU336,AZ336,BE336,BJ336,BO336,BT336,BY336,CD336)</f>
        <v>40</v>
      </c>
      <c r="CL336" s="7">
        <f>CJ336-CK336</f>
        <v>0</v>
      </c>
    </row>
    <row r="339" spans="2:90">
      <c r="B339" s="7" t="s">
        <v>159</v>
      </c>
      <c r="C339" s="7" t="s">
        <v>154</v>
      </c>
      <c r="D339" s="12" t="s">
        <v>155</v>
      </c>
      <c r="AT339" s="7">
        <v>166.8</v>
      </c>
      <c r="AU339" s="7">
        <v>166.8</v>
      </c>
      <c r="AV339" s="7">
        <f>AU339/AT339*100</f>
        <v>100</v>
      </c>
      <c r="AW339" s="12">
        <f>AV339*AS340</f>
        <v>77</v>
      </c>
    </row>
    <row r="340" spans="2:90">
      <c r="AS340" s="7">
        <v>0.77</v>
      </c>
      <c r="AT340" s="7" t="s">
        <v>82</v>
      </c>
      <c r="AU340" s="7">
        <f>100*AS340</f>
        <v>77</v>
      </c>
      <c r="AV340" s="7" t="s">
        <v>83</v>
      </c>
      <c r="AW340" s="12">
        <f>SUM(AW339)</f>
        <v>77</v>
      </c>
      <c r="CG340" s="7">
        <f>SUM(E340,J340,O340,T340,Y340,AD340,AI340,AN340,AS340,AX340,BC340,BH340,BM340,BR340,BW340,CB340)</f>
        <v>0.77</v>
      </c>
      <c r="CJ340" s="7">
        <f>SUM(I340,N340,S340,X340,AC340,AH340,AM340,AR340,AW340,BB340,BG340,BL340,BQ340,BV340,CA340,CF340)</f>
        <v>77</v>
      </c>
      <c r="CK340" s="7">
        <f>SUM(G340,L340,Q340,V340,AA340,AF340,AK340,AP340,AU340,AZ340,BE340,BJ340,BO340,BT340,BY340,CD340)</f>
        <v>77</v>
      </c>
      <c r="CL340" s="7">
        <f>CJ340-CK340</f>
        <v>0</v>
      </c>
    </row>
    <row r="343" spans="2:90">
      <c r="B343" s="7" t="s">
        <v>160</v>
      </c>
      <c r="C343" s="7" t="s">
        <v>69</v>
      </c>
      <c r="D343" s="12" t="s">
        <v>155</v>
      </c>
      <c r="AT343" s="7">
        <v>7.5</v>
      </c>
      <c r="AU343" s="7">
        <v>7.5</v>
      </c>
      <c r="AV343" s="7">
        <f>AU343/AT343*100</f>
        <v>100</v>
      </c>
      <c r="AW343" s="12">
        <f>AV343*AS344</f>
        <v>25</v>
      </c>
    </row>
    <row r="344" spans="2:90">
      <c r="AS344" s="7">
        <v>0.25</v>
      </c>
      <c r="AT344" s="7" t="s">
        <v>82</v>
      </c>
      <c r="AU344" s="7">
        <f>100*AS344</f>
        <v>25</v>
      </c>
      <c r="AV344" s="7" t="s">
        <v>83</v>
      </c>
      <c r="AW344" s="12">
        <f>SUM(AW343)</f>
        <v>25</v>
      </c>
      <c r="CG344" s="7">
        <f>SUM(E344,J344,O344,T344,Y344,AD344,AI344,AN344,AS344,AX344,BC344,BH344,BM344,BR344,BW344,CB344)</f>
        <v>0.25</v>
      </c>
      <c r="CJ344" s="7">
        <f>SUM(I344,N344,S344,X344,AC344,AH344,AM344,AR344,AW344,BB344,BG344,BL344,BQ344,BV344,CA344,CF344)</f>
        <v>25</v>
      </c>
      <c r="CK344" s="7">
        <f>SUM(G344,L344,Q344,V344,AA344,AF344,AK344,AP344,AU344,AZ344,BE344,BJ344,BO344,BT344,BY344,CD344)</f>
        <v>25</v>
      </c>
      <c r="CL344" s="7">
        <f>CJ344-CK344</f>
        <v>0</v>
      </c>
    </row>
    <row r="347" spans="2:90">
      <c r="B347" s="7" t="s">
        <v>81</v>
      </c>
      <c r="C347" s="7" t="s">
        <v>52</v>
      </c>
      <c r="D347" s="12" t="s">
        <v>155</v>
      </c>
      <c r="AT347" s="7">
        <v>69</v>
      </c>
      <c r="AU347" s="7">
        <v>69</v>
      </c>
      <c r="AV347" s="7">
        <f>AU347/AT347*100</f>
        <v>100</v>
      </c>
      <c r="AW347" s="12">
        <f>AV347*AS348</f>
        <v>7.0000000000000009</v>
      </c>
    </row>
    <row r="348" spans="2:90">
      <c r="AS348" s="7">
        <v>7.0000000000000007E-2</v>
      </c>
      <c r="AT348" s="7" t="s">
        <v>82</v>
      </c>
      <c r="AU348" s="7">
        <f>100*AS348</f>
        <v>7.0000000000000009</v>
      </c>
      <c r="AV348" s="7" t="s">
        <v>83</v>
      </c>
      <c r="AW348" s="12">
        <f>SUM(AW347)</f>
        <v>7.0000000000000009</v>
      </c>
      <c r="CG348" s="7">
        <f>SUM(E348,J348,O348,T348,Y348,AD348,AI348,AN348,AS348,AX348,BC348,BH348,BM348,BR348,BW348,CB348)</f>
        <v>7.0000000000000007E-2</v>
      </c>
      <c r="CJ348" s="7">
        <f>SUM(I348,N348,S348,X348,AC348,AH348,AM348,AR348,AW348,BB348,BG348,BL348,BQ348,BV348,CA348,CF348)</f>
        <v>7.0000000000000009</v>
      </c>
      <c r="CK348" s="7">
        <f>SUM(G348,L348,Q348,V348,AA348,AF348,AK348,AP348,AU348,AZ348,BE348,BJ348,BO348,BT348,BY348,CD348)</f>
        <v>7.0000000000000009</v>
      </c>
      <c r="CL348" s="7">
        <f>CJ348-CK348</f>
        <v>0</v>
      </c>
    </row>
    <row r="351" spans="2:90">
      <c r="B351" s="7" t="s">
        <v>161</v>
      </c>
      <c r="C351" s="7" t="s">
        <v>52</v>
      </c>
      <c r="D351" s="12" t="s">
        <v>155</v>
      </c>
      <c r="AT351" s="7">
        <v>264.5</v>
      </c>
      <c r="AU351" s="7">
        <v>264.5</v>
      </c>
      <c r="AV351" s="7">
        <f>AU351/AT351*100</f>
        <v>100</v>
      </c>
      <c r="AW351" s="12">
        <f>AV351*AS352</f>
        <v>15</v>
      </c>
    </row>
    <row r="352" spans="2:90">
      <c r="AS352" s="7">
        <v>0.15</v>
      </c>
      <c r="AT352" s="7" t="s">
        <v>82</v>
      </c>
      <c r="AU352" s="7">
        <f>100*AS352</f>
        <v>15</v>
      </c>
      <c r="AV352" s="7" t="s">
        <v>83</v>
      </c>
      <c r="AW352" s="12">
        <f>SUM(AW351)</f>
        <v>15</v>
      </c>
      <c r="CG352" s="7">
        <f>SUM(E352,J352,O352,T352,Y352,AD352,AI352,AN352,AS352,AX352,BC352,BH352,BM352,BR352,BW352,CB352)</f>
        <v>0.15</v>
      </c>
      <c r="CJ352" s="7">
        <f>SUM(I352,N352,S352,X352,AC352,AH352,AM352,AR352,AW352,BB352,BG352,BL352,BQ352,BV352,CA352,CF352)</f>
        <v>15</v>
      </c>
      <c r="CK352" s="7">
        <f>SUM(G352,L352,Q352,V352,AA352,AF352,AK352,AP352,AU352,AZ352,BE352,BJ352,BO352,BT352,BY352,CD352)</f>
        <v>15</v>
      </c>
      <c r="CL352" s="7">
        <f>CJ352-CK352</f>
        <v>0</v>
      </c>
    </row>
    <row r="355" spans="2:96">
      <c r="B355" s="7" t="s">
        <v>162</v>
      </c>
      <c r="C355" s="7" t="s">
        <v>52</v>
      </c>
      <c r="D355" s="12" t="s">
        <v>155</v>
      </c>
      <c r="AT355" s="7">
        <v>448.5</v>
      </c>
      <c r="AU355" s="7">
        <v>448.5</v>
      </c>
      <c r="AV355" s="7">
        <f>AU355/AT355*100</f>
        <v>100</v>
      </c>
      <c r="AW355" s="12">
        <f>AV355*AS356</f>
        <v>92</v>
      </c>
    </row>
    <row r="356" spans="2:96">
      <c r="AS356" s="7">
        <v>0.92</v>
      </c>
      <c r="AT356" s="7" t="s">
        <v>82</v>
      </c>
      <c r="AU356" s="7">
        <f>100*AS356</f>
        <v>92</v>
      </c>
      <c r="AV356" s="7" t="s">
        <v>83</v>
      </c>
      <c r="AW356" s="12">
        <f>SUM(AW355)</f>
        <v>92</v>
      </c>
      <c r="CG356" s="7">
        <f>SUM(E356,J356,O356,T356,Y356,AD356,AI356,AN356,AS356,AX356,BC356,BH356,BM356,BR356,BW356,CB356)</f>
        <v>0.92</v>
      </c>
      <c r="CH356" s="11">
        <f>SUM(CG324,CG328,CG332,CG336,CG340,CG344,CG348,CG352,CG356)</f>
        <v>4.07</v>
      </c>
      <c r="CJ356" s="7">
        <f>SUM(I356,N356,S356,X356,AC356,AH356,AM356,AR356,AW356,BB356,BG356,BL356,BQ356,BV356,CA356,CF356)</f>
        <v>92</v>
      </c>
      <c r="CK356" s="7">
        <f>SUM(G356,L356,Q356,V356,AA356,AF356,AK356,AP356,AU356,AZ356,BE356,BJ356,BO356,BT356,BY356,CD356)</f>
        <v>92</v>
      </c>
      <c r="CL356" s="7">
        <f>CJ356-CK356</f>
        <v>0</v>
      </c>
      <c r="CM356" s="7" t="s">
        <v>163</v>
      </c>
      <c r="CN356" s="7">
        <f>SUM(CG324,CG328,CG332,CG336,CG340,CG344,CG348,CG352,CG356)</f>
        <v>4.07</v>
      </c>
      <c r="CO356" s="7">
        <f>SUM(CJ324,CJ328,CJ332,CJ336,CJ340,CJ344,CJ348,CJ352,CJ356)</f>
        <v>407</v>
      </c>
      <c r="CP356" s="7">
        <f>SUM(CK324,CK328,CK332,CK336,CK340,CK344,CK348,CK352,CK356)</f>
        <v>407</v>
      </c>
      <c r="CQ356" s="7">
        <f>CO356-CP356</f>
        <v>0</v>
      </c>
      <c r="CR356" s="7">
        <f>CO356/CN356</f>
        <v>100</v>
      </c>
    </row>
    <row r="359" spans="2:96">
      <c r="B359" s="7" t="s">
        <v>164</v>
      </c>
      <c r="C359" s="7" t="s">
        <v>165</v>
      </c>
      <c r="D359" s="12" t="s">
        <v>16</v>
      </c>
      <c r="AY359" s="7">
        <v>425</v>
      </c>
      <c r="AZ359" s="7">
        <v>425</v>
      </c>
      <c r="BA359" s="7">
        <f>AZ359/AY359*100</f>
        <v>100</v>
      </c>
      <c r="BB359" s="12">
        <f>BA359*$AX$367/8</f>
        <v>1.5</v>
      </c>
    </row>
    <row r="360" spans="2:96">
      <c r="D360" s="12" t="s">
        <v>15</v>
      </c>
      <c r="AY360" s="7">
        <v>441</v>
      </c>
      <c r="AZ360" s="7">
        <v>441</v>
      </c>
      <c r="BA360" s="7">
        <f t="shared" ref="BA360:BA366" si="132">AZ360/AY360*100</f>
        <v>100</v>
      </c>
      <c r="BB360" s="12">
        <f t="shared" ref="BB360:BB366" si="133">BA360*$AX$367/8</f>
        <v>1.5</v>
      </c>
    </row>
    <row r="361" spans="2:96">
      <c r="D361" s="12" t="s">
        <v>17</v>
      </c>
      <c r="AY361" s="7">
        <v>441</v>
      </c>
      <c r="AZ361" s="7">
        <v>441</v>
      </c>
      <c r="BA361" s="7">
        <f t="shared" si="132"/>
        <v>100</v>
      </c>
      <c r="BB361" s="12">
        <f t="shared" si="133"/>
        <v>1.5</v>
      </c>
    </row>
    <row r="362" spans="2:96">
      <c r="D362" s="12" t="s">
        <v>18</v>
      </c>
      <c r="AY362" s="7">
        <v>441</v>
      </c>
      <c r="AZ362" s="7">
        <v>441</v>
      </c>
      <c r="BA362" s="7">
        <f t="shared" si="132"/>
        <v>100</v>
      </c>
      <c r="BB362" s="12">
        <f t="shared" si="133"/>
        <v>1.5</v>
      </c>
    </row>
    <row r="363" spans="2:96">
      <c r="D363" s="12" t="s">
        <v>19</v>
      </c>
      <c r="AY363" s="7">
        <v>539</v>
      </c>
      <c r="AZ363" s="7">
        <v>539</v>
      </c>
      <c r="BA363" s="7">
        <f t="shared" si="132"/>
        <v>100</v>
      </c>
      <c r="BB363" s="12">
        <f t="shared" si="133"/>
        <v>1.5</v>
      </c>
    </row>
    <row r="364" spans="2:96">
      <c r="D364" s="12" t="s">
        <v>20</v>
      </c>
      <c r="AY364" s="20">
        <v>475</v>
      </c>
      <c r="AZ364" s="20">
        <v>475</v>
      </c>
      <c r="BA364" s="7">
        <f t="shared" si="132"/>
        <v>100</v>
      </c>
      <c r="BB364" s="12">
        <f t="shared" si="133"/>
        <v>1.5</v>
      </c>
    </row>
    <row r="365" spans="2:96">
      <c r="D365" s="12" t="s">
        <v>21</v>
      </c>
      <c r="AY365" s="7">
        <v>441</v>
      </c>
      <c r="AZ365" s="7">
        <v>441</v>
      </c>
      <c r="BA365" s="7">
        <f t="shared" si="132"/>
        <v>100</v>
      </c>
      <c r="BB365" s="12">
        <f t="shared" si="133"/>
        <v>1.5</v>
      </c>
    </row>
    <row r="366" spans="2:96">
      <c r="D366" s="12" t="s">
        <v>22</v>
      </c>
      <c r="AY366" s="7">
        <v>441</v>
      </c>
      <c r="AZ366" s="7">
        <v>441</v>
      </c>
      <c r="BA366" s="7">
        <f t="shared" si="132"/>
        <v>100</v>
      </c>
      <c r="BB366" s="12">
        <f t="shared" si="133"/>
        <v>1.5</v>
      </c>
    </row>
    <row r="367" spans="2:96">
      <c r="AX367" s="7">
        <v>0.12</v>
      </c>
      <c r="AY367" s="7" t="s">
        <v>82</v>
      </c>
      <c r="AZ367" s="7">
        <f>100*AX367</f>
        <v>12</v>
      </c>
      <c r="BA367" s="7" t="s">
        <v>83</v>
      </c>
      <c r="BB367" s="12">
        <f>SUM(BB359:BB366)</f>
        <v>12</v>
      </c>
      <c r="CG367" s="7">
        <f>SUM(E367,J367,O367,T367,Y367,AD367,AI367,AN367,AS367,AX367,BC367,BH367,BM367,BR367,BW367,CB367)</f>
        <v>0.12</v>
      </c>
      <c r="CJ367" s="7">
        <f>SUM(I367,N367,S367,X367,AC367,AH367,AM367,AR367,AW367,BB367,BG367,BL367,BQ367,BV367,CA367,CF367)</f>
        <v>12</v>
      </c>
      <c r="CK367" s="7">
        <f>SUM(G367,L367,Q367,V367,AA367,AF367,AK367,AP367,AU367,AZ367,BE367,BJ367,BO367,BT367,BY367,CD367)</f>
        <v>12</v>
      </c>
      <c r="CL367" s="7">
        <f>CJ367-CK367</f>
        <v>0</v>
      </c>
    </row>
    <row r="370" spans="2:90">
      <c r="B370" s="7" t="s">
        <v>166</v>
      </c>
      <c r="C370" s="7" t="s">
        <v>165</v>
      </c>
      <c r="D370" s="12" t="s">
        <v>16</v>
      </c>
      <c r="AY370" s="7">
        <v>657</v>
      </c>
      <c r="AZ370" s="7">
        <v>657</v>
      </c>
      <c r="BA370" s="7">
        <f>AZ370/AY370*100</f>
        <v>100</v>
      </c>
      <c r="BB370" s="12">
        <f>BA370*$AX$378/8</f>
        <v>0.87500000000000011</v>
      </c>
    </row>
    <row r="371" spans="2:90">
      <c r="D371" s="12" t="s">
        <v>15</v>
      </c>
      <c r="AY371" s="7">
        <v>833</v>
      </c>
      <c r="AZ371" s="7">
        <v>833</v>
      </c>
      <c r="BA371" s="7">
        <f t="shared" ref="BA371:BA377" si="134">AZ371/AY371*100</f>
        <v>100</v>
      </c>
      <c r="BB371" s="12">
        <f t="shared" ref="BB371:BB377" si="135">BA371*$AX$378/8</f>
        <v>0.87500000000000011</v>
      </c>
    </row>
    <row r="372" spans="2:90">
      <c r="D372" s="12" t="s">
        <v>17</v>
      </c>
      <c r="AY372" s="7">
        <v>875</v>
      </c>
      <c r="AZ372" s="7">
        <v>875</v>
      </c>
      <c r="BA372" s="7">
        <f t="shared" si="134"/>
        <v>100</v>
      </c>
      <c r="BB372" s="12">
        <f t="shared" si="135"/>
        <v>0.87500000000000011</v>
      </c>
    </row>
    <row r="373" spans="2:90">
      <c r="D373" s="12" t="s">
        <v>18</v>
      </c>
      <c r="AY373" s="20">
        <v>875</v>
      </c>
      <c r="AZ373" s="20">
        <v>875</v>
      </c>
      <c r="BA373" s="7">
        <f t="shared" si="134"/>
        <v>100</v>
      </c>
      <c r="BB373" s="12">
        <f t="shared" si="135"/>
        <v>0.87500000000000011</v>
      </c>
    </row>
    <row r="374" spans="2:90">
      <c r="D374" s="12" t="s">
        <v>19</v>
      </c>
      <c r="AY374" s="7">
        <v>882</v>
      </c>
      <c r="AZ374" s="7">
        <v>882</v>
      </c>
      <c r="BA374" s="7">
        <f t="shared" si="134"/>
        <v>100</v>
      </c>
      <c r="BB374" s="12">
        <f t="shared" si="135"/>
        <v>0.87500000000000011</v>
      </c>
    </row>
    <row r="375" spans="2:90">
      <c r="D375" s="12" t="s">
        <v>20</v>
      </c>
      <c r="AY375" s="7">
        <v>735.29</v>
      </c>
      <c r="AZ375" s="7">
        <v>735.29</v>
      </c>
      <c r="BA375" s="7">
        <f t="shared" si="134"/>
        <v>100</v>
      </c>
      <c r="BB375" s="12">
        <f t="shared" si="135"/>
        <v>0.87500000000000011</v>
      </c>
    </row>
    <row r="376" spans="2:90">
      <c r="D376" s="12" t="s">
        <v>21</v>
      </c>
      <c r="AY376" s="7">
        <v>833</v>
      </c>
      <c r="AZ376" s="7">
        <v>833</v>
      </c>
      <c r="BA376" s="7">
        <f t="shared" si="134"/>
        <v>100</v>
      </c>
      <c r="BB376" s="12">
        <f t="shared" si="135"/>
        <v>0.87500000000000011</v>
      </c>
    </row>
    <row r="377" spans="2:90">
      <c r="D377" s="12" t="s">
        <v>22</v>
      </c>
      <c r="AY377" s="7">
        <v>833.33</v>
      </c>
      <c r="AZ377" s="7">
        <v>833.33</v>
      </c>
      <c r="BA377" s="7">
        <f t="shared" si="134"/>
        <v>100</v>
      </c>
      <c r="BB377" s="12">
        <f t="shared" si="135"/>
        <v>0.87500000000000011</v>
      </c>
    </row>
    <row r="378" spans="2:90">
      <c r="AX378" s="7">
        <v>7.0000000000000007E-2</v>
      </c>
      <c r="AY378" s="7" t="s">
        <v>82</v>
      </c>
      <c r="AZ378" s="7">
        <f>100*AX378</f>
        <v>7.0000000000000009</v>
      </c>
      <c r="BA378" s="7" t="s">
        <v>83</v>
      </c>
      <c r="BB378" s="12">
        <f>SUM(BB370:BB377)</f>
        <v>7.0000000000000009</v>
      </c>
      <c r="CG378" s="7">
        <f>SUM(E378,J378,O378,T378,Y378,AD378,AI378,AN378,AS378,AX378,BC378,BH378,BM378,BR378,BW378,CB378)</f>
        <v>7.0000000000000007E-2</v>
      </c>
      <c r="CJ378" s="7">
        <f>SUM(I378,N378,S378,X378,AC378,AH378,AM378,AR378,AW378,BB378,BG378,BL378,BQ378,BV378,CA378,CF378)</f>
        <v>7.0000000000000009</v>
      </c>
      <c r="CK378" s="7">
        <f>SUM(G378,L378,Q378,V378,AA378,AF378,AK378,AP378,AU378,AZ378,BE378,BJ378,BO378,BT378,BY378,CD378)</f>
        <v>7.0000000000000009</v>
      </c>
      <c r="CL378" s="7">
        <f>CJ378-CK378</f>
        <v>0</v>
      </c>
    </row>
    <row r="381" spans="2:90">
      <c r="B381" s="7" t="s">
        <v>167</v>
      </c>
      <c r="C381" s="7" t="s">
        <v>168</v>
      </c>
      <c r="D381" s="12" t="s">
        <v>16</v>
      </c>
      <c r="AY381" s="7">
        <v>1176</v>
      </c>
      <c r="AZ381" s="7">
        <v>1176</v>
      </c>
      <c r="BA381" s="7">
        <f>AZ381/AY381*100</f>
        <v>100</v>
      </c>
      <c r="BB381" s="12">
        <f>BA381*$AX$389/8</f>
        <v>7.2499999999999991</v>
      </c>
    </row>
    <row r="382" spans="2:90">
      <c r="D382" s="12" t="s">
        <v>15</v>
      </c>
      <c r="AY382" s="7">
        <v>1422</v>
      </c>
      <c r="AZ382" s="7">
        <v>1422</v>
      </c>
      <c r="BA382" s="7">
        <f t="shared" ref="BA382:BA388" si="136">AZ382/AY382*100</f>
        <v>100</v>
      </c>
      <c r="BB382" s="12">
        <f t="shared" ref="BB382:BB388" si="137">BA382*$AX$389/8</f>
        <v>7.2499999999999991</v>
      </c>
    </row>
    <row r="383" spans="2:90">
      <c r="D383" s="12" t="s">
        <v>17</v>
      </c>
      <c r="AY383" s="7">
        <v>1323.53</v>
      </c>
      <c r="AZ383" s="7">
        <v>1323.53</v>
      </c>
      <c r="BA383" s="7">
        <f t="shared" si="136"/>
        <v>100</v>
      </c>
      <c r="BB383" s="12">
        <f t="shared" si="137"/>
        <v>7.2499999999999991</v>
      </c>
    </row>
    <row r="384" spans="2:90">
      <c r="D384" s="12" t="s">
        <v>18</v>
      </c>
      <c r="AY384" s="7">
        <v>1225</v>
      </c>
      <c r="AZ384" s="7">
        <v>1225</v>
      </c>
      <c r="BA384" s="7">
        <f t="shared" si="136"/>
        <v>100</v>
      </c>
      <c r="BB384" s="12">
        <f t="shared" si="137"/>
        <v>7.2499999999999991</v>
      </c>
    </row>
    <row r="385" spans="2:90">
      <c r="D385" s="12" t="s">
        <v>19</v>
      </c>
      <c r="AY385" s="7">
        <v>1348</v>
      </c>
      <c r="AZ385" s="7">
        <v>1348</v>
      </c>
      <c r="BA385" s="7">
        <f t="shared" si="136"/>
        <v>100</v>
      </c>
      <c r="BB385" s="12">
        <f t="shared" si="137"/>
        <v>7.2499999999999991</v>
      </c>
    </row>
    <row r="386" spans="2:90">
      <c r="D386" s="12" t="s">
        <v>20</v>
      </c>
      <c r="AY386" s="7">
        <v>1225.49</v>
      </c>
      <c r="AZ386" s="7">
        <v>1225.49</v>
      </c>
      <c r="BA386" s="7">
        <f t="shared" si="136"/>
        <v>100</v>
      </c>
      <c r="BB386" s="12">
        <f t="shared" si="137"/>
        <v>7.2499999999999991</v>
      </c>
    </row>
    <row r="387" spans="2:90">
      <c r="D387" s="12" t="s">
        <v>21</v>
      </c>
      <c r="AY387" s="7">
        <v>1372.55</v>
      </c>
      <c r="AZ387" s="7">
        <v>1372.55</v>
      </c>
      <c r="BA387" s="7">
        <f t="shared" si="136"/>
        <v>100</v>
      </c>
      <c r="BB387" s="12">
        <f t="shared" si="137"/>
        <v>7.2499999999999991</v>
      </c>
    </row>
    <row r="388" spans="2:90">
      <c r="D388" s="12" t="s">
        <v>22</v>
      </c>
      <c r="AY388" s="7">
        <v>1348.04</v>
      </c>
      <c r="AZ388" s="7">
        <v>1348.04</v>
      </c>
      <c r="BA388" s="7">
        <f t="shared" si="136"/>
        <v>100</v>
      </c>
      <c r="BB388" s="12">
        <f t="shared" si="137"/>
        <v>7.2499999999999991</v>
      </c>
    </row>
    <row r="389" spans="2:90">
      <c r="AX389" s="7">
        <v>0.57999999999999996</v>
      </c>
      <c r="AY389" s="7" t="s">
        <v>82</v>
      </c>
      <c r="AZ389" s="7">
        <f>100*AX389</f>
        <v>57.999999999999993</v>
      </c>
      <c r="BA389" s="7" t="s">
        <v>83</v>
      </c>
      <c r="BB389" s="12">
        <f>SUM(BB381:BB388)</f>
        <v>57.999999999999993</v>
      </c>
      <c r="CG389" s="7">
        <f>SUM(E389,J389,O389,T389,Y389,AD389,AI389,AN389,AS389,AX389,BC389,BH389,BM389,BR389,BW389,CB389)</f>
        <v>0.57999999999999996</v>
      </c>
      <c r="CJ389" s="7">
        <f>SUM(I389,N389,S389,X389,AC389,AH389,AM389,AR389,AW389,BB389,BG389,BL389,BQ389,BV389,CA389,CF389)</f>
        <v>57.999999999999993</v>
      </c>
      <c r="CK389" s="7">
        <f>SUM(G389,L389,Q389,V389,AA389,AF389,AK389,AP389,AU389,AZ389,BE389,BJ389,BO389,BT389,BY389,CD389)</f>
        <v>57.999999999999993</v>
      </c>
      <c r="CL389" s="7">
        <f>CJ389-CK389</f>
        <v>0</v>
      </c>
    </row>
    <row r="392" spans="2:90">
      <c r="B392" s="7" t="s">
        <v>169</v>
      </c>
      <c r="C392" s="7" t="s">
        <v>170</v>
      </c>
      <c r="D392" s="12" t="s">
        <v>16</v>
      </c>
      <c r="AY392" s="7">
        <v>15</v>
      </c>
      <c r="AZ392" s="7">
        <v>15</v>
      </c>
      <c r="BA392" s="7">
        <f>AZ392/AY392*100</f>
        <v>100</v>
      </c>
      <c r="BB392" s="12">
        <f>BA392*$AX$400/8</f>
        <v>0.25</v>
      </c>
    </row>
    <row r="393" spans="2:90">
      <c r="D393" s="12" t="s">
        <v>15</v>
      </c>
      <c r="AY393" s="7">
        <v>15</v>
      </c>
      <c r="AZ393" s="7">
        <v>15</v>
      </c>
      <c r="BA393" s="7">
        <f t="shared" ref="BA393:BA399" si="138">AZ393/AY393*100</f>
        <v>100</v>
      </c>
      <c r="BB393" s="12">
        <f t="shared" ref="BB393:BB399" si="139">BA393*$AX$400/8</f>
        <v>0.25</v>
      </c>
    </row>
    <row r="394" spans="2:90">
      <c r="D394" s="12" t="s">
        <v>17</v>
      </c>
      <c r="AY394" s="7">
        <v>9.8000000000000007</v>
      </c>
      <c r="AZ394" s="7">
        <v>9.8000000000000007</v>
      </c>
      <c r="BA394" s="7">
        <f t="shared" si="138"/>
        <v>100</v>
      </c>
      <c r="BB394" s="12">
        <f t="shared" si="139"/>
        <v>0.25</v>
      </c>
    </row>
    <row r="395" spans="2:90">
      <c r="D395" s="12" t="s">
        <v>18</v>
      </c>
      <c r="AY395" s="7">
        <v>14</v>
      </c>
      <c r="AZ395" s="7">
        <v>14</v>
      </c>
      <c r="BA395" s="7">
        <f t="shared" si="138"/>
        <v>100</v>
      </c>
      <c r="BB395" s="12">
        <f t="shared" si="139"/>
        <v>0.25</v>
      </c>
    </row>
    <row r="396" spans="2:90">
      <c r="D396" s="12" t="s">
        <v>19</v>
      </c>
      <c r="AY396" s="7">
        <v>16</v>
      </c>
      <c r="AZ396" s="7">
        <v>16</v>
      </c>
      <c r="BA396" s="7">
        <f t="shared" si="138"/>
        <v>100</v>
      </c>
      <c r="BB396" s="12">
        <f t="shared" si="139"/>
        <v>0.25</v>
      </c>
    </row>
    <row r="397" spans="2:90">
      <c r="D397" s="12" t="s">
        <v>20</v>
      </c>
      <c r="AY397" s="7">
        <v>14.71</v>
      </c>
      <c r="AZ397" s="7">
        <v>14.71</v>
      </c>
      <c r="BA397" s="7">
        <f t="shared" si="138"/>
        <v>100</v>
      </c>
      <c r="BB397" s="12">
        <f t="shared" si="139"/>
        <v>0.25</v>
      </c>
    </row>
    <row r="398" spans="2:90">
      <c r="D398" s="12" t="s">
        <v>21</v>
      </c>
      <c r="AY398" s="7">
        <v>13.73</v>
      </c>
      <c r="AZ398" s="7">
        <v>13.73</v>
      </c>
      <c r="BA398" s="7">
        <f t="shared" si="138"/>
        <v>100</v>
      </c>
      <c r="BB398" s="12">
        <f t="shared" si="139"/>
        <v>0.25</v>
      </c>
    </row>
    <row r="399" spans="2:90">
      <c r="D399" s="12" t="s">
        <v>22</v>
      </c>
      <c r="AY399" s="7">
        <v>14.71</v>
      </c>
      <c r="AZ399" s="7">
        <v>14.71</v>
      </c>
      <c r="BA399" s="7">
        <f t="shared" si="138"/>
        <v>100</v>
      </c>
      <c r="BB399" s="12">
        <f t="shared" si="139"/>
        <v>0.25</v>
      </c>
    </row>
    <row r="400" spans="2:90">
      <c r="AX400" s="7">
        <v>0.02</v>
      </c>
      <c r="AY400" s="7" t="s">
        <v>82</v>
      </c>
      <c r="AZ400" s="7">
        <f>100*AX400</f>
        <v>2</v>
      </c>
      <c r="BA400" s="7" t="s">
        <v>83</v>
      </c>
      <c r="BB400" s="12">
        <f>SUM(BB392:BB399)</f>
        <v>2</v>
      </c>
      <c r="CG400" s="7">
        <f>SUM(E400,J400,O400,T400,Y400,AD400,AI400,AN400,AS400,AX400,BC400,BH400,BM400,BR400,BW400,CB400)</f>
        <v>0.02</v>
      </c>
      <c r="CJ400" s="7">
        <f>SUM(I400,N400,S400,X400,AC400,AH400,AM400,AR400,AW400,BB400,BG400,BL400,BQ400,BV400,CA400,CF400)</f>
        <v>2</v>
      </c>
      <c r="CK400" s="7">
        <f>SUM(G400,L400,Q400,V400,AA400,AF400,AK400,AP400,AU400,AZ400,BE400,BJ400,BO400,BT400,BY400,CD400)</f>
        <v>2</v>
      </c>
      <c r="CL400" s="7">
        <f>CJ400-CK400</f>
        <v>0</v>
      </c>
    </row>
    <row r="403" spans="2:90">
      <c r="B403" s="7" t="s">
        <v>171</v>
      </c>
      <c r="D403" s="12" t="s">
        <v>16</v>
      </c>
      <c r="AY403" s="7">
        <v>5</v>
      </c>
      <c r="AZ403" s="7">
        <v>5</v>
      </c>
      <c r="BA403" s="7">
        <f>AZ403/AY403*100</f>
        <v>100</v>
      </c>
      <c r="BB403" s="12">
        <f>BA403*$AX$411/8</f>
        <v>0.625</v>
      </c>
    </row>
    <row r="404" spans="2:90">
      <c r="D404" s="12" t="s">
        <v>15</v>
      </c>
      <c r="AY404" s="7">
        <v>2</v>
      </c>
      <c r="AZ404" s="7">
        <v>2</v>
      </c>
      <c r="BA404" s="7">
        <f t="shared" ref="BA404:BA410" si="140">AZ404/AY404*100</f>
        <v>100</v>
      </c>
      <c r="BB404" s="12">
        <f t="shared" ref="BB404:BB410" si="141">BA404*$AX$411/8</f>
        <v>0.625</v>
      </c>
    </row>
    <row r="405" spans="2:90">
      <c r="D405" s="12" t="s">
        <v>17</v>
      </c>
      <c r="AY405" s="7">
        <v>0.98</v>
      </c>
      <c r="AZ405" s="7">
        <v>0.98</v>
      </c>
      <c r="BA405" s="7">
        <f t="shared" si="140"/>
        <v>100</v>
      </c>
      <c r="BB405" s="12">
        <f t="shared" si="141"/>
        <v>0.625</v>
      </c>
    </row>
    <row r="406" spans="2:90">
      <c r="D406" s="12" t="s">
        <v>18</v>
      </c>
      <c r="AY406" s="7">
        <v>1</v>
      </c>
      <c r="AZ406" s="7">
        <v>1</v>
      </c>
      <c r="BA406" s="7">
        <f t="shared" si="140"/>
        <v>100</v>
      </c>
      <c r="BB406" s="12">
        <f t="shared" si="141"/>
        <v>0.625</v>
      </c>
    </row>
    <row r="407" spans="2:90">
      <c r="D407" s="12" t="s">
        <v>19</v>
      </c>
      <c r="AY407" s="7">
        <v>3</v>
      </c>
      <c r="AZ407" s="7">
        <v>3</v>
      </c>
      <c r="BA407" s="7">
        <f t="shared" si="140"/>
        <v>100</v>
      </c>
      <c r="BB407" s="12">
        <f t="shared" si="141"/>
        <v>0.625</v>
      </c>
    </row>
    <row r="408" spans="2:90">
      <c r="D408" s="12" t="s">
        <v>20</v>
      </c>
      <c r="AY408" s="7">
        <v>4.9000000000000004</v>
      </c>
      <c r="AZ408" s="7">
        <v>4.9000000000000004</v>
      </c>
      <c r="BA408" s="7">
        <f t="shared" si="140"/>
        <v>100</v>
      </c>
      <c r="BB408" s="12">
        <f t="shared" si="141"/>
        <v>0.625</v>
      </c>
    </row>
    <row r="409" spans="2:90">
      <c r="D409" s="12" t="s">
        <v>21</v>
      </c>
      <c r="AY409" s="7">
        <v>4.9000000000000004</v>
      </c>
      <c r="AZ409" s="7">
        <v>4.9000000000000004</v>
      </c>
      <c r="BA409" s="7">
        <f t="shared" si="140"/>
        <v>100</v>
      </c>
      <c r="BB409" s="12">
        <f t="shared" si="141"/>
        <v>0.625</v>
      </c>
    </row>
    <row r="410" spans="2:90">
      <c r="D410" s="12" t="s">
        <v>22</v>
      </c>
      <c r="AY410" s="7">
        <v>4.9000000000000004</v>
      </c>
      <c r="AZ410" s="7">
        <v>4.9000000000000004</v>
      </c>
      <c r="BA410" s="7">
        <f t="shared" si="140"/>
        <v>100</v>
      </c>
      <c r="BB410" s="12">
        <f t="shared" si="141"/>
        <v>0.625</v>
      </c>
    </row>
    <row r="411" spans="2:90">
      <c r="AX411" s="7">
        <v>0.05</v>
      </c>
      <c r="AY411" s="7" t="s">
        <v>82</v>
      </c>
      <c r="AZ411" s="7">
        <f>100*AX411</f>
        <v>5</v>
      </c>
      <c r="BA411" s="7" t="s">
        <v>83</v>
      </c>
      <c r="BB411" s="12">
        <f>SUM(BB403:BB410)</f>
        <v>5</v>
      </c>
      <c r="CG411" s="7">
        <f>SUM(E411,J411,O411,T411,Y411,AD411,AI411,AN411,AS411,AX411,BC411,BH411,BM411,BR411,BW411,CB411)</f>
        <v>0.05</v>
      </c>
      <c r="CJ411" s="7">
        <f>SUM(I411,N411,S411,X411,AC411,AH411,AM411,AR411,AW411,BB411,BG411,BL411,BQ411,BV411,CA411,CF411)</f>
        <v>5</v>
      </c>
      <c r="CK411" s="7">
        <f>SUM(G411,L411,Q411,V411,AA411,AF411,AK411,AP411,AU411,AZ411,BE411,BJ411,BO411,BT411,BY411,CD411)</f>
        <v>5</v>
      </c>
      <c r="CL411" s="7">
        <f>CJ411-CK411</f>
        <v>0</v>
      </c>
    </row>
    <row r="414" spans="2:90">
      <c r="B414" s="7" t="s">
        <v>172</v>
      </c>
      <c r="C414" s="7" t="s">
        <v>173</v>
      </c>
      <c r="D414" s="12" t="s">
        <v>16</v>
      </c>
      <c r="AY414" s="7">
        <v>284</v>
      </c>
      <c r="AZ414" s="7">
        <v>284</v>
      </c>
      <c r="BA414" s="7">
        <f>AZ414/AY414*100</f>
        <v>100</v>
      </c>
      <c r="BB414" s="12">
        <f>BA414*$AX$422/8</f>
        <v>0.25</v>
      </c>
    </row>
    <row r="415" spans="2:90">
      <c r="D415" s="12" t="s">
        <v>15</v>
      </c>
      <c r="AY415" s="7">
        <v>319</v>
      </c>
      <c r="AZ415" s="7">
        <v>319</v>
      </c>
      <c r="BA415" s="7">
        <f t="shared" ref="BA415:BA421" si="142">AZ415/AY415*100</f>
        <v>100</v>
      </c>
      <c r="BB415" s="12">
        <f t="shared" ref="BB415:BB421" si="143">BA415*$AX$422/8</f>
        <v>0.25</v>
      </c>
    </row>
    <row r="416" spans="2:90">
      <c r="D416" s="12" t="s">
        <v>17</v>
      </c>
      <c r="AY416" s="7">
        <v>196.08</v>
      </c>
      <c r="AZ416" s="7">
        <v>196.08</v>
      </c>
      <c r="BA416" s="7">
        <f t="shared" si="142"/>
        <v>100</v>
      </c>
      <c r="BB416" s="12">
        <f t="shared" si="143"/>
        <v>0.25</v>
      </c>
    </row>
    <row r="417" spans="2:90">
      <c r="D417" s="12" t="s">
        <v>18</v>
      </c>
      <c r="AY417" s="20">
        <v>368</v>
      </c>
      <c r="AZ417" s="20">
        <v>368</v>
      </c>
      <c r="BA417" s="7">
        <f t="shared" si="142"/>
        <v>100</v>
      </c>
      <c r="BB417" s="12">
        <f t="shared" si="143"/>
        <v>0.25</v>
      </c>
    </row>
    <row r="418" spans="2:90">
      <c r="D418" s="12" t="s">
        <v>19</v>
      </c>
      <c r="AY418" s="7">
        <v>196</v>
      </c>
      <c r="AZ418" s="7">
        <v>196</v>
      </c>
      <c r="BA418" s="7">
        <f t="shared" si="142"/>
        <v>100</v>
      </c>
      <c r="BB418" s="12">
        <f t="shared" si="143"/>
        <v>0.25</v>
      </c>
    </row>
    <row r="419" spans="2:90">
      <c r="D419" s="12" t="s">
        <v>20</v>
      </c>
      <c r="AY419" s="7">
        <v>122.55</v>
      </c>
      <c r="AZ419" s="7">
        <v>122.55</v>
      </c>
      <c r="BA419" s="7">
        <f t="shared" si="142"/>
        <v>100</v>
      </c>
      <c r="BB419" s="12">
        <f t="shared" si="143"/>
        <v>0.25</v>
      </c>
    </row>
    <row r="420" spans="2:90">
      <c r="D420" s="12" t="s">
        <v>21</v>
      </c>
      <c r="AY420" s="7">
        <v>196.08</v>
      </c>
      <c r="AZ420" s="7">
        <v>196.08</v>
      </c>
      <c r="BA420" s="7">
        <f t="shared" si="142"/>
        <v>100</v>
      </c>
      <c r="BB420" s="12">
        <f t="shared" si="143"/>
        <v>0.25</v>
      </c>
    </row>
    <row r="421" spans="2:90">
      <c r="D421" s="12" t="s">
        <v>22</v>
      </c>
      <c r="AY421" s="7">
        <v>367.65</v>
      </c>
      <c r="AZ421" s="7">
        <v>367.65</v>
      </c>
      <c r="BA421" s="7">
        <f t="shared" si="142"/>
        <v>100</v>
      </c>
      <c r="BB421" s="12">
        <f t="shared" si="143"/>
        <v>0.25</v>
      </c>
    </row>
    <row r="422" spans="2:90">
      <c r="AX422" s="7">
        <v>0.02</v>
      </c>
      <c r="AY422" s="7" t="s">
        <v>82</v>
      </c>
      <c r="AZ422" s="7">
        <f>100*AX422</f>
        <v>2</v>
      </c>
      <c r="BA422" s="7" t="s">
        <v>83</v>
      </c>
      <c r="BB422" s="12">
        <f>SUM(BB414:BB421)</f>
        <v>2</v>
      </c>
      <c r="CG422" s="7">
        <f>SUM(E422,J422,O422,T422,Y422,AD422,AI422,AN422,AS422,AX422,BC422,BH422,BM422,BR422,BW422,CB422)</f>
        <v>0.02</v>
      </c>
      <c r="CJ422" s="7">
        <f>SUM(I422,N422,S422,X422,AC422,AH422,AM422,AR422,AW422,BB422,BG422,BL422,BQ422,BV422,CA422,CF422)</f>
        <v>2</v>
      </c>
      <c r="CK422" s="7">
        <f>SUM(G422,L422,Q422,V422,AA422,AF422,AK422,AP422,AU422,AZ422,BE422,BJ422,BO422,BT422,BY422,CD422)</f>
        <v>2</v>
      </c>
      <c r="CL422" s="7">
        <f>CJ422-CK422</f>
        <v>0</v>
      </c>
    </row>
    <row r="425" spans="2:90">
      <c r="B425" s="15" t="s">
        <v>174</v>
      </c>
      <c r="C425" s="7" t="s">
        <v>170</v>
      </c>
      <c r="D425" s="12" t="s">
        <v>16</v>
      </c>
      <c r="AY425" s="7">
        <v>784</v>
      </c>
      <c r="AZ425" s="7">
        <v>784</v>
      </c>
      <c r="BA425" s="7">
        <f>AZ425/AY425*100</f>
        <v>100</v>
      </c>
      <c r="BB425" s="12">
        <f>BA425*$AX$433/7</f>
        <v>0.42857142857142855</v>
      </c>
    </row>
    <row r="426" spans="2:90">
      <c r="D426" s="12" t="s">
        <v>15</v>
      </c>
      <c r="AY426" s="20"/>
      <c r="AZ426" s="20"/>
    </row>
    <row r="427" spans="2:90">
      <c r="D427" s="12" t="s">
        <v>17</v>
      </c>
      <c r="AY427" s="7">
        <v>833</v>
      </c>
      <c r="AZ427" s="7">
        <v>833</v>
      </c>
      <c r="BA427" s="7">
        <f t="shared" ref="BA427:BA432" si="144">AZ427/AY427*100</f>
        <v>100</v>
      </c>
      <c r="BB427" s="12">
        <f t="shared" ref="BB427:BB432" si="145">BA427*$AX$433/7</f>
        <v>0.42857142857142855</v>
      </c>
    </row>
    <row r="428" spans="2:90">
      <c r="D428" s="12" t="s">
        <v>18</v>
      </c>
      <c r="AY428" s="7">
        <v>343</v>
      </c>
      <c r="AZ428" s="7">
        <v>343</v>
      </c>
      <c r="BA428" s="7">
        <f t="shared" si="144"/>
        <v>100</v>
      </c>
      <c r="BB428" s="12">
        <f t="shared" si="145"/>
        <v>0.42857142857142855</v>
      </c>
    </row>
    <row r="429" spans="2:90">
      <c r="D429" s="12" t="s">
        <v>19</v>
      </c>
      <c r="AY429" s="7">
        <v>833</v>
      </c>
      <c r="AZ429" s="7">
        <v>833</v>
      </c>
      <c r="BA429" s="7">
        <f t="shared" si="144"/>
        <v>100</v>
      </c>
      <c r="BB429" s="12">
        <f t="shared" si="145"/>
        <v>0.42857142857142855</v>
      </c>
    </row>
    <row r="430" spans="2:90">
      <c r="D430" s="12" t="s">
        <v>20</v>
      </c>
      <c r="AY430" s="7">
        <v>318.63</v>
      </c>
      <c r="AZ430" s="7">
        <v>318.63</v>
      </c>
      <c r="BA430" s="7">
        <f t="shared" si="144"/>
        <v>100</v>
      </c>
      <c r="BB430" s="12">
        <f t="shared" si="145"/>
        <v>0.42857142857142855</v>
      </c>
    </row>
    <row r="431" spans="2:90">
      <c r="D431" s="12" t="s">
        <v>21</v>
      </c>
      <c r="AY431" s="7">
        <v>784.31</v>
      </c>
      <c r="AZ431" s="7">
        <v>784.31</v>
      </c>
      <c r="BA431" s="7">
        <f t="shared" si="144"/>
        <v>100</v>
      </c>
      <c r="BB431" s="12">
        <f t="shared" si="145"/>
        <v>0.42857142857142855</v>
      </c>
    </row>
    <row r="432" spans="2:90">
      <c r="D432" s="12" t="s">
        <v>22</v>
      </c>
      <c r="AY432" s="7">
        <v>514.71</v>
      </c>
      <c r="AZ432" s="7">
        <v>514.71</v>
      </c>
      <c r="BA432" s="7">
        <f t="shared" si="144"/>
        <v>100</v>
      </c>
      <c r="BB432" s="12">
        <f t="shared" si="145"/>
        <v>0.42857142857142855</v>
      </c>
    </row>
    <row r="433" spans="2:90">
      <c r="AX433" s="7">
        <v>0.03</v>
      </c>
      <c r="AY433" s="7" t="s">
        <v>82</v>
      </c>
      <c r="AZ433" s="7">
        <f>100*AX433</f>
        <v>3</v>
      </c>
      <c r="BA433" s="7" t="s">
        <v>83</v>
      </c>
      <c r="BB433" s="12">
        <f>SUM(BB425:BB432)</f>
        <v>2.9999999999999996</v>
      </c>
      <c r="CG433" s="7">
        <f>SUM(E433,J433,O433,T433,Y433,AD433,AI433,AN433,AS433,AX433,BC433,BH433,BM433,BR433,BW433,CB433)</f>
        <v>0.03</v>
      </c>
      <c r="CJ433" s="7">
        <f>SUM(I433,N433,S433,X433,AC433,AH433,AM433,AR433,AW433,BB433,BG433,BL433,BQ433,BV433,CA433,CF433)</f>
        <v>2.9999999999999996</v>
      </c>
      <c r="CK433" s="7">
        <f>SUM(G433,L433,Q433,V433,AA433,AF433,AK433,AP433,AU433,AZ433,BE433,BJ433,BO433,BT433,BY433,CD433)</f>
        <v>3</v>
      </c>
      <c r="CL433" s="7">
        <f>CJ433-CK433</f>
        <v>0</v>
      </c>
    </row>
    <row r="436" spans="2:90">
      <c r="B436" s="7" t="s">
        <v>175</v>
      </c>
      <c r="C436" s="7" t="s">
        <v>170</v>
      </c>
      <c r="D436" s="12" t="s">
        <v>16</v>
      </c>
      <c r="AY436" s="7">
        <v>59</v>
      </c>
      <c r="AZ436" s="7">
        <v>59</v>
      </c>
      <c r="BA436" s="7">
        <f>AZ436/AY436*100</f>
        <v>100</v>
      </c>
      <c r="BB436" s="12">
        <f>BA436*$AX$444/8</f>
        <v>4.625</v>
      </c>
    </row>
    <row r="437" spans="2:90">
      <c r="D437" s="12" t="s">
        <v>15</v>
      </c>
      <c r="AY437" s="7">
        <v>49</v>
      </c>
      <c r="AZ437" s="7">
        <v>49</v>
      </c>
      <c r="BA437" s="7">
        <f t="shared" ref="BA437:BA443" si="146">AZ437/AY437*100</f>
        <v>100</v>
      </c>
      <c r="BB437" s="12">
        <f t="shared" ref="BB437:BB443" si="147">BA437*$AX$444/8</f>
        <v>4.625</v>
      </c>
    </row>
    <row r="438" spans="2:90">
      <c r="D438" s="12" t="s">
        <v>17</v>
      </c>
      <c r="AY438" s="7">
        <v>49.02</v>
      </c>
      <c r="AZ438" s="7">
        <v>49.02</v>
      </c>
      <c r="BA438" s="7">
        <f t="shared" si="146"/>
        <v>100</v>
      </c>
      <c r="BB438" s="12">
        <f t="shared" si="147"/>
        <v>4.625</v>
      </c>
    </row>
    <row r="439" spans="2:90">
      <c r="D439" s="12" t="s">
        <v>18</v>
      </c>
      <c r="AY439" s="7">
        <v>29</v>
      </c>
      <c r="AZ439" s="7">
        <v>29</v>
      </c>
      <c r="BA439" s="7">
        <f t="shared" si="146"/>
        <v>100</v>
      </c>
      <c r="BB439" s="12">
        <f t="shared" si="147"/>
        <v>4.625</v>
      </c>
    </row>
    <row r="440" spans="2:90">
      <c r="D440" s="12" t="s">
        <v>19</v>
      </c>
      <c r="AY440" s="7">
        <v>44</v>
      </c>
      <c r="AZ440" s="7">
        <v>44</v>
      </c>
      <c r="BA440" s="7">
        <f t="shared" si="146"/>
        <v>100</v>
      </c>
      <c r="BB440" s="12">
        <f t="shared" si="147"/>
        <v>4.625</v>
      </c>
    </row>
    <row r="441" spans="2:90">
      <c r="D441" s="12" t="s">
        <v>20</v>
      </c>
      <c r="AY441" s="7">
        <v>49.02</v>
      </c>
      <c r="AZ441" s="7">
        <v>49.02</v>
      </c>
      <c r="BA441" s="7">
        <f t="shared" si="146"/>
        <v>100</v>
      </c>
      <c r="BB441" s="12">
        <f t="shared" si="147"/>
        <v>4.625</v>
      </c>
    </row>
    <row r="442" spans="2:90">
      <c r="D442" s="12" t="s">
        <v>21</v>
      </c>
      <c r="AY442" s="7">
        <v>34.31</v>
      </c>
      <c r="AZ442" s="7">
        <v>34.31</v>
      </c>
      <c r="BA442" s="7">
        <f t="shared" si="146"/>
        <v>100</v>
      </c>
      <c r="BB442" s="12">
        <f t="shared" si="147"/>
        <v>4.625</v>
      </c>
    </row>
    <row r="443" spans="2:90">
      <c r="D443" s="12" t="s">
        <v>22</v>
      </c>
      <c r="AY443" s="7">
        <v>49.02</v>
      </c>
      <c r="AZ443" s="7">
        <v>49.02</v>
      </c>
      <c r="BA443" s="7">
        <f t="shared" si="146"/>
        <v>100</v>
      </c>
      <c r="BB443" s="12">
        <f t="shared" si="147"/>
        <v>4.625</v>
      </c>
    </row>
    <row r="444" spans="2:90">
      <c r="AX444" s="7">
        <v>0.37</v>
      </c>
      <c r="AY444" s="7" t="s">
        <v>82</v>
      </c>
      <c r="AZ444" s="7">
        <f>100*AX444</f>
        <v>37</v>
      </c>
      <c r="BA444" s="7" t="s">
        <v>83</v>
      </c>
      <c r="BB444" s="12">
        <f>SUM(BB436:BB443)</f>
        <v>37</v>
      </c>
      <c r="CG444" s="7">
        <f>SUM(E444,J444,O444,T444,Y444,AD444,AI444,AN444,AS444,AX444,BC444,BH444,BM444,BR444,BW444,CB444)</f>
        <v>0.37</v>
      </c>
      <c r="CJ444" s="7">
        <f>SUM(I444,N444,S444,X444,AC444,AH444,AM444,AR444,AW444,BB444,BG444,BL444,BQ444,BV444,CA444,CF444)</f>
        <v>37</v>
      </c>
      <c r="CK444" s="7">
        <f>SUM(G444,L444,Q444,V444,AA444,AF444,AK444,AP444,AU444,AZ444,BE444,BJ444,BO444,BT444,BY444,CD444)</f>
        <v>37</v>
      </c>
      <c r="CL444" s="7">
        <f>CJ444-CK444</f>
        <v>0</v>
      </c>
    </row>
    <row r="447" spans="2:90">
      <c r="B447" s="7" t="s">
        <v>176</v>
      </c>
      <c r="C447" s="7" t="s">
        <v>170</v>
      </c>
      <c r="D447" s="12" t="s">
        <v>16</v>
      </c>
      <c r="AY447" s="7">
        <v>309</v>
      </c>
      <c r="AZ447" s="7">
        <v>309</v>
      </c>
      <c r="BA447" s="7">
        <f>AZ447/AY447*100</f>
        <v>100</v>
      </c>
      <c r="BB447" s="12">
        <f>BA447*$AX$455/8</f>
        <v>1.875</v>
      </c>
    </row>
    <row r="448" spans="2:90">
      <c r="D448" s="12" t="s">
        <v>15</v>
      </c>
      <c r="AY448" s="7">
        <v>294</v>
      </c>
      <c r="AZ448" s="7">
        <v>294</v>
      </c>
      <c r="BA448" s="7">
        <f t="shared" ref="BA448:BA454" si="148">AZ448/AY448*100</f>
        <v>100</v>
      </c>
      <c r="BB448" s="12">
        <f t="shared" ref="BB448:BB454" si="149">BA448*$AX$455/8</f>
        <v>1.875</v>
      </c>
    </row>
    <row r="449" spans="2:90">
      <c r="D449" s="12" t="s">
        <v>17</v>
      </c>
      <c r="AY449" s="7">
        <v>275</v>
      </c>
      <c r="AZ449" s="7">
        <v>275</v>
      </c>
      <c r="BA449" s="7">
        <f t="shared" si="148"/>
        <v>100</v>
      </c>
      <c r="BB449" s="12">
        <f t="shared" si="149"/>
        <v>1.875</v>
      </c>
    </row>
    <row r="450" spans="2:90">
      <c r="D450" s="12" t="s">
        <v>18</v>
      </c>
      <c r="AY450" s="7">
        <v>270</v>
      </c>
      <c r="AZ450" s="7">
        <v>270</v>
      </c>
      <c r="BA450" s="7">
        <f t="shared" si="148"/>
        <v>100</v>
      </c>
      <c r="BB450" s="12">
        <f t="shared" si="149"/>
        <v>1.875</v>
      </c>
    </row>
    <row r="451" spans="2:90">
      <c r="D451" s="12" t="s">
        <v>19</v>
      </c>
      <c r="AY451" s="7">
        <v>294</v>
      </c>
      <c r="AZ451" s="7">
        <v>294</v>
      </c>
      <c r="BA451" s="7">
        <f t="shared" si="148"/>
        <v>100</v>
      </c>
      <c r="BB451" s="12">
        <f t="shared" si="149"/>
        <v>1.875</v>
      </c>
    </row>
    <row r="452" spans="2:90">
      <c r="D452" s="12" t="s">
        <v>20</v>
      </c>
      <c r="AY452" s="7">
        <v>328.43</v>
      </c>
      <c r="AZ452" s="7">
        <v>328.43</v>
      </c>
      <c r="BA452" s="7">
        <f t="shared" si="148"/>
        <v>100</v>
      </c>
      <c r="BB452" s="12">
        <f t="shared" si="149"/>
        <v>1.875</v>
      </c>
    </row>
    <row r="453" spans="2:90">
      <c r="D453" s="12" t="s">
        <v>21</v>
      </c>
      <c r="AY453" s="7">
        <v>284.31</v>
      </c>
      <c r="AZ453" s="7">
        <v>284.31</v>
      </c>
      <c r="BA453" s="7">
        <f t="shared" si="148"/>
        <v>100</v>
      </c>
      <c r="BB453" s="12">
        <f t="shared" si="149"/>
        <v>1.875</v>
      </c>
    </row>
    <row r="454" spans="2:90">
      <c r="D454" s="12" t="s">
        <v>22</v>
      </c>
      <c r="AY454" s="7">
        <v>284.31</v>
      </c>
      <c r="AZ454" s="7">
        <v>284.31</v>
      </c>
      <c r="BA454" s="7">
        <f t="shared" si="148"/>
        <v>100</v>
      </c>
      <c r="BB454" s="12">
        <f t="shared" si="149"/>
        <v>1.875</v>
      </c>
    </row>
    <row r="455" spans="2:90">
      <c r="AX455" s="7">
        <v>0.15</v>
      </c>
      <c r="AY455" s="7" t="s">
        <v>82</v>
      </c>
      <c r="AZ455" s="7">
        <f>100*AX455</f>
        <v>15</v>
      </c>
      <c r="BA455" s="7" t="s">
        <v>83</v>
      </c>
      <c r="BB455" s="12">
        <f>SUM(BB447:BB454)</f>
        <v>15</v>
      </c>
      <c r="CG455" s="7">
        <f>SUM(E455,J455,O455,T455,Y455,AD455,AI455,AN455,AS455,AX455,BC455,BH455,BM455,BR455,BW455,CB455)</f>
        <v>0.15</v>
      </c>
      <c r="CJ455" s="7">
        <f>SUM(I455,N455,S455,X455,AC455,AH455,AM455,AR455,AW455,BB455,BG455,BL455,BQ455,BV455,CA455,CF455)</f>
        <v>15</v>
      </c>
      <c r="CK455" s="7">
        <f>SUM(G455,L455,Q455,V455,AA455,AF455,AK455,AP455,AU455,AZ455,BE455,BJ455,BO455,BT455,BY455,CD455)</f>
        <v>15</v>
      </c>
      <c r="CL455" s="7">
        <f>CJ455-CK455</f>
        <v>0</v>
      </c>
    </row>
    <row r="458" spans="2:90">
      <c r="B458" s="7" t="s">
        <v>177</v>
      </c>
      <c r="C458" s="7" t="s">
        <v>170</v>
      </c>
      <c r="D458" s="12" t="s">
        <v>16</v>
      </c>
      <c r="AY458" s="7">
        <v>225</v>
      </c>
      <c r="AZ458" s="7">
        <v>225</v>
      </c>
      <c r="BA458" s="7">
        <f>AZ458/AY458*100</f>
        <v>100</v>
      </c>
      <c r="BB458" s="12">
        <f>BA458*$AX$466/8</f>
        <v>2.25</v>
      </c>
    </row>
    <row r="459" spans="2:90">
      <c r="D459" s="12" t="s">
        <v>15</v>
      </c>
      <c r="AY459" s="7">
        <v>245</v>
      </c>
      <c r="AZ459" s="7">
        <v>245</v>
      </c>
      <c r="BA459" s="7">
        <f t="shared" ref="BA459:BA465" si="150">AZ459/AY459*100</f>
        <v>100</v>
      </c>
      <c r="BB459" s="12">
        <f t="shared" ref="BB459:BB465" si="151">BA459*$AX$466/8</f>
        <v>2.25</v>
      </c>
    </row>
    <row r="460" spans="2:90">
      <c r="D460" s="12" t="s">
        <v>17</v>
      </c>
      <c r="AY460" s="7">
        <v>245</v>
      </c>
      <c r="AZ460" s="7">
        <v>245</v>
      </c>
      <c r="BA460" s="7">
        <f t="shared" si="150"/>
        <v>100</v>
      </c>
      <c r="BB460" s="12">
        <f t="shared" si="151"/>
        <v>2.25</v>
      </c>
    </row>
    <row r="461" spans="2:90">
      <c r="D461" s="12" t="s">
        <v>18</v>
      </c>
      <c r="AY461" s="7">
        <v>245</v>
      </c>
      <c r="AZ461" s="7">
        <v>245</v>
      </c>
      <c r="BA461" s="7">
        <f t="shared" si="150"/>
        <v>100</v>
      </c>
      <c r="BB461" s="12">
        <f t="shared" si="151"/>
        <v>2.25</v>
      </c>
    </row>
    <row r="462" spans="2:90">
      <c r="D462" s="12" t="s">
        <v>19</v>
      </c>
      <c r="AY462" s="7">
        <v>245</v>
      </c>
      <c r="AZ462" s="7">
        <v>245</v>
      </c>
      <c r="BA462" s="7">
        <f t="shared" si="150"/>
        <v>100</v>
      </c>
      <c r="BB462" s="12">
        <f t="shared" si="151"/>
        <v>2.25</v>
      </c>
    </row>
    <row r="463" spans="2:90">
      <c r="D463" s="12" t="s">
        <v>20</v>
      </c>
      <c r="AY463" s="7">
        <v>250</v>
      </c>
      <c r="AZ463" s="7">
        <v>250</v>
      </c>
      <c r="BA463" s="7">
        <f t="shared" si="150"/>
        <v>100</v>
      </c>
      <c r="BB463" s="12">
        <f t="shared" si="151"/>
        <v>2.25</v>
      </c>
    </row>
    <row r="464" spans="2:90">
      <c r="D464" s="12" t="s">
        <v>21</v>
      </c>
      <c r="AY464" s="7">
        <v>274.51</v>
      </c>
      <c r="AZ464" s="7">
        <v>274.51</v>
      </c>
      <c r="BA464" s="7">
        <f t="shared" si="150"/>
        <v>100</v>
      </c>
      <c r="BB464" s="12">
        <f t="shared" si="151"/>
        <v>2.25</v>
      </c>
    </row>
    <row r="465" spans="2:90">
      <c r="D465" s="12" t="s">
        <v>22</v>
      </c>
      <c r="AY465" s="7">
        <v>275</v>
      </c>
      <c r="AZ465" s="7">
        <v>275</v>
      </c>
      <c r="BA465" s="7">
        <f t="shared" si="150"/>
        <v>100</v>
      </c>
      <c r="BB465" s="12">
        <f t="shared" si="151"/>
        <v>2.25</v>
      </c>
    </row>
    <row r="466" spans="2:90">
      <c r="AX466" s="7">
        <v>0.18</v>
      </c>
      <c r="AY466" s="7" t="s">
        <v>82</v>
      </c>
      <c r="AZ466" s="7">
        <f>100*AX466</f>
        <v>18</v>
      </c>
      <c r="BA466" s="7" t="s">
        <v>83</v>
      </c>
      <c r="BB466" s="12">
        <f>SUM(BB458:BB465)</f>
        <v>18</v>
      </c>
      <c r="CG466" s="7">
        <f>SUM(E466,J466,O466,T466,Y466,AD466,AI466,AN466,AS466,AX466,BC466,BH466,BM466,BR466,BW466,CB466)</f>
        <v>0.18</v>
      </c>
      <c r="CJ466" s="7">
        <f>SUM(I466,N466,S466,X466,AC466,AH466,AM466,AR466,AW466,BB466,BG466,BL466,BQ466,BV466,CA466,CF466)</f>
        <v>18</v>
      </c>
      <c r="CK466" s="7">
        <f>SUM(G466,L466,Q466,V466,AA466,AF466,AK466,AP466,AU466,AZ466,BE466,BJ466,BO466,BT466,BY466,CD466)</f>
        <v>18</v>
      </c>
      <c r="CL466" s="7">
        <f>CJ466-CK466</f>
        <v>0</v>
      </c>
    </row>
    <row r="469" spans="2:90">
      <c r="B469" s="7" t="s">
        <v>178</v>
      </c>
      <c r="C469" s="7" t="s">
        <v>170</v>
      </c>
      <c r="D469" s="12" t="s">
        <v>16</v>
      </c>
      <c r="AY469" s="7">
        <v>10</v>
      </c>
      <c r="AZ469" s="7">
        <v>10</v>
      </c>
      <c r="BA469" s="7">
        <f>AZ469/AY469*100</f>
        <v>100</v>
      </c>
      <c r="BB469" s="12">
        <f>BA469*$AX$477/8</f>
        <v>1.5</v>
      </c>
    </row>
    <row r="470" spans="2:90">
      <c r="D470" s="12" t="s">
        <v>15</v>
      </c>
      <c r="AY470" s="7">
        <v>15</v>
      </c>
      <c r="AZ470" s="7">
        <v>15</v>
      </c>
      <c r="BA470" s="7">
        <f t="shared" ref="BA470:BA476" si="152">AZ470/AY470*100</f>
        <v>100</v>
      </c>
      <c r="BB470" s="12">
        <f t="shared" ref="BB470:BB476" si="153">BA470*$AX$477/8</f>
        <v>1.5</v>
      </c>
    </row>
    <row r="471" spans="2:90">
      <c r="D471" s="12" t="s">
        <v>17</v>
      </c>
      <c r="AY471" s="7">
        <v>7.84</v>
      </c>
      <c r="AZ471" s="7">
        <v>7.84</v>
      </c>
      <c r="BA471" s="7">
        <f t="shared" si="152"/>
        <v>100</v>
      </c>
      <c r="BB471" s="12">
        <f t="shared" si="153"/>
        <v>1.5</v>
      </c>
    </row>
    <row r="472" spans="2:90">
      <c r="D472" s="12" t="s">
        <v>18</v>
      </c>
      <c r="AY472" s="7">
        <v>10</v>
      </c>
      <c r="AZ472" s="7">
        <v>10</v>
      </c>
      <c r="BA472" s="7">
        <f t="shared" si="152"/>
        <v>100</v>
      </c>
      <c r="BB472" s="12">
        <f t="shared" si="153"/>
        <v>1.5</v>
      </c>
    </row>
    <row r="473" spans="2:90">
      <c r="D473" s="12" t="s">
        <v>19</v>
      </c>
      <c r="AY473" s="7">
        <v>18</v>
      </c>
      <c r="AZ473" s="7">
        <v>18</v>
      </c>
      <c r="BA473" s="7">
        <f t="shared" si="152"/>
        <v>100</v>
      </c>
      <c r="BB473" s="12">
        <f t="shared" si="153"/>
        <v>1.5</v>
      </c>
    </row>
    <row r="474" spans="2:90">
      <c r="D474" s="12" t="s">
        <v>20</v>
      </c>
      <c r="AY474" s="7">
        <v>9.8000000000000007</v>
      </c>
      <c r="AZ474" s="7">
        <v>9.8000000000000007</v>
      </c>
      <c r="BA474" s="7">
        <f t="shared" si="152"/>
        <v>100</v>
      </c>
      <c r="BB474" s="12">
        <f t="shared" si="153"/>
        <v>1.5</v>
      </c>
    </row>
    <row r="475" spans="2:90">
      <c r="D475" s="12" t="s">
        <v>21</v>
      </c>
      <c r="AY475" s="7">
        <v>9.8000000000000007</v>
      </c>
      <c r="AZ475" s="7">
        <v>9.8000000000000007</v>
      </c>
      <c r="BA475" s="7">
        <f t="shared" si="152"/>
        <v>100</v>
      </c>
      <c r="BB475" s="12">
        <f t="shared" si="153"/>
        <v>1.5</v>
      </c>
    </row>
    <row r="476" spans="2:90">
      <c r="D476" s="12" t="s">
        <v>22</v>
      </c>
      <c r="AY476" s="7">
        <v>9.8000000000000007</v>
      </c>
      <c r="AZ476" s="7">
        <v>9.8000000000000007</v>
      </c>
      <c r="BA476" s="7">
        <f t="shared" si="152"/>
        <v>100</v>
      </c>
      <c r="BB476" s="12">
        <f t="shared" si="153"/>
        <v>1.5</v>
      </c>
    </row>
    <row r="477" spans="2:90">
      <c r="AX477" s="7">
        <v>0.12</v>
      </c>
      <c r="AY477" s="7" t="s">
        <v>82</v>
      </c>
      <c r="AZ477" s="7">
        <f>100*AX477</f>
        <v>12</v>
      </c>
      <c r="BA477" s="7" t="s">
        <v>83</v>
      </c>
      <c r="BB477" s="12">
        <f>SUM(BB469:BB476)</f>
        <v>12</v>
      </c>
      <c r="CG477" s="7">
        <f>SUM(E477,J477,O477,T477,Y477,AD477,AI477,AN477,AS477,AX477,BC477,BH477,BM477,BR477,BW477,CB477)</f>
        <v>0.12</v>
      </c>
      <c r="CJ477" s="7">
        <f>SUM(I477,N477,S477,X477,AC477,AH477,AM477,AR477,AW477,BB477,BG477,BL477,BQ477,BV477,CA477,CF477)</f>
        <v>12</v>
      </c>
      <c r="CK477" s="7">
        <f>SUM(G477,L477,Q477,V477,AA477,AF477,AK477,AP477,AU477,AZ477,BE477,BJ477,BO477,BT477,BY477,CD477)</f>
        <v>12</v>
      </c>
      <c r="CL477" s="7">
        <f>CJ477-CK477</f>
        <v>0</v>
      </c>
    </row>
    <row r="480" spans="2:90">
      <c r="B480" s="7" t="s">
        <v>179</v>
      </c>
      <c r="C480" s="7" t="s">
        <v>70</v>
      </c>
      <c r="D480" s="12" t="s">
        <v>16</v>
      </c>
      <c r="AY480" s="7">
        <v>221</v>
      </c>
      <c r="AZ480" s="7">
        <v>221</v>
      </c>
      <c r="BA480" s="7">
        <f>AZ480/AY480*100</f>
        <v>100</v>
      </c>
      <c r="BB480" s="12">
        <f>BA480*$AX$488/8</f>
        <v>2</v>
      </c>
    </row>
    <row r="481" spans="2:90">
      <c r="D481" s="12" t="s">
        <v>15</v>
      </c>
      <c r="AY481" s="7">
        <v>392</v>
      </c>
      <c r="AZ481" s="7">
        <v>392</v>
      </c>
      <c r="BA481" s="7">
        <f t="shared" ref="BA481:BA487" si="154">AZ481/AY481*100</f>
        <v>100</v>
      </c>
      <c r="BB481" s="12">
        <f t="shared" ref="BB481:BB487" si="155">BA481*$AX$488/8</f>
        <v>2</v>
      </c>
    </row>
    <row r="482" spans="2:90">
      <c r="D482" s="12" t="s">
        <v>17</v>
      </c>
      <c r="AY482" s="7">
        <v>375</v>
      </c>
      <c r="AZ482" s="7">
        <v>375</v>
      </c>
      <c r="BA482" s="7">
        <f t="shared" si="154"/>
        <v>100</v>
      </c>
      <c r="BB482" s="12">
        <f t="shared" si="155"/>
        <v>2</v>
      </c>
    </row>
    <row r="483" spans="2:90">
      <c r="D483" s="12" t="s">
        <v>18</v>
      </c>
      <c r="AY483" s="7">
        <v>441</v>
      </c>
      <c r="AZ483" s="7">
        <v>441</v>
      </c>
      <c r="BA483" s="7">
        <f t="shared" si="154"/>
        <v>100</v>
      </c>
      <c r="BB483" s="12">
        <f t="shared" si="155"/>
        <v>2</v>
      </c>
    </row>
    <row r="484" spans="2:90">
      <c r="D484" s="12" t="s">
        <v>19</v>
      </c>
      <c r="AY484" s="7">
        <v>343</v>
      </c>
      <c r="AZ484" s="7">
        <v>343</v>
      </c>
      <c r="BA484" s="7">
        <f t="shared" si="154"/>
        <v>100</v>
      </c>
      <c r="BB484" s="12">
        <f t="shared" si="155"/>
        <v>2</v>
      </c>
    </row>
    <row r="485" spans="2:90">
      <c r="D485" s="12" t="s">
        <v>20</v>
      </c>
      <c r="AY485" s="7">
        <v>245.1</v>
      </c>
      <c r="AZ485" s="7">
        <v>245.1</v>
      </c>
      <c r="BA485" s="7">
        <f t="shared" si="154"/>
        <v>100</v>
      </c>
      <c r="BB485" s="12">
        <f t="shared" si="155"/>
        <v>2</v>
      </c>
    </row>
    <row r="486" spans="2:90">
      <c r="D486" s="12" t="s">
        <v>21</v>
      </c>
      <c r="AY486" s="7">
        <v>294.12</v>
      </c>
      <c r="AZ486" s="7">
        <v>294.12</v>
      </c>
      <c r="BA486" s="7">
        <f t="shared" si="154"/>
        <v>100</v>
      </c>
      <c r="BB486" s="12">
        <f t="shared" si="155"/>
        <v>2</v>
      </c>
    </row>
    <row r="487" spans="2:90">
      <c r="D487" s="12" t="s">
        <v>22</v>
      </c>
      <c r="AY487" s="7">
        <v>441.18</v>
      </c>
      <c r="AZ487" s="7">
        <v>441.18</v>
      </c>
      <c r="BA487" s="7">
        <f t="shared" si="154"/>
        <v>100</v>
      </c>
      <c r="BB487" s="12">
        <f t="shared" si="155"/>
        <v>2</v>
      </c>
    </row>
    <row r="488" spans="2:90">
      <c r="AX488" s="7">
        <v>0.16</v>
      </c>
      <c r="AY488" s="7" t="s">
        <v>82</v>
      </c>
      <c r="AZ488" s="7">
        <f>100*AX488</f>
        <v>16</v>
      </c>
      <c r="BA488" s="7" t="s">
        <v>83</v>
      </c>
      <c r="BB488" s="12">
        <f>SUM(BB480:BB487)</f>
        <v>16</v>
      </c>
      <c r="CG488" s="7">
        <f>SUM(E488,J488,O488,T488,Y488,AD488,AI488,AN488,AS488,AX488,BC488,BH488,BM488,BR488,BW488,CB488)</f>
        <v>0.16</v>
      </c>
      <c r="CJ488" s="7">
        <f>SUM(I488,N488,S488,X488,AC488,AH488,AM488,AR488,AW488,BB488,BG488,BL488,BQ488,BV488,CA488,CF488)</f>
        <v>16</v>
      </c>
      <c r="CK488" s="7">
        <f>SUM(G488,L488,Q488,V488,AA488,AF488,AK488,AP488,AU488,AZ488,BE488,BJ488,BO488,BT488,BY488,CD488)</f>
        <v>16</v>
      </c>
      <c r="CL488" s="7">
        <f>CJ488-CK488</f>
        <v>0</v>
      </c>
    </row>
    <row r="491" spans="2:90" s="22" customFormat="1">
      <c r="B491" s="22" t="s">
        <v>180</v>
      </c>
      <c r="C491" s="22" t="s">
        <v>170</v>
      </c>
      <c r="D491" s="23" t="s">
        <v>16</v>
      </c>
      <c r="I491" s="23"/>
      <c r="N491" s="23"/>
      <c r="S491" s="23"/>
      <c r="X491" s="23"/>
      <c r="AC491" s="23"/>
      <c r="AH491" s="23"/>
      <c r="AM491" s="23"/>
      <c r="AR491" s="23"/>
      <c r="AW491" s="23"/>
      <c r="AY491" s="24">
        <v>95</v>
      </c>
      <c r="AZ491" s="24">
        <v>95</v>
      </c>
      <c r="BA491" s="22">
        <f>AZ491/AY491*100</f>
        <v>100</v>
      </c>
      <c r="BB491" s="23">
        <f>BA491*$AX$493/2</f>
        <v>6.5</v>
      </c>
      <c r="BG491" s="23"/>
      <c r="BL491" s="23"/>
      <c r="BQ491" s="23"/>
      <c r="BV491" s="23"/>
      <c r="CA491" s="23"/>
      <c r="CF491" s="23"/>
    </row>
    <row r="492" spans="2:90" s="22" customFormat="1">
      <c r="D492" s="23" t="s">
        <v>19</v>
      </c>
      <c r="I492" s="23"/>
      <c r="N492" s="23"/>
      <c r="S492" s="23"/>
      <c r="X492" s="23"/>
      <c r="AC492" s="23"/>
      <c r="AH492" s="23"/>
      <c r="AM492" s="23"/>
      <c r="AR492" s="23"/>
      <c r="AW492" s="23"/>
      <c r="AY492" s="22">
        <v>325</v>
      </c>
      <c r="AZ492" s="22">
        <v>325</v>
      </c>
      <c r="BA492" s="22">
        <f>AZ492/AY492*100</f>
        <v>100</v>
      </c>
      <c r="BB492" s="23">
        <f>BA492*$AX$493/2</f>
        <v>6.5</v>
      </c>
      <c r="BG492" s="23"/>
      <c r="BL492" s="23"/>
      <c r="BQ492" s="23"/>
      <c r="BV492" s="23"/>
      <c r="CA492" s="23"/>
      <c r="CF492" s="23"/>
    </row>
    <row r="493" spans="2:90">
      <c r="AX493" s="7">
        <v>0.13</v>
      </c>
      <c r="AY493" s="7" t="s">
        <v>82</v>
      </c>
      <c r="AZ493" s="7">
        <f>100*AX493</f>
        <v>13</v>
      </c>
      <c r="BA493" s="7" t="s">
        <v>83</v>
      </c>
      <c r="BB493" s="12">
        <f>SUM(BB491:BB492)</f>
        <v>13</v>
      </c>
      <c r="CG493" s="7">
        <f>SUM(E493,J493,O493,T493,Y493,AD493,AI493,AN493,AS493,AX493,BC493,BH493,BM493,BR493,BW493,CB493)</f>
        <v>0.13</v>
      </c>
      <c r="CJ493" s="7">
        <f>SUM(I493,N493,S493,X493,AC493,AH493,AM493,AR493,AW493,BB493,BG493,BL493,BQ493,BV493,CA493,CF493)</f>
        <v>13</v>
      </c>
      <c r="CK493" s="7">
        <f>SUM(G493,L493,Q493,V493,AA493,AF493,AK493,AP493,AU493,AZ493,BE493,BJ493,BO493,BT493,BY493,CD493)</f>
        <v>13</v>
      </c>
      <c r="CL493" s="7">
        <f>CJ493-CK493</f>
        <v>0</v>
      </c>
    </row>
    <row r="496" spans="2:90" s="22" customFormat="1">
      <c r="B496" s="22" t="s">
        <v>181</v>
      </c>
      <c r="C496" s="22" t="s">
        <v>170</v>
      </c>
      <c r="D496" s="23" t="s">
        <v>16</v>
      </c>
      <c r="I496" s="23"/>
      <c r="N496" s="23"/>
      <c r="S496" s="23"/>
      <c r="X496" s="23"/>
      <c r="AC496" s="23"/>
      <c r="AH496" s="23"/>
      <c r="AM496" s="23"/>
      <c r="AR496" s="23"/>
      <c r="AW496" s="23"/>
      <c r="AY496" s="24">
        <v>325</v>
      </c>
      <c r="AZ496" s="24">
        <v>325</v>
      </c>
      <c r="BA496" s="22">
        <f>AZ496/AY496*100</f>
        <v>100</v>
      </c>
      <c r="BB496" s="23">
        <f>BA496*AX497</f>
        <v>13</v>
      </c>
      <c r="BG496" s="23"/>
      <c r="BL496" s="23"/>
      <c r="BQ496" s="23"/>
      <c r="BV496" s="23"/>
      <c r="CA496" s="23"/>
      <c r="CF496" s="23"/>
    </row>
    <row r="497" spans="2:90">
      <c r="AX497" s="7">
        <v>0.13</v>
      </c>
      <c r="AY497" s="7" t="s">
        <v>82</v>
      </c>
      <c r="AZ497" s="7">
        <f>100*AX497</f>
        <v>13</v>
      </c>
      <c r="BA497" s="7" t="s">
        <v>83</v>
      </c>
      <c r="BB497" s="12">
        <f>SUM(BB496)</f>
        <v>13</v>
      </c>
      <c r="CG497" s="7">
        <f>SUM(E497,J497,O497,T497,Y497,AD497,AI497,AN497,AS497,AX497,BC497,BH497,BM497,BR497,BW497,CB497)</f>
        <v>0.13</v>
      </c>
      <c r="CJ497" s="7">
        <f>SUM(I497,N497,S497,X497,AC497,AH497,AM497,AR497,AW497,BB497,BG497,BL497,BQ497,BV497,CA497,CF497)</f>
        <v>13</v>
      </c>
      <c r="CK497" s="7">
        <f>SUM(G497,L497,Q497,V497,AA497,AF497,AK497,AP497,AU497,AZ497,BE497,BJ497,BO497,BT497,BY497,CD497)</f>
        <v>13</v>
      </c>
      <c r="CL497" s="7">
        <f>CJ497-CK497</f>
        <v>0</v>
      </c>
    </row>
    <row r="500" spans="2:90">
      <c r="B500" s="7" t="s">
        <v>182</v>
      </c>
      <c r="C500" s="7" t="s">
        <v>170</v>
      </c>
      <c r="D500" s="12" t="s">
        <v>16</v>
      </c>
      <c r="AY500" s="20">
        <v>250</v>
      </c>
      <c r="AZ500" s="20">
        <v>250</v>
      </c>
      <c r="BA500" s="7">
        <f>AZ500/AY500*100</f>
        <v>100</v>
      </c>
      <c r="BB500" s="12">
        <f>BA500*$AX$502/2</f>
        <v>6.5</v>
      </c>
    </row>
    <row r="501" spans="2:90">
      <c r="D501" s="12" t="s">
        <v>19</v>
      </c>
      <c r="AY501" s="7">
        <v>250</v>
      </c>
      <c r="AZ501" s="7">
        <v>250</v>
      </c>
      <c r="BA501" s="7">
        <f>AZ501/AY501*100</f>
        <v>100</v>
      </c>
      <c r="BB501" s="12">
        <f>BA501*$AX$502/2</f>
        <v>6.5</v>
      </c>
    </row>
    <row r="502" spans="2:90">
      <c r="AX502" s="7">
        <v>0.13</v>
      </c>
      <c r="AY502" s="7" t="s">
        <v>82</v>
      </c>
      <c r="AZ502" s="7">
        <f>100*AX502</f>
        <v>13</v>
      </c>
      <c r="BA502" s="7" t="s">
        <v>83</v>
      </c>
      <c r="BB502" s="12">
        <f>SUM(BB500:BB501)</f>
        <v>13</v>
      </c>
      <c r="CG502" s="7">
        <f>SUM(E502,J502,O502,T502,Y502,AD502,AI502,AN502,AS502,AX502,BC502,BH502,BM502,BR502,BW502,CB502)</f>
        <v>0.13</v>
      </c>
      <c r="CJ502" s="7">
        <f>SUM(I502,N502,S502,X502,AC502,AH502,AM502,AR502,AW502,BB502,BG502,BL502,BQ502,BV502,CA502,CF502)</f>
        <v>13</v>
      </c>
      <c r="CK502" s="7">
        <f>SUM(G502,L502,Q502,V502,AA502,AF502,AK502,AP502,AU502,AZ502,BE502,BJ502,BO502,BT502,BY502,CD502)</f>
        <v>13</v>
      </c>
      <c r="CL502" s="7">
        <f>CJ502-CK502</f>
        <v>0</v>
      </c>
    </row>
    <row r="505" spans="2:90">
      <c r="B505" s="7" t="s">
        <v>183</v>
      </c>
      <c r="D505" s="12" t="s">
        <v>19</v>
      </c>
      <c r="AY505" s="21">
        <v>325</v>
      </c>
      <c r="AZ505" s="7">
        <v>325</v>
      </c>
      <c r="BA505" s="7">
        <f>AZ505/AY505*100</f>
        <v>100</v>
      </c>
      <c r="BB505" s="12">
        <f>BA505*AX506</f>
        <v>13</v>
      </c>
    </row>
    <row r="506" spans="2:90">
      <c r="AX506" s="7">
        <v>0.13</v>
      </c>
      <c r="AY506" s="7" t="s">
        <v>82</v>
      </c>
      <c r="AZ506" s="7">
        <f>100*AX506</f>
        <v>13</v>
      </c>
      <c r="BA506" s="7" t="s">
        <v>83</v>
      </c>
      <c r="BB506" s="12">
        <f>SUM(BB505)</f>
        <v>13</v>
      </c>
      <c r="CG506" s="7">
        <f>SUM(E506,J506,O506,T506,Y506,AD506,AI506,AN506,AS506,AX506,BC506,BH506,BM506,BR506,BW506,CB506)</f>
        <v>0.13</v>
      </c>
      <c r="CJ506" s="7">
        <f>SUM(I506,N506,S506,X506,AC506,AH506,AM506,AR506,AW506,BB506,BG506,BL506,BQ506,BV506,CA506,CF506)</f>
        <v>13</v>
      </c>
      <c r="CK506" s="7">
        <f>SUM(G506,L506,Q506,V506,AA506,AF506,AK506,AP506,AU506,AZ506,BE506,BJ506,BO506,BT506,BY506,CD506)</f>
        <v>13</v>
      </c>
      <c r="CL506" s="7">
        <f>CJ506-CK506</f>
        <v>0</v>
      </c>
    </row>
    <row r="509" spans="2:90">
      <c r="B509" s="7" t="s">
        <v>184</v>
      </c>
      <c r="C509" s="7" t="s">
        <v>2</v>
      </c>
      <c r="D509" s="12" t="s">
        <v>19</v>
      </c>
      <c r="AY509" s="21">
        <v>93</v>
      </c>
      <c r="AZ509" s="7">
        <v>93</v>
      </c>
      <c r="BA509" s="7">
        <f>AZ509/AY509*100</f>
        <v>100</v>
      </c>
      <c r="BB509" s="12">
        <f>BA509*AX510</f>
        <v>13</v>
      </c>
    </row>
    <row r="510" spans="2:90">
      <c r="AX510" s="7">
        <v>0.13</v>
      </c>
      <c r="AY510" s="7" t="s">
        <v>82</v>
      </c>
      <c r="AZ510" s="7">
        <f>100*AX510</f>
        <v>13</v>
      </c>
      <c r="BA510" s="7" t="s">
        <v>83</v>
      </c>
      <c r="BB510" s="12">
        <f>SUM(BB509)</f>
        <v>13</v>
      </c>
      <c r="CG510" s="7">
        <f>SUM(E510,J510,O510,T510,Y510,AD510,AI510,AN510,AS510,AX510,BC510,BH510,BM510,BR510,BW510,CB510)</f>
        <v>0.13</v>
      </c>
      <c r="CJ510" s="7">
        <f>SUM(I510,N510,S510,X510,AC510,AH510,AM510,AR510,AW510,BB510,BG510,BL510,BQ510,BV510,CA510,CF510)</f>
        <v>13</v>
      </c>
      <c r="CK510" s="7">
        <f>SUM(G510,L510,Q510,V510,AA510,AF510,AK510,AP510,AU510,AZ510,BE510,BJ510,BO510,BT510,BY510,CD510)</f>
        <v>13</v>
      </c>
      <c r="CL510" s="7">
        <f>CJ510-CK510</f>
        <v>0</v>
      </c>
    </row>
    <row r="513" spans="2:96">
      <c r="B513" s="7" t="s">
        <v>185</v>
      </c>
      <c r="C513" s="7" t="s">
        <v>2</v>
      </c>
      <c r="D513" s="12" t="s">
        <v>19</v>
      </c>
      <c r="AY513" s="7">
        <v>450</v>
      </c>
      <c r="AZ513" s="7">
        <v>450</v>
      </c>
      <c r="BA513" s="7">
        <f>AZ513/AY513*100</f>
        <v>100</v>
      </c>
      <c r="BB513" s="12">
        <f>BA513*AX514</f>
        <v>13</v>
      </c>
    </row>
    <row r="514" spans="2:96">
      <c r="AX514" s="7">
        <v>0.13</v>
      </c>
      <c r="AY514" s="7" t="s">
        <v>82</v>
      </c>
      <c r="AZ514" s="7">
        <f>100*AX514</f>
        <v>13</v>
      </c>
      <c r="BA514" s="7" t="s">
        <v>83</v>
      </c>
      <c r="BB514" s="12">
        <f>SUM(BB513)</f>
        <v>13</v>
      </c>
      <c r="CG514" s="7">
        <f>SUM(E514,J514,O514,T514,Y514,AD514,AI514,AN514,AS514,AX514,BC514,BH514,BM514,BR514,BW514,CB514)</f>
        <v>0.13</v>
      </c>
      <c r="CH514" s="11">
        <f>SUM(CG367,CG378,CG389,CG400,CG411,CG422,CG433,CG444,CG455,CG466,CG477,CG488,CG493,CG497,CG502,CG506,CG510,CG514)</f>
        <v>2.6499999999999995</v>
      </c>
      <c r="CJ514" s="7">
        <f>SUM(I514,N514,S514,X514,AC514,AH514,AM514,AR514,AW514,BB514,BG514,BL514,BQ514,BV514,CA514,CF514)</f>
        <v>13</v>
      </c>
      <c r="CK514" s="7">
        <f>SUM(G514,L514,Q514,V514,AA514,AF514,AK514,AP514,AU514,AZ514,BE514,BJ514,BO514,BT514,BY514,CD514)</f>
        <v>13</v>
      </c>
      <c r="CL514" s="7">
        <f>CJ514-CK514</f>
        <v>0</v>
      </c>
      <c r="CM514" s="7" t="s">
        <v>105</v>
      </c>
      <c r="CN514" s="7">
        <f>SUM(CG367,CG378,CG389,CG400,CG411,CG422,CG433,CG444,CG455,CG466,CG477,CG488,CG493,CG497,CG502,CG506,CG510,CG514)</f>
        <v>2.6499999999999995</v>
      </c>
      <c r="CO514" s="7">
        <f>SUM(CJ367,CJ378,CJ389,CJ400,CJ411,CJ422,CJ433,CJ444,CJ455,CJ466,CJ477,CJ488,CJ493,CJ497,CJ502,CJ506,CJ510,CJ514)</f>
        <v>265</v>
      </c>
      <c r="CP514" s="7">
        <f>SUM(CK367,CK378,CK389,CK400,CK411,CK422,CK433,CK444,CK455,CK466,CK477,CK488,CK493,CK497,CK502,CK506,CK510,CK514)</f>
        <v>265</v>
      </c>
      <c r="CQ514" s="7">
        <f>CO514-CP514</f>
        <v>0</v>
      </c>
      <c r="CR514" s="7">
        <f>CO514/CN514</f>
        <v>100.00000000000001</v>
      </c>
    </row>
    <row r="515" spans="2:96">
      <c r="CH515" s="11"/>
    </row>
    <row r="516" spans="2:96">
      <c r="CH516" s="11"/>
    </row>
    <row r="517" spans="2:96">
      <c r="B517" s="7" t="s">
        <v>203</v>
      </c>
      <c r="C517" s="7" t="s">
        <v>170</v>
      </c>
      <c r="D517" s="12" t="s">
        <v>16</v>
      </c>
      <c r="BN517" s="7">
        <v>65</v>
      </c>
      <c r="BO517" s="7">
        <v>65</v>
      </c>
      <c r="BP517" s="7">
        <f>BO517/BN517*100</f>
        <v>100</v>
      </c>
      <c r="BQ517" s="12">
        <f>BP517*$BM$525/8</f>
        <v>0.625</v>
      </c>
      <c r="CH517" s="11"/>
    </row>
    <row r="518" spans="2:96">
      <c r="D518" s="12" t="s">
        <v>15</v>
      </c>
      <c r="BN518" s="7">
        <v>60</v>
      </c>
      <c r="BO518" s="7">
        <v>60</v>
      </c>
      <c r="BP518" s="7">
        <f t="shared" ref="BP518:BP524" si="156">BO518/BN518*100</f>
        <v>100</v>
      </c>
      <c r="BQ518" s="12">
        <f t="shared" ref="BQ518:BQ524" si="157">BP518*$BM$525/8</f>
        <v>0.625</v>
      </c>
      <c r="CH518" s="11"/>
    </row>
    <row r="519" spans="2:96">
      <c r="D519" s="12" t="s">
        <v>17</v>
      </c>
      <c r="BN519" s="7">
        <v>50</v>
      </c>
      <c r="BO519" s="7">
        <v>50</v>
      </c>
      <c r="BP519" s="7">
        <f t="shared" si="156"/>
        <v>100</v>
      </c>
      <c r="BQ519" s="12">
        <f t="shared" si="157"/>
        <v>0.625</v>
      </c>
      <c r="CH519" s="11"/>
    </row>
    <row r="520" spans="2:96">
      <c r="D520" s="12" t="s">
        <v>18</v>
      </c>
      <c r="BN520" s="7">
        <v>60</v>
      </c>
      <c r="BO520" s="7">
        <v>60</v>
      </c>
      <c r="BP520" s="7">
        <f t="shared" si="156"/>
        <v>100</v>
      </c>
      <c r="BQ520" s="12">
        <f t="shared" si="157"/>
        <v>0.625</v>
      </c>
      <c r="CH520" s="11"/>
    </row>
    <row r="521" spans="2:96">
      <c r="D521" s="12" t="s">
        <v>19</v>
      </c>
      <c r="BN521" s="7">
        <v>50</v>
      </c>
      <c r="BO521" s="7">
        <v>50</v>
      </c>
      <c r="BP521" s="7">
        <f t="shared" si="156"/>
        <v>100</v>
      </c>
      <c r="BQ521" s="12">
        <f t="shared" si="157"/>
        <v>0.625</v>
      </c>
      <c r="CH521" s="11"/>
    </row>
    <row r="522" spans="2:96">
      <c r="D522" s="12" t="s">
        <v>20</v>
      </c>
      <c r="BN522" s="7">
        <v>50</v>
      </c>
      <c r="BO522" s="7">
        <v>50</v>
      </c>
      <c r="BP522" s="7">
        <f t="shared" si="156"/>
        <v>100</v>
      </c>
      <c r="BQ522" s="12">
        <f t="shared" si="157"/>
        <v>0.625</v>
      </c>
      <c r="CH522" s="11"/>
    </row>
    <row r="523" spans="2:96">
      <c r="D523" s="12" t="s">
        <v>21</v>
      </c>
      <c r="BN523" s="7">
        <v>65</v>
      </c>
      <c r="BO523" s="7">
        <v>65</v>
      </c>
      <c r="BP523" s="7">
        <f t="shared" si="156"/>
        <v>100</v>
      </c>
      <c r="BQ523" s="12">
        <f t="shared" si="157"/>
        <v>0.625</v>
      </c>
      <c r="CH523" s="11"/>
    </row>
    <row r="524" spans="2:96">
      <c r="D524" s="12" t="s">
        <v>22</v>
      </c>
      <c r="BN524" s="7">
        <v>60</v>
      </c>
      <c r="BO524" s="7">
        <v>60</v>
      </c>
      <c r="BP524" s="7">
        <f t="shared" si="156"/>
        <v>100</v>
      </c>
      <c r="BQ524" s="12">
        <f t="shared" si="157"/>
        <v>0.625</v>
      </c>
      <c r="CH524" s="11"/>
    </row>
    <row r="525" spans="2:96">
      <c r="BM525" s="7">
        <v>0.05</v>
      </c>
      <c r="BN525" s="7" t="s">
        <v>82</v>
      </c>
      <c r="BO525" s="7">
        <f>100*BM525</f>
        <v>5</v>
      </c>
      <c r="BP525" s="7" t="s">
        <v>83</v>
      </c>
      <c r="BQ525" s="12">
        <f>SUM(BQ517:BQ524)</f>
        <v>5</v>
      </c>
      <c r="CG525" s="7">
        <f>SUM(E525,J525,O525,T525,Y525,AD525,AI525,AN525,AS525,AX525,BC525,BH525,BM525,BR525,BW525,CB525)</f>
        <v>0.05</v>
      </c>
      <c r="CJ525" s="7">
        <f>SUM(I525,N525,S525,X525,AC525,AH525,AM525,AR525,AW525,BB525,BG525,BL525,BQ525,BV525,CA525,CF525)</f>
        <v>5</v>
      </c>
      <c r="CK525" s="7">
        <f>SUM(G525,L525,Q525,V525,AA525,AF525,AK525,AP525,AU525,AZ525,BE525,BJ525,BO525,BT525,BY525,CD525)</f>
        <v>5</v>
      </c>
      <c r="CL525" s="7">
        <f>CJ525-CK525</f>
        <v>0</v>
      </c>
    </row>
    <row r="528" spans="2:96">
      <c r="B528" s="7" t="s">
        <v>186</v>
      </c>
      <c r="C528" s="7" t="s">
        <v>52</v>
      </c>
      <c r="D528" s="12" t="s">
        <v>16</v>
      </c>
      <c r="BN528" s="7">
        <v>6.5</v>
      </c>
      <c r="BO528" s="7">
        <v>6.5</v>
      </c>
      <c r="BP528" s="7">
        <f>BO528/BN528*100</f>
        <v>100</v>
      </c>
      <c r="BQ528" s="12">
        <f>BP528*$BM$536/8</f>
        <v>10.75</v>
      </c>
    </row>
    <row r="529" spans="2:96">
      <c r="D529" s="12" t="s">
        <v>15</v>
      </c>
      <c r="BN529" s="7">
        <v>7.5</v>
      </c>
      <c r="BO529" s="7">
        <v>7.5</v>
      </c>
      <c r="BP529" s="7">
        <f t="shared" ref="BP529:BP535" si="158">BO529/BN529*100</f>
        <v>100</v>
      </c>
      <c r="BQ529" s="12">
        <f t="shared" ref="BQ529:BQ535" si="159">BP529*$BM$536/8</f>
        <v>10.75</v>
      </c>
    </row>
    <row r="530" spans="2:96">
      <c r="D530" s="12" t="s">
        <v>17</v>
      </c>
      <c r="BN530" s="7">
        <v>6.95</v>
      </c>
      <c r="BO530" s="7">
        <v>6.95</v>
      </c>
      <c r="BP530" s="7">
        <f t="shared" si="158"/>
        <v>100</v>
      </c>
      <c r="BQ530" s="12">
        <f t="shared" si="159"/>
        <v>10.75</v>
      </c>
    </row>
    <row r="531" spans="2:96">
      <c r="D531" s="12" t="s">
        <v>18</v>
      </c>
      <c r="BN531" s="7">
        <v>7</v>
      </c>
      <c r="BO531" s="7">
        <v>7</v>
      </c>
      <c r="BP531" s="7">
        <f t="shared" si="158"/>
        <v>100</v>
      </c>
      <c r="BQ531" s="12">
        <f t="shared" si="159"/>
        <v>10.75</v>
      </c>
    </row>
    <row r="532" spans="2:96">
      <c r="D532" s="12" t="s">
        <v>19</v>
      </c>
      <c r="BN532" s="7">
        <v>5.9</v>
      </c>
      <c r="BO532" s="7">
        <v>5.9</v>
      </c>
      <c r="BP532" s="7">
        <f t="shared" si="158"/>
        <v>100</v>
      </c>
      <c r="BQ532" s="12">
        <f t="shared" si="159"/>
        <v>10.75</v>
      </c>
    </row>
    <row r="533" spans="2:96">
      <c r="D533" s="12" t="s">
        <v>20</v>
      </c>
      <c r="BN533" s="7">
        <v>12</v>
      </c>
      <c r="BO533" s="7">
        <v>12</v>
      </c>
      <c r="BP533" s="7">
        <f t="shared" si="158"/>
        <v>100</v>
      </c>
      <c r="BQ533" s="12">
        <f t="shared" si="159"/>
        <v>10.75</v>
      </c>
    </row>
    <row r="534" spans="2:96">
      <c r="D534" s="12" t="s">
        <v>21</v>
      </c>
      <c r="BN534" s="7">
        <v>6.9</v>
      </c>
      <c r="BO534" s="7">
        <v>6.9</v>
      </c>
      <c r="BP534" s="7">
        <f t="shared" si="158"/>
        <v>100</v>
      </c>
      <c r="BQ534" s="12">
        <f t="shared" si="159"/>
        <v>10.75</v>
      </c>
    </row>
    <row r="535" spans="2:96">
      <c r="D535" s="12" t="s">
        <v>22</v>
      </c>
      <c r="BN535" s="7">
        <v>10</v>
      </c>
      <c r="BO535" s="7">
        <v>10</v>
      </c>
      <c r="BP535" s="7">
        <f t="shared" si="158"/>
        <v>100</v>
      </c>
      <c r="BQ535" s="12">
        <f t="shared" si="159"/>
        <v>10.75</v>
      </c>
    </row>
    <row r="536" spans="2:96">
      <c r="BM536" s="7">
        <v>0.86</v>
      </c>
      <c r="BN536" s="7" t="s">
        <v>82</v>
      </c>
      <c r="BO536" s="7">
        <f>100*BM536</f>
        <v>86</v>
      </c>
      <c r="BP536" s="7" t="s">
        <v>83</v>
      </c>
      <c r="BQ536" s="12">
        <f>SUM(BQ528:BQ535)</f>
        <v>86</v>
      </c>
      <c r="CG536" s="7">
        <f>SUM(E536,J536,O536,T536,Y536,AD536,AI536,AN536,AS536,AX536,BC536,BH536,BM536,BR536,BW536,CB536)</f>
        <v>0.86</v>
      </c>
      <c r="CH536" s="11">
        <f>SUM(CG525,CG536)</f>
        <v>0.91</v>
      </c>
      <c r="CJ536" s="7">
        <f>SUM(I536,N536,S536,X536,AC536,AH536,AM536,AR536,AW536,BB536,BG536,BL536,BQ536,BV536,CA536,CF536)</f>
        <v>86</v>
      </c>
      <c r="CK536" s="7">
        <f>SUM(G536,L536,Q536,V536,AA536,AF536,AK536,AP536,AU536,AZ536,BE536,BJ536,BO536,BT536,BY536,CD536)</f>
        <v>86</v>
      </c>
      <c r="CL536" s="7">
        <f>CJ536-CK536</f>
        <v>0</v>
      </c>
      <c r="CM536" s="7" t="s">
        <v>106</v>
      </c>
      <c r="CN536" s="7">
        <f>SUM(CG525,CG536)</f>
        <v>0.91</v>
      </c>
      <c r="CO536" s="7">
        <f>SUM(CJ525,CJ536)</f>
        <v>91</v>
      </c>
      <c r="CP536" s="7">
        <f>SUM(CK525,CK536)</f>
        <v>91</v>
      </c>
      <c r="CQ536" s="7">
        <f>CO536-CP536</f>
        <v>0</v>
      </c>
      <c r="CR536" s="7">
        <f>CO536/CN536</f>
        <v>100</v>
      </c>
    </row>
    <row r="539" spans="2:96">
      <c r="B539" s="7" t="s">
        <v>187</v>
      </c>
      <c r="C539" s="7" t="s">
        <v>188</v>
      </c>
      <c r="D539" s="12" t="s">
        <v>16</v>
      </c>
      <c r="BD539" s="7">
        <v>220</v>
      </c>
      <c r="BE539" s="7">
        <v>220</v>
      </c>
      <c r="BF539" s="7">
        <f>BE539/BD539*100</f>
        <v>100</v>
      </c>
      <c r="BG539" s="12">
        <f>BF539*$BC$547/8</f>
        <v>9.25</v>
      </c>
      <c r="BN539" s="7">
        <v>220</v>
      </c>
      <c r="BO539" s="7">
        <v>220</v>
      </c>
      <c r="BP539" s="7">
        <f>BO539/BN539*100</f>
        <v>100</v>
      </c>
      <c r="BQ539" s="12">
        <f>BP539*$BM$547/8</f>
        <v>2.375</v>
      </c>
    </row>
    <row r="540" spans="2:96">
      <c r="D540" s="12" t="s">
        <v>15</v>
      </c>
      <c r="BD540" s="7">
        <v>225</v>
      </c>
      <c r="BE540" s="7">
        <v>225</v>
      </c>
      <c r="BF540" s="7">
        <f t="shared" ref="BF540:BF546" si="160">BE540/BD540*100</f>
        <v>100</v>
      </c>
      <c r="BG540" s="12">
        <f t="shared" ref="BG540:BG546" si="161">BF540*$BC$547/8</f>
        <v>9.25</v>
      </c>
      <c r="BN540" s="7">
        <v>225</v>
      </c>
      <c r="BO540" s="7">
        <v>225</v>
      </c>
      <c r="BP540" s="7">
        <f t="shared" ref="BP540:BP546" si="162">BO540/BN540*100</f>
        <v>100</v>
      </c>
      <c r="BQ540" s="12">
        <f t="shared" ref="BQ540:BQ546" si="163">BP540*$BM$547/8</f>
        <v>2.375</v>
      </c>
    </row>
    <row r="541" spans="2:96">
      <c r="D541" s="12" t="s">
        <v>17</v>
      </c>
      <c r="BD541" s="7">
        <v>225</v>
      </c>
      <c r="BE541" s="7">
        <v>225</v>
      </c>
      <c r="BF541" s="7">
        <f t="shared" si="160"/>
        <v>100</v>
      </c>
      <c r="BG541" s="12">
        <f t="shared" si="161"/>
        <v>9.25</v>
      </c>
      <c r="BN541" s="7">
        <v>225</v>
      </c>
      <c r="BO541" s="7">
        <v>225</v>
      </c>
      <c r="BP541" s="7">
        <f t="shared" si="162"/>
        <v>100</v>
      </c>
      <c r="BQ541" s="12">
        <f t="shared" si="163"/>
        <v>2.375</v>
      </c>
    </row>
    <row r="542" spans="2:96">
      <c r="D542" s="12" t="s">
        <v>18</v>
      </c>
      <c r="BD542" s="7">
        <v>215</v>
      </c>
      <c r="BE542" s="7">
        <v>215</v>
      </c>
      <c r="BF542" s="7">
        <f t="shared" si="160"/>
        <v>100</v>
      </c>
      <c r="BG542" s="12">
        <f t="shared" si="161"/>
        <v>9.25</v>
      </c>
      <c r="BN542" s="7">
        <v>215</v>
      </c>
      <c r="BO542" s="7">
        <v>215</v>
      </c>
      <c r="BP542" s="7">
        <f t="shared" si="162"/>
        <v>100</v>
      </c>
      <c r="BQ542" s="12">
        <f t="shared" si="163"/>
        <v>2.375</v>
      </c>
    </row>
    <row r="543" spans="2:96">
      <c r="D543" s="12" t="s">
        <v>19</v>
      </c>
      <c r="BD543" s="7">
        <v>210</v>
      </c>
      <c r="BE543" s="7">
        <v>210</v>
      </c>
      <c r="BF543" s="7">
        <f t="shared" si="160"/>
        <v>100</v>
      </c>
      <c r="BG543" s="12">
        <f t="shared" si="161"/>
        <v>9.25</v>
      </c>
      <c r="BN543" s="7">
        <v>210</v>
      </c>
      <c r="BO543" s="7">
        <v>210</v>
      </c>
      <c r="BP543" s="7">
        <f t="shared" si="162"/>
        <v>100</v>
      </c>
      <c r="BQ543" s="12">
        <f t="shared" si="163"/>
        <v>2.375</v>
      </c>
    </row>
    <row r="544" spans="2:96">
      <c r="D544" s="12" t="s">
        <v>20</v>
      </c>
      <c r="BD544" s="7">
        <v>215</v>
      </c>
      <c r="BE544" s="7">
        <v>215</v>
      </c>
      <c r="BF544" s="7">
        <f t="shared" si="160"/>
        <v>100</v>
      </c>
      <c r="BG544" s="12">
        <f t="shared" si="161"/>
        <v>9.25</v>
      </c>
      <c r="BN544" s="7">
        <v>215</v>
      </c>
      <c r="BO544" s="7">
        <v>215</v>
      </c>
      <c r="BP544" s="7">
        <f t="shared" si="162"/>
        <v>100</v>
      </c>
      <c r="BQ544" s="12">
        <f t="shared" si="163"/>
        <v>2.375</v>
      </c>
    </row>
    <row r="545" spans="2:90">
      <c r="D545" s="12" t="s">
        <v>21</v>
      </c>
      <c r="BD545" s="7">
        <v>215</v>
      </c>
      <c r="BE545" s="7">
        <v>215</v>
      </c>
      <c r="BF545" s="7">
        <f t="shared" si="160"/>
        <v>100</v>
      </c>
      <c r="BG545" s="12">
        <f t="shared" si="161"/>
        <v>9.25</v>
      </c>
      <c r="BN545" s="7">
        <v>215</v>
      </c>
      <c r="BO545" s="7">
        <v>215</v>
      </c>
      <c r="BP545" s="7">
        <f t="shared" si="162"/>
        <v>100</v>
      </c>
      <c r="BQ545" s="12">
        <f t="shared" si="163"/>
        <v>2.375</v>
      </c>
    </row>
    <row r="546" spans="2:90">
      <c r="D546" s="12" t="s">
        <v>22</v>
      </c>
      <c r="BD546" s="7">
        <v>185</v>
      </c>
      <c r="BE546" s="7">
        <v>185</v>
      </c>
      <c r="BF546" s="7">
        <f t="shared" si="160"/>
        <v>100</v>
      </c>
      <c r="BG546" s="12">
        <f t="shared" si="161"/>
        <v>9.25</v>
      </c>
      <c r="BN546" s="7">
        <v>185</v>
      </c>
      <c r="BO546" s="7">
        <v>185</v>
      </c>
      <c r="BP546" s="7">
        <f t="shared" si="162"/>
        <v>100</v>
      </c>
      <c r="BQ546" s="12">
        <f t="shared" si="163"/>
        <v>2.375</v>
      </c>
    </row>
    <row r="547" spans="2:90">
      <c r="BC547" s="7">
        <v>0.74</v>
      </c>
      <c r="BD547" s="7" t="s">
        <v>82</v>
      </c>
      <c r="BE547" s="7">
        <f>100*BC547</f>
        <v>74</v>
      </c>
      <c r="BF547" s="7" t="s">
        <v>83</v>
      </c>
      <c r="BG547" s="12">
        <f>SUM(BG539:BG546)</f>
        <v>74</v>
      </c>
      <c r="BM547" s="7">
        <v>0.19</v>
      </c>
      <c r="BN547" s="7" t="s">
        <v>82</v>
      </c>
      <c r="BO547" s="7">
        <f>100*BM547</f>
        <v>19</v>
      </c>
      <c r="BP547" s="7" t="s">
        <v>83</v>
      </c>
      <c r="BQ547" s="12">
        <f>SUM(BQ539:BQ546)</f>
        <v>19</v>
      </c>
      <c r="CG547" s="7">
        <f>SUM(E547,J547,O547,T547,Y547,AD547,AI547,AN547,AS547,AX547,BC547,BH547,BM547,BR547,BW547,CB547)</f>
        <v>0.92999999999999994</v>
      </c>
      <c r="CJ547" s="7">
        <f>SUM(I547,N547,S547,X547,AC547,AH547,AM547,AR547,AW547,BB547,BG547,BL547,BQ547,BV547,CA547,CF547)</f>
        <v>93</v>
      </c>
      <c r="CK547" s="7">
        <f>SUM(G547,L547,Q547,V547,AA547,AF547,AK547,AP547,AU547,AZ547,BE547,BJ547,BO547,BT547,BY547,CD547)</f>
        <v>93</v>
      </c>
      <c r="CL547" s="7">
        <f>CJ547-CK547</f>
        <v>0</v>
      </c>
    </row>
    <row r="550" spans="2:90">
      <c r="B550" s="7" t="s">
        <v>189</v>
      </c>
      <c r="C550" s="7" t="s">
        <v>190</v>
      </c>
      <c r="D550" s="12" t="s">
        <v>16</v>
      </c>
      <c r="BD550" s="7">
        <v>400</v>
      </c>
      <c r="BE550" s="7">
        <v>400</v>
      </c>
      <c r="BF550" s="7">
        <f>BE550/BD550*100</f>
        <v>100</v>
      </c>
      <c r="BG550" s="12">
        <f>BF550*$BC$558/8</f>
        <v>3.125</v>
      </c>
    </row>
    <row r="551" spans="2:90">
      <c r="D551" s="12" t="s">
        <v>15</v>
      </c>
      <c r="BD551" s="7">
        <v>450</v>
      </c>
      <c r="BE551" s="7">
        <v>450</v>
      </c>
      <c r="BF551" s="7">
        <f t="shared" ref="BF551:BF557" si="164">BE551/BD551*100</f>
        <v>100</v>
      </c>
      <c r="BG551" s="12">
        <f t="shared" ref="BG551:BG557" si="165">BF551*$BC$558/8</f>
        <v>3.125</v>
      </c>
    </row>
    <row r="552" spans="2:90">
      <c r="D552" s="12" t="s">
        <v>17</v>
      </c>
      <c r="BD552" s="7">
        <v>350</v>
      </c>
      <c r="BE552" s="7">
        <v>350</v>
      </c>
      <c r="BF552" s="7">
        <f t="shared" si="164"/>
        <v>100</v>
      </c>
      <c r="BG552" s="12">
        <f t="shared" si="165"/>
        <v>3.125</v>
      </c>
    </row>
    <row r="553" spans="2:90">
      <c r="D553" s="12" t="s">
        <v>18</v>
      </c>
      <c r="BD553" s="7">
        <v>325</v>
      </c>
      <c r="BE553" s="7">
        <v>325</v>
      </c>
      <c r="BF553" s="7">
        <f t="shared" si="164"/>
        <v>100</v>
      </c>
      <c r="BG553" s="12">
        <f t="shared" si="165"/>
        <v>3.125</v>
      </c>
    </row>
    <row r="554" spans="2:90">
      <c r="D554" s="12" t="s">
        <v>19</v>
      </c>
      <c r="BD554" s="7">
        <v>200</v>
      </c>
      <c r="BE554" s="7">
        <v>200</v>
      </c>
      <c r="BF554" s="7">
        <f t="shared" si="164"/>
        <v>100</v>
      </c>
      <c r="BG554" s="12">
        <f t="shared" si="165"/>
        <v>3.125</v>
      </c>
    </row>
    <row r="555" spans="2:90">
      <c r="D555" s="12" t="s">
        <v>20</v>
      </c>
      <c r="BD555" s="7">
        <v>375</v>
      </c>
      <c r="BE555" s="7">
        <v>375</v>
      </c>
      <c r="BF555" s="7">
        <f t="shared" si="164"/>
        <v>100</v>
      </c>
      <c r="BG555" s="12">
        <f t="shared" si="165"/>
        <v>3.125</v>
      </c>
    </row>
    <row r="556" spans="2:90">
      <c r="D556" s="12" t="s">
        <v>21</v>
      </c>
      <c r="BD556" s="7">
        <v>375</v>
      </c>
      <c r="BE556" s="7">
        <v>375</v>
      </c>
      <c r="BF556" s="7">
        <f t="shared" si="164"/>
        <v>100</v>
      </c>
      <c r="BG556" s="12">
        <f t="shared" si="165"/>
        <v>3.125</v>
      </c>
    </row>
    <row r="557" spans="2:90">
      <c r="D557" s="12" t="s">
        <v>22</v>
      </c>
      <c r="BD557" s="7">
        <v>350</v>
      </c>
      <c r="BE557" s="7">
        <v>350</v>
      </c>
      <c r="BF557" s="7">
        <f t="shared" si="164"/>
        <v>100</v>
      </c>
      <c r="BG557" s="12">
        <f t="shared" si="165"/>
        <v>3.125</v>
      </c>
    </row>
    <row r="558" spans="2:90">
      <c r="BC558" s="7">
        <v>0.25</v>
      </c>
      <c r="BD558" s="7" t="s">
        <v>82</v>
      </c>
      <c r="BE558" s="7">
        <f>100*BC558</f>
        <v>25</v>
      </c>
      <c r="BF558" s="7" t="s">
        <v>83</v>
      </c>
      <c r="BG558" s="12">
        <f>SUM(BG550:BG557)</f>
        <v>25</v>
      </c>
      <c r="CG558" s="7">
        <f>SUM(E558,J558,O558,T558,Y558,AD558,AI558,AN558,AS558,AX558,BC558,BH558,BM558,BR558,BW558,CB558)</f>
        <v>0.25</v>
      </c>
      <c r="CJ558" s="7">
        <f>SUM(I558,N558,S558,X558,AC558,AH558,AM558,AR558,AW558,BB558,BG558,BL558,BQ558,BV558,CA558,CF558)</f>
        <v>25</v>
      </c>
      <c r="CK558" s="7">
        <f>SUM(G558,L558,Q558,V558,AA558,AF558,AK558,AP558,AU558,AZ558,BE558,BJ558,BO558,BT558,BY558,CD558)</f>
        <v>25</v>
      </c>
      <c r="CL558" s="7">
        <f>CJ558-CK558</f>
        <v>0</v>
      </c>
    </row>
    <row r="561" spans="2:96">
      <c r="B561" s="7" t="s">
        <v>191</v>
      </c>
      <c r="C561" s="7" t="s">
        <v>68</v>
      </c>
      <c r="D561" s="12" t="s">
        <v>16</v>
      </c>
      <c r="BI561" s="7">
        <v>400</v>
      </c>
      <c r="BJ561" s="7">
        <v>400</v>
      </c>
      <c r="BK561" s="7">
        <f>BJ561/BI561*100</f>
        <v>100</v>
      </c>
      <c r="BL561" s="12">
        <f>BK561*$BH$569/4</f>
        <v>13.5</v>
      </c>
    </row>
    <row r="562" spans="2:96">
      <c r="D562" s="12" t="s">
        <v>15</v>
      </c>
      <c r="BI562" s="7">
        <v>325</v>
      </c>
      <c r="BJ562" s="7">
        <v>325</v>
      </c>
      <c r="BK562" s="7">
        <f t="shared" ref="BK562:BK568" si="166">BJ562/BI562*100</f>
        <v>100</v>
      </c>
      <c r="BL562" s="12">
        <f>BK562*$BH$569/4</f>
        <v>13.5</v>
      </c>
    </row>
    <row r="563" spans="2:96">
      <c r="D563" s="12" t="s">
        <v>17</v>
      </c>
      <c r="BI563" s="7">
        <v>325</v>
      </c>
      <c r="BJ563" s="7">
        <v>325</v>
      </c>
      <c r="BK563" s="7">
        <f t="shared" si="166"/>
        <v>100</v>
      </c>
      <c r="BL563" s="12">
        <f>BK563*$BH$569/4</f>
        <v>13.5</v>
      </c>
    </row>
    <row r="564" spans="2:96">
      <c r="D564" s="12" t="s">
        <v>18</v>
      </c>
    </row>
    <row r="565" spans="2:96">
      <c r="D565" s="12" t="s">
        <v>19</v>
      </c>
    </row>
    <row r="566" spans="2:96">
      <c r="D566" s="12" t="s">
        <v>20</v>
      </c>
    </row>
    <row r="567" spans="2:96">
      <c r="D567" s="12" t="s">
        <v>21</v>
      </c>
    </row>
    <row r="568" spans="2:96">
      <c r="D568" s="12" t="s">
        <v>22</v>
      </c>
      <c r="BI568" s="7">
        <v>400</v>
      </c>
      <c r="BJ568" s="7">
        <v>400</v>
      </c>
      <c r="BK568" s="7">
        <f t="shared" si="166"/>
        <v>100</v>
      </c>
      <c r="BL568" s="12">
        <f>BK568*$BH$569/4</f>
        <v>13.5</v>
      </c>
    </row>
    <row r="569" spans="2:96">
      <c r="BH569" s="7">
        <v>0.54</v>
      </c>
      <c r="BI569" s="7" t="s">
        <v>82</v>
      </c>
      <c r="BJ569" s="7">
        <f>100*BH569</f>
        <v>54</v>
      </c>
      <c r="BK569" s="7" t="s">
        <v>83</v>
      </c>
      <c r="BL569" s="12">
        <f>SUM(BL561:BL568)</f>
        <v>54</v>
      </c>
      <c r="CG569" s="7">
        <f>SUM(E569,J569,O569,T569,Y569,AD569,AI569,AN569,AS569,AX569,BC569,BH569,BM569,BR569,BW569,CB569)</f>
        <v>0.54</v>
      </c>
      <c r="CH569" s="11">
        <f>SUM(CG547,CG558,CG569)</f>
        <v>1.72</v>
      </c>
      <c r="CJ569" s="7">
        <f>SUM(I569,N569,S569,X569,AC569,AH569,AM569,AR569,AW569,BB569,BG569,BL569,BQ569,BV569,CA569,CF569)</f>
        <v>54</v>
      </c>
      <c r="CK569" s="7">
        <f>SUM(G569,L569,Q569,V569,AA569,AF569,AK569,AP569,AU569,AZ569,BE569,BJ569,BO569,BT569,BY569,CD569)</f>
        <v>54</v>
      </c>
      <c r="CL569" s="7">
        <f>CJ569-CK569</f>
        <v>0</v>
      </c>
      <c r="CM569" s="7" t="s">
        <v>192</v>
      </c>
      <c r="CN569" s="7">
        <f>SUM(CG547,CG558,CG569)</f>
        <v>1.72</v>
      </c>
      <c r="CO569" s="7">
        <f>SUM(CJ547,CJ558,CJ569)</f>
        <v>172</v>
      </c>
      <c r="CP569" s="7">
        <f>SUM(CK547,CK558,CK569)</f>
        <v>172</v>
      </c>
      <c r="CQ569" s="7">
        <f>CO569-CP569</f>
        <v>0</v>
      </c>
      <c r="CR569" s="7">
        <f>CO569/CN569</f>
        <v>100</v>
      </c>
    </row>
    <row r="572" spans="2:96">
      <c r="B572" s="7" t="s">
        <v>193</v>
      </c>
      <c r="C572" s="7" t="s">
        <v>194</v>
      </c>
      <c r="D572" s="12" t="s">
        <v>16</v>
      </c>
      <c r="BS572" s="7">
        <v>177</v>
      </c>
      <c r="BT572" s="7">
        <v>169</v>
      </c>
      <c r="BU572" s="7">
        <f>BT572/BS572*100</f>
        <v>95.480225988700568</v>
      </c>
      <c r="BV572" s="26">
        <f>BU572*$BR$580/8</f>
        <v>8.1158192090395485</v>
      </c>
    </row>
    <row r="573" spans="2:96">
      <c r="D573" s="12" t="s">
        <v>15</v>
      </c>
      <c r="BS573" s="7">
        <v>200</v>
      </c>
      <c r="BT573" s="7">
        <v>200</v>
      </c>
      <c r="BU573" s="7">
        <f t="shared" ref="BU573:BU579" si="167">BT573/BS573*100</f>
        <v>100</v>
      </c>
      <c r="BV573" s="26">
        <f t="shared" ref="BV573:BV579" si="168">BU573*$BR$580/8</f>
        <v>8.5</v>
      </c>
    </row>
    <row r="574" spans="2:96">
      <c r="D574" s="12" t="s">
        <v>17</v>
      </c>
      <c r="BS574" s="7">
        <v>200</v>
      </c>
      <c r="BT574" s="7">
        <v>200</v>
      </c>
      <c r="BU574" s="7">
        <f t="shared" si="167"/>
        <v>100</v>
      </c>
      <c r="BV574" s="26">
        <f t="shared" si="168"/>
        <v>8.5</v>
      </c>
    </row>
    <row r="575" spans="2:96">
      <c r="D575" s="12" t="s">
        <v>18</v>
      </c>
      <c r="BS575" s="7">
        <v>165</v>
      </c>
      <c r="BT575" s="7">
        <v>165</v>
      </c>
      <c r="BU575" s="7">
        <f t="shared" si="167"/>
        <v>100</v>
      </c>
      <c r="BV575" s="26">
        <f t="shared" si="168"/>
        <v>8.5</v>
      </c>
    </row>
    <row r="576" spans="2:96">
      <c r="D576" s="12" t="s">
        <v>19</v>
      </c>
      <c r="BS576" s="7">
        <v>170</v>
      </c>
      <c r="BT576" s="7">
        <v>170</v>
      </c>
      <c r="BU576" s="7">
        <f t="shared" si="167"/>
        <v>100</v>
      </c>
      <c r="BV576" s="26">
        <f t="shared" si="168"/>
        <v>8.5</v>
      </c>
    </row>
    <row r="577" spans="2:90">
      <c r="D577" s="12" t="s">
        <v>20</v>
      </c>
      <c r="BS577" s="7">
        <v>145</v>
      </c>
      <c r="BT577" s="7">
        <v>165</v>
      </c>
      <c r="BU577" s="7">
        <f t="shared" si="167"/>
        <v>113.79310344827587</v>
      </c>
      <c r="BV577" s="26">
        <f t="shared" si="168"/>
        <v>9.6724137931034502</v>
      </c>
    </row>
    <row r="578" spans="2:90">
      <c r="D578" s="12" t="s">
        <v>21</v>
      </c>
      <c r="BS578" s="7">
        <v>185</v>
      </c>
      <c r="BT578" s="7">
        <v>194</v>
      </c>
      <c r="BU578" s="7">
        <f t="shared" si="167"/>
        <v>104.86486486486486</v>
      </c>
      <c r="BV578" s="26">
        <f t="shared" si="168"/>
        <v>8.9135135135135126</v>
      </c>
    </row>
    <row r="579" spans="2:90">
      <c r="D579" s="12" t="s">
        <v>22</v>
      </c>
      <c r="BS579" s="7">
        <v>160</v>
      </c>
      <c r="BT579" s="7">
        <v>169</v>
      </c>
      <c r="BU579" s="7">
        <f t="shared" si="167"/>
        <v>105.62499999999999</v>
      </c>
      <c r="BV579" s="26">
        <f t="shared" si="168"/>
        <v>8.9781249999999986</v>
      </c>
    </row>
    <row r="580" spans="2:90">
      <c r="BR580" s="7">
        <v>0.68</v>
      </c>
      <c r="BS580" s="7" t="s">
        <v>82</v>
      </c>
      <c r="BT580" s="7">
        <f>100*BR580</f>
        <v>68</v>
      </c>
      <c r="BU580" s="7" t="s">
        <v>83</v>
      </c>
      <c r="BV580" s="12">
        <f>SUM(BV572:BV579)</f>
        <v>69.679871515656515</v>
      </c>
      <c r="CG580" s="7">
        <f>SUM(E580,J580,O580,T580,Y580,AD580,AI580,AN580,AS580,AX580,BC580,BH580,BM580,BR580,BW580,CB580)</f>
        <v>0.68</v>
      </c>
      <c r="CJ580" s="7">
        <f>SUM(I580,N580,S580,X580,AC580,AH580,AM580,AR580,AW580,BB580,BG580,BL580,BQ580,BV580,CA580,CF580)</f>
        <v>69.679871515656515</v>
      </c>
      <c r="CK580" s="7">
        <f>SUM(G580,L580,Q580,V580,AA580,AF580,AK580,AP580,AU580,AZ580,BE580,BJ580,BO580,BT580,BY580,CD580)</f>
        <v>68</v>
      </c>
      <c r="CL580" s="7">
        <f>CJ580-CK580</f>
        <v>1.6798715156565152</v>
      </c>
    </row>
    <row r="583" spans="2:90">
      <c r="B583" s="7" t="s">
        <v>195</v>
      </c>
      <c r="C583" s="7" t="s">
        <v>170</v>
      </c>
      <c r="D583" s="12" t="s">
        <v>16</v>
      </c>
      <c r="BS583" s="7">
        <v>1592</v>
      </c>
      <c r="BT583" s="7">
        <v>1592</v>
      </c>
      <c r="BU583" s="7">
        <f>BT583/BS583*100</f>
        <v>100</v>
      </c>
      <c r="BV583" s="12">
        <f>BU583*$BR$591/8</f>
        <v>10.25</v>
      </c>
    </row>
    <row r="584" spans="2:90">
      <c r="D584" s="12" t="s">
        <v>15</v>
      </c>
      <c r="BS584" s="7">
        <v>1550</v>
      </c>
      <c r="BT584" s="7">
        <v>1550</v>
      </c>
      <c r="BU584" s="7">
        <f t="shared" ref="BU584:BU590" si="169">BT584/BS584*100</f>
        <v>100</v>
      </c>
      <c r="BV584" s="12">
        <f t="shared" ref="BV584:BV590" si="170">BU584*$BR$591/8</f>
        <v>10.25</v>
      </c>
    </row>
    <row r="585" spans="2:90">
      <c r="D585" s="12" t="s">
        <v>17</v>
      </c>
      <c r="BS585" s="7">
        <v>1700</v>
      </c>
      <c r="BT585" s="7">
        <v>1700</v>
      </c>
      <c r="BU585" s="7">
        <f t="shared" si="169"/>
        <v>100</v>
      </c>
      <c r="BV585" s="12">
        <f t="shared" si="170"/>
        <v>10.25</v>
      </c>
    </row>
    <row r="586" spans="2:90">
      <c r="D586" s="12" t="s">
        <v>18</v>
      </c>
      <c r="BS586" s="7">
        <v>1400</v>
      </c>
      <c r="BT586" s="7">
        <v>1400</v>
      </c>
      <c r="BU586" s="7">
        <f t="shared" si="169"/>
        <v>100</v>
      </c>
      <c r="BV586" s="12">
        <f t="shared" si="170"/>
        <v>10.25</v>
      </c>
    </row>
    <row r="587" spans="2:90">
      <c r="D587" s="12" t="s">
        <v>19</v>
      </c>
      <c r="BS587" s="7">
        <v>1450</v>
      </c>
      <c r="BT587" s="7">
        <v>1450</v>
      </c>
      <c r="BU587" s="7">
        <f t="shared" si="169"/>
        <v>100</v>
      </c>
      <c r="BV587" s="12">
        <f t="shared" si="170"/>
        <v>10.25</v>
      </c>
    </row>
    <row r="588" spans="2:90">
      <c r="D588" s="12" t="s">
        <v>20</v>
      </c>
      <c r="BS588" s="7">
        <v>1250</v>
      </c>
      <c r="BT588" s="7">
        <v>1250</v>
      </c>
      <c r="BU588" s="7">
        <f t="shared" si="169"/>
        <v>100</v>
      </c>
      <c r="BV588" s="12">
        <f t="shared" si="170"/>
        <v>10.25</v>
      </c>
    </row>
    <row r="589" spans="2:90">
      <c r="D589" s="12" t="s">
        <v>21</v>
      </c>
      <c r="BS589" s="7">
        <v>1550</v>
      </c>
      <c r="BT589" s="7">
        <v>1550</v>
      </c>
      <c r="BU589" s="7">
        <f t="shared" si="169"/>
        <v>100</v>
      </c>
      <c r="BV589" s="12">
        <f t="shared" si="170"/>
        <v>10.25</v>
      </c>
    </row>
    <row r="590" spans="2:90">
      <c r="D590" s="12" t="s">
        <v>22</v>
      </c>
      <c r="BS590" s="7">
        <v>1550</v>
      </c>
      <c r="BT590" s="7">
        <v>1550</v>
      </c>
      <c r="BU590" s="7">
        <f t="shared" si="169"/>
        <v>100</v>
      </c>
      <c r="BV590" s="12">
        <f t="shared" si="170"/>
        <v>10.25</v>
      </c>
    </row>
    <row r="591" spans="2:90">
      <c r="BR591" s="7">
        <v>0.82</v>
      </c>
      <c r="BS591" s="7" t="s">
        <v>82</v>
      </c>
      <c r="BT591" s="7">
        <f>100*BR591</f>
        <v>82</v>
      </c>
      <c r="BU591" s="7" t="s">
        <v>83</v>
      </c>
      <c r="BV591" s="12">
        <f>SUM(BV583:BV590)</f>
        <v>82</v>
      </c>
      <c r="CG591" s="7">
        <f>SUM(E591,J591,O591,T591,Y591,AD591,AI591,AN591,AS591,AX591,BC591,BH591,BM591,BR591,BW591,CB591)</f>
        <v>0.82</v>
      </c>
      <c r="CJ591" s="7">
        <f>SUM(I591,N591,S591,X591,AC591,AH591,AM591,AR591,AW591,BB591,BG591,BL591,BQ591,BV591,CA591,CF591)</f>
        <v>82</v>
      </c>
      <c r="CK591" s="7">
        <f>SUM(G591,L591,Q591,V591,AA591,AF591,AK591,AP591,AU591,AZ591,BE591,BJ591,BO591,BT591,BY591,CD591)</f>
        <v>82</v>
      </c>
      <c r="CL591" s="7">
        <f>CJ591-CK591</f>
        <v>0</v>
      </c>
    </row>
    <row r="594" spans="2:90">
      <c r="B594" s="7" t="s">
        <v>196</v>
      </c>
      <c r="C594" s="7" t="s">
        <v>170</v>
      </c>
      <c r="D594" s="12" t="s">
        <v>16</v>
      </c>
      <c r="BS594" s="7">
        <v>1592</v>
      </c>
      <c r="BT594" s="7">
        <v>1592</v>
      </c>
      <c r="BU594" s="7">
        <f>BT594/BS594*100</f>
        <v>100</v>
      </c>
      <c r="BV594" s="12">
        <f>BU594*$BR$602/8</f>
        <v>6.75</v>
      </c>
    </row>
    <row r="595" spans="2:90">
      <c r="D595" s="12" t="s">
        <v>15</v>
      </c>
      <c r="BS595" s="7">
        <v>1600</v>
      </c>
      <c r="BT595" s="7">
        <v>1600</v>
      </c>
      <c r="BU595" s="7">
        <f t="shared" ref="BU595:BU601" si="171">BT595/BS595*100</f>
        <v>100</v>
      </c>
      <c r="BV595" s="12">
        <f t="shared" ref="BV595:BV601" si="172">BU595*$BR$602/8</f>
        <v>6.75</v>
      </c>
    </row>
    <row r="596" spans="2:90">
      <c r="D596" s="12" t="s">
        <v>17</v>
      </c>
      <c r="BS596" s="7">
        <v>1900</v>
      </c>
      <c r="BT596" s="7">
        <v>1900</v>
      </c>
      <c r="BU596" s="7">
        <f t="shared" si="171"/>
        <v>100</v>
      </c>
      <c r="BV596" s="12">
        <f t="shared" si="172"/>
        <v>6.75</v>
      </c>
    </row>
    <row r="597" spans="2:90">
      <c r="D597" s="12" t="s">
        <v>18</v>
      </c>
      <c r="BS597" s="7">
        <v>1830</v>
      </c>
      <c r="BT597" s="7">
        <v>1830</v>
      </c>
      <c r="BU597" s="7">
        <f t="shared" si="171"/>
        <v>100</v>
      </c>
      <c r="BV597" s="12">
        <f t="shared" si="172"/>
        <v>6.75</v>
      </c>
    </row>
    <row r="598" spans="2:90">
      <c r="D598" s="12" t="s">
        <v>19</v>
      </c>
      <c r="BS598" s="7">
        <v>1830</v>
      </c>
      <c r="BT598" s="7">
        <v>1830</v>
      </c>
      <c r="BU598" s="7">
        <f t="shared" si="171"/>
        <v>100</v>
      </c>
      <c r="BV598" s="12">
        <f t="shared" si="172"/>
        <v>6.75</v>
      </c>
    </row>
    <row r="599" spans="2:90">
      <c r="D599" s="12" t="s">
        <v>20</v>
      </c>
      <c r="BS599" s="7">
        <v>1550</v>
      </c>
      <c r="BT599" s="7">
        <v>1550</v>
      </c>
      <c r="BU599" s="7">
        <f t="shared" si="171"/>
        <v>100</v>
      </c>
      <c r="BV599" s="12">
        <f t="shared" si="172"/>
        <v>6.75</v>
      </c>
    </row>
    <row r="600" spans="2:90">
      <c r="D600" s="12" t="s">
        <v>21</v>
      </c>
      <c r="BS600" s="7">
        <v>1550</v>
      </c>
      <c r="BT600" s="7">
        <v>1550</v>
      </c>
      <c r="BU600" s="7">
        <f t="shared" si="171"/>
        <v>100</v>
      </c>
      <c r="BV600" s="12">
        <f t="shared" si="172"/>
        <v>6.75</v>
      </c>
    </row>
    <row r="601" spans="2:90">
      <c r="D601" s="12" t="s">
        <v>22</v>
      </c>
      <c r="BS601" s="7">
        <v>1500</v>
      </c>
      <c r="BT601" s="7">
        <v>1500</v>
      </c>
      <c r="BU601" s="7">
        <f t="shared" si="171"/>
        <v>100</v>
      </c>
      <c r="BV601" s="12">
        <f t="shared" si="172"/>
        <v>6.75</v>
      </c>
    </row>
    <row r="602" spans="2:90">
      <c r="BR602" s="7">
        <v>0.54</v>
      </c>
      <c r="BS602" s="7" t="s">
        <v>82</v>
      </c>
      <c r="BT602" s="7">
        <f>100*BR602</f>
        <v>54</v>
      </c>
      <c r="BU602" s="7" t="s">
        <v>83</v>
      </c>
      <c r="BV602" s="12">
        <f>SUM(BV594:BV601)</f>
        <v>54</v>
      </c>
      <c r="CG602" s="7">
        <f>SUM(E602,J602,O602,T602,Y602,AD602,AI602,AN602,AS602,AX602,BC602,BH602,BM602,BR602,BW602,CB602)</f>
        <v>0.54</v>
      </c>
      <c r="CJ602" s="7">
        <f>SUM(I602,N602,S602,X602,AC602,AH602,AM602,AR602,AW602,BB602,BG602,BL602,BQ602,BV602,CA602,CF602)</f>
        <v>54</v>
      </c>
      <c r="CK602" s="7">
        <f>SUM(G602,L602,Q602,V602,AA602,AF602,AK602,AP602,AU602,AZ602,BE602,BJ602,BO602,BT602,BY602,CD602)</f>
        <v>54</v>
      </c>
      <c r="CL602" s="7">
        <f>CJ602-CK602</f>
        <v>0</v>
      </c>
    </row>
    <row r="605" spans="2:90">
      <c r="B605" s="7" t="s">
        <v>197</v>
      </c>
      <c r="C605" s="7" t="s">
        <v>194</v>
      </c>
      <c r="D605" s="12" t="s">
        <v>16</v>
      </c>
      <c r="AY605" s="7">
        <v>185</v>
      </c>
      <c r="AZ605" s="7">
        <v>185</v>
      </c>
      <c r="BA605" s="7">
        <f>AZ605/AY605*100</f>
        <v>100</v>
      </c>
      <c r="BB605" s="12">
        <f>BA605*$AX$613/8</f>
        <v>0.625</v>
      </c>
    </row>
    <row r="606" spans="2:90">
      <c r="D606" s="12" t="s">
        <v>15</v>
      </c>
      <c r="AY606" s="7">
        <v>200</v>
      </c>
      <c r="AZ606" s="7">
        <v>200</v>
      </c>
      <c r="BA606" s="7">
        <f t="shared" ref="BA606:BA612" si="173">AZ606/AY606*100</f>
        <v>100</v>
      </c>
      <c r="BB606" s="12">
        <f t="shared" ref="BB606:BB612" si="174">BA606*$AX$613/8</f>
        <v>0.625</v>
      </c>
    </row>
    <row r="607" spans="2:90">
      <c r="D607" s="12" t="s">
        <v>17</v>
      </c>
      <c r="AY607" s="7">
        <v>200</v>
      </c>
      <c r="AZ607" s="7">
        <v>200</v>
      </c>
      <c r="BA607" s="7">
        <f t="shared" si="173"/>
        <v>100</v>
      </c>
      <c r="BB607" s="12">
        <f t="shared" si="174"/>
        <v>0.625</v>
      </c>
    </row>
    <row r="608" spans="2:90">
      <c r="D608" s="12" t="s">
        <v>18</v>
      </c>
      <c r="AY608" s="7">
        <v>185</v>
      </c>
      <c r="AZ608" s="7">
        <v>185</v>
      </c>
      <c r="BA608" s="7">
        <f t="shared" si="173"/>
        <v>100</v>
      </c>
      <c r="BB608" s="12">
        <f t="shared" si="174"/>
        <v>0.625</v>
      </c>
    </row>
    <row r="609" spans="2:90">
      <c r="D609" s="12" t="s">
        <v>19</v>
      </c>
      <c r="AY609" s="7">
        <v>210</v>
      </c>
      <c r="AZ609" s="7">
        <v>210</v>
      </c>
      <c r="BA609" s="7">
        <f t="shared" si="173"/>
        <v>100</v>
      </c>
      <c r="BB609" s="12">
        <f t="shared" si="174"/>
        <v>0.625</v>
      </c>
    </row>
    <row r="610" spans="2:90">
      <c r="D610" s="12" t="s">
        <v>20</v>
      </c>
      <c r="AY610" s="7">
        <v>200</v>
      </c>
      <c r="AZ610" s="7">
        <v>200</v>
      </c>
      <c r="BA610" s="7">
        <f t="shared" si="173"/>
        <v>100</v>
      </c>
      <c r="BB610" s="12">
        <f t="shared" si="174"/>
        <v>0.625</v>
      </c>
    </row>
    <row r="611" spans="2:90">
      <c r="D611" s="12" t="s">
        <v>21</v>
      </c>
      <c r="AY611" s="7">
        <v>210</v>
      </c>
      <c r="AZ611" s="7">
        <v>210</v>
      </c>
      <c r="BA611" s="7">
        <f t="shared" si="173"/>
        <v>100</v>
      </c>
      <c r="BB611" s="12">
        <f t="shared" si="174"/>
        <v>0.625</v>
      </c>
    </row>
    <row r="612" spans="2:90">
      <c r="D612" s="12" t="s">
        <v>22</v>
      </c>
      <c r="AY612" s="7">
        <v>170</v>
      </c>
      <c r="AZ612" s="7">
        <v>170</v>
      </c>
      <c r="BA612" s="7">
        <f t="shared" si="173"/>
        <v>100</v>
      </c>
      <c r="BB612" s="12">
        <f t="shared" si="174"/>
        <v>0.625</v>
      </c>
    </row>
    <row r="613" spans="2:90">
      <c r="AX613" s="7">
        <v>0.05</v>
      </c>
      <c r="AY613" s="7" t="s">
        <v>82</v>
      </c>
      <c r="AZ613" s="7">
        <f>100*AX613</f>
        <v>5</v>
      </c>
      <c r="BA613" s="7" t="s">
        <v>83</v>
      </c>
      <c r="BB613" s="12">
        <f>SUM(BB605:BB612)</f>
        <v>5</v>
      </c>
      <c r="CG613" s="7">
        <f>SUM(E613,J613,O613,T613,Y613,AD613,AI613,AN613,AS613,AX613,BC613,BH613,BM613,BR613,BW613,CB613)</f>
        <v>0.05</v>
      </c>
      <c r="CJ613" s="7">
        <f>SUM(I613,N613,S613,X613,AC613,AH613,AM613,AR613,AW613,BB613,BG613,BL613,BQ613,BV613,CA613,CF613)</f>
        <v>5</v>
      </c>
      <c r="CK613" s="7">
        <f>SUM(G613,L613,Q613,V613,AA613,AF613,AK613,AP613,AU613,AZ613,BE613,BJ613,BO613,BT613,BY613,CD613)</f>
        <v>5</v>
      </c>
      <c r="CL613" s="7">
        <f>CJ613-CK613</f>
        <v>0</v>
      </c>
    </row>
    <row r="616" spans="2:90">
      <c r="B616" s="7" t="s">
        <v>198</v>
      </c>
      <c r="C616" s="7" t="s">
        <v>194</v>
      </c>
      <c r="D616" s="12" t="s">
        <v>16</v>
      </c>
      <c r="AO616" s="7">
        <v>169</v>
      </c>
      <c r="AP616" s="7">
        <v>177</v>
      </c>
      <c r="AQ616" s="7">
        <f>AP616/AO616*100</f>
        <v>104.73372781065089</v>
      </c>
      <c r="AR616" s="12">
        <f>AQ616*$AN$624/8</f>
        <v>0.78550295857988162</v>
      </c>
      <c r="AY616" s="7">
        <v>169</v>
      </c>
      <c r="AZ616" s="7">
        <v>169</v>
      </c>
      <c r="BA616" s="7">
        <f>AZ616/AY616*100</f>
        <v>100</v>
      </c>
      <c r="BB616" s="12">
        <f>BA616*$AX$624/8</f>
        <v>0.625</v>
      </c>
    </row>
    <row r="617" spans="2:90">
      <c r="D617" s="12" t="s">
        <v>15</v>
      </c>
      <c r="AO617" s="7">
        <v>200</v>
      </c>
      <c r="AP617" s="7">
        <v>155</v>
      </c>
      <c r="AQ617" s="7">
        <f t="shared" ref="AQ617:AQ623" si="175">AP617/AO617*100</f>
        <v>77.5</v>
      </c>
      <c r="AR617" s="12">
        <f t="shared" ref="AR617:AR623" si="176">AQ617*$AN$624/8</f>
        <v>0.58124999999999993</v>
      </c>
      <c r="AY617" s="7">
        <v>200</v>
      </c>
      <c r="AZ617" s="7">
        <v>200</v>
      </c>
      <c r="BA617" s="7">
        <f t="shared" ref="BA617:BA623" si="177">AZ617/AY617*100</f>
        <v>100</v>
      </c>
      <c r="BB617" s="12">
        <f t="shared" ref="BB617:BB623" si="178">BA617*$AX$624/8</f>
        <v>0.625</v>
      </c>
    </row>
    <row r="618" spans="2:90">
      <c r="D618" s="12" t="s">
        <v>17</v>
      </c>
      <c r="AO618" s="7">
        <v>200</v>
      </c>
      <c r="AP618" s="7">
        <v>190</v>
      </c>
      <c r="AQ618" s="7">
        <f t="shared" si="175"/>
        <v>95</v>
      </c>
      <c r="AR618" s="12">
        <f t="shared" si="176"/>
        <v>0.71250000000000002</v>
      </c>
      <c r="AY618" s="7">
        <v>200</v>
      </c>
      <c r="AZ618" s="7">
        <v>200</v>
      </c>
      <c r="BA618" s="7">
        <f t="shared" si="177"/>
        <v>100</v>
      </c>
      <c r="BB618" s="12">
        <f t="shared" si="178"/>
        <v>0.625</v>
      </c>
    </row>
    <row r="619" spans="2:90">
      <c r="D619" s="12" t="s">
        <v>18</v>
      </c>
      <c r="AO619" s="7">
        <v>165</v>
      </c>
      <c r="AP619" s="7">
        <v>147</v>
      </c>
      <c r="AQ619" s="7">
        <f t="shared" si="175"/>
        <v>89.090909090909093</v>
      </c>
      <c r="AR619" s="12">
        <f t="shared" si="176"/>
        <v>0.66818181818181821</v>
      </c>
      <c r="AY619" s="7">
        <v>165</v>
      </c>
      <c r="AZ619" s="7">
        <v>165</v>
      </c>
      <c r="BA619" s="7">
        <f t="shared" si="177"/>
        <v>100</v>
      </c>
      <c r="BB619" s="12">
        <f t="shared" si="178"/>
        <v>0.625</v>
      </c>
    </row>
    <row r="620" spans="2:90">
      <c r="D620" s="12" t="s">
        <v>19</v>
      </c>
      <c r="AO620" s="7">
        <v>170</v>
      </c>
      <c r="AP620" s="7">
        <v>166.15</v>
      </c>
      <c r="AQ620" s="7">
        <f t="shared" si="175"/>
        <v>97.735294117647058</v>
      </c>
      <c r="AR620" s="12">
        <f t="shared" si="176"/>
        <v>0.73301470588235296</v>
      </c>
      <c r="AY620" s="7">
        <v>170</v>
      </c>
      <c r="AZ620" s="7">
        <v>170</v>
      </c>
      <c r="BA620" s="7">
        <f t="shared" si="177"/>
        <v>100</v>
      </c>
      <c r="BB620" s="12">
        <f t="shared" si="178"/>
        <v>0.625</v>
      </c>
    </row>
    <row r="621" spans="2:90">
      <c r="D621" s="12" t="s">
        <v>20</v>
      </c>
      <c r="AO621" s="7">
        <v>165</v>
      </c>
      <c r="AP621" s="7">
        <v>145</v>
      </c>
      <c r="AQ621" s="7">
        <f t="shared" si="175"/>
        <v>87.878787878787875</v>
      </c>
      <c r="AR621" s="12">
        <f t="shared" si="176"/>
        <v>0.65909090909090906</v>
      </c>
      <c r="AY621" s="7">
        <v>165</v>
      </c>
      <c r="AZ621" s="7">
        <v>165</v>
      </c>
      <c r="BA621" s="7">
        <f t="shared" si="177"/>
        <v>100</v>
      </c>
      <c r="BB621" s="12">
        <f t="shared" si="178"/>
        <v>0.625</v>
      </c>
    </row>
    <row r="622" spans="2:90">
      <c r="D622" s="12" t="s">
        <v>21</v>
      </c>
      <c r="AO622" s="7">
        <v>194</v>
      </c>
      <c r="AP622" s="7">
        <v>185</v>
      </c>
      <c r="AQ622" s="7">
        <f t="shared" si="175"/>
        <v>95.360824742268051</v>
      </c>
      <c r="AR622" s="12">
        <f t="shared" si="176"/>
        <v>0.71520618556701032</v>
      </c>
      <c r="AY622" s="7">
        <v>194</v>
      </c>
      <c r="AZ622" s="7">
        <v>194</v>
      </c>
      <c r="BA622" s="7">
        <f t="shared" si="177"/>
        <v>100</v>
      </c>
      <c r="BB622" s="12">
        <f t="shared" si="178"/>
        <v>0.625</v>
      </c>
    </row>
    <row r="623" spans="2:90">
      <c r="D623" s="12" t="s">
        <v>22</v>
      </c>
      <c r="AO623" s="7">
        <v>169</v>
      </c>
      <c r="AP623" s="7">
        <v>160</v>
      </c>
      <c r="AQ623" s="7">
        <f t="shared" si="175"/>
        <v>94.674556213017752</v>
      </c>
      <c r="AR623" s="12">
        <f t="shared" si="176"/>
        <v>0.7100591715976331</v>
      </c>
      <c r="AY623" s="7">
        <v>169</v>
      </c>
      <c r="AZ623" s="7">
        <v>169</v>
      </c>
      <c r="BA623" s="7">
        <f t="shared" si="177"/>
        <v>100</v>
      </c>
      <c r="BB623" s="12">
        <f t="shared" si="178"/>
        <v>0.625</v>
      </c>
    </row>
    <row r="624" spans="2:90">
      <c r="AN624" s="7">
        <v>0.06</v>
      </c>
      <c r="AO624" s="7" t="s">
        <v>82</v>
      </c>
      <c r="AP624" s="7">
        <f>100*AN624</f>
        <v>6</v>
      </c>
      <c r="AQ624" s="7" t="s">
        <v>83</v>
      </c>
      <c r="AR624" s="12">
        <f>SUM(AR616:AR623)</f>
        <v>5.5648057488996043</v>
      </c>
      <c r="AX624" s="7">
        <v>0.05</v>
      </c>
      <c r="AY624" s="7" t="s">
        <v>82</v>
      </c>
      <c r="AZ624" s="7">
        <f>100*AX624</f>
        <v>5</v>
      </c>
      <c r="BA624" s="7" t="s">
        <v>83</v>
      </c>
      <c r="BB624" s="12">
        <f>SUM(BB616:BB623)</f>
        <v>5</v>
      </c>
      <c r="CG624" s="7">
        <f>SUM(E624,J624,O624,T624,Y624,AD624,AI624,AN624,AS624,AX624,BC624,BH624,BM624,BR624,BW624,CB624)</f>
        <v>0.11</v>
      </c>
      <c r="CJ624" s="7">
        <f>SUM(I624,N624,S624,X624,AC624,AH624,AM624,AR624,AW624,BB624,BG624,BL624,BQ624,BV624,CA624,CF624)</f>
        <v>10.564805748899605</v>
      </c>
      <c r="CK624" s="7">
        <f>SUM(G624,L624,Q624,V624,AA624,AF624,AK624,AP624,AU624,AZ624,BE624,BJ624,BO624,BT624,BY624,CD624)</f>
        <v>11</v>
      </c>
      <c r="CL624" s="7">
        <f>CJ624-CK624</f>
        <v>-0.43519425110039478</v>
      </c>
    </row>
    <row r="627" spans="2:90">
      <c r="B627" s="7" t="s">
        <v>199</v>
      </c>
      <c r="C627" s="7" t="s">
        <v>194</v>
      </c>
      <c r="D627" s="12" t="s">
        <v>16</v>
      </c>
      <c r="AO627" s="7">
        <v>180</v>
      </c>
      <c r="AQ627" s="7">
        <f>AP627/AO627*100</f>
        <v>0</v>
      </c>
      <c r="AR627" s="12">
        <f>AQ627*$AN$635/8</f>
        <v>0</v>
      </c>
      <c r="AY627" s="7">
        <v>180</v>
      </c>
      <c r="AZ627" s="7">
        <v>180</v>
      </c>
      <c r="BA627" s="7">
        <f>AZ627/AY627*100</f>
        <v>100</v>
      </c>
      <c r="BB627" s="12">
        <f>BA627*$AX$635/8</f>
        <v>0.625</v>
      </c>
    </row>
    <row r="628" spans="2:90">
      <c r="D628" s="12" t="s">
        <v>15</v>
      </c>
      <c r="AO628" s="7">
        <v>200</v>
      </c>
      <c r="AQ628" s="7">
        <f t="shared" ref="AQ628:AQ634" si="179">AP628/AO628*100</f>
        <v>0</v>
      </c>
      <c r="AR628" s="12">
        <f t="shared" ref="AR628:AR634" si="180">AQ628*$AN$635/8</f>
        <v>0</v>
      </c>
      <c r="AY628" s="7">
        <v>200</v>
      </c>
      <c r="AZ628" s="7">
        <v>200</v>
      </c>
      <c r="BA628" s="7">
        <f t="shared" ref="BA628:BA634" si="181">AZ628/AY628*100</f>
        <v>100</v>
      </c>
      <c r="BB628" s="12">
        <f t="shared" ref="BB628:BB634" si="182">BA628*$AX$635/8</f>
        <v>0.625</v>
      </c>
    </row>
    <row r="629" spans="2:90">
      <c r="D629" s="12" t="s">
        <v>17</v>
      </c>
      <c r="AO629" s="7">
        <v>190</v>
      </c>
      <c r="AQ629" s="7">
        <f t="shared" si="179"/>
        <v>0</v>
      </c>
      <c r="AR629" s="12">
        <f t="shared" si="180"/>
        <v>0</v>
      </c>
      <c r="AY629" s="7">
        <v>190</v>
      </c>
      <c r="AZ629" s="7">
        <v>190</v>
      </c>
      <c r="BA629" s="7">
        <f t="shared" si="181"/>
        <v>100</v>
      </c>
      <c r="BB629" s="12">
        <f t="shared" si="182"/>
        <v>0.625</v>
      </c>
    </row>
    <row r="630" spans="2:90">
      <c r="D630" s="12" t="s">
        <v>18</v>
      </c>
      <c r="AO630" s="7">
        <v>180</v>
      </c>
      <c r="AQ630" s="7">
        <f t="shared" si="179"/>
        <v>0</v>
      </c>
      <c r="AR630" s="12">
        <f t="shared" si="180"/>
        <v>0</v>
      </c>
      <c r="AY630" s="7">
        <v>180</v>
      </c>
      <c r="AZ630" s="7">
        <v>180</v>
      </c>
      <c r="BA630" s="7">
        <f t="shared" si="181"/>
        <v>100</v>
      </c>
      <c r="BB630" s="12">
        <f t="shared" si="182"/>
        <v>0.625</v>
      </c>
    </row>
    <row r="631" spans="2:90">
      <c r="D631" s="12" t="s">
        <v>19</v>
      </c>
      <c r="AO631" s="7">
        <v>185</v>
      </c>
      <c r="AQ631" s="7">
        <f t="shared" si="179"/>
        <v>0</v>
      </c>
      <c r="AR631" s="12">
        <f t="shared" si="180"/>
        <v>0</v>
      </c>
      <c r="AY631" s="7">
        <v>185</v>
      </c>
      <c r="AZ631" s="7">
        <v>185</v>
      </c>
      <c r="BA631" s="7">
        <f t="shared" si="181"/>
        <v>100</v>
      </c>
      <c r="BB631" s="12">
        <f t="shared" si="182"/>
        <v>0.625</v>
      </c>
    </row>
    <row r="632" spans="2:90">
      <c r="D632" s="12" t="s">
        <v>20</v>
      </c>
      <c r="AO632" s="7">
        <v>185</v>
      </c>
      <c r="AQ632" s="7">
        <f t="shared" si="179"/>
        <v>0</v>
      </c>
      <c r="AR632" s="12">
        <f t="shared" si="180"/>
        <v>0</v>
      </c>
      <c r="AY632" s="7">
        <v>185</v>
      </c>
      <c r="AZ632" s="7">
        <v>185</v>
      </c>
      <c r="BA632" s="7">
        <f t="shared" si="181"/>
        <v>100</v>
      </c>
      <c r="BB632" s="12">
        <f t="shared" si="182"/>
        <v>0.625</v>
      </c>
    </row>
    <row r="633" spans="2:90">
      <c r="D633" s="12" t="s">
        <v>21</v>
      </c>
      <c r="AO633" s="7">
        <v>207</v>
      </c>
      <c r="AQ633" s="7">
        <f t="shared" si="179"/>
        <v>0</v>
      </c>
      <c r="AR633" s="12">
        <f t="shared" si="180"/>
        <v>0</v>
      </c>
      <c r="AY633" s="7">
        <v>207</v>
      </c>
      <c r="AZ633" s="7">
        <v>207</v>
      </c>
      <c r="BA633" s="7">
        <f t="shared" si="181"/>
        <v>100</v>
      </c>
      <c r="BB633" s="12">
        <f t="shared" si="182"/>
        <v>0.625</v>
      </c>
    </row>
    <row r="634" spans="2:90">
      <c r="D634" s="12" t="s">
        <v>22</v>
      </c>
      <c r="AO634" s="7">
        <v>180</v>
      </c>
      <c r="AQ634" s="7">
        <f t="shared" si="179"/>
        <v>0</v>
      </c>
      <c r="AR634" s="12">
        <f t="shared" si="180"/>
        <v>0</v>
      </c>
      <c r="AY634" s="7">
        <v>180</v>
      </c>
      <c r="AZ634" s="7">
        <v>180</v>
      </c>
      <c r="BA634" s="7">
        <f t="shared" si="181"/>
        <v>100</v>
      </c>
      <c r="BB634" s="12">
        <f t="shared" si="182"/>
        <v>0.625</v>
      </c>
    </row>
    <row r="635" spans="2:90">
      <c r="AN635" s="7">
        <v>0.03</v>
      </c>
      <c r="AO635" s="7" t="s">
        <v>82</v>
      </c>
      <c r="AP635" s="7">
        <f>100*AN635</f>
        <v>3</v>
      </c>
      <c r="AQ635" s="7" t="s">
        <v>83</v>
      </c>
      <c r="AR635" s="12">
        <f>SUM(AR627:AR634)</f>
        <v>0</v>
      </c>
      <c r="AX635" s="7">
        <v>0.05</v>
      </c>
      <c r="AY635" s="7" t="s">
        <v>82</v>
      </c>
      <c r="AZ635" s="7">
        <f>100*AX635</f>
        <v>5</v>
      </c>
      <c r="BA635" s="7" t="s">
        <v>83</v>
      </c>
      <c r="BB635" s="12">
        <f>SUM(BB627:BB634)</f>
        <v>5</v>
      </c>
      <c r="CG635" s="7">
        <f>SUM(E635,J635,O635,T635,Y635,AD635,AI635,AN635,AS635,AX635,BC635,BH635,BM635,BR635,BW635,CB635)</f>
        <v>0.08</v>
      </c>
      <c r="CJ635" s="7">
        <f>SUM(I635,N635,S635,X635,AC635,AH635,AM635,AR635,AW635,BB635,BG635,BL635,BQ635,BV635,CA635,CF635)</f>
        <v>5</v>
      </c>
      <c r="CK635" s="7">
        <f>SUM(G635,L635,Q635,V635,AA635,AF635,AK635,AP635,AU635,AZ635,BE635,BJ635,BO635,BT635,BY635,CD635)</f>
        <v>8</v>
      </c>
      <c r="CL635" s="7">
        <f>CJ635-CK635</f>
        <v>-3</v>
      </c>
    </row>
    <row r="638" spans="2:90">
      <c r="B638" s="7" t="s">
        <v>200</v>
      </c>
      <c r="C638" s="7" t="s">
        <v>194</v>
      </c>
      <c r="D638" s="12" t="s">
        <v>16</v>
      </c>
      <c r="AO638" s="7">
        <v>70</v>
      </c>
      <c r="AQ638" s="7">
        <f>AP638/AO638*100</f>
        <v>0</v>
      </c>
      <c r="AR638" s="12">
        <f>AQ638*$AN$646/8</f>
        <v>0</v>
      </c>
      <c r="AY638" s="7">
        <v>70</v>
      </c>
      <c r="AZ638" s="7">
        <v>70</v>
      </c>
      <c r="BA638" s="7">
        <f>AZ638/AY638*100</f>
        <v>100</v>
      </c>
      <c r="BB638" s="12">
        <f>BA638*$AX$646/8</f>
        <v>0.125</v>
      </c>
    </row>
    <row r="639" spans="2:90">
      <c r="D639" s="12" t="s">
        <v>15</v>
      </c>
      <c r="AO639" s="7">
        <v>65</v>
      </c>
      <c r="AQ639" s="7">
        <f t="shared" ref="AQ639:AQ645" si="183">AP639/AO639*100</f>
        <v>0</v>
      </c>
      <c r="AR639" s="12">
        <f t="shared" ref="AR639:AR645" si="184">AQ639*$AN$646/8</f>
        <v>0</v>
      </c>
      <c r="AY639" s="7">
        <v>65</v>
      </c>
      <c r="AZ639" s="7">
        <v>65</v>
      </c>
      <c r="BA639" s="7">
        <f t="shared" ref="BA639:BA645" si="185">AZ639/AY639*100</f>
        <v>100</v>
      </c>
      <c r="BB639" s="12">
        <f t="shared" ref="BB639:BB645" si="186">BA639*$AX$646/8</f>
        <v>0.125</v>
      </c>
    </row>
    <row r="640" spans="2:90">
      <c r="D640" s="12" t="s">
        <v>17</v>
      </c>
      <c r="AO640" s="7">
        <v>60</v>
      </c>
      <c r="AQ640" s="7">
        <f t="shared" si="183"/>
        <v>0</v>
      </c>
      <c r="AR640" s="12">
        <f t="shared" si="184"/>
        <v>0</v>
      </c>
      <c r="AY640" s="7">
        <v>60</v>
      </c>
      <c r="AZ640" s="7">
        <v>60</v>
      </c>
      <c r="BA640" s="7">
        <f t="shared" si="185"/>
        <v>100</v>
      </c>
      <c r="BB640" s="12">
        <f t="shared" si="186"/>
        <v>0.125</v>
      </c>
    </row>
    <row r="641" spans="2:90">
      <c r="D641" s="12" t="s">
        <v>18</v>
      </c>
      <c r="AO641" s="7">
        <v>75</v>
      </c>
      <c r="AQ641" s="7">
        <f t="shared" si="183"/>
        <v>0</v>
      </c>
      <c r="AR641" s="12">
        <f t="shared" si="184"/>
        <v>0</v>
      </c>
      <c r="AY641" s="7">
        <v>75</v>
      </c>
      <c r="AZ641" s="7">
        <v>75</v>
      </c>
      <c r="BA641" s="7">
        <f t="shared" si="185"/>
        <v>100</v>
      </c>
      <c r="BB641" s="12">
        <f t="shared" si="186"/>
        <v>0.125</v>
      </c>
    </row>
    <row r="642" spans="2:90">
      <c r="D642" s="12" t="s">
        <v>19</v>
      </c>
      <c r="AO642" s="7">
        <v>75</v>
      </c>
      <c r="AQ642" s="7">
        <f t="shared" si="183"/>
        <v>0</v>
      </c>
      <c r="AR642" s="12">
        <f t="shared" si="184"/>
        <v>0</v>
      </c>
      <c r="AY642" s="7">
        <v>75</v>
      </c>
      <c r="AZ642" s="7">
        <v>75</v>
      </c>
      <c r="BA642" s="7">
        <f t="shared" si="185"/>
        <v>100</v>
      </c>
      <c r="BB642" s="12">
        <f t="shared" si="186"/>
        <v>0.125</v>
      </c>
    </row>
    <row r="643" spans="2:90">
      <c r="D643" s="12" t="s">
        <v>20</v>
      </c>
      <c r="AO643" s="7">
        <v>70</v>
      </c>
      <c r="AQ643" s="7">
        <f t="shared" si="183"/>
        <v>0</v>
      </c>
      <c r="AR643" s="12">
        <f t="shared" si="184"/>
        <v>0</v>
      </c>
      <c r="AY643" s="7">
        <v>70</v>
      </c>
      <c r="AZ643" s="7">
        <v>70</v>
      </c>
      <c r="BA643" s="7">
        <f t="shared" si="185"/>
        <v>100</v>
      </c>
      <c r="BB643" s="12">
        <f t="shared" si="186"/>
        <v>0.125</v>
      </c>
    </row>
    <row r="644" spans="2:90">
      <c r="D644" s="12" t="s">
        <v>21</v>
      </c>
      <c r="AO644" s="7">
        <v>75</v>
      </c>
      <c r="AQ644" s="7">
        <f t="shared" si="183"/>
        <v>0</v>
      </c>
      <c r="AR644" s="12">
        <f t="shared" si="184"/>
        <v>0</v>
      </c>
      <c r="AY644" s="7">
        <v>75</v>
      </c>
      <c r="AZ644" s="7">
        <v>75</v>
      </c>
      <c r="BA644" s="7">
        <f t="shared" si="185"/>
        <v>100</v>
      </c>
      <c r="BB644" s="12">
        <f t="shared" si="186"/>
        <v>0.125</v>
      </c>
    </row>
    <row r="645" spans="2:90">
      <c r="D645" s="12" t="s">
        <v>22</v>
      </c>
      <c r="AO645" s="7">
        <v>70</v>
      </c>
      <c r="AQ645" s="7">
        <f t="shared" si="183"/>
        <v>0</v>
      </c>
      <c r="AR645" s="12">
        <f t="shared" si="184"/>
        <v>0</v>
      </c>
      <c r="AY645" s="7">
        <v>70</v>
      </c>
      <c r="AZ645" s="7">
        <v>70</v>
      </c>
      <c r="BA645" s="7">
        <f t="shared" si="185"/>
        <v>100</v>
      </c>
      <c r="BB645" s="12">
        <f t="shared" si="186"/>
        <v>0.125</v>
      </c>
    </row>
    <row r="646" spans="2:90">
      <c r="AN646" s="7">
        <v>0.01</v>
      </c>
      <c r="AO646" s="7" t="s">
        <v>82</v>
      </c>
      <c r="AP646" s="7">
        <f>100*AN646</f>
        <v>1</v>
      </c>
      <c r="AQ646" s="7" t="s">
        <v>83</v>
      </c>
      <c r="AR646" s="12">
        <f>SUM(AR638:AR645)</f>
        <v>0</v>
      </c>
      <c r="AX646" s="7">
        <v>0.01</v>
      </c>
      <c r="AY646" s="7" t="s">
        <v>82</v>
      </c>
      <c r="AZ646" s="7">
        <f>100*AX646</f>
        <v>1</v>
      </c>
      <c r="BA646" s="7" t="s">
        <v>83</v>
      </c>
      <c r="BB646" s="12">
        <f>SUM(BB638:BB645)</f>
        <v>1</v>
      </c>
      <c r="CG646" s="7">
        <f>SUM(E646,J646,O646,T646,Y646,AD646,AI646,AN646,AS646,AX646,BC646,BH646,BM646,BR646,BW646,CB646)</f>
        <v>0.02</v>
      </c>
      <c r="CJ646" s="7">
        <f>SUM(I646,N646,S646,X646,AC646,AH646,AM646,AR646,AW646,BB646,BG646,BL646,BQ646,BV646,CA646,CF646)</f>
        <v>1</v>
      </c>
      <c r="CK646" s="7">
        <f>SUM(G646,L646,Q646,V646,AA646,AF646,AK646,AP646,AU646,AZ646,BE646,BJ646,BO646,BT646,BY646,CD646)</f>
        <v>2</v>
      </c>
      <c r="CL646" s="7">
        <f>CJ646-CK646</f>
        <v>-1</v>
      </c>
    </row>
    <row r="649" spans="2:90">
      <c r="B649" s="7" t="s">
        <v>201</v>
      </c>
      <c r="C649" s="7" t="s">
        <v>170</v>
      </c>
      <c r="D649" s="12" t="s">
        <v>16</v>
      </c>
      <c r="BS649" s="7">
        <v>65</v>
      </c>
      <c r="BT649" s="7">
        <v>65</v>
      </c>
      <c r="BU649" s="7">
        <f>BT649/BS649*100</f>
        <v>100</v>
      </c>
      <c r="BV649" s="12">
        <f>BU649*$BR$657/8</f>
        <v>1.375</v>
      </c>
    </row>
    <row r="650" spans="2:90">
      <c r="D650" s="12" t="s">
        <v>15</v>
      </c>
      <c r="BS650" s="7">
        <v>75</v>
      </c>
      <c r="BT650" s="7">
        <v>75</v>
      </c>
      <c r="BU650" s="7">
        <f t="shared" ref="BU650:BU656" si="187">BT650/BS650*100</f>
        <v>100</v>
      </c>
      <c r="BV650" s="12">
        <f t="shared" ref="BV650:BV656" si="188">BU650*$BR$657/8</f>
        <v>1.375</v>
      </c>
    </row>
    <row r="651" spans="2:90">
      <c r="D651" s="12" t="s">
        <v>17</v>
      </c>
      <c r="BS651" s="7">
        <v>60</v>
      </c>
      <c r="BT651" s="7">
        <v>60</v>
      </c>
      <c r="BU651" s="7">
        <f t="shared" si="187"/>
        <v>100</v>
      </c>
      <c r="BV651" s="12">
        <f t="shared" si="188"/>
        <v>1.375</v>
      </c>
    </row>
    <row r="652" spans="2:90">
      <c r="D652" s="12" t="s">
        <v>18</v>
      </c>
      <c r="BS652" s="7">
        <v>65</v>
      </c>
      <c r="BT652" s="7">
        <v>65</v>
      </c>
      <c r="BU652" s="7">
        <f t="shared" si="187"/>
        <v>100</v>
      </c>
      <c r="BV652" s="12">
        <f t="shared" si="188"/>
        <v>1.375</v>
      </c>
    </row>
    <row r="653" spans="2:90">
      <c r="D653" s="12" t="s">
        <v>19</v>
      </c>
      <c r="BS653" s="7">
        <v>55</v>
      </c>
      <c r="BT653" s="7">
        <v>55</v>
      </c>
      <c r="BU653" s="7">
        <f t="shared" si="187"/>
        <v>100</v>
      </c>
      <c r="BV653" s="12">
        <f t="shared" si="188"/>
        <v>1.375</v>
      </c>
    </row>
    <row r="654" spans="2:90">
      <c r="D654" s="12" t="s">
        <v>20</v>
      </c>
      <c r="BS654" s="7">
        <v>63.33</v>
      </c>
      <c r="BT654" s="7">
        <v>60</v>
      </c>
      <c r="BU654" s="7">
        <f t="shared" si="187"/>
        <v>94.741828517290386</v>
      </c>
      <c r="BV654" s="12">
        <f t="shared" si="188"/>
        <v>1.3027001421127429</v>
      </c>
    </row>
    <row r="655" spans="2:90">
      <c r="D655" s="12" t="s">
        <v>21</v>
      </c>
      <c r="BS655" s="7">
        <v>50</v>
      </c>
      <c r="BT655" s="7">
        <v>50</v>
      </c>
      <c r="BU655" s="7">
        <f t="shared" si="187"/>
        <v>100</v>
      </c>
      <c r="BV655" s="12">
        <f t="shared" si="188"/>
        <v>1.375</v>
      </c>
    </row>
    <row r="656" spans="2:90">
      <c r="D656" s="12" t="s">
        <v>22</v>
      </c>
      <c r="BS656" s="7">
        <v>65</v>
      </c>
      <c r="BT656" s="7">
        <v>65</v>
      </c>
      <c r="BU656" s="7">
        <f t="shared" si="187"/>
        <v>100</v>
      </c>
      <c r="BV656" s="12">
        <f t="shared" si="188"/>
        <v>1.375</v>
      </c>
    </row>
    <row r="657" spans="2:96">
      <c r="BR657" s="7">
        <v>0.11</v>
      </c>
      <c r="BS657" s="7" t="s">
        <v>82</v>
      </c>
      <c r="BT657" s="7">
        <f>100*BR657</f>
        <v>11</v>
      </c>
      <c r="BU657" s="7" t="s">
        <v>83</v>
      </c>
      <c r="BV657" s="12">
        <f>SUM(BV649:BV656)</f>
        <v>10.927700142112743</v>
      </c>
      <c r="CG657" s="7">
        <f>SUM(E657,J657,O657,T657,Y657,AD657,AI657,AN657,AS657,AX657,BC657,BH657,BM657,BR657,BW657,CB657)</f>
        <v>0.11</v>
      </c>
      <c r="CJ657" s="7">
        <f>SUM(I657,N657,S657,X657,AC657,AH657,AM657,AR657,AW657,BB657,BG657,BL657,BQ657,BV657,CA657,CF657)</f>
        <v>10.927700142112743</v>
      </c>
      <c r="CK657" s="7">
        <f>SUM(G657,L657,Q657,V657,AA657,AF657,AK657,AP657,AU657,AZ657,BE657,BJ657,BO657,BT657,BY657,CD657)</f>
        <v>11</v>
      </c>
      <c r="CL657" s="7">
        <f>CJ657-CK657</f>
        <v>-7.2299857887257346E-2</v>
      </c>
    </row>
    <row r="660" spans="2:96">
      <c r="B660" s="7" t="s">
        <v>202</v>
      </c>
      <c r="C660" s="7" t="s">
        <v>170</v>
      </c>
      <c r="D660" s="12" t="s">
        <v>16</v>
      </c>
      <c r="BS660" s="7">
        <v>85</v>
      </c>
      <c r="BT660" s="7">
        <v>85</v>
      </c>
      <c r="BU660" s="7">
        <f>BT660/BS660*100</f>
        <v>100</v>
      </c>
      <c r="BV660" s="12">
        <f>BU660*$BR$668/8</f>
        <v>0.5</v>
      </c>
    </row>
    <row r="661" spans="2:96">
      <c r="D661" s="12" t="s">
        <v>15</v>
      </c>
      <c r="BS661" s="7">
        <v>80</v>
      </c>
      <c r="BT661" s="7">
        <v>80</v>
      </c>
      <c r="BU661" s="7">
        <f t="shared" ref="BU661:BU667" si="189">BT661/BS661*100</f>
        <v>100</v>
      </c>
      <c r="BV661" s="12">
        <f t="shared" ref="BV661:BV667" si="190">BU661*$BR$668/8</f>
        <v>0.5</v>
      </c>
    </row>
    <row r="662" spans="2:96">
      <c r="D662" s="12" t="s">
        <v>17</v>
      </c>
      <c r="BS662" s="7">
        <v>120</v>
      </c>
      <c r="BT662" s="7">
        <v>120</v>
      </c>
      <c r="BU662" s="7">
        <f t="shared" si="189"/>
        <v>100</v>
      </c>
      <c r="BV662" s="12">
        <f t="shared" si="190"/>
        <v>0.5</v>
      </c>
    </row>
    <row r="663" spans="2:96">
      <c r="D663" s="12" t="s">
        <v>18</v>
      </c>
      <c r="BS663" s="7">
        <v>75</v>
      </c>
      <c r="BT663" s="7">
        <v>75</v>
      </c>
      <c r="BU663" s="7">
        <f t="shared" si="189"/>
        <v>100</v>
      </c>
      <c r="BV663" s="12">
        <f t="shared" si="190"/>
        <v>0.5</v>
      </c>
    </row>
    <row r="664" spans="2:96">
      <c r="D664" s="12" t="s">
        <v>19</v>
      </c>
      <c r="BS664" s="7">
        <v>70</v>
      </c>
      <c r="BT664" s="7">
        <v>70</v>
      </c>
      <c r="BU664" s="7">
        <f t="shared" si="189"/>
        <v>100</v>
      </c>
      <c r="BV664" s="12">
        <f t="shared" si="190"/>
        <v>0.5</v>
      </c>
    </row>
    <row r="665" spans="2:96">
      <c r="D665" s="12" t="s">
        <v>20</v>
      </c>
      <c r="BS665" s="7">
        <v>90</v>
      </c>
      <c r="BT665" s="7">
        <v>90</v>
      </c>
      <c r="BU665" s="7">
        <f t="shared" si="189"/>
        <v>100</v>
      </c>
      <c r="BV665" s="12">
        <f t="shared" si="190"/>
        <v>0.5</v>
      </c>
    </row>
    <row r="666" spans="2:96">
      <c r="D666" s="12" t="s">
        <v>21</v>
      </c>
      <c r="BS666" s="7">
        <v>65</v>
      </c>
      <c r="BT666" s="7">
        <v>65</v>
      </c>
      <c r="BU666" s="7">
        <f t="shared" si="189"/>
        <v>100</v>
      </c>
      <c r="BV666" s="12">
        <f t="shared" si="190"/>
        <v>0.5</v>
      </c>
    </row>
    <row r="667" spans="2:96">
      <c r="D667" s="12" t="s">
        <v>22</v>
      </c>
      <c r="BS667" s="7">
        <v>65</v>
      </c>
      <c r="BT667" s="7">
        <v>65</v>
      </c>
      <c r="BU667" s="7">
        <f t="shared" si="189"/>
        <v>100</v>
      </c>
      <c r="BV667" s="12">
        <f t="shared" si="190"/>
        <v>0.5</v>
      </c>
    </row>
    <row r="668" spans="2:96">
      <c r="BR668" s="7">
        <v>0.04</v>
      </c>
      <c r="BS668" s="7" t="s">
        <v>82</v>
      </c>
      <c r="BT668" s="7">
        <f>100*BR668</f>
        <v>4</v>
      </c>
      <c r="BU668" s="7" t="s">
        <v>83</v>
      </c>
      <c r="BV668" s="12">
        <f>SUM(BV660:BV667)</f>
        <v>4</v>
      </c>
      <c r="CG668" s="7">
        <f>SUM(E668,J668,O668,T668,Y668,AD668,AI668,AN668,AS668,AX668,BC668,BH668,BM668,BR668,BW668,CB668)</f>
        <v>0.04</v>
      </c>
      <c r="CH668" s="11">
        <f>SUM(CG580,CG591,CG602,CG613,CG624,CG635,CG646,CG657,CG668)</f>
        <v>2.4499999999999997</v>
      </c>
      <c r="CJ668" s="7">
        <f>SUM(I668,N668,S668,X668,AC668,AH668,AM668,AR668,AW668,BB668,BG668,BL668,BQ668,BV668,CA668,CF668)</f>
        <v>4</v>
      </c>
      <c r="CK668" s="7">
        <f>SUM(G668,L668,Q668,V668,AA668,AF668,AK668,AP668,AU668,AZ668,BE668,BJ668,BO668,BT668,BY668,CD668)</f>
        <v>4</v>
      </c>
      <c r="CL668" s="7">
        <f>CJ668-CK668</f>
        <v>0</v>
      </c>
      <c r="CM668" s="7" t="s">
        <v>107</v>
      </c>
      <c r="CN668" s="7">
        <f>SUM(CG580,CG591,CG602,CG613,CG624,CG646,CG635,CG657,CG668)</f>
        <v>2.4499999999999997</v>
      </c>
      <c r="CO668" s="7">
        <f>SUM(CJ580,CJ591,CJ602,CJ613,CJ624,CJ635,CJ646,CJ657,CJ668)</f>
        <v>242.17237740666886</v>
      </c>
      <c r="CP668" s="7">
        <f>SUM(CK580,CK591,CK602,CK613,CK624,CK635,CK646,CK657,CK668)</f>
        <v>245</v>
      </c>
      <c r="CQ668" s="7">
        <f>CO668-CP668</f>
        <v>-2.8276225933311423</v>
      </c>
      <c r="CR668" s="7">
        <f>CO668/CN668</f>
        <v>98.84586832925261</v>
      </c>
    </row>
    <row r="671" spans="2:96">
      <c r="B671" s="7" t="s">
        <v>204</v>
      </c>
      <c r="C671" s="7" t="s">
        <v>170</v>
      </c>
      <c r="D671" s="12" t="s">
        <v>16</v>
      </c>
      <c r="BX671" s="7">
        <v>190</v>
      </c>
      <c r="BY671" s="7">
        <v>190</v>
      </c>
      <c r="BZ671" s="7">
        <f>BY671/BX671*100</f>
        <v>100</v>
      </c>
      <c r="CA671" s="12">
        <f>BZ671*$BW$679/8</f>
        <v>0.625</v>
      </c>
    </row>
    <row r="672" spans="2:96">
      <c r="D672" s="12" t="s">
        <v>15</v>
      </c>
      <c r="BX672" s="7">
        <v>180</v>
      </c>
      <c r="BY672" s="7">
        <v>180</v>
      </c>
      <c r="BZ672" s="7">
        <f t="shared" ref="BZ672:BZ678" si="191">BY672/BX672*100</f>
        <v>100</v>
      </c>
      <c r="CA672" s="12">
        <f t="shared" ref="CA672:CA678" si="192">BZ672*$BW$679/8</f>
        <v>0.625</v>
      </c>
    </row>
    <row r="673" spans="2:90">
      <c r="D673" s="12" t="s">
        <v>17</v>
      </c>
      <c r="BX673" s="7">
        <v>170</v>
      </c>
      <c r="BY673" s="7">
        <v>170</v>
      </c>
      <c r="BZ673" s="7">
        <f t="shared" si="191"/>
        <v>100</v>
      </c>
      <c r="CA673" s="12">
        <f t="shared" si="192"/>
        <v>0.625</v>
      </c>
    </row>
    <row r="674" spans="2:90">
      <c r="D674" s="12" t="s">
        <v>18</v>
      </c>
      <c r="BX674" s="7">
        <v>180</v>
      </c>
      <c r="BY674" s="7">
        <v>180</v>
      </c>
      <c r="BZ674" s="7">
        <f t="shared" si="191"/>
        <v>100</v>
      </c>
      <c r="CA674" s="12">
        <f t="shared" si="192"/>
        <v>0.625</v>
      </c>
    </row>
    <row r="675" spans="2:90">
      <c r="D675" s="12" t="s">
        <v>19</v>
      </c>
      <c r="BX675" s="7">
        <v>160</v>
      </c>
      <c r="BY675" s="7">
        <v>160</v>
      </c>
      <c r="BZ675" s="7">
        <f t="shared" si="191"/>
        <v>100</v>
      </c>
      <c r="CA675" s="12">
        <f t="shared" si="192"/>
        <v>0.625</v>
      </c>
    </row>
    <row r="676" spans="2:90">
      <c r="D676" s="12" t="s">
        <v>20</v>
      </c>
      <c r="BX676" s="7">
        <v>190</v>
      </c>
      <c r="BY676" s="7">
        <v>190</v>
      </c>
      <c r="BZ676" s="7">
        <f t="shared" si="191"/>
        <v>100</v>
      </c>
      <c r="CA676" s="12">
        <f t="shared" si="192"/>
        <v>0.625</v>
      </c>
    </row>
    <row r="677" spans="2:90">
      <c r="D677" s="12" t="s">
        <v>21</v>
      </c>
      <c r="BX677" s="7">
        <v>180</v>
      </c>
      <c r="BY677" s="7">
        <v>180</v>
      </c>
      <c r="BZ677" s="7">
        <f t="shared" si="191"/>
        <v>100</v>
      </c>
      <c r="CA677" s="12">
        <f t="shared" si="192"/>
        <v>0.625</v>
      </c>
    </row>
    <row r="678" spans="2:90">
      <c r="D678" s="12" t="s">
        <v>22</v>
      </c>
      <c r="BX678" s="7">
        <v>175</v>
      </c>
      <c r="BY678" s="7">
        <v>175</v>
      </c>
      <c r="BZ678" s="7">
        <f t="shared" si="191"/>
        <v>100</v>
      </c>
      <c r="CA678" s="12">
        <f t="shared" si="192"/>
        <v>0.625</v>
      </c>
    </row>
    <row r="679" spans="2:90">
      <c r="BW679" s="7">
        <v>0.05</v>
      </c>
      <c r="BX679" s="7" t="s">
        <v>82</v>
      </c>
      <c r="BY679" s="7">
        <f>100*BW679</f>
        <v>5</v>
      </c>
      <c r="BZ679" s="7" t="s">
        <v>83</v>
      </c>
      <c r="CA679" s="12">
        <f>SUM(CA671:CA678)</f>
        <v>5</v>
      </c>
      <c r="CG679" s="7">
        <f>SUM(E679,J679,O679,T679,Y679,AD679,AI679,AN679,AS679,AX679,BC679,BH679,BM679,BR679,BW679,CB679)</f>
        <v>0.05</v>
      </c>
      <c r="CJ679" s="7">
        <f>SUM(I679,N679,S679,X679,AC679,AH679,AM679,AR679,AW679,BB679,BG679,BL679,BQ679,BV679,CA679,CF679)</f>
        <v>5</v>
      </c>
      <c r="CK679" s="7">
        <f>SUM(G679,L679,Q679,V679,AA679,AF679,AK679,AP679,AU679,AZ679,BE679,BJ679,BO679,BT679,BY679,CD679)</f>
        <v>5</v>
      </c>
      <c r="CL679" s="7">
        <f>CJ679-CK679</f>
        <v>0</v>
      </c>
    </row>
    <row r="682" spans="2:90">
      <c r="B682" s="7" t="s">
        <v>205</v>
      </c>
      <c r="C682" s="7" t="s">
        <v>170</v>
      </c>
      <c r="D682" s="12" t="s">
        <v>16</v>
      </c>
      <c r="BX682" s="7">
        <v>290</v>
      </c>
      <c r="BY682" s="7">
        <v>290</v>
      </c>
      <c r="BZ682" s="7">
        <f>BY682/BX682*100</f>
        <v>100</v>
      </c>
      <c r="CA682" s="12">
        <f>BZ682*$BW$690/8</f>
        <v>1.25</v>
      </c>
    </row>
    <row r="683" spans="2:90">
      <c r="D683" s="12" t="s">
        <v>15</v>
      </c>
      <c r="BX683" s="7">
        <v>310</v>
      </c>
      <c r="BY683" s="7">
        <v>310</v>
      </c>
      <c r="BZ683" s="7">
        <f t="shared" ref="BZ683:BZ689" si="193">BY683/BX683*100</f>
        <v>100</v>
      </c>
      <c r="CA683" s="12">
        <f t="shared" ref="CA683:CA689" si="194">BZ683*$BW$690/8</f>
        <v>1.25</v>
      </c>
    </row>
    <row r="684" spans="2:90">
      <c r="D684" s="12" t="s">
        <v>17</v>
      </c>
      <c r="BX684" s="7">
        <v>275</v>
      </c>
      <c r="BY684" s="7">
        <v>275</v>
      </c>
      <c r="BZ684" s="7">
        <f t="shared" si="193"/>
        <v>100</v>
      </c>
      <c r="CA684" s="12">
        <f t="shared" si="194"/>
        <v>1.25</v>
      </c>
    </row>
    <row r="685" spans="2:90">
      <c r="D685" s="12" t="s">
        <v>18</v>
      </c>
      <c r="BX685" s="7">
        <v>290</v>
      </c>
      <c r="BY685" s="7">
        <v>290</v>
      </c>
      <c r="BZ685" s="7">
        <f t="shared" si="193"/>
        <v>100</v>
      </c>
      <c r="CA685" s="12">
        <f t="shared" si="194"/>
        <v>1.25</v>
      </c>
    </row>
    <row r="686" spans="2:90">
      <c r="D686" s="12" t="s">
        <v>19</v>
      </c>
      <c r="BX686" s="7">
        <v>260</v>
      </c>
      <c r="BY686" s="7">
        <v>260</v>
      </c>
      <c r="BZ686" s="7">
        <f t="shared" si="193"/>
        <v>100</v>
      </c>
      <c r="CA686" s="12">
        <f t="shared" si="194"/>
        <v>1.25</v>
      </c>
    </row>
    <row r="687" spans="2:90">
      <c r="D687" s="12" t="s">
        <v>20</v>
      </c>
      <c r="BX687" s="7">
        <v>300</v>
      </c>
      <c r="BY687" s="7">
        <v>300</v>
      </c>
      <c r="BZ687" s="7">
        <f t="shared" si="193"/>
        <v>100</v>
      </c>
      <c r="CA687" s="12">
        <f t="shared" si="194"/>
        <v>1.25</v>
      </c>
    </row>
    <row r="688" spans="2:90">
      <c r="D688" s="12" t="s">
        <v>21</v>
      </c>
      <c r="BX688" s="7">
        <v>265</v>
      </c>
      <c r="BY688" s="7">
        <v>265</v>
      </c>
      <c r="BZ688" s="7">
        <f t="shared" si="193"/>
        <v>100</v>
      </c>
      <c r="CA688" s="12">
        <f t="shared" si="194"/>
        <v>1.25</v>
      </c>
    </row>
    <row r="689" spans="2:90">
      <c r="D689" s="12" t="s">
        <v>22</v>
      </c>
      <c r="BX689" s="7">
        <v>285</v>
      </c>
      <c r="BY689" s="7">
        <v>285</v>
      </c>
      <c r="BZ689" s="7">
        <f t="shared" si="193"/>
        <v>100</v>
      </c>
      <c r="CA689" s="12">
        <f t="shared" si="194"/>
        <v>1.25</v>
      </c>
    </row>
    <row r="690" spans="2:90">
      <c r="BW690" s="7">
        <v>0.1</v>
      </c>
      <c r="BX690" s="7" t="s">
        <v>82</v>
      </c>
      <c r="BY690" s="7">
        <f>100*BW690</f>
        <v>10</v>
      </c>
      <c r="BZ690" s="7" t="s">
        <v>83</v>
      </c>
      <c r="CA690" s="12">
        <f>SUM(CA682:CA689)</f>
        <v>10</v>
      </c>
      <c r="CG690" s="7">
        <f>SUM(E690,J690,O690,T690,Y690,AD690,AI690,AN690,AS690,AX690,BC690,BH690,BM690,BR690,BW690,CB690)</f>
        <v>0.1</v>
      </c>
      <c r="CJ690" s="7">
        <f>SUM(I690,N690,S690,X690,AC690,AH690,AM690,AR690,AW690,BB690,BG690,BL690,BQ690,BV690,CA690,CF690)</f>
        <v>10</v>
      </c>
      <c r="CK690" s="7">
        <f>SUM(G690,L690,Q690,V690,AA690,AF690,AK690,AP690,AU690,AZ690,BE690,BJ690,BO690,BT690,BY690,CD690)</f>
        <v>10</v>
      </c>
      <c r="CL690" s="7">
        <f>CJ690-CK690</f>
        <v>0</v>
      </c>
    </row>
    <row r="693" spans="2:90">
      <c r="B693" s="7" t="s">
        <v>206</v>
      </c>
      <c r="C693" s="7" t="s">
        <v>170</v>
      </c>
      <c r="D693" s="12" t="s">
        <v>16</v>
      </c>
      <c r="BX693" s="7">
        <v>475</v>
      </c>
      <c r="BY693" s="7">
        <v>475</v>
      </c>
      <c r="BZ693" s="7">
        <f>BY693/BX693*100</f>
        <v>100</v>
      </c>
      <c r="CA693" s="12">
        <f>BZ693*$BW$701/8</f>
        <v>0.5</v>
      </c>
    </row>
    <row r="694" spans="2:90">
      <c r="D694" s="12" t="s">
        <v>15</v>
      </c>
      <c r="BX694" s="7">
        <v>450</v>
      </c>
      <c r="BY694" s="7">
        <v>450</v>
      </c>
      <c r="BZ694" s="7">
        <f t="shared" ref="BZ694:BZ700" si="195">BY694/BX694*100</f>
        <v>100</v>
      </c>
      <c r="CA694" s="12">
        <f t="shared" ref="CA694:CA700" si="196">BZ694*$BW$701/8</f>
        <v>0.5</v>
      </c>
    </row>
    <row r="695" spans="2:90">
      <c r="D695" s="12" t="s">
        <v>17</v>
      </c>
      <c r="BX695" s="7">
        <v>470</v>
      </c>
      <c r="BY695" s="7">
        <v>470</v>
      </c>
      <c r="BZ695" s="7">
        <f t="shared" si="195"/>
        <v>100</v>
      </c>
      <c r="CA695" s="12">
        <f t="shared" si="196"/>
        <v>0.5</v>
      </c>
    </row>
    <row r="696" spans="2:90">
      <c r="D696" s="12" t="s">
        <v>18</v>
      </c>
      <c r="BX696" s="7">
        <v>470</v>
      </c>
      <c r="BY696" s="7">
        <v>470</v>
      </c>
      <c r="BZ696" s="7">
        <f t="shared" si="195"/>
        <v>100</v>
      </c>
      <c r="CA696" s="12">
        <f t="shared" si="196"/>
        <v>0.5</v>
      </c>
    </row>
    <row r="697" spans="2:90">
      <c r="D697" s="12" t="s">
        <v>19</v>
      </c>
      <c r="BX697" s="7">
        <v>490</v>
      </c>
      <c r="BY697" s="7">
        <v>490</v>
      </c>
      <c r="BZ697" s="7">
        <f t="shared" si="195"/>
        <v>100</v>
      </c>
      <c r="CA697" s="12">
        <f t="shared" si="196"/>
        <v>0.5</v>
      </c>
    </row>
    <row r="698" spans="2:90">
      <c r="D698" s="12" t="s">
        <v>20</v>
      </c>
      <c r="BX698" s="7">
        <v>500</v>
      </c>
      <c r="BY698" s="7">
        <v>500</v>
      </c>
      <c r="BZ698" s="7">
        <f t="shared" si="195"/>
        <v>100</v>
      </c>
      <c r="CA698" s="12">
        <f t="shared" si="196"/>
        <v>0.5</v>
      </c>
    </row>
    <row r="699" spans="2:90">
      <c r="D699" s="12" t="s">
        <v>21</v>
      </c>
      <c r="BX699" s="7">
        <v>425</v>
      </c>
      <c r="BY699" s="7">
        <v>425</v>
      </c>
      <c r="BZ699" s="7">
        <f t="shared" si="195"/>
        <v>100</v>
      </c>
      <c r="CA699" s="12">
        <f t="shared" si="196"/>
        <v>0.5</v>
      </c>
    </row>
    <row r="700" spans="2:90">
      <c r="D700" s="12" t="s">
        <v>22</v>
      </c>
      <c r="BX700" s="7">
        <v>480</v>
      </c>
      <c r="BY700" s="7">
        <v>480</v>
      </c>
      <c r="BZ700" s="7">
        <f t="shared" si="195"/>
        <v>100</v>
      </c>
      <c r="CA700" s="12">
        <f t="shared" si="196"/>
        <v>0.5</v>
      </c>
    </row>
    <row r="701" spans="2:90">
      <c r="BW701" s="7">
        <v>0.04</v>
      </c>
      <c r="BX701" s="7" t="s">
        <v>82</v>
      </c>
      <c r="BY701" s="7">
        <f>100*BW701</f>
        <v>4</v>
      </c>
      <c r="BZ701" s="7" t="s">
        <v>83</v>
      </c>
      <c r="CA701" s="12">
        <f>SUM(CA693:CA700)</f>
        <v>4</v>
      </c>
      <c r="CG701" s="7">
        <f>SUM(E701,J701,O701,T701,Y701,AD701,AI701,AN701,AS701,AX701,BC701,BH701,BM701,BR701,BW701,CB701)</f>
        <v>0.04</v>
      </c>
      <c r="CJ701" s="7">
        <f>SUM(I701,N701,S701,X701,AC701,AH701,AM701,AR701,AW701,BB701,BG701,BL701,BQ701,BV701,CA701,CF701)</f>
        <v>4</v>
      </c>
      <c r="CK701" s="7">
        <f>SUM(G701,L701,Q701,V701,AA701,AF701,AK701,AP701,AU701,AZ701,BE701,BJ701,BO701,BT701,BY701,CD701)</f>
        <v>4</v>
      </c>
      <c r="CL701" s="7">
        <f>CJ701-CK701</f>
        <v>0</v>
      </c>
    </row>
    <row r="704" spans="2:90">
      <c r="B704" s="7" t="s">
        <v>207</v>
      </c>
      <c r="C704" s="7" t="s">
        <v>170</v>
      </c>
      <c r="D704" s="12" t="s">
        <v>16</v>
      </c>
      <c r="BX704" s="7">
        <v>15</v>
      </c>
      <c r="BY704" s="7">
        <v>15</v>
      </c>
      <c r="BZ704" s="7">
        <f>BY704/BX704*100</f>
        <v>100</v>
      </c>
      <c r="CA704" s="12">
        <f>BZ704*$BW$712/8</f>
        <v>0.5</v>
      </c>
    </row>
    <row r="705" spans="2:90">
      <c r="D705" s="12" t="s">
        <v>15</v>
      </c>
      <c r="BX705" s="7">
        <v>15</v>
      </c>
      <c r="BY705" s="7">
        <v>15</v>
      </c>
      <c r="BZ705" s="7">
        <f t="shared" ref="BZ705:BZ711" si="197">BY705/BX705*100</f>
        <v>100</v>
      </c>
      <c r="CA705" s="12">
        <f t="shared" ref="CA705:CA711" si="198">BZ705*$BW$712/8</f>
        <v>0.5</v>
      </c>
    </row>
    <row r="706" spans="2:90">
      <c r="D706" s="12" t="s">
        <v>17</v>
      </c>
      <c r="BX706" s="7">
        <v>15</v>
      </c>
      <c r="BY706" s="7">
        <v>15</v>
      </c>
      <c r="BZ706" s="7">
        <f t="shared" si="197"/>
        <v>100</v>
      </c>
      <c r="CA706" s="12">
        <f t="shared" si="198"/>
        <v>0.5</v>
      </c>
    </row>
    <row r="707" spans="2:90">
      <c r="D707" s="12" t="s">
        <v>18</v>
      </c>
      <c r="BX707" s="7">
        <v>13</v>
      </c>
      <c r="BY707" s="7">
        <v>13</v>
      </c>
      <c r="BZ707" s="7">
        <f t="shared" si="197"/>
        <v>100</v>
      </c>
      <c r="CA707" s="12">
        <f t="shared" si="198"/>
        <v>0.5</v>
      </c>
    </row>
    <row r="708" spans="2:90">
      <c r="D708" s="12" t="s">
        <v>19</v>
      </c>
      <c r="BX708" s="7">
        <v>20</v>
      </c>
      <c r="BY708" s="7">
        <v>20</v>
      </c>
      <c r="BZ708" s="7">
        <f t="shared" si="197"/>
        <v>100</v>
      </c>
      <c r="CA708" s="12">
        <f t="shared" si="198"/>
        <v>0.5</v>
      </c>
    </row>
    <row r="709" spans="2:90">
      <c r="D709" s="12" t="s">
        <v>20</v>
      </c>
      <c r="BX709" s="7">
        <v>15</v>
      </c>
      <c r="BY709" s="7">
        <v>15</v>
      </c>
      <c r="BZ709" s="7">
        <f t="shared" si="197"/>
        <v>100</v>
      </c>
      <c r="CA709" s="12">
        <f t="shared" si="198"/>
        <v>0.5</v>
      </c>
    </row>
    <row r="710" spans="2:90">
      <c r="D710" s="12" t="s">
        <v>21</v>
      </c>
      <c r="BX710" s="7">
        <v>13</v>
      </c>
      <c r="BY710" s="7">
        <v>13</v>
      </c>
      <c r="BZ710" s="7">
        <f t="shared" si="197"/>
        <v>100</v>
      </c>
      <c r="CA710" s="12">
        <f t="shared" si="198"/>
        <v>0.5</v>
      </c>
    </row>
    <row r="711" spans="2:90">
      <c r="D711" s="12" t="s">
        <v>22</v>
      </c>
      <c r="BX711" s="7">
        <v>15</v>
      </c>
      <c r="BY711" s="7">
        <v>15</v>
      </c>
      <c r="BZ711" s="7">
        <f t="shared" si="197"/>
        <v>100</v>
      </c>
      <c r="CA711" s="12">
        <f t="shared" si="198"/>
        <v>0.5</v>
      </c>
    </row>
    <row r="712" spans="2:90">
      <c r="BW712" s="7">
        <v>0.04</v>
      </c>
      <c r="BX712" s="7" t="s">
        <v>82</v>
      </c>
      <c r="BY712" s="7">
        <f>100*BW712</f>
        <v>4</v>
      </c>
      <c r="BZ712" s="7" t="s">
        <v>83</v>
      </c>
      <c r="CA712" s="12">
        <f>SUM(CA704:CA711)</f>
        <v>4</v>
      </c>
      <c r="CG712" s="7">
        <f>SUM(E712,J712,O712,T712,Y712,AD712,AI712,AN712,AS712,AX712,BC712,BH712,BM712,BR712,BW712,CB712)</f>
        <v>0.04</v>
      </c>
      <c r="CJ712" s="7">
        <f>SUM(I712,N712,S712,X712,AC712,AH712,AM712,AR712,AW712,BB712,BG712,BL712,BQ712,BV712,CA712,CF712)</f>
        <v>4</v>
      </c>
      <c r="CK712" s="7">
        <f>SUM(G712,L712,Q712,V712,AA712,AF712,AK712,AP712,AU712,AZ712,BE712,BJ712,BO712,BT712,BY712,CD712)</f>
        <v>4</v>
      </c>
      <c r="CL712" s="7">
        <f>CJ712-CK712</f>
        <v>0</v>
      </c>
    </row>
    <row r="715" spans="2:90">
      <c r="B715" s="7" t="s">
        <v>208</v>
      </c>
      <c r="C715" s="7" t="s">
        <v>170</v>
      </c>
      <c r="D715" s="12" t="s">
        <v>16</v>
      </c>
      <c r="BX715" s="7">
        <v>25</v>
      </c>
      <c r="BY715" s="7">
        <v>25</v>
      </c>
      <c r="BZ715" s="7">
        <f>BY715/BX715*100</f>
        <v>100</v>
      </c>
      <c r="CA715" s="12">
        <f>BZ715*$BW$723/8</f>
        <v>0.25</v>
      </c>
    </row>
    <row r="716" spans="2:90">
      <c r="D716" s="12" t="s">
        <v>15</v>
      </c>
      <c r="BX716" s="7">
        <v>15</v>
      </c>
      <c r="BY716" s="7">
        <v>15</v>
      </c>
      <c r="BZ716" s="7">
        <f t="shared" ref="BZ716:BZ722" si="199">BY716/BX716*100</f>
        <v>100</v>
      </c>
      <c r="CA716" s="12">
        <f t="shared" ref="CA716:CA722" si="200">BZ716*$BW$723/8</f>
        <v>0.25</v>
      </c>
    </row>
    <row r="717" spans="2:90">
      <c r="D717" s="12" t="s">
        <v>17</v>
      </c>
      <c r="BX717" s="7">
        <v>15</v>
      </c>
      <c r="BY717" s="7">
        <v>15</v>
      </c>
      <c r="BZ717" s="7">
        <f t="shared" si="199"/>
        <v>100</v>
      </c>
      <c r="CA717" s="12">
        <f t="shared" si="200"/>
        <v>0.25</v>
      </c>
    </row>
    <row r="718" spans="2:90">
      <c r="D718" s="12" t="s">
        <v>18</v>
      </c>
      <c r="BX718" s="7">
        <v>20</v>
      </c>
      <c r="BY718" s="7">
        <v>20</v>
      </c>
      <c r="BZ718" s="7">
        <f t="shared" si="199"/>
        <v>100</v>
      </c>
      <c r="CA718" s="12">
        <f t="shared" si="200"/>
        <v>0.25</v>
      </c>
    </row>
    <row r="719" spans="2:90">
      <c r="D719" s="12" t="s">
        <v>19</v>
      </c>
      <c r="BX719" s="7">
        <v>20</v>
      </c>
      <c r="BY719" s="7">
        <v>20</v>
      </c>
      <c r="BZ719" s="7">
        <f t="shared" si="199"/>
        <v>100</v>
      </c>
      <c r="CA719" s="12">
        <f t="shared" si="200"/>
        <v>0.25</v>
      </c>
    </row>
    <row r="720" spans="2:90">
      <c r="D720" s="12" t="s">
        <v>20</v>
      </c>
      <c r="BX720" s="7">
        <v>25</v>
      </c>
      <c r="BY720" s="7">
        <v>25</v>
      </c>
      <c r="BZ720" s="7">
        <f t="shared" si="199"/>
        <v>100</v>
      </c>
      <c r="CA720" s="12">
        <f t="shared" si="200"/>
        <v>0.25</v>
      </c>
    </row>
    <row r="721" spans="2:90">
      <c r="D721" s="12" t="s">
        <v>21</v>
      </c>
      <c r="BX721" s="7">
        <v>20</v>
      </c>
      <c r="BY721" s="7">
        <v>20</v>
      </c>
      <c r="BZ721" s="7">
        <f t="shared" si="199"/>
        <v>100</v>
      </c>
      <c r="CA721" s="12">
        <f t="shared" si="200"/>
        <v>0.25</v>
      </c>
    </row>
    <row r="722" spans="2:90">
      <c r="D722" s="12" t="s">
        <v>22</v>
      </c>
      <c r="BX722" s="7">
        <v>25</v>
      </c>
      <c r="BY722" s="7">
        <v>25</v>
      </c>
      <c r="BZ722" s="7">
        <f t="shared" si="199"/>
        <v>100</v>
      </c>
      <c r="CA722" s="12">
        <f t="shared" si="200"/>
        <v>0.25</v>
      </c>
    </row>
    <row r="723" spans="2:90">
      <c r="BW723" s="7">
        <v>0.02</v>
      </c>
      <c r="BX723" s="7" t="s">
        <v>82</v>
      </c>
      <c r="BY723" s="7">
        <f>100*BW723</f>
        <v>2</v>
      </c>
      <c r="BZ723" s="7" t="s">
        <v>83</v>
      </c>
      <c r="CA723" s="12">
        <f>SUM(CA715:CA722)</f>
        <v>2</v>
      </c>
      <c r="CG723" s="7">
        <f>SUM(E723,J723,O723,T723,Y723,AD723,AI723,AN723,AS723,AX723,BC723,BH723,BM723,BR723,BW723,CB723)</f>
        <v>0.02</v>
      </c>
      <c r="CJ723" s="7">
        <f>SUM(I723,N723,S723,X723,AC723,AH723,AM723,AR723,AW723,BB723,BG723,BL723,BQ723,BV723,CA723,CF723)</f>
        <v>2</v>
      </c>
      <c r="CK723" s="7">
        <f>SUM(G723,L723,Q723,V723,AA723,AF723,AK723,AP723,AU723,AZ723,BE723,BJ723,BO723,BT723,BY723,CD723)</f>
        <v>2</v>
      </c>
      <c r="CL723" s="7">
        <f>CJ723-CK723</f>
        <v>0</v>
      </c>
    </row>
    <row r="726" spans="2:90">
      <c r="B726" s="7" t="s">
        <v>209</v>
      </c>
      <c r="C726" s="7" t="s">
        <v>170</v>
      </c>
      <c r="D726" s="12" t="s">
        <v>16</v>
      </c>
      <c r="BX726" s="7">
        <v>25</v>
      </c>
      <c r="BY726" s="7">
        <v>25</v>
      </c>
      <c r="BZ726" s="7">
        <f>BY726/BX726*100</f>
        <v>100</v>
      </c>
      <c r="CA726" s="12">
        <f>BZ726*$BW$734/8</f>
        <v>0.125</v>
      </c>
    </row>
    <row r="727" spans="2:90">
      <c r="D727" s="12" t="s">
        <v>15</v>
      </c>
      <c r="BX727" s="7">
        <v>30</v>
      </c>
      <c r="BY727" s="7">
        <v>30</v>
      </c>
      <c r="BZ727" s="7">
        <f t="shared" ref="BZ727:BZ733" si="201">BY727/BX727*100</f>
        <v>100</v>
      </c>
      <c r="CA727" s="12">
        <f t="shared" ref="CA727:CA733" si="202">BZ727*$BW$734/8</f>
        <v>0.125</v>
      </c>
    </row>
    <row r="728" spans="2:90">
      <c r="D728" s="12" t="s">
        <v>17</v>
      </c>
      <c r="BX728" s="7">
        <v>20</v>
      </c>
      <c r="BY728" s="7">
        <v>20</v>
      </c>
      <c r="BZ728" s="7">
        <f t="shared" si="201"/>
        <v>100</v>
      </c>
      <c r="CA728" s="12">
        <f t="shared" si="202"/>
        <v>0.125</v>
      </c>
    </row>
    <row r="729" spans="2:90">
      <c r="D729" s="12" t="s">
        <v>18</v>
      </c>
      <c r="BX729" s="7">
        <v>40</v>
      </c>
      <c r="BY729" s="7">
        <v>40</v>
      </c>
      <c r="BZ729" s="7">
        <f t="shared" si="201"/>
        <v>100</v>
      </c>
      <c r="CA729" s="12">
        <f t="shared" si="202"/>
        <v>0.125</v>
      </c>
    </row>
    <row r="730" spans="2:90">
      <c r="D730" s="12" t="s">
        <v>19</v>
      </c>
      <c r="BX730" s="7">
        <v>40</v>
      </c>
      <c r="BY730" s="7">
        <v>40</v>
      </c>
      <c r="BZ730" s="7">
        <f t="shared" si="201"/>
        <v>100</v>
      </c>
      <c r="CA730" s="12">
        <f t="shared" si="202"/>
        <v>0.125</v>
      </c>
    </row>
    <row r="731" spans="2:90">
      <c r="D731" s="12" t="s">
        <v>20</v>
      </c>
      <c r="BX731" s="7">
        <v>25</v>
      </c>
      <c r="BY731" s="7">
        <v>25</v>
      </c>
      <c r="BZ731" s="7">
        <f t="shared" si="201"/>
        <v>100</v>
      </c>
      <c r="CA731" s="12">
        <f t="shared" si="202"/>
        <v>0.125</v>
      </c>
    </row>
    <row r="732" spans="2:90">
      <c r="D732" s="12" t="s">
        <v>21</v>
      </c>
      <c r="BX732" s="7">
        <v>35</v>
      </c>
      <c r="BY732" s="7">
        <v>35</v>
      </c>
      <c r="BZ732" s="7">
        <f t="shared" si="201"/>
        <v>100</v>
      </c>
      <c r="CA732" s="12">
        <f t="shared" si="202"/>
        <v>0.125</v>
      </c>
    </row>
    <row r="733" spans="2:90">
      <c r="D733" s="12" t="s">
        <v>22</v>
      </c>
      <c r="BX733" s="7">
        <v>25</v>
      </c>
      <c r="BY733" s="7">
        <v>25</v>
      </c>
      <c r="BZ733" s="7">
        <f t="shared" si="201"/>
        <v>100</v>
      </c>
      <c r="CA733" s="12">
        <f t="shared" si="202"/>
        <v>0.125</v>
      </c>
    </row>
    <row r="734" spans="2:90">
      <c r="BW734" s="7">
        <v>0.01</v>
      </c>
      <c r="BX734" s="7" t="s">
        <v>82</v>
      </c>
      <c r="BY734" s="7">
        <f>100*BW734</f>
        <v>1</v>
      </c>
      <c r="BZ734" s="7" t="s">
        <v>83</v>
      </c>
      <c r="CA734" s="12">
        <f>SUM(CA726:CA733)</f>
        <v>1</v>
      </c>
      <c r="CG734" s="7">
        <f>SUM(E734,J734,O734,T734,Y734,AD734,AI734,AN734,AS734,AX734,BC734,BH734,BM734,BR734,BW734,CB734)</f>
        <v>0.01</v>
      </c>
      <c r="CJ734" s="7">
        <f>SUM(I734,N734,S734,X734,AC734,AH734,AM734,AR734,AW734,BB734,BG734,BL734,BQ734,BV734,CA734,CF734)</f>
        <v>1</v>
      </c>
      <c r="CK734" s="7">
        <f>SUM(G734,L734,Q734,V734,AA734,AF734,AK734,AP734,AU734,AZ734,BE734,BJ734,BO734,BT734,BY734,CD734)</f>
        <v>1</v>
      </c>
      <c r="CL734" s="7">
        <f>CJ734-CK734</f>
        <v>0</v>
      </c>
    </row>
    <row r="737" spans="2:90">
      <c r="B737" s="7" t="s">
        <v>210</v>
      </c>
      <c r="C737" s="7" t="s">
        <v>170</v>
      </c>
      <c r="D737" s="12" t="s">
        <v>16</v>
      </c>
      <c r="BX737" s="7">
        <v>20</v>
      </c>
      <c r="BY737" s="7">
        <v>20</v>
      </c>
      <c r="BZ737" s="7">
        <f>BY737/BX737*100</f>
        <v>100</v>
      </c>
      <c r="CA737" s="12">
        <f>BZ737*$BW$745/8</f>
        <v>0.125</v>
      </c>
    </row>
    <row r="738" spans="2:90">
      <c r="D738" s="12" t="s">
        <v>15</v>
      </c>
      <c r="BX738" s="7">
        <v>20</v>
      </c>
      <c r="BY738" s="7">
        <v>20</v>
      </c>
      <c r="BZ738" s="7">
        <f t="shared" ref="BZ738:BZ744" si="203">BY738/BX738*100</f>
        <v>100</v>
      </c>
      <c r="CA738" s="12">
        <f t="shared" ref="CA738:CA744" si="204">BZ738*$BW$745/8</f>
        <v>0.125</v>
      </c>
    </row>
    <row r="739" spans="2:90">
      <c r="D739" s="12" t="s">
        <v>17</v>
      </c>
      <c r="BX739" s="7">
        <v>25</v>
      </c>
      <c r="BY739" s="7">
        <v>25</v>
      </c>
      <c r="BZ739" s="7">
        <f t="shared" si="203"/>
        <v>100</v>
      </c>
      <c r="CA739" s="12">
        <f t="shared" si="204"/>
        <v>0.125</v>
      </c>
    </row>
    <row r="740" spans="2:90">
      <c r="D740" s="12" t="s">
        <v>18</v>
      </c>
      <c r="BX740" s="7">
        <v>20</v>
      </c>
      <c r="BY740" s="7">
        <v>20</v>
      </c>
      <c r="BZ740" s="7">
        <f t="shared" si="203"/>
        <v>100</v>
      </c>
      <c r="CA740" s="12">
        <f t="shared" si="204"/>
        <v>0.125</v>
      </c>
    </row>
    <row r="741" spans="2:90">
      <c r="D741" s="12" t="s">
        <v>19</v>
      </c>
      <c r="BX741" s="7">
        <v>20</v>
      </c>
      <c r="BY741" s="7">
        <v>20</v>
      </c>
      <c r="BZ741" s="7">
        <f t="shared" si="203"/>
        <v>100</v>
      </c>
      <c r="CA741" s="12">
        <f t="shared" si="204"/>
        <v>0.125</v>
      </c>
    </row>
    <row r="742" spans="2:90">
      <c r="D742" s="12" t="s">
        <v>20</v>
      </c>
      <c r="BX742" s="7">
        <v>25</v>
      </c>
      <c r="BY742" s="7">
        <v>25</v>
      </c>
      <c r="BZ742" s="7">
        <f t="shared" si="203"/>
        <v>100</v>
      </c>
      <c r="CA742" s="12">
        <f t="shared" si="204"/>
        <v>0.125</v>
      </c>
    </row>
    <row r="743" spans="2:90">
      <c r="D743" s="12" t="s">
        <v>21</v>
      </c>
      <c r="BX743" s="7">
        <v>20</v>
      </c>
      <c r="BY743" s="7">
        <v>20</v>
      </c>
      <c r="BZ743" s="7">
        <f t="shared" si="203"/>
        <v>100</v>
      </c>
      <c r="CA743" s="12">
        <f t="shared" si="204"/>
        <v>0.125</v>
      </c>
    </row>
    <row r="744" spans="2:90">
      <c r="D744" s="12" t="s">
        <v>22</v>
      </c>
      <c r="BX744" s="7">
        <v>25</v>
      </c>
      <c r="BY744" s="7">
        <v>25</v>
      </c>
      <c r="BZ744" s="7">
        <f t="shared" si="203"/>
        <v>100</v>
      </c>
      <c r="CA744" s="12">
        <f t="shared" si="204"/>
        <v>0.125</v>
      </c>
    </row>
    <row r="745" spans="2:90">
      <c r="BW745" s="7">
        <v>0.01</v>
      </c>
      <c r="BX745" s="7" t="s">
        <v>82</v>
      </c>
      <c r="BY745" s="7">
        <f>100*BW745</f>
        <v>1</v>
      </c>
      <c r="BZ745" s="7" t="s">
        <v>83</v>
      </c>
      <c r="CA745" s="12">
        <f>SUM(CA737:CA744)</f>
        <v>1</v>
      </c>
      <c r="CG745" s="7">
        <f>SUM(E745,J745,O745,T745,Y745,AD745,AI745,AN745,AS745,AX745,BC745,BH745,BM745,BR745,BW745,CB745)</f>
        <v>0.01</v>
      </c>
      <c r="CJ745" s="7">
        <f>SUM(I745,N745,S745,X745,AC745,AH745,AM745,AR745,AW745,BB745,BG745,BL745,BQ745,BV745,CA745,CF745)</f>
        <v>1</v>
      </c>
      <c r="CK745" s="7">
        <f>SUM(G745,L745,Q745,V745,AA745,AF745,AK745,AP745,AU745,AZ745,BE745,BJ745,BO745,BT745,BY745,CD745)</f>
        <v>1</v>
      </c>
      <c r="CL745" s="7">
        <f>CJ745-CK745</f>
        <v>0</v>
      </c>
    </row>
    <row r="748" spans="2:90">
      <c r="B748" s="7" t="s">
        <v>211</v>
      </c>
      <c r="C748" s="7" t="s">
        <v>170</v>
      </c>
      <c r="D748" s="12" t="s">
        <v>16</v>
      </c>
      <c r="BX748" s="7">
        <v>75</v>
      </c>
      <c r="BY748" s="7">
        <v>75</v>
      </c>
      <c r="BZ748" s="7">
        <f>BY748/BX748*100</f>
        <v>100</v>
      </c>
      <c r="CA748" s="12">
        <f>BZ748*$BW$756/8</f>
        <v>0.25</v>
      </c>
    </row>
    <row r="749" spans="2:90">
      <c r="D749" s="12" t="s">
        <v>15</v>
      </c>
      <c r="BX749" s="7">
        <v>100</v>
      </c>
      <c r="BY749" s="7">
        <v>100</v>
      </c>
      <c r="BZ749" s="7">
        <f t="shared" ref="BZ749:BZ755" si="205">BY749/BX749*100</f>
        <v>100</v>
      </c>
      <c r="CA749" s="12">
        <f t="shared" ref="CA749:CA755" si="206">BZ749*$BW$756/8</f>
        <v>0.25</v>
      </c>
    </row>
    <row r="750" spans="2:90">
      <c r="D750" s="12" t="s">
        <v>17</v>
      </c>
      <c r="BX750" s="7">
        <v>110</v>
      </c>
      <c r="BY750" s="7">
        <v>110</v>
      </c>
      <c r="BZ750" s="7">
        <f t="shared" si="205"/>
        <v>100</v>
      </c>
      <c r="CA750" s="12">
        <f t="shared" si="206"/>
        <v>0.25</v>
      </c>
    </row>
    <row r="751" spans="2:90">
      <c r="D751" s="12" t="s">
        <v>18</v>
      </c>
      <c r="BX751" s="7">
        <v>75</v>
      </c>
      <c r="BY751" s="7">
        <v>75</v>
      </c>
      <c r="BZ751" s="7">
        <f t="shared" si="205"/>
        <v>100</v>
      </c>
      <c r="CA751" s="12">
        <f t="shared" si="206"/>
        <v>0.25</v>
      </c>
    </row>
    <row r="752" spans="2:90">
      <c r="D752" s="12" t="s">
        <v>19</v>
      </c>
      <c r="BX752" s="7">
        <v>85</v>
      </c>
      <c r="BY752" s="7">
        <v>85</v>
      </c>
      <c r="BZ752" s="7">
        <f t="shared" si="205"/>
        <v>100</v>
      </c>
      <c r="CA752" s="12">
        <f t="shared" si="206"/>
        <v>0.25</v>
      </c>
    </row>
    <row r="753" spans="2:90">
      <c r="D753" s="12" t="s">
        <v>20</v>
      </c>
      <c r="BX753" s="7">
        <v>100</v>
      </c>
      <c r="BY753" s="7">
        <v>100</v>
      </c>
      <c r="BZ753" s="7">
        <f t="shared" si="205"/>
        <v>100</v>
      </c>
      <c r="CA753" s="12">
        <f t="shared" si="206"/>
        <v>0.25</v>
      </c>
    </row>
    <row r="754" spans="2:90">
      <c r="D754" s="12" t="s">
        <v>21</v>
      </c>
      <c r="BX754" s="7">
        <v>95</v>
      </c>
      <c r="BY754" s="7">
        <v>95</v>
      </c>
      <c r="BZ754" s="7">
        <f t="shared" si="205"/>
        <v>100</v>
      </c>
      <c r="CA754" s="12">
        <f t="shared" si="206"/>
        <v>0.25</v>
      </c>
    </row>
    <row r="755" spans="2:90">
      <c r="D755" s="12" t="s">
        <v>22</v>
      </c>
      <c r="BX755" s="7">
        <v>125</v>
      </c>
      <c r="BY755" s="7">
        <v>125</v>
      </c>
      <c r="BZ755" s="7">
        <f t="shared" si="205"/>
        <v>100</v>
      </c>
      <c r="CA755" s="12">
        <f t="shared" si="206"/>
        <v>0.25</v>
      </c>
    </row>
    <row r="756" spans="2:90">
      <c r="BW756" s="7">
        <v>0.02</v>
      </c>
      <c r="BX756" s="7" t="s">
        <v>82</v>
      </c>
      <c r="BY756" s="7">
        <f>100*BW756</f>
        <v>2</v>
      </c>
      <c r="BZ756" s="7" t="s">
        <v>83</v>
      </c>
      <c r="CA756" s="12">
        <f>SUM(CA748:CA755)</f>
        <v>2</v>
      </c>
      <c r="CG756" s="7">
        <f>SUM(E756,J756,O756,T756,Y756,AD756,AI756,AN756,AS756,AX756,BC756,BH756,BM756,BR756,BW756,CB756)</f>
        <v>0.02</v>
      </c>
      <c r="CJ756" s="7">
        <f>SUM(I756,N756,S756,X756,AC756,AH756,AM756,AR756,AW756,BB756,BG756,BL756,BQ756,BV756,CA756,CF756)</f>
        <v>2</v>
      </c>
      <c r="CK756" s="7">
        <f>SUM(G756,L756,Q756,V756,AA756,AF756,AK756,AP756,AU756,AZ756,BE756,BJ756,BO756,BT756,BY756,CD756)</f>
        <v>2</v>
      </c>
      <c r="CL756" s="7">
        <f>CJ756-CK756</f>
        <v>0</v>
      </c>
    </row>
    <row r="759" spans="2:90">
      <c r="B759" s="7" t="s">
        <v>212</v>
      </c>
      <c r="C759" s="7" t="s">
        <v>170</v>
      </c>
      <c r="D759" s="12" t="s">
        <v>16</v>
      </c>
      <c r="BX759" s="7">
        <v>70</v>
      </c>
      <c r="BY759" s="7">
        <v>70</v>
      </c>
      <c r="BZ759" s="7">
        <f>BY759/BX759*100</f>
        <v>100</v>
      </c>
      <c r="CA759" s="12">
        <f>BZ759*$BW$767/8</f>
        <v>0.625</v>
      </c>
    </row>
    <row r="760" spans="2:90">
      <c r="D760" s="12" t="s">
        <v>15</v>
      </c>
      <c r="BX760" s="7">
        <v>45</v>
      </c>
      <c r="BY760" s="7">
        <v>45</v>
      </c>
      <c r="BZ760" s="7">
        <f t="shared" ref="BZ760:BZ766" si="207">BY760/BX760*100</f>
        <v>100</v>
      </c>
      <c r="CA760" s="12">
        <f t="shared" ref="CA760:CA766" si="208">BZ760*$BW$767/8</f>
        <v>0.625</v>
      </c>
    </row>
    <row r="761" spans="2:90">
      <c r="D761" s="12" t="s">
        <v>17</v>
      </c>
      <c r="BX761" s="7">
        <v>30</v>
      </c>
      <c r="BY761" s="7">
        <v>30</v>
      </c>
      <c r="BZ761" s="7">
        <f t="shared" si="207"/>
        <v>100</v>
      </c>
      <c r="CA761" s="12">
        <f t="shared" si="208"/>
        <v>0.625</v>
      </c>
    </row>
    <row r="762" spans="2:90">
      <c r="D762" s="12" t="s">
        <v>18</v>
      </c>
      <c r="BX762" s="7">
        <v>40</v>
      </c>
      <c r="BY762" s="7">
        <v>40</v>
      </c>
      <c r="BZ762" s="7">
        <f t="shared" si="207"/>
        <v>100</v>
      </c>
      <c r="CA762" s="12">
        <f t="shared" si="208"/>
        <v>0.625</v>
      </c>
    </row>
    <row r="763" spans="2:90">
      <c r="D763" s="12" t="s">
        <v>19</v>
      </c>
      <c r="BX763" s="7">
        <v>40</v>
      </c>
      <c r="BY763" s="7">
        <v>40</v>
      </c>
      <c r="BZ763" s="7">
        <f t="shared" si="207"/>
        <v>100</v>
      </c>
      <c r="CA763" s="12">
        <f t="shared" si="208"/>
        <v>0.625</v>
      </c>
    </row>
    <row r="764" spans="2:90">
      <c r="D764" s="12" t="s">
        <v>20</v>
      </c>
      <c r="BX764" s="7">
        <v>50</v>
      </c>
      <c r="BY764" s="7">
        <v>50</v>
      </c>
      <c r="BZ764" s="7">
        <f t="shared" si="207"/>
        <v>100</v>
      </c>
      <c r="CA764" s="12">
        <f t="shared" si="208"/>
        <v>0.625</v>
      </c>
    </row>
    <row r="765" spans="2:90">
      <c r="D765" s="12" t="s">
        <v>21</v>
      </c>
      <c r="BX765" s="7">
        <v>40</v>
      </c>
      <c r="BY765" s="7">
        <v>40</v>
      </c>
      <c r="BZ765" s="7">
        <f t="shared" si="207"/>
        <v>100</v>
      </c>
      <c r="CA765" s="12">
        <f t="shared" si="208"/>
        <v>0.625</v>
      </c>
    </row>
    <row r="766" spans="2:90">
      <c r="D766" s="12" t="s">
        <v>22</v>
      </c>
      <c r="BX766" s="7">
        <v>50</v>
      </c>
      <c r="BY766" s="7">
        <v>50</v>
      </c>
      <c r="BZ766" s="7">
        <f t="shared" si="207"/>
        <v>100</v>
      </c>
      <c r="CA766" s="12">
        <f t="shared" si="208"/>
        <v>0.625</v>
      </c>
    </row>
    <row r="767" spans="2:90">
      <c r="BW767" s="7">
        <v>0.05</v>
      </c>
      <c r="BX767" s="7" t="s">
        <v>82</v>
      </c>
      <c r="BY767" s="7">
        <f>100*BW767</f>
        <v>5</v>
      </c>
      <c r="BZ767" s="7" t="s">
        <v>83</v>
      </c>
      <c r="CA767" s="12">
        <f>SUM(CA759:CA766)</f>
        <v>5</v>
      </c>
      <c r="CG767" s="7">
        <f>SUM(E767,J767,O767,T767,Y767,AD767,AI767,AN767,AS767,AX767,BC767,BH767,BM767,BR767,BW767,CB767)</f>
        <v>0.05</v>
      </c>
      <c r="CJ767" s="7">
        <f>SUM(I767,N767,S767,X767,AC767,AH767,AM767,AR767,AW767,BB767,BG767,BL767,BQ767,BV767,CA767,CF767)</f>
        <v>5</v>
      </c>
      <c r="CK767" s="7">
        <f>SUM(G767,L767,Q767,V767,AA767,AF767,AK767,AP767,AU767,AZ767,BE767,BJ767,BO767,BT767,BY767,CD767)</f>
        <v>5</v>
      </c>
      <c r="CL767" s="7">
        <f>CJ767-CK767</f>
        <v>0</v>
      </c>
    </row>
    <row r="770" spans="2:90">
      <c r="B770" s="7" t="s">
        <v>213</v>
      </c>
      <c r="C770" s="7" t="s">
        <v>170</v>
      </c>
      <c r="D770" s="12" t="s">
        <v>16</v>
      </c>
      <c r="BX770" s="7">
        <v>50</v>
      </c>
      <c r="BY770" s="7">
        <v>50</v>
      </c>
      <c r="BZ770" s="7">
        <f t="shared" ref="BZ770:BZ777" si="209">BY770/BX770*100</f>
        <v>100</v>
      </c>
      <c r="CA770" s="12">
        <f>BZ770*$BW$778/8</f>
        <v>0.25</v>
      </c>
    </row>
    <row r="771" spans="2:90">
      <c r="D771" s="12" t="s">
        <v>15</v>
      </c>
      <c r="BX771" s="7">
        <v>30</v>
      </c>
      <c r="BY771" s="7">
        <v>30</v>
      </c>
      <c r="BZ771" s="7">
        <f t="shared" si="209"/>
        <v>100</v>
      </c>
      <c r="CA771" s="12">
        <f t="shared" ref="CA771:CA777" si="210">BZ771*$BW$778/8</f>
        <v>0.25</v>
      </c>
    </row>
    <row r="772" spans="2:90">
      <c r="D772" s="12" t="s">
        <v>17</v>
      </c>
      <c r="BX772" s="7">
        <v>30</v>
      </c>
      <c r="BY772" s="7">
        <v>30</v>
      </c>
      <c r="BZ772" s="7">
        <f t="shared" si="209"/>
        <v>100</v>
      </c>
      <c r="CA772" s="12">
        <f t="shared" si="210"/>
        <v>0.25</v>
      </c>
    </row>
    <row r="773" spans="2:90">
      <c r="D773" s="12" t="s">
        <v>18</v>
      </c>
      <c r="BX773" s="7">
        <v>30</v>
      </c>
      <c r="BY773" s="7">
        <v>30</v>
      </c>
      <c r="BZ773" s="7">
        <f t="shared" si="209"/>
        <v>100</v>
      </c>
      <c r="CA773" s="12">
        <f t="shared" si="210"/>
        <v>0.25</v>
      </c>
    </row>
    <row r="774" spans="2:90">
      <c r="D774" s="12" t="s">
        <v>19</v>
      </c>
      <c r="BX774" s="7">
        <v>35</v>
      </c>
      <c r="BY774" s="7">
        <v>35</v>
      </c>
      <c r="BZ774" s="7">
        <f t="shared" si="209"/>
        <v>100</v>
      </c>
      <c r="CA774" s="12">
        <f t="shared" si="210"/>
        <v>0.25</v>
      </c>
    </row>
    <row r="775" spans="2:90">
      <c r="D775" s="12" t="s">
        <v>20</v>
      </c>
      <c r="BX775" s="7">
        <v>50</v>
      </c>
      <c r="BY775" s="7">
        <v>50</v>
      </c>
      <c r="BZ775" s="7">
        <f t="shared" si="209"/>
        <v>100</v>
      </c>
      <c r="CA775" s="12">
        <f t="shared" si="210"/>
        <v>0.25</v>
      </c>
    </row>
    <row r="776" spans="2:90">
      <c r="D776" s="12" t="s">
        <v>21</v>
      </c>
      <c r="BX776" s="7">
        <v>25</v>
      </c>
      <c r="BY776" s="7">
        <v>25</v>
      </c>
      <c r="BZ776" s="7">
        <f t="shared" si="209"/>
        <v>100</v>
      </c>
      <c r="CA776" s="12">
        <f t="shared" si="210"/>
        <v>0.25</v>
      </c>
    </row>
    <row r="777" spans="2:90">
      <c r="D777" s="12" t="s">
        <v>22</v>
      </c>
      <c r="BX777" s="7">
        <v>25</v>
      </c>
      <c r="BY777" s="7">
        <v>25</v>
      </c>
      <c r="BZ777" s="7">
        <f t="shared" si="209"/>
        <v>100</v>
      </c>
      <c r="CA777" s="12">
        <f t="shared" si="210"/>
        <v>0.25</v>
      </c>
    </row>
    <row r="778" spans="2:90">
      <c r="BW778" s="7">
        <v>0.02</v>
      </c>
      <c r="BX778" s="7" t="s">
        <v>82</v>
      </c>
      <c r="BY778" s="7">
        <f>100*BW778</f>
        <v>2</v>
      </c>
      <c r="BZ778" s="7" t="s">
        <v>83</v>
      </c>
      <c r="CA778" s="12">
        <f>SUM(CA770:CA777)</f>
        <v>2</v>
      </c>
      <c r="CG778" s="7">
        <f>SUM(E778,J778,O778,T778,Y778,AD778,AI778,AN778,AS778,AX778,BC778,BH778,BM778,BR778,BW778,CB778)</f>
        <v>0.02</v>
      </c>
      <c r="CJ778" s="7">
        <f>SUM(I778,N778,S778,X778,AC778,AH778,AM778,AR778,AW778,BB778,BG778,BL778,BQ778,BV778,CA778,CF778)</f>
        <v>2</v>
      </c>
      <c r="CK778" s="7">
        <f>SUM(G778,L778,Q778,V778,AA778,AF778,AK778,AP778,AU778,AZ778,BE778,BJ778,BO778,BT778,BY778,CD778)</f>
        <v>2</v>
      </c>
      <c r="CL778" s="7">
        <f>CJ778-CK778</f>
        <v>0</v>
      </c>
    </row>
    <row r="781" spans="2:90">
      <c r="B781" s="15" t="s">
        <v>214</v>
      </c>
      <c r="C781" s="7" t="s">
        <v>170</v>
      </c>
      <c r="D781" s="12" t="s">
        <v>16</v>
      </c>
      <c r="BX781" s="7">
        <v>55</v>
      </c>
      <c r="BY781" s="7">
        <v>55</v>
      </c>
      <c r="BZ781" s="7">
        <f>BY781/BX781*100</f>
        <v>100</v>
      </c>
      <c r="CA781" s="12">
        <f>BZ781*$BW$789/8</f>
        <v>0.25</v>
      </c>
    </row>
    <row r="782" spans="2:90">
      <c r="D782" s="12" t="s">
        <v>15</v>
      </c>
      <c r="BX782" s="7">
        <v>60</v>
      </c>
      <c r="BY782" s="7">
        <v>60</v>
      </c>
      <c r="BZ782" s="7">
        <f t="shared" ref="BZ782:BZ788" si="211">BY782/BX782*100</f>
        <v>100</v>
      </c>
      <c r="CA782" s="12">
        <f t="shared" ref="CA782:CA788" si="212">BZ782*$BW$789/8</f>
        <v>0.25</v>
      </c>
    </row>
    <row r="783" spans="2:90">
      <c r="D783" s="12" t="s">
        <v>17</v>
      </c>
      <c r="BX783" s="7">
        <v>75</v>
      </c>
      <c r="BY783" s="7">
        <v>75</v>
      </c>
      <c r="BZ783" s="7">
        <f t="shared" si="211"/>
        <v>100</v>
      </c>
      <c r="CA783" s="12">
        <f t="shared" si="212"/>
        <v>0.25</v>
      </c>
    </row>
    <row r="784" spans="2:90">
      <c r="D784" s="12" t="s">
        <v>18</v>
      </c>
      <c r="BX784" s="7">
        <v>60</v>
      </c>
      <c r="BY784" s="7">
        <v>60</v>
      </c>
      <c r="BZ784" s="7">
        <f t="shared" si="211"/>
        <v>100</v>
      </c>
      <c r="CA784" s="12">
        <f t="shared" si="212"/>
        <v>0.25</v>
      </c>
    </row>
    <row r="785" spans="2:90">
      <c r="D785" s="12" t="s">
        <v>19</v>
      </c>
      <c r="BX785" s="7">
        <v>85</v>
      </c>
      <c r="BY785" s="7">
        <v>85</v>
      </c>
      <c r="BZ785" s="7">
        <f t="shared" si="211"/>
        <v>100</v>
      </c>
      <c r="CA785" s="12">
        <f t="shared" si="212"/>
        <v>0.25</v>
      </c>
    </row>
    <row r="786" spans="2:90">
      <c r="D786" s="12" t="s">
        <v>20</v>
      </c>
      <c r="BX786" s="7">
        <v>60</v>
      </c>
      <c r="BY786" s="7">
        <v>60</v>
      </c>
      <c r="BZ786" s="7">
        <f t="shared" si="211"/>
        <v>100</v>
      </c>
      <c r="CA786" s="12">
        <f t="shared" si="212"/>
        <v>0.25</v>
      </c>
    </row>
    <row r="787" spans="2:90">
      <c r="D787" s="12" t="s">
        <v>21</v>
      </c>
      <c r="BX787" s="7">
        <v>55</v>
      </c>
      <c r="BY787" s="7">
        <v>55</v>
      </c>
      <c r="BZ787" s="7">
        <f t="shared" si="211"/>
        <v>100</v>
      </c>
      <c r="CA787" s="12">
        <f t="shared" si="212"/>
        <v>0.25</v>
      </c>
    </row>
    <row r="788" spans="2:90">
      <c r="D788" s="12" t="s">
        <v>22</v>
      </c>
      <c r="BX788" s="7">
        <v>65</v>
      </c>
      <c r="BY788" s="7">
        <v>65</v>
      </c>
      <c r="BZ788" s="7">
        <f t="shared" si="211"/>
        <v>100</v>
      </c>
      <c r="CA788" s="12">
        <f t="shared" si="212"/>
        <v>0.25</v>
      </c>
    </row>
    <row r="789" spans="2:90">
      <c r="BW789" s="7">
        <v>0.02</v>
      </c>
      <c r="BX789" s="7" t="s">
        <v>82</v>
      </c>
      <c r="BY789" s="7">
        <f>100*BW789</f>
        <v>2</v>
      </c>
      <c r="BZ789" s="7" t="s">
        <v>83</v>
      </c>
      <c r="CA789" s="12">
        <f>SUM(CA781:CA788)</f>
        <v>2</v>
      </c>
      <c r="CG789" s="7">
        <f>SUM(E789,J789,O789,T789,Y789,AD789,AI789,AN789,AS789,AX789,BC789,BH789,BM789,BR789,BW789,CB789)</f>
        <v>0.02</v>
      </c>
      <c r="CJ789" s="7">
        <f>SUM(I789,N789,S789,X789,AC789,AH789,AM789,AR789,AW789,BB789,BG789,BL789,BQ789,BV789,CA789,CF789)</f>
        <v>2</v>
      </c>
      <c r="CK789" s="7">
        <f>SUM(G789,L789,Q789,V789,AA789,AF789,AK789,AP789,AU789,AZ789,BE789,BJ789,BO789,BT789,BY789,CD789)</f>
        <v>2</v>
      </c>
      <c r="CL789" s="7">
        <f>CJ789-CK789</f>
        <v>0</v>
      </c>
    </row>
    <row r="792" spans="2:90">
      <c r="B792" s="7" t="s">
        <v>215</v>
      </c>
      <c r="C792" s="7" t="s">
        <v>170</v>
      </c>
      <c r="D792" s="12" t="s">
        <v>16</v>
      </c>
      <c r="BX792" s="7">
        <v>150</v>
      </c>
      <c r="BY792" s="7">
        <v>150</v>
      </c>
      <c r="BZ792" s="7">
        <f>BY792/BX792*100</f>
        <v>100</v>
      </c>
      <c r="CA792" s="12">
        <f>BZ792*$BW$800/8</f>
        <v>0.5</v>
      </c>
    </row>
    <row r="793" spans="2:90">
      <c r="D793" s="12" t="s">
        <v>15</v>
      </c>
      <c r="BX793" s="7">
        <v>150</v>
      </c>
      <c r="BY793" s="7">
        <v>150</v>
      </c>
      <c r="BZ793" s="7">
        <f t="shared" ref="BZ793:BZ799" si="213">BY793/BX793*100</f>
        <v>100</v>
      </c>
      <c r="CA793" s="12">
        <f t="shared" ref="CA793:CA799" si="214">BZ793*$BW$800/8</f>
        <v>0.5</v>
      </c>
    </row>
    <row r="794" spans="2:90">
      <c r="D794" s="12" t="s">
        <v>17</v>
      </c>
      <c r="BX794" s="7">
        <v>150</v>
      </c>
      <c r="BY794" s="7">
        <v>150</v>
      </c>
      <c r="BZ794" s="7">
        <f t="shared" si="213"/>
        <v>100</v>
      </c>
      <c r="CA794" s="12">
        <f t="shared" si="214"/>
        <v>0.5</v>
      </c>
    </row>
    <row r="795" spans="2:90">
      <c r="D795" s="12" t="s">
        <v>18</v>
      </c>
      <c r="BX795" s="7">
        <v>110</v>
      </c>
      <c r="BY795" s="7">
        <v>110</v>
      </c>
      <c r="BZ795" s="7">
        <f t="shared" si="213"/>
        <v>100</v>
      </c>
      <c r="CA795" s="12">
        <f t="shared" si="214"/>
        <v>0.5</v>
      </c>
    </row>
    <row r="796" spans="2:90">
      <c r="D796" s="12" t="s">
        <v>19</v>
      </c>
      <c r="BX796" s="7">
        <v>140</v>
      </c>
      <c r="BY796" s="7">
        <v>140</v>
      </c>
      <c r="BZ796" s="7">
        <f t="shared" si="213"/>
        <v>100</v>
      </c>
      <c r="CA796" s="12">
        <f t="shared" si="214"/>
        <v>0.5</v>
      </c>
    </row>
    <row r="797" spans="2:90">
      <c r="D797" s="12" t="s">
        <v>20</v>
      </c>
      <c r="BX797" s="7">
        <v>150</v>
      </c>
      <c r="BY797" s="7">
        <v>150</v>
      </c>
      <c r="BZ797" s="7">
        <f t="shared" si="213"/>
        <v>100</v>
      </c>
      <c r="CA797" s="12">
        <f t="shared" si="214"/>
        <v>0.5</v>
      </c>
    </row>
    <row r="798" spans="2:90">
      <c r="D798" s="12" t="s">
        <v>21</v>
      </c>
      <c r="BX798" s="7">
        <v>95</v>
      </c>
      <c r="BY798" s="7">
        <v>95</v>
      </c>
      <c r="BZ798" s="7">
        <f t="shared" si="213"/>
        <v>100</v>
      </c>
      <c r="CA798" s="12">
        <f t="shared" si="214"/>
        <v>0.5</v>
      </c>
    </row>
    <row r="799" spans="2:90">
      <c r="D799" s="12" t="s">
        <v>22</v>
      </c>
      <c r="BX799" s="7">
        <v>175</v>
      </c>
      <c r="BY799" s="7">
        <v>175</v>
      </c>
      <c r="BZ799" s="7">
        <f t="shared" si="213"/>
        <v>100</v>
      </c>
      <c r="CA799" s="12">
        <f t="shared" si="214"/>
        <v>0.5</v>
      </c>
    </row>
    <row r="800" spans="2:90">
      <c r="BW800" s="7">
        <v>0.04</v>
      </c>
      <c r="BX800" s="7" t="s">
        <v>82</v>
      </c>
      <c r="BY800" s="7">
        <f>100*BW800</f>
        <v>4</v>
      </c>
      <c r="BZ800" s="7" t="s">
        <v>83</v>
      </c>
      <c r="CA800" s="12">
        <f>SUM(CA792:CA799)</f>
        <v>4</v>
      </c>
      <c r="CG800" s="7">
        <f>SUM(E800,J800,O800,T800,Y800,AD800,AI800,AN800,AS800,AX800,BC800,BH800,BM800,BR800,BW800,CB800)</f>
        <v>0.04</v>
      </c>
      <c r="CJ800" s="7">
        <f>SUM(I800,N800,S800,X800,AC800,AH800,AM800,AR800,AW800,BB800,BG800,BL800,BQ800,BV800,CA800,CF800)</f>
        <v>4</v>
      </c>
      <c r="CK800" s="7">
        <f>SUM(G800,L800,Q800,V800,AA800,AF800,AK800,AP800,AU800,AZ800,BE800,BJ800,BO800,BT800,BY800,CD800)</f>
        <v>4</v>
      </c>
      <c r="CL800" s="7">
        <f>CJ800-CK800</f>
        <v>0</v>
      </c>
    </row>
    <row r="803" spans="2:90">
      <c r="B803" s="7" t="s">
        <v>216</v>
      </c>
      <c r="C803" s="7" t="s">
        <v>170</v>
      </c>
      <c r="D803" s="12" t="s">
        <v>16</v>
      </c>
      <c r="BX803" s="7">
        <v>75</v>
      </c>
      <c r="BY803" s="7">
        <v>75</v>
      </c>
      <c r="BZ803" s="7">
        <f>BY803/BX803*100</f>
        <v>100</v>
      </c>
      <c r="CA803" s="12">
        <f>BZ803*$BW$811/8</f>
        <v>1</v>
      </c>
    </row>
    <row r="804" spans="2:90">
      <c r="D804" s="12" t="s">
        <v>15</v>
      </c>
      <c r="BX804" s="7">
        <v>50</v>
      </c>
      <c r="BY804" s="7">
        <v>50</v>
      </c>
      <c r="BZ804" s="7">
        <f t="shared" ref="BZ804:BZ810" si="215">BY804/BX804*100</f>
        <v>100</v>
      </c>
      <c r="CA804" s="12">
        <f t="shared" ref="CA804:CA810" si="216">BZ804*$BW$811/8</f>
        <v>1</v>
      </c>
    </row>
    <row r="805" spans="2:90">
      <c r="D805" s="12" t="s">
        <v>17</v>
      </c>
      <c r="BX805" s="7">
        <v>70</v>
      </c>
      <c r="BY805" s="7">
        <v>70</v>
      </c>
      <c r="BZ805" s="7">
        <f t="shared" si="215"/>
        <v>100</v>
      </c>
      <c r="CA805" s="12">
        <f t="shared" si="216"/>
        <v>1</v>
      </c>
    </row>
    <row r="806" spans="2:90">
      <c r="D806" s="12" t="s">
        <v>18</v>
      </c>
      <c r="BX806" s="7">
        <v>65</v>
      </c>
      <c r="BY806" s="7">
        <v>65</v>
      </c>
      <c r="BZ806" s="7">
        <f t="shared" si="215"/>
        <v>100</v>
      </c>
      <c r="CA806" s="12">
        <f t="shared" si="216"/>
        <v>1</v>
      </c>
    </row>
    <row r="807" spans="2:90">
      <c r="D807" s="12" t="s">
        <v>19</v>
      </c>
      <c r="BX807" s="7">
        <v>75</v>
      </c>
      <c r="BY807" s="7">
        <v>75</v>
      </c>
      <c r="BZ807" s="7">
        <f t="shared" si="215"/>
        <v>100</v>
      </c>
      <c r="CA807" s="12">
        <f t="shared" si="216"/>
        <v>1</v>
      </c>
    </row>
    <row r="808" spans="2:90">
      <c r="D808" s="12" t="s">
        <v>20</v>
      </c>
      <c r="BX808" s="7">
        <v>75</v>
      </c>
      <c r="BY808" s="7">
        <v>75</v>
      </c>
      <c r="BZ808" s="7">
        <f t="shared" si="215"/>
        <v>100</v>
      </c>
      <c r="CA808" s="12">
        <f t="shared" si="216"/>
        <v>1</v>
      </c>
    </row>
    <row r="809" spans="2:90">
      <c r="D809" s="12" t="s">
        <v>21</v>
      </c>
      <c r="BX809" s="7">
        <v>75</v>
      </c>
      <c r="BY809" s="7">
        <v>75</v>
      </c>
      <c r="BZ809" s="7">
        <f t="shared" si="215"/>
        <v>100</v>
      </c>
      <c r="CA809" s="12">
        <f t="shared" si="216"/>
        <v>1</v>
      </c>
    </row>
    <row r="810" spans="2:90">
      <c r="D810" s="12" t="s">
        <v>22</v>
      </c>
      <c r="BX810" s="7">
        <v>45</v>
      </c>
      <c r="BY810" s="7">
        <v>45</v>
      </c>
      <c r="BZ810" s="7">
        <f t="shared" si="215"/>
        <v>100</v>
      </c>
      <c r="CA810" s="12">
        <f t="shared" si="216"/>
        <v>1</v>
      </c>
    </row>
    <row r="811" spans="2:90">
      <c r="BW811" s="7">
        <v>0.08</v>
      </c>
      <c r="BX811" s="7" t="s">
        <v>82</v>
      </c>
      <c r="BY811" s="7">
        <f>100*BW811</f>
        <v>8</v>
      </c>
      <c r="BZ811" s="7" t="s">
        <v>83</v>
      </c>
      <c r="CA811" s="12">
        <f>SUM(CA803:CA810)</f>
        <v>8</v>
      </c>
      <c r="CG811" s="7">
        <f>SUM(E811,J811,O811,T811,Y811,AD811,AI811,AN811,AS811,AX811,BC811,BH811,BM811,BR811,BW811,CB811)</f>
        <v>0.08</v>
      </c>
      <c r="CJ811" s="7">
        <f>SUM(I811,N811,S811,X811,AC811,AH811,AM811,AR811,AW811,BB811,BG811,BL811,BQ811,BV811,CA811,CF811)</f>
        <v>8</v>
      </c>
      <c r="CK811" s="7">
        <f>SUM(G811,L811,Q811,V811,AA811,AF811,AK811,AP811,AU811,AZ811,BE811,BJ811,BO811,BT811,BY811,CD811)</f>
        <v>8</v>
      </c>
      <c r="CL811" s="7">
        <f>CJ811-CK811</f>
        <v>0</v>
      </c>
    </row>
    <row r="814" spans="2:90">
      <c r="B814" s="7" t="s">
        <v>217</v>
      </c>
      <c r="C814" s="7" t="s">
        <v>60</v>
      </c>
      <c r="D814" s="12" t="s">
        <v>16</v>
      </c>
      <c r="BX814" s="7">
        <v>4.8</v>
      </c>
      <c r="BY814" s="7">
        <v>4.8</v>
      </c>
      <c r="BZ814" s="7">
        <f>BY814/BX814*100</f>
        <v>100</v>
      </c>
      <c r="CA814" s="12">
        <f>BZ814*$BW$822/8</f>
        <v>1.875</v>
      </c>
    </row>
    <row r="815" spans="2:90">
      <c r="D815" s="12" t="s">
        <v>15</v>
      </c>
      <c r="BX815" s="7">
        <v>4.95</v>
      </c>
      <c r="BY815" s="7">
        <v>4.25</v>
      </c>
      <c r="BZ815" s="7">
        <f t="shared" ref="BZ815:BZ821" si="217">BY815/BX815*100</f>
        <v>85.858585858585855</v>
      </c>
      <c r="CA815" s="12">
        <f t="shared" ref="CA815:CA821" si="218">BZ815*$BW$822/8</f>
        <v>1.6098484848484846</v>
      </c>
    </row>
    <row r="816" spans="2:90">
      <c r="D816" s="12" t="s">
        <v>17</v>
      </c>
      <c r="BX816" s="7">
        <v>5.25</v>
      </c>
      <c r="BY816" s="7">
        <v>5.25</v>
      </c>
      <c r="BZ816" s="7">
        <f t="shared" si="217"/>
        <v>100</v>
      </c>
      <c r="CA816" s="12">
        <f t="shared" si="218"/>
        <v>1.875</v>
      </c>
    </row>
    <row r="817" spans="2:90">
      <c r="D817" s="12" t="s">
        <v>18</v>
      </c>
      <c r="BX817" s="7">
        <v>7</v>
      </c>
      <c r="BY817" s="7">
        <v>7</v>
      </c>
      <c r="BZ817" s="7">
        <f t="shared" si="217"/>
        <v>100</v>
      </c>
      <c r="CA817" s="12">
        <f t="shared" si="218"/>
        <v>1.875</v>
      </c>
    </row>
    <row r="818" spans="2:90">
      <c r="D818" s="12" t="s">
        <v>19</v>
      </c>
      <c r="BX818" s="7">
        <v>5.5</v>
      </c>
      <c r="BY818" s="7">
        <v>5.5</v>
      </c>
      <c r="BZ818" s="7">
        <f t="shared" si="217"/>
        <v>100</v>
      </c>
      <c r="CA818" s="12">
        <f t="shared" si="218"/>
        <v>1.875</v>
      </c>
    </row>
    <row r="819" spans="2:90">
      <c r="D819" s="12" t="s">
        <v>20</v>
      </c>
      <c r="BX819" s="7">
        <v>5</v>
      </c>
      <c r="BY819" s="7">
        <v>5</v>
      </c>
      <c r="BZ819" s="7">
        <f t="shared" si="217"/>
        <v>100</v>
      </c>
      <c r="CA819" s="12">
        <f t="shared" si="218"/>
        <v>1.875</v>
      </c>
    </row>
    <row r="820" spans="2:90">
      <c r="D820" s="12" t="s">
        <v>21</v>
      </c>
      <c r="BX820" s="7">
        <v>5.5</v>
      </c>
      <c r="BY820" s="7">
        <v>5.5</v>
      </c>
      <c r="BZ820" s="7">
        <f t="shared" si="217"/>
        <v>100</v>
      </c>
      <c r="CA820" s="12">
        <f t="shared" si="218"/>
        <v>1.875</v>
      </c>
    </row>
    <row r="821" spans="2:90">
      <c r="D821" s="12" t="s">
        <v>22</v>
      </c>
      <c r="BX821" s="7">
        <v>5</v>
      </c>
      <c r="BY821" s="7">
        <v>5</v>
      </c>
      <c r="BZ821" s="7">
        <f t="shared" si="217"/>
        <v>100</v>
      </c>
      <c r="CA821" s="12">
        <f t="shared" si="218"/>
        <v>1.875</v>
      </c>
    </row>
    <row r="822" spans="2:90">
      <c r="BW822" s="7">
        <v>0.15</v>
      </c>
      <c r="BX822" s="7" t="s">
        <v>82</v>
      </c>
      <c r="BY822" s="7">
        <f>100*BW822</f>
        <v>15</v>
      </c>
      <c r="BZ822" s="7" t="s">
        <v>83</v>
      </c>
      <c r="CA822" s="12">
        <f>SUM(CA814:CA821)</f>
        <v>14.734848484848484</v>
      </c>
      <c r="CG822" s="7">
        <f>SUM(E822,J822,O822,T822,Y822,AD822,AI822,AN822,AS822,AX822,BC822,BH822,BM822,BR822,BW822,CB822)</f>
        <v>0.15</v>
      </c>
      <c r="CJ822" s="7">
        <f>SUM(I822,N822,S822,X822,AC822,AH822,AM822,AR822,AW822,BB822,BG822,BL822,BQ822,BV822,CA822,CF822)</f>
        <v>14.734848484848484</v>
      </c>
      <c r="CK822" s="7">
        <f>SUM(G822,L822,Q822,V822,AA822,AF822,AK822,AP822,AU822,AZ822,BE822,BJ822,BO822,BT822,BY822,CD822)</f>
        <v>15</v>
      </c>
      <c r="CL822" s="7">
        <f>CJ822-CK822</f>
        <v>-0.26515151515151558</v>
      </c>
    </row>
    <row r="825" spans="2:90">
      <c r="B825" s="7" t="s">
        <v>218</v>
      </c>
      <c r="C825" s="7" t="s">
        <v>170</v>
      </c>
      <c r="D825" s="12" t="s">
        <v>16</v>
      </c>
      <c r="BX825" s="7">
        <v>50</v>
      </c>
      <c r="BY825" s="7">
        <v>50</v>
      </c>
      <c r="BZ825" s="7">
        <f>BY825/BX825*100</f>
        <v>100</v>
      </c>
      <c r="CA825" s="12">
        <f>BZ825*$BW$833/8</f>
        <v>0.75</v>
      </c>
    </row>
    <row r="826" spans="2:90">
      <c r="D826" s="12" t="s">
        <v>15</v>
      </c>
      <c r="BX826" s="7">
        <v>50</v>
      </c>
      <c r="BY826" s="7">
        <v>50</v>
      </c>
      <c r="BZ826" s="7">
        <f t="shared" ref="BZ826:BZ832" si="219">BY826/BX826*100</f>
        <v>100</v>
      </c>
      <c r="CA826" s="12">
        <f t="shared" ref="CA826:CA832" si="220">BZ826*$BW$833/8</f>
        <v>0.75</v>
      </c>
    </row>
    <row r="827" spans="2:90">
      <c r="D827" s="12" t="s">
        <v>17</v>
      </c>
      <c r="BX827" s="7">
        <v>50</v>
      </c>
      <c r="BY827" s="7">
        <v>50</v>
      </c>
      <c r="BZ827" s="7">
        <f t="shared" si="219"/>
        <v>100</v>
      </c>
      <c r="CA827" s="12">
        <f t="shared" si="220"/>
        <v>0.75</v>
      </c>
    </row>
    <row r="828" spans="2:90">
      <c r="D828" s="12" t="s">
        <v>18</v>
      </c>
      <c r="BX828" s="7">
        <v>50</v>
      </c>
      <c r="BY828" s="7">
        <v>50</v>
      </c>
      <c r="BZ828" s="7">
        <f t="shared" si="219"/>
        <v>100</v>
      </c>
      <c r="CA828" s="12">
        <f t="shared" si="220"/>
        <v>0.75</v>
      </c>
    </row>
    <row r="829" spans="2:90">
      <c r="D829" s="12" t="s">
        <v>19</v>
      </c>
      <c r="BX829" s="7">
        <v>50</v>
      </c>
      <c r="BY829" s="7">
        <v>50</v>
      </c>
      <c r="BZ829" s="7">
        <f t="shared" si="219"/>
        <v>100</v>
      </c>
      <c r="CA829" s="12">
        <f t="shared" si="220"/>
        <v>0.75</v>
      </c>
    </row>
    <row r="830" spans="2:90">
      <c r="D830" s="12" t="s">
        <v>20</v>
      </c>
      <c r="BX830" s="7">
        <v>50</v>
      </c>
      <c r="BY830" s="7">
        <v>50</v>
      </c>
      <c r="BZ830" s="7">
        <f t="shared" si="219"/>
        <v>100</v>
      </c>
      <c r="CA830" s="12">
        <f t="shared" si="220"/>
        <v>0.75</v>
      </c>
    </row>
    <row r="831" spans="2:90">
      <c r="D831" s="12" t="s">
        <v>21</v>
      </c>
      <c r="BX831" s="7">
        <v>60</v>
      </c>
      <c r="BY831" s="7">
        <v>60</v>
      </c>
      <c r="BZ831" s="7">
        <f t="shared" si="219"/>
        <v>100</v>
      </c>
      <c r="CA831" s="12">
        <f t="shared" si="220"/>
        <v>0.75</v>
      </c>
    </row>
    <row r="832" spans="2:90">
      <c r="D832" s="12" t="s">
        <v>22</v>
      </c>
      <c r="BX832" s="7">
        <v>35</v>
      </c>
      <c r="BY832" s="7">
        <v>35</v>
      </c>
      <c r="BZ832" s="7">
        <f t="shared" si="219"/>
        <v>100</v>
      </c>
      <c r="CA832" s="12">
        <f t="shared" si="220"/>
        <v>0.75</v>
      </c>
    </row>
    <row r="833" spans="2:90">
      <c r="BW833" s="7">
        <v>0.06</v>
      </c>
      <c r="BX833" s="7" t="s">
        <v>82</v>
      </c>
      <c r="BY833" s="7">
        <f>100*BW833</f>
        <v>6</v>
      </c>
      <c r="BZ833" s="7" t="s">
        <v>83</v>
      </c>
      <c r="CA833" s="12">
        <f>SUM(CA825:CA832)</f>
        <v>6</v>
      </c>
      <c r="CG833" s="7">
        <f>SUM(E833,J833,O833,T833,Y833,AD833,AI833,AN833,AS833,AX833,BC833,BH833,BM833,BR833,BW833,CB833)</f>
        <v>0.06</v>
      </c>
      <c r="CJ833" s="7">
        <f>SUM(I833,N833,S833,X833,AC833,AH833,AM833,AR833,AW833,BB833,BG833,BL833,BQ833,BV833,CA833,CF833)</f>
        <v>6</v>
      </c>
      <c r="CK833" s="7">
        <f>SUM(G833,L833,Q833,V833,AA833,AF833,AK833,AP833,AU833,AZ833,BE833,BJ833,BO833,BT833,BY833,CD833)</f>
        <v>6</v>
      </c>
      <c r="CL833" s="7">
        <f>CJ833-CK833</f>
        <v>0</v>
      </c>
    </row>
    <row r="836" spans="2:90">
      <c r="B836" s="7" t="s">
        <v>219</v>
      </c>
      <c r="C836" s="7" t="s">
        <v>170</v>
      </c>
      <c r="D836" s="12" t="s">
        <v>16</v>
      </c>
      <c r="BX836" s="7">
        <v>65</v>
      </c>
      <c r="BY836" s="7">
        <v>65</v>
      </c>
      <c r="BZ836" s="7">
        <f>BY836/BX836*100</f>
        <v>100</v>
      </c>
      <c r="CA836" s="12">
        <f>BZ836*$BW$844/8</f>
        <v>1.25</v>
      </c>
    </row>
    <row r="837" spans="2:90">
      <c r="D837" s="12" t="s">
        <v>15</v>
      </c>
      <c r="BX837" s="7">
        <v>90</v>
      </c>
      <c r="BY837" s="7">
        <v>90</v>
      </c>
      <c r="BZ837" s="7">
        <f t="shared" ref="BZ837:BZ843" si="221">BY837/BX837*100</f>
        <v>100</v>
      </c>
      <c r="CA837" s="12">
        <f t="shared" ref="CA837:CA843" si="222">BZ837*$BW$844/8</f>
        <v>1.25</v>
      </c>
    </row>
    <row r="838" spans="2:90">
      <c r="D838" s="12" t="s">
        <v>17</v>
      </c>
      <c r="BX838" s="7">
        <v>120</v>
      </c>
      <c r="BY838" s="7">
        <v>120</v>
      </c>
      <c r="BZ838" s="7">
        <f t="shared" si="221"/>
        <v>100</v>
      </c>
      <c r="CA838" s="12">
        <f t="shared" si="222"/>
        <v>1.25</v>
      </c>
    </row>
    <row r="839" spans="2:90">
      <c r="D839" s="12" t="s">
        <v>18</v>
      </c>
      <c r="BX839" s="7">
        <v>70</v>
      </c>
      <c r="BY839" s="7">
        <v>70</v>
      </c>
      <c r="BZ839" s="7">
        <f t="shared" si="221"/>
        <v>100</v>
      </c>
      <c r="CA839" s="12">
        <f t="shared" si="222"/>
        <v>1.25</v>
      </c>
    </row>
    <row r="840" spans="2:90">
      <c r="D840" s="12" t="s">
        <v>19</v>
      </c>
      <c r="BX840" s="7">
        <v>50</v>
      </c>
      <c r="BY840" s="7">
        <v>50</v>
      </c>
      <c r="BZ840" s="7">
        <f t="shared" si="221"/>
        <v>100</v>
      </c>
      <c r="CA840" s="12">
        <f t="shared" si="222"/>
        <v>1.25</v>
      </c>
    </row>
    <row r="841" spans="2:90">
      <c r="D841" s="12" t="s">
        <v>20</v>
      </c>
      <c r="BX841" s="7">
        <v>50</v>
      </c>
      <c r="BY841" s="7">
        <v>50</v>
      </c>
      <c r="BZ841" s="7">
        <f t="shared" si="221"/>
        <v>100</v>
      </c>
      <c r="CA841" s="12">
        <f t="shared" si="222"/>
        <v>1.25</v>
      </c>
    </row>
    <row r="842" spans="2:90">
      <c r="D842" s="12" t="s">
        <v>21</v>
      </c>
      <c r="BX842" s="7">
        <v>95</v>
      </c>
      <c r="BY842" s="7">
        <v>95</v>
      </c>
      <c r="BZ842" s="7">
        <f t="shared" si="221"/>
        <v>100</v>
      </c>
      <c r="CA842" s="12">
        <f t="shared" si="222"/>
        <v>1.25</v>
      </c>
    </row>
    <row r="843" spans="2:90">
      <c r="D843" s="12" t="s">
        <v>22</v>
      </c>
      <c r="BX843" s="7">
        <v>65</v>
      </c>
      <c r="BY843" s="7">
        <v>65</v>
      </c>
      <c r="BZ843" s="7">
        <f t="shared" si="221"/>
        <v>100</v>
      </c>
      <c r="CA843" s="12">
        <f t="shared" si="222"/>
        <v>1.25</v>
      </c>
    </row>
    <row r="844" spans="2:90">
      <c r="BW844" s="7">
        <v>0.1</v>
      </c>
      <c r="BX844" s="7" t="s">
        <v>82</v>
      </c>
      <c r="BY844" s="7">
        <f>100*BW844</f>
        <v>10</v>
      </c>
      <c r="BZ844" s="7" t="s">
        <v>83</v>
      </c>
      <c r="CA844" s="12">
        <f>SUM(CA836:CA843)</f>
        <v>10</v>
      </c>
      <c r="CG844" s="7">
        <f>SUM(E844,J844,O844,T844,Y844,AD844,AI844,AN844,AS844,AX844,BC844,BH844,BM844,BR844,BW844,CB844)</f>
        <v>0.1</v>
      </c>
      <c r="CJ844" s="7">
        <f>SUM(I844,N844,S844,X844,AC844,AH844,AM844,AR844,AW844,BB844,BG844,BL844,BQ844,BV844,CA844,CF844)</f>
        <v>10</v>
      </c>
      <c r="CK844" s="7">
        <f>SUM(G844,L844,Q844,V844,AA844,AF844,AK844,AP844,AU844,AZ844,BE844,BJ844,BO844,BT844,BY844,CD844)</f>
        <v>10</v>
      </c>
      <c r="CL844" s="7">
        <f>CJ844-CK844</f>
        <v>0</v>
      </c>
    </row>
    <row r="847" spans="2:90">
      <c r="B847" s="7" t="s">
        <v>220</v>
      </c>
      <c r="C847" s="7" t="s">
        <v>170</v>
      </c>
      <c r="D847" s="12" t="s">
        <v>16</v>
      </c>
      <c r="BX847" s="7">
        <v>75</v>
      </c>
      <c r="BY847" s="7">
        <v>75</v>
      </c>
      <c r="BZ847" s="7">
        <f>BY847/BX847*100</f>
        <v>100</v>
      </c>
      <c r="CA847" s="12">
        <f>BZ847*$BW$855/8</f>
        <v>5.125</v>
      </c>
    </row>
    <row r="848" spans="2:90">
      <c r="D848" s="12" t="s">
        <v>15</v>
      </c>
      <c r="BX848" s="7">
        <v>50</v>
      </c>
      <c r="BY848" s="7">
        <v>50</v>
      </c>
      <c r="BZ848" s="7">
        <f t="shared" ref="BZ848:BZ854" si="223">BY848/BX848*100</f>
        <v>100</v>
      </c>
      <c r="CA848" s="12">
        <f t="shared" ref="CA848:CA854" si="224">BZ848*$BW$855/8</f>
        <v>5.125</v>
      </c>
    </row>
    <row r="849" spans="2:90">
      <c r="D849" s="12" t="s">
        <v>17</v>
      </c>
      <c r="BX849" s="7">
        <v>50</v>
      </c>
      <c r="BY849" s="7">
        <v>50</v>
      </c>
      <c r="BZ849" s="7">
        <f t="shared" si="223"/>
        <v>100</v>
      </c>
      <c r="CA849" s="12">
        <f t="shared" si="224"/>
        <v>5.125</v>
      </c>
    </row>
    <row r="850" spans="2:90">
      <c r="D850" s="12" t="s">
        <v>18</v>
      </c>
      <c r="BX850" s="7">
        <v>48</v>
      </c>
      <c r="BY850" s="7">
        <v>48</v>
      </c>
      <c r="BZ850" s="7">
        <f t="shared" si="223"/>
        <v>100</v>
      </c>
      <c r="CA850" s="12">
        <f t="shared" si="224"/>
        <v>5.125</v>
      </c>
    </row>
    <row r="851" spans="2:90">
      <c r="D851" s="12" t="s">
        <v>19</v>
      </c>
      <c r="BX851" s="7">
        <v>50</v>
      </c>
      <c r="BY851" s="7">
        <v>50</v>
      </c>
      <c r="BZ851" s="7">
        <f t="shared" si="223"/>
        <v>100</v>
      </c>
      <c r="CA851" s="12">
        <f t="shared" si="224"/>
        <v>5.125</v>
      </c>
    </row>
    <row r="852" spans="2:90">
      <c r="D852" s="12" t="s">
        <v>20</v>
      </c>
      <c r="BX852" s="7">
        <v>50</v>
      </c>
      <c r="BY852" s="7">
        <v>50</v>
      </c>
      <c r="BZ852" s="7">
        <f t="shared" si="223"/>
        <v>100</v>
      </c>
      <c r="CA852" s="12">
        <f t="shared" si="224"/>
        <v>5.125</v>
      </c>
    </row>
    <row r="853" spans="2:90">
      <c r="D853" s="12" t="s">
        <v>21</v>
      </c>
      <c r="BX853" s="7">
        <v>45</v>
      </c>
      <c r="BY853" s="7">
        <v>45</v>
      </c>
      <c r="BZ853" s="7">
        <f t="shared" si="223"/>
        <v>100</v>
      </c>
      <c r="CA853" s="12">
        <f t="shared" si="224"/>
        <v>5.125</v>
      </c>
    </row>
    <row r="854" spans="2:90">
      <c r="D854" s="12" t="s">
        <v>22</v>
      </c>
      <c r="BX854" s="7">
        <v>65</v>
      </c>
      <c r="BY854" s="7">
        <v>65</v>
      </c>
      <c r="BZ854" s="7">
        <f t="shared" si="223"/>
        <v>100</v>
      </c>
      <c r="CA854" s="12">
        <f t="shared" si="224"/>
        <v>5.125</v>
      </c>
    </row>
    <row r="855" spans="2:90">
      <c r="BW855" s="7">
        <v>0.41</v>
      </c>
      <c r="BX855" s="7" t="s">
        <v>82</v>
      </c>
      <c r="BY855" s="7">
        <f>100*BW855</f>
        <v>41</v>
      </c>
      <c r="BZ855" s="7" t="s">
        <v>83</v>
      </c>
      <c r="CA855" s="12">
        <f>SUM(CA847:CA854)</f>
        <v>41</v>
      </c>
      <c r="CG855" s="7">
        <f>SUM(E855,J855,O855,T855,Y855,AD855,AI855,AN855,AS855,AX855,BC855,BH855,BM855,BR855,BW855,CB855)</f>
        <v>0.41</v>
      </c>
      <c r="CJ855" s="7">
        <f>SUM(I855,N855,S855,X855,AC855,AH855,AM855,AR855,AW855,BB855,BG855,BL855,BQ855,BV855,CA855,CF855)</f>
        <v>41</v>
      </c>
      <c r="CK855" s="7">
        <f>SUM(G855,L855,Q855,V855,AA855,AF855,AK855,AP855,AU855,AZ855,BE855,BJ855,BO855,BT855,BY855,CD855)</f>
        <v>41</v>
      </c>
      <c r="CL855" s="7">
        <f>CJ855-CK855</f>
        <v>0</v>
      </c>
    </row>
    <row r="858" spans="2:90">
      <c r="B858" s="7" t="s">
        <v>221</v>
      </c>
      <c r="C858" s="7" t="s">
        <v>170</v>
      </c>
      <c r="D858" s="12" t="s">
        <v>16</v>
      </c>
      <c r="BX858" s="7">
        <v>325</v>
      </c>
      <c r="BY858" s="7">
        <v>325</v>
      </c>
      <c r="BZ858" s="7">
        <f>BY858/BX858*100</f>
        <v>100</v>
      </c>
      <c r="CA858" s="12">
        <f>BZ858*$BW$866/8</f>
        <v>0.5</v>
      </c>
    </row>
    <row r="859" spans="2:90">
      <c r="D859" s="12" t="s">
        <v>15</v>
      </c>
      <c r="BX859" s="7">
        <v>400</v>
      </c>
      <c r="BY859" s="7">
        <v>400</v>
      </c>
      <c r="BZ859" s="7">
        <f t="shared" ref="BZ859:BZ865" si="225">BY859/BX859*100</f>
        <v>100</v>
      </c>
      <c r="CA859" s="12">
        <f t="shared" ref="CA859:CA865" si="226">BZ859*$BW$866/8</f>
        <v>0.5</v>
      </c>
    </row>
    <row r="860" spans="2:90">
      <c r="D860" s="12" t="s">
        <v>17</v>
      </c>
      <c r="BX860" s="7">
        <v>400</v>
      </c>
      <c r="BY860" s="7">
        <v>400</v>
      </c>
      <c r="BZ860" s="7">
        <f t="shared" si="225"/>
        <v>100</v>
      </c>
      <c r="CA860" s="12">
        <f t="shared" si="226"/>
        <v>0.5</v>
      </c>
    </row>
    <row r="861" spans="2:90">
      <c r="D861" s="12" t="s">
        <v>18</v>
      </c>
      <c r="BX861" s="7">
        <v>495</v>
      </c>
      <c r="BY861" s="7">
        <v>495</v>
      </c>
      <c r="BZ861" s="7">
        <f t="shared" si="225"/>
        <v>100</v>
      </c>
      <c r="CA861" s="12">
        <f t="shared" si="226"/>
        <v>0.5</v>
      </c>
    </row>
    <row r="862" spans="2:90">
      <c r="D862" s="12" t="s">
        <v>19</v>
      </c>
      <c r="BX862" s="7">
        <v>395</v>
      </c>
      <c r="BY862" s="7">
        <v>395</v>
      </c>
      <c r="BZ862" s="7">
        <f t="shared" si="225"/>
        <v>100</v>
      </c>
      <c r="CA862" s="12">
        <f t="shared" si="226"/>
        <v>0.5</v>
      </c>
    </row>
    <row r="863" spans="2:90">
      <c r="D863" s="12" t="s">
        <v>20</v>
      </c>
      <c r="BX863" s="7">
        <v>400</v>
      </c>
      <c r="BY863" s="7">
        <v>400</v>
      </c>
      <c r="BZ863" s="7">
        <f t="shared" si="225"/>
        <v>100</v>
      </c>
      <c r="CA863" s="12">
        <f t="shared" si="226"/>
        <v>0.5</v>
      </c>
    </row>
    <row r="864" spans="2:90">
      <c r="D864" s="12" t="s">
        <v>21</v>
      </c>
      <c r="BX864" s="7">
        <v>440</v>
      </c>
      <c r="BY864" s="7">
        <v>440</v>
      </c>
      <c r="BZ864" s="7">
        <f t="shared" si="225"/>
        <v>100</v>
      </c>
      <c r="CA864" s="12">
        <f t="shared" si="226"/>
        <v>0.5</v>
      </c>
    </row>
    <row r="865" spans="2:96">
      <c r="D865" s="12" t="s">
        <v>22</v>
      </c>
      <c r="BX865" s="7">
        <v>495</v>
      </c>
      <c r="BY865" s="7">
        <v>495</v>
      </c>
      <c r="BZ865" s="7">
        <f t="shared" si="225"/>
        <v>100</v>
      </c>
      <c r="CA865" s="12">
        <f t="shared" si="226"/>
        <v>0.5</v>
      </c>
    </row>
    <row r="866" spans="2:96">
      <c r="BW866" s="7">
        <v>0.04</v>
      </c>
      <c r="BX866" s="7" t="s">
        <v>82</v>
      </c>
      <c r="BY866" s="7">
        <f>100*BW866</f>
        <v>4</v>
      </c>
      <c r="BZ866" s="7" t="s">
        <v>83</v>
      </c>
      <c r="CA866" s="12">
        <f>SUM(CA858:CA865)</f>
        <v>4</v>
      </c>
      <c r="CG866" s="7">
        <f>SUM(E866,J866,O866,T866,Y866,AD866,AI866,AN866,AS866,AX866,BC866,BH866,BM866,BR866,BW866,CB866)</f>
        <v>0.04</v>
      </c>
      <c r="CJ866" s="7">
        <f>SUM(I866,N866,S866,X866,AC866,AH866,AM866,AR866,AW866,BB866,BG866,BL866,BQ866,BV866,CA866,CF866)</f>
        <v>4</v>
      </c>
      <c r="CK866" s="7">
        <f>SUM(G866,L866,Q866,V866,AA866,AF866,AK866,AP866,AU866,AZ866,BE866,BJ866,BO866,BT866,BY866,CD866)</f>
        <v>4</v>
      </c>
      <c r="CL866" s="7">
        <f>CJ866-CK866</f>
        <v>0</v>
      </c>
    </row>
    <row r="869" spans="2:96">
      <c r="B869" s="7" t="s">
        <v>222</v>
      </c>
      <c r="C869" s="7" t="s">
        <v>170</v>
      </c>
      <c r="D869" s="12" t="s">
        <v>16</v>
      </c>
      <c r="BX869" s="7">
        <v>450</v>
      </c>
      <c r="BY869" s="7">
        <v>450</v>
      </c>
      <c r="BZ869" s="7">
        <f>BY869/BX869*100</f>
        <v>100</v>
      </c>
      <c r="CA869" s="12">
        <f>BZ869*$BW$877/8</f>
        <v>2.875</v>
      </c>
    </row>
    <row r="870" spans="2:96">
      <c r="D870" s="12" t="s">
        <v>15</v>
      </c>
      <c r="BX870" s="7">
        <v>550</v>
      </c>
      <c r="BY870" s="7">
        <v>550</v>
      </c>
      <c r="BZ870" s="7">
        <f t="shared" ref="BZ870:BZ876" si="227">BY870/BX870*100</f>
        <v>100</v>
      </c>
      <c r="CA870" s="12">
        <f t="shared" ref="CA870:CA876" si="228">BZ870*$BW$877/8</f>
        <v>2.875</v>
      </c>
    </row>
    <row r="871" spans="2:96">
      <c r="D871" s="12" t="s">
        <v>17</v>
      </c>
      <c r="BX871" s="7">
        <v>350</v>
      </c>
      <c r="BY871" s="7">
        <v>350</v>
      </c>
      <c r="BZ871" s="7">
        <f t="shared" si="227"/>
        <v>100</v>
      </c>
      <c r="CA871" s="12">
        <f t="shared" si="228"/>
        <v>2.875</v>
      </c>
    </row>
    <row r="872" spans="2:96">
      <c r="D872" s="12" t="s">
        <v>18</v>
      </c>
      <c r="BX872" s="7">
        <v>700</v>
      </c>
      <c r="BY872" s="7">
        <v>700</v>
      </c>
      <c r="BZ872" s="7">
        <f t="shared" si="227"/>
        <v>100</v>
      </c>
      <c r="CA872" s="12">
        <f t="shared" si="228"/>
        <v>2.875</v>
      </c>
    </row>
    <row r="873" spans="2:96">
      <c r="D873" s="12" t="s">
        <v>19</v>
      </c>
      <c r="BX873" s="7">
        <v>490</v>
      </c>
      <c r="BY873" s="7">
        <v>490</v>
      </c>
      <c r="BZ873" s="7">
        <f t="shared" si="227"/>
        <v>100</v>
      </c>
      <c r="CA873" s="12">
        <f t="shared" si="228"/>
        <v>2.875</v>
      </c>
    </row>
    <row r="874" spans="2:96">
      <c r="D874" s="12" t="s">
        <v>20</v>
      </c>
      <c r="BX874" s="7">
        <v>450</v>
      </c>
      <c r="BY874" s="7">
        <v>450</v>
      </c>
      <c r="BZ874" s="7">
        <f t="shared" si="227"/>
        <v>100</v>
      </c>
      <c r="CA874" s="12">
        <f t="shared" si="228"/>
        <v>2.875</v>
      </c>
    </row>
    <row r="875" spans="2:96">
      <c r="D875" s="12" t="s">
        <v>21</v>
      </c>
      <c r="BX875" s="7">
        <v>650</v>
      </c>
      <c r="BY875" s="7">
        <v>650</v>
      </c>
      <c r="BZ875" s="7">
        <f t="shared" si="227"/>
        <v>100</v>
      </c>
      <c r="CA875" s="12">
        <f t="shared" si="228"/>
        <v>2.875</v>
      </c>
    </row>
    <row r="876" spans="2:96">
      <c r="D876" s="12" t="s">
        <v>22</v>
      </c>
      <c r="BX876" s="7">
        <v>690</v>
      </c>
      <c r="BY876" s="7">
        <v>690</v>
      </c>
      <c r="BZ876" s="7">
        <f t="shared" si="227"/>
        <v>100</v>
      </c>
      <c r="CA876" s="12">
        <f t="shared" si="228"/>
        <v>2.875</v>
      </c>
    </row>
    <row r="877" spans="2:96">
      <c r="BW877" s="7">
        <v>0.23</v>
      </c>
      <c r="BX877" s="7" t="s">
        <v>82</v>
      </c>
      <c r="BY877" s="7">
        <f>100*BW877</f>
        <v>23</v>
      </c>
      <c r="BZ877" s="7" t="s">
        <v>83</v>
      </c>
      <c r="CA877" s="12">
        <f>SUM(CA869:CA876)</f>
        <v>23</v>
      </c>
      <c r="CG877" s="7">
        <f>SUM(E877,J877,O877,T877,Y877,AD877,AI877,AN877,AS877,AX877,BC877,BH877,BM877,BR877,BW877,CB877)</f>
        <v>0.23</v>
      </c>
      <c r="CH877" s="11">
        <f>SUM(CG679,CG690,CG701,CG712,CG723,CG734,CG745,CG756,CG767,CG778,CG789,CG800,CG811,CG822,CG833,CG844,CG855,CG866,CG877)</f>
        <v>1.4900000000000002</v>
      </c>
      <c r="CJ877" s="7">
        <f>SUM(I877,N877,S877,X877,AC877,AH877,AM877,AR877,AW877,BB877,BG877,BL877,BQ877,BV877,CA877,CF877)</f>
        <v>23</v>
      </c>
      <c r="CK877" s="7">
        <f>SUM(G877,L877,Q877,V877,AA877,AF877,AK877,AP877,AU877,AZ877,BE877,BJ877,BO877,BT877,BY877,CD877)</f>
        <v>23</v>
      </c>
      <c r="CL877" s="7">
        <f>CJ877-CK877</f>
        <v>0</v>
      </c>
      <c r="CM877" s="7" t="s">
        <v>109</v>
      </c>
      <c r="CN877" s="11">
        <f>SUM(CG679,CG690,CG701,CG712,CG723,CG734,CG745,CG756,CG767,CG778,CG789,CG800,CG811,CG822,CG833,CG844,CG855,CG866,CG877)</f>
        <v>1.4900000000000002</v>
      </c>
      <c r="CO877" s="11">
        <f>SUM(CJ679,CJ690,CJ701,CJ712,CJ723,CJ734,CJ745,CJ756,CJ767,CJ778,CJ789,CJ800,CJ811,CJ822,CJ833,CJ844,CJ855,CJ866,CJ877)</f>
        <v>148.7348484848485</v>
      </c>
      <c r="CP877" s="11">
        <f>SUM(CK679,CK690,CK701,CK712,CK723,CK734,CK745,CK756,CK767,CK778,CK789,CK800,CK811,CK822,CK833,CK844,CK855,CK866,CK877)</f>
        <v>149</v>
      </c>
      <c r="CQ877" s="7">
        <f>CO877-CP877</f>
        <v>-0.26515151515150137</v>
      </c>
      <c r="CR877" s="7">
        <f>CO877/CN877</f>
        <v>99.822045962985555</v>
      </c>
    </row>
    <row r="880" spans="2:96">
      <c r="B880" s="7" t="s">
        <v>223</v>
      </c>
      <c r="C880" s="7" t="s">
        <v>170</v>
      </c>
      <c r="D880" s="12" t="s">
        <v>16</v>
      </c>
      <c r="BX880" s="7">
        <v>2790</v>
      </c>
      <c r="BY880" s="7">
        <v>2790</v>
      </c>
      <c r="BZ880" s="7">
        <f>BY880/BX880*100</f>
        <v>100</v>
      </c>
      <c r="CA880" s="12">
        <f>BZ880*$BW$888/8</f>
        <v>3.25</v>
      </c>
    </row>
    <row r="881" spans="2:90">
      <c r="D881" s="12" t="s">
        <v>15</v>
      </c>
      <c r="BX881" s="7">
        <v>5500</v>
      </c>
      <c r="BY881" s="7">
        <v>5500</v>
      </c>
      <c r="BZ881" s="7">
        <f t="shared" ref="BZ881:BZ887" si="229">BY881/BX881*100</f>
        <v>100</v>
      </c>
      <c r="CA881" s="12">
        <f t="shared" ref="CA881:CA887" si="230">BZ881*$BW$888/8</f>
        <v>3.25</v>
      </c>
    </row>
    <row r="882" spans="2:90">
      <c r="D882" s="12" t="s">
        <v>17</v>
      </c>
      <c r="BX882" s="20">
        <v>1500</v>
      </c>
      <c r="BY882" s="20">
        <v>1500</v>
      </c>
      <c r="BZ882" s="7">
        <f t="shared" si="229"/>
        <v>100</v>
      </c>
      <c r="CA882" s="12">
        <f t="shared" si="230"/>
        <v>3.25</v>
      </c>
    </row>
    <row r="883" spans="2:90">
      <c r="D883" s="12" t="s">
        <v>18</v>
      </c>
      <c r="BX883" s="20">
        <v>1200</v>
      </c>
      <c r="BY883" s="20">
        <v>1200</v>
      </c>
      <c r="BZ883" s="7">
        <f t="shared" si="229"/>
        <v>100</v>
      </c>
      <c r="CA883" s="12">
        <f t="shared" si="230"/>
        <v>3.25</v>
      </c>
    </row>
    <row r="884" spans="2:90">
      <c r="D884" s="12" t="s">
        <v>19</v>
      </c>
      <c r="BX884" s="7">
        <v>4510</v>
      </c>
      <c r="BY884" s="7">
        <v>4510</v>
      </c>
      <c r="BZ884" s="7">
        <f t="shared" si="229"/>
        <v>100</v>
      </c>
      <c r="CA884" s="12">
        <f t="shared" si="230"/>
        <v>3.25</v>
      </c>
    </row>
    <row r="885" spans="2:90">
      <c r="D885" s="12" t="s">
        <v>20</v>
      </c>
      <c r="BX885" s="7">
        <v>3000</v>
      </c>
      <c r="BY885" s="7">
        <v>3000</v>
      </c>
      <c r="BZ885" s="7">
        <f t="shared" si="229"/>
        <v>100</v>
      </c>
      <c r="CA885" s="12">
        <f t="shared" si="230"/>
        <v>3.25</v>
      </c>
    </row>
    <row r="886" spans="2:90">
      <c r="D886" s="12" t="s">
        <v>21</v>
      </c>
      <c r="BX886" s="7">
        <v>3500</v>
      </c>
      <c r="BY886" s="7">
        <v>3500</v>
      </c>
      <c r="BZ886" s="7">
        <f t="shared" si="229"/>
        <v>100</v>
      </c>
      <c r="CA886" s="12">
        <f t="shared" si="230"/>
        <v>3.25</v>
      </c>
    </row>
    <row r="887" spans="2:90">
      <c r="D887" s="12" t="s">
        <v>22</v>
      </c>
      <c r="BX887" s="7">
        <v>3300</v>
      </c>
      <c r="BY887" s="7">
        <v>3300</v>
      </c>
      <c r="BZ887" s="7">
        <f t="shared" si="229"/>
        <v>100</v>
      </c>
      <c r="CA887" s="12">
        <f t="shared" si="230"/>
        <v>3.25</v>
      </c>
    </row>
    <row r="888" spans="2:90">
      <c r="BW888" s="7">
        <v>0.26</v>
      </c>
      <c r="BX888" s="7" t="s">
        <v>82</v>
      </c>
      <c r="BY888" s="7">
        <f>100*BW888</f>
        <v>26</v>
      </c>
      <c r="BZ888" s="7" t="s">
        <v>83</v>
      </c>
      <c r="CA888" s="12">
        <f>SUM(CA880:CA887)</f>
        <v>26</v>
      </c>
      <c r="CG888" s="7">
        <f>SUM(E888,J888,O888,T888,Y888,AD888,AI888,AN888,AS888,AX888,BC888,BH888,BM888,BR888,BW888,CB888)</f>
        <v>0.26</v>
      </c>
      <c r="CJ888" s="7">
        <f>SUM(I888,N888,S888,X888,AC888,AH888,AM888,AR888,AW888,BB888,BG888,BL888,BQ888,BV888,CA888,CF888)</f>
        <v>26</v>
      </c>
      <c r="CK888" s="7">
        <f>SUM(G888,L888,Q888,V888,AA888,AF888,AK888,AP888,AU888,AZ888,BE888,BJ888,BO888,BT888,BY888,CD888)</f>
        <v>26</v>
      </c>
      <c r="CL888" s="7">
        <f>CJ888-CK888</f>
        <v>0</v>
      </c>
    </row>
    <row r="891" spans="2:90">
      <c r="B891" s="7" t="s">
        <v>224</v>
      </c>
      <c r="C891" s="7" t="s">
        <v>170</v>
      </c>
      <c r="D891" s="12" t="s">
        <v>16</v>
      </c>
      <c r="BX891" s="7">
        <v>700</v>
      </c>
      <c r="BY891" s="7">
        <v>700</v>
      </c>
      <c r="BZ891" s="7">
        <f>BY891/BX891*100</f>
        <v>100</v>
      </c>
      <c r="CA891" s="12">
        <f>BZ891*$BW$899/8</f>
        <v>9.5</v>
      </c>
    </row>
    <row r="892" spans="2:90">
      <c r="D892" s="12" t="s">
        <v>15</v>
      </c>
      <c r="BX892" s="7">
        <v>700</v>
      </c>
      <c r="BY892" s="7">
        <v>700</v>
      </c>
      <c r="BZ892" s="7">
        <f t="shared" ref="BZ892:BZ898" si="231">BY892/BX892*100</f>
        <v>100</v>
      </c>
      <c r="CA892" s="12">
        <f t="shared" ref="CA892:CA898" si="232">BZ892*$BW$899/8</f>
        <v>9.5</v>
      </c>
    </row>
    <row r="893" spans="2:90">
      <c r="D893" s="12" t="s">
        <v>17</v>
      </c>
      <c r="BX893" s="7">
        <v>700</v>
      </c>
      <c r="BY893" s="7">
        <v>700</v>
      </c>
      <c r="BZ893" s="7">
        <f t="shared" si="231"/>
        <v>100</v>
      </c>
      <c r="CA893" s="12">
        <f t="shared" si="232"/>
        <v>9.5</v>
      </c>
    </row>
    <row r="894" spans="2:90">
      <c r="D894" s="12" t="s">
        <v>18</v>
      </c>
      <c r="BX894" s="7">
        <v>700</v>
      </c>
      <c r="BY894" s="7">
        <v>700</v>
      </c>
      <c r="BZ894" s="7">
        <f t="shared" si="231"/>
        <v>100</v>
      </c>
      <c r="CA894" s="12">
        <f t="shared" si="232"/>
        <v>9.5</v>
      </c>
    </row>
    <row r="895" spans="2:90">
      <c r="D895" s="12" t="s">
        <v>19</v>
      </c>
      <c r="BX895" s="7">
        <v>598</v>
      </c>
      <c r="BY895" s="7">
        <v>598</v>
      </c>
      <c r="BZ895" s="7">
        <f t="shared" si="231"/>
        <v>100</v>
      </c>
      <c r="CA895" s="12">
        <f t="shared" si="232"/>
        <v>9.5</v>
      </c>
    </row>
    <row r="896" spans="2:90">
      <c r="D896" s="12" t="s">
        <v>20</v>
      </c>
      <c r="BX896" s="7">
        <v>650</v>
      </c>
      <c r="BY896" s="7">
        <v>650</v>
      </c>
      <c r="BZ896" s="7">
        <f t="shared" si="231"/>
        <v>100</v>
      </c>
      <c r="CA896" s="12">
        <f t="shared" si="232"/>
        <v>9.5</v>
      </c>
    </row>
    <row r="897" spans="2:90">
      <c r="D897" s="12" t="s">
        <v>21</v>
      </c>
      <c r="BX897" s="7">
        <v>650</v>
      </c>
      <c r="BY897" s="7">
        <v>650</v>
      </c>
      <c r="BZ897" s="7">
        <f t="shared" si="231"/>
        <v>100</v>
      </c>
      <c r="CA897" s="12">
        <f t="shared" si="232"/>
        <v>9.5</v>
      </c>
    </row>
    <row r="898" spans="2:90">
      <c r="D898" s="12" t="s">
        <v>22</v>
      </c>
      <c r="BX898" s="7">
        <v>650</v>
      </c>
      <c r="BY898" s="7">
        <v>650</v>
      </c>
      <c r="BZ898" s="7">
        <f t="shared" si="231"/>
        <v>100</v>
      </c>
      <c r="CA898" s="12">
        <f t="shared" si="232"/>
        <v>9.5</v>
      </c>
    </row>
    <row r="899" spans="2:90">
      <c r="BW899" s="7">
        <v>0.76</v>
      </c>
      <c r="BX899" s="7" t="s">
        <v>82</v>
      </c>
      <c r="BY899" s="7">
        <f>100*BW899</f>
        <v>76</v>
      </c>
      <c r="BZ899" s="7" t="s">
        <v>83</v>
      </c>
      <c r="CA899" s="12">
        <f>SUM(CA891:CA898)</f>
        <v>76</v>
      </c>
      <c r="CG899" s="7">
        <f>SUM(E899,J899,O899,T899,Y899,AD899,AI899,AN899,AS899,AX899,BC899,BH899,BM899,BR899,BW899,CB899)</f>
        <v>0.76</v>
      </c>
      <c r="CJ899" s="7">
        <f>SUM(I899,N899,S899,X899,AC899,AH899,AM899,AR899,AW899,BB899,BG899,BL899,BQ899,BV899,CA899,CF899)</f>
        <v>76</v>
      </c>
      <c r="CK899" s="7">
        <f>SUM(G899,L899,Q899,V899,AA899,AF899,AK899,AP899,AU899,AZ899,BE899,BJ899,BO899,BT899,BY899,CD899)</f>
        <v>76</v>
      </c>
      <c r="CL899" s="7">
        <f>CJ899-CK899</f>
        <v>0</v>
      </c>
    </row>
    <row r="902" spans="2:90">
      <c r="B902" s="7" t="s">
        <v>225</v>
      </c>
      <c r="C902" s="7" t="s">
        <v>170</v>
      </c>
      <c r="D902" s="12" t="s">
        <v>16</v>
      </c>
      <c r="BX902" s="7">
        <v>3400</v>
      </c>
      <c r="BY902" s="7">
        <v>3400</v>
      </c>
      <c r="BZ902" s="7">
        <f>BY902/BX902*100</f>
        <v>100</v>
      </c>
      <c r="CA902" s="12">
        <f>BZ902*$BW$910/8</f>
        <v>3.875</v>
      </c>
    </row>
    <row r="903" spans="2:90">
      <c r="D903" s="12" t="s">
        <v>15</v>
      </c>
      <c r="BX903" s="7">
        <v>3300</v>
      </c>
      <c r="BY903" s="7">
        <v>3300</v>
      </c>
      <c r="BZ903" s="7">
        <f t="shared" ref="BZ903:BZ909" si="233">BY903/BX903*100</f>
        <v>100</v>
      </c>
      <c r="CA903" s="12">
        <f t="shared" ref="CA903:CA909" si="234">BZ903*$BW$910/8</f>
        <v>3.875</v>
      </c>
    </row>
    <row r="904" spans="2:90">
      <c r="D904" s="12" t="s">
        <v>17</v>
      </c>
      <c r="BX904" s="7">
        <v>2195</v>
      </c>
      <c r="BY904" s="7">
        <v>2195</v>
      </c>
      <c r="BZ904" s="7">
        <f t="shared" si="233"/>
        <v>100</v>
      </c>
      <c r="CA904" s="12">
        <f t="shared" si="234"/>
        <v>3.875</v>
      </c>
    </row>
    <row r="905" spans="2:90">
      <c r="D905" s="12" t="s">
        <v>18</v>
      </c>
      <c r="BX905" s="7">
        <v>2800</v>
      </c>
      <c r="BY905" s="7">
        <v>2800</v>
      </c>
      <c r="BZ905" s="7">
        <f t="shared" si="233"/>
        <v>100</v>
      </c>
      <c r="CA905" s="12">
        <f t="shared" si="234"/>
        <v>3.875</v>
      </c>
    </row>
    <row r="906" spans="2:90">
      <c r="D906" s="12" t="s">
        <v>19</v>
      </c>
      <c r="BX906" s="7">
        <v>2688</v>
      </c>
      <c r="BY906" s="7">
        <v>2688</v>
      </c>
      <c r="BZ906" s="7">
        <f t="shared" si="233"/>
        <v>100</v>
      </c>
      <c r="CA906" s="12">
        <f t="shared" si="234"/>
        <v>3.875</v>
      </c>
    </row>
    <row r="907" spans="2:90">
      <c r="D907" s="12" t="s">
        <v>20</v>
      </c>
      <c r="BX907" s="7">
        <v>3500</v>
      </c>
      <c r="BY907" s="7">
        <v>3500</v>
      </c>
      <c r="BZ907" s="7">
        <f t="shared" si="233"/>
        <v>100</v>
      </c>
      <c r="CA907" s="12">
        <f t="shared" si="234"/>
        <v>3.875</v>
      </c>
    </row>
    <row r="908" spans="2:90">
      <c r="D908" s="12" t="s">
        <v>21</v>
      </c>
      <c r="BX908" s="7">
        <v>2790</v>
      </c>
      <c r="BY908" s="7">
        <v>2790</v>
      </c>
      <c r="BZ908" s="7">
        <f t="shared" si="233"/>
        <v>100</v>
      </c>
      <c r="CA908" s="12">
        <f t="shared" si="234"/>
        <v>3.875</v>
      </c>
    </row>
    <row r="909" spans="2:90">
      <c r="D909" s="12" t="s">
        <v>22</v>
      </c>
      <c r="BX909" s="7">
        <v>3500</v>
      </c>
      <c r="BY909" s="7">
        <v>3500</v>
      </c>
      <c r="BZ909" s="7">
        <f t="shared" si="233"/>
        <v>100</v>
      </c>
      <c r="CA909" s="12">
        <f t="shared" si="234"/>
        <v>3.875</v>
      </c>
    </row>
    <row r="910" spans="2:90">
      <c r="BW910" s="7">
        <v>0.31</v>
      </c>
      <c r="BX910" s="7" t="s">
        <v>82</v>
      </c>
      <c r="BY910" s="7">
        <f>100*BW910</f>
        <v>31</v>
      </c>
      <c r="BZ910" s="7" t="s">
        <v>83</v>
      </c>
      <c r="CA910" s="12">
        <f>SUM(CA902:CA909)</f>
        <v>31</v>
      </c>
      <c r="CG910" s="7">
        <f>SUM(E910,J910,O910,T910,Y910,AD910,AI910,AN910,AS910,AX910,BC910,BH910,BM910,BR910,BW910,CB910)</f>
        <v>0.31</v>
      </c>
      <c r="CJ910" s="7">
        <f>SUM(I910,N910,S910,X910,AC910,AH910,AM910,AR910,AW910,BB910,BG910,BL910,BQ910,BV910,CA910,CF910)</f>
        <v>31</v>
      </c>
      <c r="CK910" s="7">
        <f>SUM(G910,L910,Q910,V910,AA910,AF910,AK910,AP910,AU910,AZ910,BE910,BJ910,BO910,BT910,BY910,CD910)</f>
        <v>31</v>
      </c>
      <c r="CL910" s="7">
        <f>CJ910-CK910</f>
        <v>0</v>
      </c>
    </row>
    <row r="913" spans="2:96">
      <c r="B913" s="7" t="s">
        <v>226</v>
      </c>
      <c r="C913" s="7" t="s">
        <v>227</v>
      </c>
      <c r="D913" s="12" t="s">
        <v>228</v>
      </c>
      <c r="BX913" s="7">
        <v>9775</v>
      </c>
      <c r="BY913" s="7">
        <v>9775</v>
      </c>
      <c r="BZ913" s="7">
        <f>BY913/BX913*100</f>
        <v>100</v>
      </c>
      <c r="CA913" s="12">
        <f>BZ913*BW914</f>
        <v>86</v>
      </c>
    </row>
    <row r="914" spans="2:96">
      <c r="BW914" s="7">
        <v>0.86</v>
      </c>
      <c r="BX914" s="7" t="s">
        <v>82</v>
      </c>
      <c r="BY914" s="7">
        <f>100*BW914</f>
        <v>86</v>
      </c>
      <c r="BZ914" s="7" t="s">
        <v>83</v>
      </c>
      <c r="CA914" s="12">
        <f>SUM(CA913)</f>
        <v>86</v>
      </c>
      <c r="CG914" s="7">
        <f>SUM(E914,J914,O914,T914,Y914,AD914,AI914,AN914,AS914,AX914,BC914,BH914,BM914,BR914,BW914,CB914)</f>
        <v>0.86</v>
      </c>
      <c r="CJ914" s="7">
        <f>SUM(I914,N914,S914,X914,AC914,AH914,AM914,AR914,AW914,BB914,BG914,BL914,BQ914,BV914,CA914,CF914)</f>
        <v>86</v>
      </c>
      <c r="CK914" s="7">
        <f>SUM(G914,L914,Q914,V914,AA914,AF914,AK914,AP914,AU914,AZ914,BE914,BJ914,BO914,BT914,BY914,CD914)</f>
        <v>86</v>
      </c>
      <c r="CL914" s="7">
        <f>CJ914-CK914</f>
        <v>0</v>
      </c>
    </row>
    <row r="917" spans="2:96">
      <c r="B917" s="7" t="s">
        <v>229</v>
      </c>
      <c r="BX917" s="7">
        <v>22885</v>
      </c>
      <c r="BY917" s="7">
        <v>22885</v>
      </c>
      <c r="BZ917" s="7">
        <f>BY917/BX917*100</f>
        <v>100</v>
      </c>
      <c r="CA917" s="12">
        <f>BZ917*BW918</f>
        <v>1</v>
      </c>
    </row>
    <row r="918" spans="2:96">
      <c r="BW918" s="7">
        <v>0.01</v>
      </c>
      <c r="BX918" s="7" t="s">
        <v>82</v>
      </c>
      <c r="BY918" s="7">
        <f>100*BW918</f>
        <v>1</v>
      </c>
      <c r="BZ918" s="7" t="s">
        <v>83</v>
      </c>
      <c r="CA918" s="12">
        <f>SUM(CA917)</f>
        <v>1</v>
      </c>
      <c r="CG918" s="7">
        <f>SUM(E918,J918,O918,T918,Y918,AD918,AI918,AN918,AS918,AX918,BC918,BH918,BM918,BR918,BW918,CB918)</f>
        <v>0.01</v>
      </c>
      <c r="CH918" s="11">
        <f>SUM(CG888,CG899,CG910,CG914,CG918)</f>
        <v>2.1999999999999997</v>
      </c>
      <c r="CJ918" s="7">
        <f>SUM(I918,N918,S918,X918,AC918,AH918,AM918,AR918,AW918,BB918,BG918,BL918,BQ918,BV918,CA918,CF918)</f>
        <v>1</v>
      </c>
      <c r="CK918" s="7">
        <f>SUM(G918,L918,Q918,V918,AA918,AF918,AK918,AP918,AU918,AZ918,BE918,BJ918,BO918,BT918,BY918,CD918)</f>
        <v>1</v>
      </c>
      <c r="CL918" s="7">
        <f>CJ918-CK918</f>
        <v>0</v>
      </c>
      <c r="CM918" s="7" t="s">
        <v>108</v>
      </c>
      <c r="CN918" s="11">
        <f>SUM(CG888,CG899,CG910,CG914,CG918)</f>
        <v>2.1999999999999997</v>
      </c>
      <c r="CO918" s="11">
        <f>SUM(CJ888,CJ899,CJ910,CJ914,CJ918)</f>
        <v>220</v>
      </c>
      <c r="CP918" s="11">
        <f>SUM(CK888,CK899,CK910,CK914,CK918)</f>
        <v>220</v>
      </c>
      <c r="CQ918" s="7">
        <f>CO918-CP918</f>
        <v>0</v>
      </c>
      <c r="CR918" s="7">
        <f>CO918/CN918</f>
        <v>100.00000000000001</v>
      </c>
    </row>
    <row r="921" spans="2:96">
      <c r="B921" s="15" t="s">
        <v>230</v>
      </c>
      <c r="C921" s="7" t="s">
        <v>170</v>
      </c>
      <c r="D921" s="12" t="s">
        <v>16</v>
      </c>
      <c r="CC921" s="7">
        <v>275</v>
      </c>
      <c r="CD921" s="7">
        <v>275</v>
      </c>
      <c r="CE921" s="7">
        <f t="shared" ref="CE921:CE928" si="235">CD921/CC921*100</f>
        <v>100</v>
      </c>
      <c r="CF921" s="26">
        <f>CE921*$CB$929/7</f>
        <v>0.8571428571428571</v>
      </c>
    </row>
    <row r="922" spans="2:96">
      <c r="D922" s="12" t="s">
        <v>15</v>
      </c>
      <c r="CC922" s="7">
        <v>325</v>
      </c>
      <c r="CD922" s="7">
        <v>325</v>
      </c>
      <c r="CE922" s="7">
        <f t="shared" si="235"/>
        <v>100</v>
      </c>
      <c r="CF922" s="26">
        <f t="shared" ref="CF922:CF928" si="236">CE922*$CB$929/7</f>
        <v>0.8571428571428571</v>
      </c>
    </row>
    <row r="923" spans="2:96">
      <c r="D923" s="12" t="s">
        <v>17</v>
      </c>
      <c r="CC923" s="7">
        <v>298</v>
      </c>
      <c r="CD923" s="7">
        <v>298</v>
      </c>
      <c r="CE923" s="7">
        <f t="shared" si="235"/>
        <v>100</v>
      </c>
      <c r="CF923" s="26">
        <f t="shared" si="236"/>
        <v>0.8571428571428571</v>
      </c>
    </row>
    <row r="924" spans="2:96">
      <c r="D924" s="12" t="s">
        <v>18</v>
      </c>
      <c r="CC924" s="7">
        <v>275</v>
      </c>
      <c r="CD924" s="7">
        <v>275</v>
      </c>
      <c r="CE924" s="7">
        <f t="shared" si="235"/>
        <v>100</v>
      </c>
      <c r="CF924" s="26">
        <f t="shared" si="236"/>
        <v>0.8571428571428571</v>
      </c>
    </row>
    <row r="925" spans="2:96">
      <c r="D925" s="12" t="s">
        <v>19</v>
      </c>
      <c r="CC925" s="20"/>
      <c r="CD925" s="20"/>
      <c r="CF925" s="26"/>
    </row>
    <row r="926" spans="2:96">
      <c r="D926" s="12" t="s">
        <v>20</v>
      </c>
      <c r="CC926" s="7">
        <v>250</v>
      </c>
      <c r="CD926" s="7">
        <v>250</v>
      </c>
      <c r="CE926" s="7">
        <f t="shared" si="235"/>
        <v>100</v>
      </c>
      <c r="CF926" s="26">
        <f t="shared" si="236"/>
        <v>0.8571428571428571</v>
      </c>
    </row>
    <row r="927" spans="2:96">
      <c r="D927" s="12" t="s">
        <v>21</v>
      </c>
      <c r="CC927" s="7">
        <v>275</v>
      </c>
      <c r="CD927" s="7">
        <v>275</v>
      </c>
      <c r="CE927" s="7">
        <f t="shared" si="235"/>
        <v>100</v>
      </c>
      <c r="CF927" s="26">
        <f t="shared" si="236"/>
        <v>0.8571428571428571</v>
      </c>
    </row>
    <row r="928" spans="2:96">
      <c r="D928" s="12" t="s">
        <v>22</v>
      </c>
      <c r="CC928" s="7">
        <v>200</v>
      </c>
      <c r="CD928" s="7">
        <v>200</v>
      </c>
      <c r="CE928" s="7">
        <f t="shared" si="235"/>
        <v>100</v>
      </c>
      <c r="CF928" s="26">
        <f t="shared" si="236"/>
        <v>0.8571428571428571</v>
      </c>
    </row>
    <row r="929" spans="2:90">
      <c r="CB929" s="7">
        <v>0.06</v>
      </c>
      <c r="CC929" s="7" t="s">
        <v>82</v>
      </c>
      <c r="CD929" s="7">
        <f>100*CB929</f>
        <v>6</v>
      </c>
      <c r="CE929" s="7" t="s">
        <v>83</v>
      </c>
      <c r="CF929" s="12">
        <f>SUM(CF921:CF928)</f>
        <v>5.9999999999999991</v>
      </c>
      <c r="CG929" s="7">
        <f>SUM(E929,J929,O929,T929,Y929,AD929,AI929,AN929,AS929,AX929,BC929,BH929,BM929,BR929,BW929,CB929)</f>
        <v>0.06</v>
      </c>
      <c r="CJ929" s="7">
        <f>SUM(I929,N929,S929,X929,AC929,AH929,AM929,AR929,AW929,BB929,BG929,BL929,BQ929,BV929,CA929,CF929)</f>
        <v>5.9999999999999991</v>
      </c>
      <c r="CK929" s="7">
        <f>SUM(G929,L929,Q929,V929,AA929,AF929,AK929,AP929,AU929,AZ929,BE929,BJ929,BO929,BT929,BY929,CD929)</f>
        <v>6</v>
      </c>
      <c r="CL929" s="7">
        <f>CJ929-CK929</f>
        <v>0</v>
      </c>
    </row>
    <row r="932" spans="2:90">
      <c r="B932" s="7" t="s">
        <v>231</v>
      </c>
      <c r="C932" s="7" t="s">
        <v>170</v>
      </c>
      <c r="D932" s="12" t="s">
        <v>16</v>
      </c>
      <c r="CC932" s="7">
        <v>475</v>
      </c>
      <c r="CD932" s="7">
        <v>475</v>
      </c>
      <c r="CE932" s="7">
        <f>CD932/CC932*100</f>
        <v>100</v>
      </c>
      <c r="CF932" s="12">
        <f>CE932*$CB$940/8</f>
        <v>5.125</v>
      </c>
    </row>
    <row r="933" spans="2:90">
      <c r="D933" s="12" t="s">
        <v>15</v>
      </c>
      <c r="CC933" s="7">
        <v>500</v>
      </c>
      <c r="CD933" s="7">
        <v>500</v>
      </c>
      <c r="CE933" s="7">
        <f t="shared" ref="CE933:CE939" si="237">CD933/CC933*100</f>
        <v>100</v>
      </c>
      <c r="CF933" s="12">
        <f t="shared" ref="CF933:CF939" si="238">CE933*$CB$940/8</f>
        <v>5.125</v>
      </c>
    </row>
    <row r="934" spans="2:90">
      <c r="D934" s="12" t="s">
        <v>17</v>
      </c>
      <c r="CC934" s="7">
        <v>378</v>
      </c>
      <c r="CD934" s="7">
        <v>378</v>
      </c>
      <c r="CE934" s="7">
        <f t="shared" si="237"/>
        <v>100</v>
      </c>
      <c r="CF934" s="12">
        <f t="shared" si="238"/>
        <v>5.125</v>
      </c>
    </row>
    <row r="935" spans="2:90">
      <c r="D935" s="12" t="s">
        <v>18</v>
      </c>
      <c r="CC935" s="7">
        <v>350</v>
      </c>
      <c r="CD935" s="7">
        <v>350</v>
      </c>
      <c r="CE935" s="7">
        <f t="shared" si="237"/>
        <v>100</v>
      </c>
      <c r="CF935" s="12">
        <f t="shared" si="238"/>
        <v>5.125</v>
      </c>
    </row>
    <row r="936" spans="2:90">
      <c r="D936" s="12" t="s">
        <v>19</v>
      </c>
      <c r="CC936" s="7">
        <v>550</v>
      </c>
      <c r="CD936" s="7">
        <v>550</v>
      </c>
      <c r="CE936" s="7">
        <f t="shared" si="237"/>
        <v>100</v>
      </c>
      <c r="CF936" s="12">
        <f t="shared" si="238"/>
        <v>5.125</v>
      </c>
    </row>
    <row r="937" spans="2:90">
      <c r="D937" s="12" t="s">
        <v>20</v>
      </c>
      <c r="CC937" s="7">
        <v>450</v>
      </c>
      <c r="CD937" s="7">
        <v>450</v>
      </c>
      <c r="CE937" s="7">
        <f t="shared" si="237"/>
        <v>100</v>
      </c>
      <c r="CF937" s="12">
        <f t="shared" si="238"/>
        <v>5.125</v>
      </c>
    </row>
    <row r="938" spans="2:90">
      <c r="D938" s="12" t="s">
        <v>21</v>
      </c>
      <c r="CC938" s="7">
        <v>350</v>
      </c>
      <c r="CD938" s="7">
        <v>350</v>
      </c>
      <c r="CE938" s="7">
        <f t="shared" si="237"/>
        <v>100</v>
      </c>
      <c r="CF938" s="12">
        <f t="shared" si="238"/>
        <v>5.125</v>
      </c>
    </row>
    <row r="939" spans="2:90">
      <c r="D939" s="12" t="s">
        <v>22</v>
      </c>
      <c r="CC939" s="7">
        <v>450</v>
      </c>
      <c r="CD939" s="7">
        <v>450</v>
      </c>
      <c r="CE939" s="7">
        <f t="shared" si="237"/>
        <v>100</v>
      </c>
      <c r="CF939" s="12">
        <f t="shared" si="238"/>
        <v>5.125</v>
      </c>
    </row>
    <row r="940" spans="2:90">
      <c r="CB940" s="7">
        <v>0.41</v>
      </c>
      <c r="CC940" s="7" t="s">
        <v>82</v>
      </c>
      <c r="CD940" s="7">
        <f>100*CB940</f>
        <v>41</v>
      </c>
      <c r="CE940" s="7" t="s">
        <v>83</v>
      </c>
      <c r="CF940" s="12">
        <f>SUM(CF932:CF939)</f>
        <v>41</v>
      </c>
      <c r="CG940" s="7">
        <f>SUM(E940,J940,O940,T940,Y940,AD940,AI940,AN940,AS940,AX940,BC940,BH940,BM940,BR940,BW940,CB940)</f>
        <v>0.41</v>
      </c>
      <c r="CJ940" s="7">
        <f>SUM(I940,N940,S940,X940,AC940,AH940,AM940,AR940,AW940,BB940,BG940,BL940,BQ940,BV940,CA940,CF940)</f>
        <v>41</v>
      </c>
      <c r="CK940" s="7">
        <f>SUM(G940,L940,Q940,V940,AA940,AF940,AK940,AP940,AU940,AZ940,BE940,BJ940,BO940,BT940,BY940,CD940)</f>
        <v>41</v>
      </c>
      <c r="CL940" s="7">
        <f>CJ940-CK940</f>
        <v>0</v>
      </c>
    </row>
    <row r="943" spans="2:90">
      <c r="B943" s="7" t="s">
        <v>232</v>
      </c>
      <c r="C943" s="7" t="s">
        <v>170</v>
      </c>
      <c r="D943" s="12" t="s">
        <v>16</v>
      </c>
      <c r="CC943" s="7">
        <v>975</v>
      </c>
      <c r="CD943" s="7">
        <v>975</v>
      </c>
      <c r="CE943" s="7">
        <f>CD943/CC943*100</f>
        <v>100</v>
      </c>
      <c r="CF943" s="12">
        <f>CE943*$CB$951/8</f>
        <v>1</v>
      </c>
    </row>
    <row r="944" spans="2:90">
      <c r="D944" s="12" t="s">
        <v>15</v>
      </c>
      <c r="CC944" s="7">
        <v>875</v>
      </c>
      <c r="CD944" s="7">
        <v>875</v>
      </c>
      <c r="CE944" s="7">
        <f t="shared" ref="CE944:CE950" si="239">CD944/CC944*100</f>
        <v>100</v>
      </c>
      <c r="CF944" s="12">
        <f t="shared" ref="CF944:CF950" si="240">CE944*$CB$951/8</f>
        <v>1</v>
      </c>
    </row>
    <row r="945" spans="2:90">
      <c r="D945" s="12" t="s">
        <v>17</v>
      </c>
      <c r="CC945" s="7">
        <v>1000</v>
      </c>
      <c r="CD945" s="7">
        <v>1000</v>
      </c>
      <c r="CE945" s="7">
        <f t="shared" si="239"/>
        <v>100</v>
      </c>
      <c r="CF945" s="12">
        <f t="shared" si="240"/>
        <v>1</v>
      </c>
    </row>
    <row r="946" spans="2:90">
      <c r="D946" s="12" t="s">
        <v>18</v>
      </c>
      <c r="CC946" s="7">
        <v>1000</v>
      </c>
      <c r="CD946" s="7">
        <v>1000</v>
      </c>
      <c r="CE946" s="7">
        <f t="shared" si="239"/>
        <v>100</v>
      </c>
      <c r="CF946" s="12">
        <f t="shared" si="240"/>
        <v>1</v>
      </c>
    </row>
    <row r="947" spans="2:90">
      <c r="D947" s="12" t="s">
        <v>19</v>
      </c>
      <c r="CC947" s="7">
        <v>975</v>
      </c>
      <c r="CD947" s="7">
        <v>975</v>
      </c>
      <c r="CE947" s="7">
        <f t="shared" si="239"/>
        <v>100</v>
      </c>
      <c r="CF947" s="12">
        <f t="shared" si="240"/>
        <v>1</v>
      </c>
    </row>
    <row r="948" spans="2:90">
      <c r="D948" s="12" t="s">
        <v>20</v>
      </c>
      <c r="CC948" s="7">
        <v>650</v>
      </c>
      <c r="CD948" s="7">
        <v>650</v>
      </c>
      <c r="CE948" s="7">
        <f t="shared" si="239"/>
        <v>100</v>
      </c>
      <c r="CF948" s="12">
        <f t="shared" si="240"/>
        <v>1</v>
      </c>
    </row>
    <row r="949" spans="2:90">
      <c r="D949" s="12" t="s">
        <v>21</v>
      </c>
      <c r="CC949" s="7">
        <v>516.66999999999996</v>
      </c>
      <c r="CD949" s="7">
        <v>450</v>
      </c>
      <c r="CE949" s="7">
        <f t="shared" si="239"/>
        <v>87.096212282501412</v>
      </c>
      <c r="CF949" s="12">
        <f t="shared" si="240"/>
        <v>0.87096212282501417</v>
      </c>
    </row>
    <row r="950" spans="2:90">
      <c r="D950" s="12" t="s">
        <v>22</v>
      </c>
      <c r="CC950" s="7">
        <v>900</v>
      </c>
      <c r="CD950" s="7">
        <v>900</v>
      </c>
      <c r="CE950" s="7">
        <f t="shared" si="239"/>
        <v>100</v>
      </c>
      <c r="CF950" s="12">
        <f t="shared" si="240"/>
        <v>1</v>
      </c>
    </row>
    <row r="951" spans="2:90">
      <c r="CB951" s="7">
        <v>0.08</v>
      </c>
      <c r="CC951" s="7" t="s">
        <v>82</v>
      </c>
      <c r="CD951" s="7">
        <f>100*CB951</f>
        <v>8</v>
      </c>
      <c r="CE951" s="7" t="s">
        <v>83</v>
      </c>
      <c r="CF951" s="12">
        <f>SUM(CF943:CF950)</f>
        <v>7.8709621228250146</v>
      </c>
      <c r="CG951" s="7">
        <f>SUM(E951,J951,O951,T951,Y951,AD951,AI951,AN951,AS951,AX951,BC951,BH951,BM951,BR951,BW951,CB951)</f>
        <v>0.08</v>
      </c>
      <c r="CJ951" s="7">
        <f>SUM(I951,N951,S951,X951,AC951,AH951,AM951,AR951,AW951,BB951,BG951,BL951,BQ951,BV951,CA951,CF951)</f>
        <v>7.8709621228250146</v>
      </c>
      <c r="CK951" s="7">
        <f>SUM(G951,L951,Q951,V951,AA951,AF951,AK951,AP951,AU951,AZ951,BE951,BJ951,BO951,BT951,BY951,CD951)</f>
        <v>8</v>
      </c>
      <c r="CL951" s="7">
        <f>CJ951-CK951</f>
        <v>-0.12903787717498538</v>
      </c>
    </row>
    <row r="954" spans="2:90">
      <c r="B954" s="7" t="s">
        <v>233</v>
      </c>
      <c r="C954" s="7" t="s">
        <v>170</v>
      </c>
      <c r="D954" s="12" t="s">
        <v>16</v>
      </c>
      <c r="CC954" s="7">
        <v>225</v>
      </c>
      <c r="CD954" s="7">
        <v>225</v>
      </c>
      <c r="CE954" s="7">
        <f>CD954/CC954*100</f>
        <v>100</v>
      </c>
      <c r="CF954" s="12">
        <f>CE954*$CB$962/8</f>
        <v>3.6249999999999996</v>
      </c>
    </row>
    <row r="955" spans="2:90">
      <c r="D955" s="12" t="s">
        <v>15</v>
      </c>
      <c r="CC955" s="7">
        <v>375</v>
      </c>
      <c r="CD955" s="7">
        <v>375</v>
      </c>
      <c r="CE955" s="7">
        <f t="shared" ref="CE955:CE961" si="241">CD955/CC955*100</f>
        <v>100</v>
      </c>
      <c r="CF955" s="12">
        <f t="shared" ref="CF955:CF961" si="242">CE955*$CB$962/8</f>
        <v>3.6249999999999996</v>
      </c>
    </row>
    <row r="956" spans="2:90">
      <c r="D956" s="12" t="s">
        <v>17</v>
      </c>
      <c r="CC956" s="7">
        <v>428</v>
      </c>
      <c r="CD956" s="7">
        <v>428</v>
      </c>
      <c r="CE956" s="7">
        <f t="shared" si="241"/>
        <v>100</v>
      </c>
      <c r="CF956" s="12">
        <f t="shared" si="242"/>
        <v>3.6249999999999996</v>
      </c>
    </row>
    <row r="957" spans="2:90">
      <c r="D957" s="12" t="s">
        <v>18</v>
      </c>
      <c r="CC957" s="7">
        <v>235</v>
      </c>
      <c r="CD957" s="7">
        <v>235</v>
      </c>
      <c r="CE957" s="7">
        <f t="shared" si="241"/>
        <v>100</v>
      </c>
      <c r="CF957" s="12">
        <f t="shared" si="242"/>
        <v>3.6249999999999996</v>
      </c>
    </row>
    <row r="958" spans="2:90">
      <c r="D958" s="12" t="s">
        <v>19</v>
      </c>
      <c r="CC958" s="7">
        <v>250</v>
      </c>
      <c r="CD958" s="7">
        <v>250</v>
      </c>
      <c r="CE958" s="7">
        <f t="shared" si="241"/>
        <v>100</v>
      </c>
      <c r="CF958" s="12">
        <f t="shared" si="242"/>
        <v>3.6249999999999996</v>
      </c>
    </row>
    <row r="959" spans="2:90">
      <c r="D959" s="12" t="s">
        <v>20</v>
      </c>
      <c r="CC959" s="7">
        <v>250</v>
      </c>
      <c r="CD959" s="7">
        <v>250</v>
      </c>
      <c r="CE959" s="7">
        <f t="shared" si="241"/>
        <v>100</v>
      </c>
      <c r="CF959" s="12">
        <f t="shared" si="242"/>
        <v>3.6249999999999996</v>
      </c>
    </row>
    <row r="960" spans="2:90">
      <c r="D960" s="12" t="s">
        <v>21</v>
      </c>
      <c r="CC960" s="7">
        <v>225</v>
      </c>
      <c r="CD960" s="7">
        <v>225</v>
      </c>
      <c r="CE960" s="7">
        <f t="shared" si="241"/>
        <v>100</v>
      </c>
      <c r="CF960" s="12">
        <f t="shared" si="242"/>
        <v>3.6249999999999996</v>
      </c>
    </row>
    <row r="961" spans="2:90">
      <c r="D961" s="12" t="s">
        <v>22</v>
      </c>
      <c r="CC961" s="7">
        <v>230</v>
      </c>
      <c r="CD961" s="7">
        <v>230</v>
      </c>
      <c r="CE961" s="7">
        <f t="shared" si="241"/>
        <v>100</v>
      </c>
      <c r="CF961" s="12">
        <f t="shared" si="242"/>
        <v>3.6249999999999996</v>
      </c>
    </row>
    <row r="962" spans="2:90">
      <c r="CB962" s="7">
        <v>0.28999999999999998</v>
      </c>
      <c r="CC962" s="7" t="s">
        <v>82</v>
      </c>
      <c r="CD962" s="7">
        <f>100*CB962</f>
        <v>28.999999999999996</v>
      </c>
      <c r="CE962" s="7" t="s">
        <v>83</v>
      </c>
      <c r="CF962" s="12">
        <f>SUM(CF954:CF961)</f>
        <v>28.999999999999996</v>
      </c>
      <c r="CG962" s="7">
        <f>SUM(E962,J962,O962,T962,Y962,AD962,AI962,AN962,AS962,AX962,BC962,BH962,BM962,BR962,BW962,CB962)</f>
        <v>0.28999999999999998</v>
      </c>
      <c r="CJ962" s="7">
        <f>SUM(I962,N962,S962,X962,AC962,AH962,AM962,AR962,AW962,BB962,BG962,BL962,BQ962,BV962,CA962,CF962)</f>
        <v>28.999999999999996</v>
      </c>
      <c r="CK962" s="7">
        <f>SUM(G962,L962,Q962,V962,AA962,AF962,AK962,AP962,AU962,AZ962,BE962,BJ962,BO962,BT962,BY962,CD962)</f>
        <v>28.999999999999996</v>
      </c>
      <c r="CL962" s="7">
        <f>CJ962-CK962</f>
        <v>0</v>
      </c>
    </row>
    <row r="965" spans="2:90">
      <c r="B965" s="7" t="s">
        <v>234</v>
      </c>
      <c r="C965" s="7" t="s">
        <v>170</v>
      </c>
      <c r="D965" s="12" t="s">
        <v>16</v>
      </c>
      <c r="CC965" s="7">
        <v>120</v>
      </c>
      <c r="CD965" s="7">
        <v>120</v>
      </c>
      <c r="CE965" s="7">
        <f>CD965/CC965*100</f>
        <v>100</v>
      </c>
      <c r="CF965" s="12">
        <f>CE965*$CB$973/8</f>
        <v>1</v>
      </c>
    </row>
    <row r="966" spans="2:90">
      <c r="D966" s="12" t="s">
        <v>15</v>
      </c>
      <c r="CC966" s="7">
        <v>120</v>
      </c>
      <c r="CD966" s="7">
        <v>120</v>
      </c>
      <c r="CE966" s="7">
        <f t="shared" ref="CE966:CE972" si="243">CD966/CC966*100</f>
        <v>100</v>
      </c>
      <c r="CF966" s="12">
        <f t="shared" ref="CF966:CF972" si="244">CE966*$CB$973/8</f>
        <v>1</v>
      </c>
    </row>
    <row r="967" spans="2:90">
      <c r="D967" s="12" t="s">
        <v>17</v>
      </c>
      <c r="CC967" s="7">
        <v>228</v>
      </c>
      <c r="CD967" s="7">
        <v>228</v>
      </c>
      <c r="CE967" s="7">
        <f t="shared" si="243"/>
        <v>100</v>
      </c>
      <c r="CF967" s="12">
        <f t="shared" si="244"/>
        <v>1</v>
      </c>
    </row>
    <row r="968" spans="2:90">
      <c r="D968" s="12" t="s">
        <v>18</v>
      </c>
      <c r="CC968" s="7">
        <v>120</v>
      </c>
      <c r="CD968" s="7">
        <v>120</v>
      </c>
      <c r="CE968" s="7">
        <f t="shared" si="243"/>
        <v>100</v>
      </c>
      <c r="CF968" s="12">
        <f t="shared" si="244"/>
        <v>1</v>
      </c>
    </row>
    <row r="969" spans="2:90">
      <c r="D969" s="12" t="s">
        <v>19</v>
      </c>
      <c r="CC969" s="7">
        <v>140</v>
      </c>
      <c r="CD969" s="7">
        <v>140</v>
      </c>
      <c r="CE969" s="7">
        <f t="shared" si="243"/>
        <v>100</v>
      </c>
      <c r="CF969" s="12">
        <f t="shared" si="244"/>
        <v>1</v>
      </c>
    </row>
    <row r="970" spans="2:90">
      <c r="D970" s="12" t="s">
        <v>20</v>
      </c>
      <c r="CC970" s="7">
        <v>150</v>
      </c>
      <c r="CD970" s="7">
        <v>150</v>
      </c>
      <c r="CE970" s="7">
        <f t="shared" si="243"/>
        <v>100</v>
      </c>
      <c r="CF970" s="12">
        <f t="shared" si="244"/>
        <v>1</v>
      </c>
    </row>
    <row r="971" spans="2:90">
      <c r="D971" s="12" t="s">
        <v>21</v>
      </c>
      <c r="CC971" s="7">
        <v>120</v>
      </c>
      <c r="CD971" s="7">
        <v>120</v>
      </c>
      <c r="CE971" s="7">
        <f t="shared" si="243"/>
        <v>100</v>
      </c>
      <c r="CF971" s="12">
        <f t="shared" si="244"/>
        <v>1</v>
      </c>
    </row>
    <row r="972" spans="2:90">
      <c r="D972" s="12" t="s">
        <v>22</v>
      </c>
      <c r="CC972" s="7">
        <v>125</v>
      </c>
      <c r="CD972" s="7">
        <v>125</v>
      </c>
      <c r="CE972" s="7">
        <f t="shared" si="243"/>
        <v>100</v>
      </c>
      <c r="CF972" s="12">
        <f t="shared" si="244"/>
        <v>1</v>
      </c>
    </row>
    <row r="973" spans="2:90">
      <c r="CB973" s="7">
        <v>0.08</v>
      </c>
      <c r="CC973" s="7" t="s">
        <v>82</v>
      </c>
      <c r="CD973" s="7">
        <f>100*CB973</f>
        <v>8</v>
      </c>
      <c r="CE973" s="7" t="s">
        <v>83</v>
      </c>
      <c r="CF973" s="12">
        <f>SUM(CF965:CF972)</f>
        <v>8</v>
      </c>
      <c r="CG973" s="7">
        <f>SUM(E973,J973,O973,T973,Y973,AD973,AI973,AN973,AS973,AX973,BC973,BH973,BM973,BR973,BW973,CB973)</f>
        <v>0.08</v>
      </c>
      <c r="CJ973" s="7">
        <f>SUM(I973,N973,S973,X973,AC973,AH973,AM973,AR973,AW973,BB973,BG973,BL973,BQ973,BV973,CA973,CF973)</f>
        <v>8</v>
      </c>
      <c r="CK973" s="7">
        <f>SUM(G973,L973,Q973,V973,AA973,AF973,AK973,AP973,AU973,AZ973,BE973,BJ973,BO973,BT973,BY973,CD973)</f>
        <v>8</v>
      </c>
      <c r="CL973" s="7">
        <f>CJ973-CK973</f>
        <v>0</v>
      </c>
    </row>
    <row r="976" spans="2:90">
      <c r="B976" s="7" t="s">
        <v>235</v>
      </c>
      <c r="C976" s="7" t="s">
        <v>170</v>
      </c>
      <c r="D976" s="12" t="s">
        <v>16</v>
      </c>
      <c r="CC976" s="7">
        <v>60</v>
      </c>
      <c r="CD976" s="7">
        <v>60</v>
      </c>
      <c r="CE976" s="7">
        <f>CD976/CC976*100</f>
        <v>100</v>
      </c>
      <c r="CF976" s="12">
        <f>CE976*$CB$984/8</f>
        <v>0.75</v>
      </c>
    </row>
    <row r="977" spans="2:90">
      <c r="D977" s="12" t="s">
        <v>15</v>
      </c>
      <c r="CC977" s="7">
        <v>60</v>
      </c>
      <c r="CD977" s="7">
        <v>60</v>
      </c>
      <c r="CE977" s="7">
        <f t="shared" ref="CE977:CE983" si="245">CD977/CC977*100</f>
        <v>100</v>
      </c>
      <c r="CF977" s="12">
        <f t="shared" ref="CF977:CF983" si="246">CE977*$CB$984/8</f>
        <v>0.75</v>
      </c>
    </row>
    <row r="978" spans="2:90">
      <c r="D978" s="12" t="s">
        <v>17</v>
      </c>
      <c r="CC978" s="7">
        <v>68</v>
      </c>
      <c r="CD978" s="7">
        <v>68</v>
      </c>
      <c r="CE978" s="7">
        <f t="shared" si="245"/>
        <v>100</v>
      </c>
      <c r="CF978" s="12">
        <f t="shared" si="246"/>
        <v>0.75</v>
      </c>
    </row>
    <row r="979" spans="2:90">
      <c r="D979" s="12" t="s">
        <v>18</v>
      </c>
      <c r="CC979" s="7">
        <v>60</v>
      </c>
      <c r="CD979" s="7">
        <v>60</v>
      </c>
      <c r="CE979" s="7">
        <f t="shared" si="245"/>
        <v>100</v>
      </c>
      <c r="CF979" s="12">
        <f t="shared" si="246"/>
        <v>0.75</v>
      </c>
    </row>
    <row r="980" spans="2:90">
      <c r="D980" s="12" t="s">
        <v>19</v>
      </c>
      <c r="CC980" s="7">
        <v>70</v>
      </c>
      <c r="CD980" s="7">
        <v>70</v>
      </c>
      <c r="CE980" s="7">
        <f t="shared" si="245"/>
        <v>100</v>
      </c>
      <c r="CF980" s="12">
        <f t="shared" si="246"/>
        <v>0.75</v>
      </c>
    </row>
    <row r="981" spans="2:90">
      <c r="D981" s="12" t="s">
        <v>20</v>
      </c>
      <c r="CC981" s="7">
        <v>65</v>
      </c>
      <c r="CD981" s="7">
        <v>65</v>
      </c>
      <c r="CE981" s="7">
        <f t="shared" si="245"/>
        <v>100</v>
      </c>
      <c r="CF981" s="12">
        <f t="shared" si="246"/>
        <v>0.75</v>
      </c>
    </row>
    <row r="982" spans="2:90">
      <c r="D982" s="12" t="s">
        <v>21</v>
      </c>
      <c r="CC982" s="7">
        <v>85</v>
      </c>
      <c r="CD982" s="7">
        <v>85</v>
      </c>
      <c r="CE982" s="7">
        <f t="shared" si="245"/>
        <v>100</v>
      </c>
      <c r="CF982" s="12">
        <f t="shared" si="246"/>
        <v>0.75</v>
      </c>
    </row>
    <row r="983" spans="2:90">
      <c r="D983" s="12" t="s">
        <v>22</v>
      </c>
      <c r="CC983" s="7">
        <v>65</v>
      </c>
      <c r="CD983" s="7">
        <v>65</v>
      </c>
      <c r="CE983" s="7">
        <f t="shared" si="245"/>
        <v>100</v>
      </c>
      <c r="CF983" s="12">
        <f t="shared" si="246"/>
        <v>0.75</v>
      </c>
    </row>
    <row r="984" spans="2:90">
      <c r="CB984" s="7">
        <v>0.06</v>
      </c>
      <c r="CC984" s="7" t="s">
        <v>82</v>
      </c>
      <c r="CD984" s="7">
        <f>100*CB984</f>
        <v>6</v>
      </c>
      <c r="CE984" s="7" t="s">
        <v>83</v>
      </c>
      <c r="CF984" s="12">
        <f>SUM(CF976:CF983)</f>
        <v>6</v>
      </c>
      <c r="CG984" s="7">
        <f>SUM(E984,J984,O984,T984,Y984,AD984,AI984,AN984,AS984,AX984,BC984,BH984,BM984,BR984,BW984,CB984)</f>
        <v>0.06</v>
      </c>
      <c r="CJ984" s="7">
        <f>SUM(I984,N984,S984,X984,AC984,AH984,AM984,AR984,AW984,BB984,BG984,BL984,BQ984,BV984,CA984,CF984)</f>
        <v>6</v>
      </c>
      <c r="CK984" s="7">
        <f>SUM(G984,L984,Q984,V984,AA984,AF984,AK984,AP984,AU984,AZ984,BE984,BJ984,BO984,BT984,BY984,CD984)</f>
        <v>6</v>
      </c>
      <c r="CL984" s="7">
        <f>CJ984-CK984</f>
        <v>0</v>
      </c>
    </row>
    <row r="987" spans="2:90">
      <c r="B987" s="7" t="s">
        <v>236</v>
      </c>
      <c r="C987" s="7" t="s">
        <v>170</v>
      </c>
      <c r="D987" s="12" t="s">
        <v>16</v>
      </c>
      <c r="CC987" s="7">
        <v>120</v>
      </c>
      <c r="CD987" s="7">
        <v>120</v>
      </c>
      <c r="CE987" s="7">
        <f>CD987/CC987*100</f>
        <v>100</v>
      </c>
      <c r="CF987" s="12">
        <f>CE987*$CB$995/8</f>
        <v>1.125</v>
      </c>
    </row>
    <row r="988" spans="2:90">
      <c r="D988" s="12" t="s">
        <v>15</v>
      </c>
      <c r="CC988" s="7">
        <v>110</v>
      </c>
      <c r="CD988" s="7">
        <v>110</v>
      </c>
      <c r="CE988" s="7">
        <f t="shared" ref="CE988:CE994" si="247">CD988/CC988*100</f>
        <v>100</v>
      </c>
      <c r="CF988" s="12">
        <f t="shared" ref="CF988:CF994" si="248">CE988*$CB$995/8</f>
        <v>1.125</v>
      </c>
    </row>
    <row r="989" spans="2:90">
      <c r="D989" s="12" t="s">
        <v>17</v>
      </c>
      <c r="CC989" s="7">
        <v>138</v>
      </c>
      <c r="CD989" s="7">
        <v>138</v>
      </c>
      <c r="CE989" s="7">
        <f t="shared" si="247"/>
        <v>100</v>
      </c>
      <c r="CF989" s="12">
        <f t="shared" si="248"/>
        <v>1.125</v>
      </c>
    </row>
    <row r="990" spans="2:90">
      <c r="D990" s="12" t="s">
        <v>18</v>
      </c>
      <c r="CC990" s="7">
        <v>120</v>
      </c>
      <c r="CD990" s="7">
        <v>120</v>
      </c>
      <c r="CE990" s="7">
        <f t="shared" si="247"/>
        <v>100</v>
      </c>
      <c r="CF990" s="12">
        <f t="shared" si="248"/>
        <v>1.125</v>
      </c>
    </row>
    <row r="991" spans="2:90">
      <c r="D991" s="12" t="s">
        <v>19</v>
      </c>
      <c r="CC991" s="7">
        <v>125</v>
      </c>
      <c r="CD991" s="7">
        <v>125</v>
      </c>
      <c r="CE991" s="7">
        <f t="shared" si="247"/>
        <v>100</v>
      </c>
      <c r="CF991" s="12">
        <f t="shared" si="248"/>
        <v>1.125</v>
      </c>
    </row>
    <row r="992" spans="2:90">
      <c r="D992" s="12" t="s">
        <v>20</v>
      </c>
      <c r="CC992" s="7">
        <v>125</v>
      </c>
      <c r="CD992" s="7">
        <v>125</v>
      </c>
      <c r="CE992" s="7">
        <f t="shared" si="247"/>
        <v>100</v>
      </c>
      <c r="CF992" s="12">
        <f t="shared" si="248"/>
        <v>1.125</v>
      </c>
    </row>
    <row r="993" spans="2:90">
      <c r="D993" s="12" t="s">
        <v>21</v>
      </c>
      <c r="CC993" s="7">
        <v>125</v>
      </c>
      <c r="CD993" s="7">
        <v>125</v>
      </c>
      <c r="CE993" s="7">
        <f t="shared" si="247"/>
        <v>100</v>
      </c>
      <c r="CF993" s="12">
        <f t="shared" si="248"/>
        <v>1.125</v>
      </c>
    </row>
    <row r="994" spans="2:90">
      <c r="D994" s="12" t="s">
        <v>22</v>
      </c>
      <c r="CC994" s="7">
        <v>125</v>
      </c>
      <c r="CD994" s="7">
        <v>125</v>
      </c>
      <c r="CE994" s="7">
        <f t="shared" si="247"/>
        <v>100</v>
      </c>
      <c r="CF994" s="12">
        <f t="shared" si="248"/>
        <v>1.125</v>
      </c>
    </row>
    <row r="995" spans="2:90">
      <c r="CB995" s="7">
        <v>0.09</v>
      </c>
      <c r="CC995" s="7" t="s">
        <v>82</v>
      </c>
      <c r="CD995" s="7">
        <f>100*CB995</f>
        <v>9</v>
      </c>
      <c r="CE995" s="7" t="s">
        <v>83</v>
      </c>
      <c r="CF995" s="12">
        <f>SUM(CF987:CF994)</f>
        <v>9</v>
      </c>
      <c r="CG995" s="7">
        <f>SUM(E995,J995,O995,T995,Y995,AD995,AI995,AN995,AS995,AX995,BC995,BH995,BM995,BR995,BW995,CB995)</f>
        <v>0.09</v>
      </c>
      <c r="CJ995" s="7">
        <f>SUM(I995,N995,S995,X995,AC995,AH995,AM995,AR995,AW995,BB995,BG995,BL995,BQ995,BV995,CA995,CF995)</f>
        <v>9</v>
      </c>
      <c r="CK995" s="7">
        <f>SUM(G995,L995,Q995,V995,AA995,AF995,AK995,AP995,AU995,AZ995,BE995,BJ995,BO995,BT995,BY995,CD995)</f>
        <v>9</v>
      </c>
      <c r="CL995" s="7">
        <f>CJ995-CK995</f>
        <v>0</v>
      </c>
    </row>
    <row r="998" spans="2:90">
      <c r="B998" s="7" t="s">
        <v>237</v>
      </c>
      <c r="C998" s="7" t="s">
        <v>170</v>
      </c>
      <c r="D998" s="12" t="s">
        <v>16</v>
      </c>
      <c r="CC998" s="7">
        <v>450</v>
      </c>
      <c r="CD998" s="7">
        <v>450</v>
      </c>
      <c r="CE998" s="7">
        <f>CD998/CC998*100</f>
        <v>100</v>
      </c>
      <c r="CF998" s="12">
        <f>CE998*$CB$1006/8</f>
        <v>1.375</v>
      </c>
    </row>
    <row r="999" spans="2:90">
      <c r="D999" s="12" t="s">
        <v>15</v>
      </c>
      <c r="CC999" s="20">
        <v>750</v>
      </c>
      <c r="CD999" s="7">
        <v>750</v>
      </c>
      <c r="CE999" s="7">
        <f t="shared" ref="CE999:CE1005" si="249">CD999/CC999*100</f>
        <v>100</v>
      </c>
      <c r="CF999" s="12">
        <f t="shared" ref="CF999:CF1005" si="250">CE999*$CB$1006/8</f>
        <v>1.375</v>
      </c>
    </row>
    <row r="1000" spans="2:90">
      <c r="D1000" s="12" t="s">
        <v>17</v>
      </c>
      <c r="CC1000" s="20">
        <v>698</v>
      </c>
      <c r="CD1000" s="7">
        <v>698</v>
      </c>
      <c r="CE1000" s="7">
        <f t="shared" si="249"/>
        <v>100</v>
      </c>
      <c r="CF1000" s="12">
        <f t="shared" si="250"/>
        <v>1.375</v>
      </c>
    </row>
    <row r="1001" spans="2:90">
      <c r="D1001" s="12" t="s">
        <v>18</v>
      </c>
      <c r="CC1001" s="20">
        <v>625</v>
      </c>
      <c r="CD1001" s="7">
        <v>625</v>
      </c>
      <c r="CE1001" s="7">
        <f t="shared" si="249"/>
        <v>100</v>
      </c>
      <c r="CF1001" s="12">
        <f t="shared" si="250"/>
        <v>1.375</v>
      </c>
    </row>
    <row r="1002" spans="2:90">
      <c r="D1002" s="12" t="s">
        <v>19</v>
      </c>
      <c r="CC1002" s="7">
        <v>450</v>
      </c>
      <c r="CD1002" s="7">
        <v>450</v>
      </c>
      <c r="CE1002" s="7">
        <f t="shared" si="249"/>
        <v>100</v>
      </c>
      <c r="CF1002" s="12">
        <f t="shared" si="250"/>
        <v>1.375</v>
      </c>
    </row>
    <row r="1003" spans="2:90">
      <c r="D1003" s="12" t="s">
        <v>20</v>
      </c>
      <c r="CC1003" s="7">
        <v>450</v>
      </c>
      <c r="CD1003" s="7">
        <v>450</v>
      </c>
      <c r="CE1003" s="7">
        <f t="shared" si="249"/>
        <v>100</v>
      </c>
      <c r="CF1003" s="12">
        <f t="shared" si="250"/>
        <v>1.375</v>
      </c>
    </row>
    <row r="1004" spans="2:90">
      <c r="D1004" s="12" t="s">
        <v>21</v>
      </c>
      <c r="CC1004" s="7">
        <v>450</v>
      </c>
      <c r="CD1004" s="7">
        <v>450</v>
      </c>
      <c r="CE1004" s="7">
        <f t="shared" si="249"/>
        <v>100</v>
      </c>
      <c r="CF1004" s="12">
        <f t="shared" si="250"/>
        <v>1.375</v>
      </c>
    </row>
    <row r="1005" spans="2:90">
      <c r="D1005" s="12" t="s">
        <v>22</v>
      </c>
      <c r="CC1005" s="7">
        <v>450</v>
      </c>
      <c r="CD1005" s="7">
        <v>450</v>
      </c>
      <c r="CE1005" s="7">
        <f t="shared" si="249"/>
        <v>100</v>
      </c>
      <c r="CF1005" s="12">
        <f t="shared" si="250"/>
        <v>1.375</v>
      </c>
    </row>
    <row r="1006" spans="2:90">
      <c r="CB1006" s="7">
        <v>0.11</v>
      </c>
      <c r="CC1006" s="7" t="s">
        <v>82</v>
      </c>
      <c r="CD1006" s="7">
        <f>100*CB1006</f>
        <v>11</v>
      </c>
      <c r="CE1006" s="7" t="s">
        <v>83</v>
      </c>
      <c r="CF1006" s="12">
        <f>SUM(CF998:CF1005)</f>
        <v>11</v>
      </c>
      <c r="CG1006" s="7">
        <f>SUM(E1006,J1006,O1006,T1006,Y1006,AD1006,AI1006,AN1006,AS1006,AX1006,BC1006,BH1006,BM1006,BR1006,BW1006,CB1006)</f>
        <v>0.11</v>
      </c>
      <c r="CJ1006" s="7">
        <f>SUM(I1006,N1006,S1006,X1006,AC1006,AH1006,AM1006,AR1006,AW1006,BB1006,BG1006,BL1006,BQ1006,BV1006,CA1006,CF1006)</f>
        <v>11</v>
      </c>
      <c r="CK1006" s="7">
        <f>SUM(G1006,L1006,Q1006,V1006,AA1006,AF1006,AK1006,AP1006,AU1006,AZ1006,BE1006,BJ1006,BO1006,BT1006,BY1006,CD1006)</f>
        <v>11</v>
      </c>
      <c r="CL1006" s="7">
        <f>CJ1006-CK1006</f>
        <v>0</v>
      </c>
    </row>
    <row r="1009" spans="2:90">
      <c r="B1009" s="7" t="s">
        <v>238</v>
      </c>
      <c r="C1009" s="7" t="s">
        <v>69</v>
      </c>
      <c r="D1009" s="12" t="s">
        <v>16</v>
      </c>
      <c r="CC1009" s="7">
        <v>7</v>
      </c>
      <c r="CD1009" s="7">
        <v>7</v>
      </c>
      <c r="CE1009" s="7">
        <f>CD1009/CC1009*100</f>
        <v>100</v>
      </c>
      <c r="CF1009" s="12">
        <f>CE1009*$CB$1017/8</f>
        <v>9.375</v>
      </c>
    </row>
    <row r="1010" spans="2:90">
      <c r="D1010" s="12" t="s">
        <v>15</v>
      </c>
      <c r="CC1010" s="7">
        <v>8</v>
      </c>
      <c r="CD1010" s="7">
        <v>8</v>
      </c>
      <c r="CE1010" s="7">
        <f t="shared" ref="CE1010:CE1016" si="251">CD1010/CC1010*100</f>
        <v>100</v>
      </c>
      <c r="CF1010" s="12">
        <f t="shared" ref="CF1010:CF1016" si="252">CE1010*$CB$1017/8</f>
        <v>9.375</v>
      </c>
    </row>
    <row r="1011" spans="2:90">
      <c r="D1011" s="12" t="s">
        <v>17</v>
      </c>
      <c r="CC1011" s="7">
        <v>12</v>
      </c>
      <c r="CD1011" s="7">
        <v>12</v>
      </c>
      <c r="CE1011" s="7">
        <f t="shared" si="251"/>
        <v>100</v>
      </c>
      <c r="CF1011" s="12">
        <f t="shared" si="252"/>
        <v>9.375</v>
      </c>
    </row>
    <row r="1012" spans="2:90">
      <c r="D1012" s="12" t="s">
        <v>18</v>
      </c>
      <c r="CC1012" s="7">
        <v>14</v>
      </c>
      <c r="CD1012" s="7">
        <v>14</v>
      </c>
      <c r="CE1012" s="7">
        <f t="shared" si="251"/>
        <v>100</v>
      </c>
      <c r="CF1012" s="12">
        <f t="shared" si="252"/>
        <v>9.375</v>
      </c>
    </row>
    <row r="1013" spans="2:90">
      <c r="D1013" s="12" t="s">
        <v>19</v>
      </c>
      <c r="CC1013" s="7">
        <v>13</v>
      </c>
      <c r="CD1013" s="7">
        <v>13</v>
      </c>
      <c r="CE1013" s="7">
        <f t="shared" si="251"/>
        <v>100</v>
      </c>
      <c r="CF1013" s="12">
        <f t="shared" si="252"/>
        <v>9.375</v>
      </c>
    </row>
    <row r="1014" spans="2:90">
      <c r="D1014" s="12" t="s">
        <v>20</v>
      </c>
      <c r="CC1014" s="7">
        <v>6</v>
      </c>
      <c r="CD1014" s="7">
        <v>6</v>
      </c>
      <c r="CE1014" s="7">
        <f t="shared" si="251"/>
        <v>100</v>
      </c>
      <c r="CF1014" s="12">
        <f t="shared" si="252"/>
        <v>9.375</v>
      </c>
    </row>
    <row r="1015" spans="2:90">
      <c r="D1015" s="12" t="s">
        <v>21</v>
      </c>
      <c r="CC1015" s="7">
        <v>6.95</v>
      </c>
      <c r="CD1015" s="7">
        <v>6.95</v>
      </c>
      <c r="CE1015" s="7">
        <f t="shared" si="251"/>
        <v>100</v>
      </c>
      <c r="CF1015" s="12">
        <f t="shared" si="252"/>
        <v>9.375</v>
      </c>
    </row>
    <row r="1016" spans="2:90">
      <c r="D1016" s="12" t="s">
        <v>22</v>
      </c>
      <c r="CC1016" s="7">
        <v>6</v>
      </c>
      <c r="CD1016" s="7">
        <v>6</v>
      </c>
      <c r="CE1016" s="7">
        <f t="shared" si="251"/>
        <v>100</v>
      </c>
      <c r="CF1016" s="12">
        <f t="shared" si="252"/>
        <v>9.375</v>
      </c>
    </row>
    <row r="1017" spans="2:90">
      <c r="CB1017" s="7">
        <v>0.75</v>
      </c>
      <c r="CC1017" s="7" t="s">
        <v>82</v>
      </c>
      <c r="CD1017" s="7">
        <f>100*CB1017</f>
        <v>75</v>
      </c>
      <c r="CE1017" s="7" t="s">
        <v>83</v>
      </c>
      <c r="CF1017" s="12">
        <f>SUM(CF1009:CF1016)</f>
        <v>75</v>
      </c>
      <c r="CG1017" s="7">
        <f>SUM(E1017,J1017,O1017,T1017,Y1017,AD1017,AI1017,AN1017,AS1017,AX1017,BC1017,BH1017,BM1017,BR1017,BW1017,CB1017)</f>
        <v>0.75</v>
      </c>
      <c r="CJ1017" s="7">
        <f>SUM(I1017,N1017,S1017,X1017,AC1017,AH1017,AM1017,AR1017,AW1017,BB1017,BG1017,BL1017,BQ1017,BV1017,CA1017,CF1017)</f>
        <v>75</v>
      </c>
      <c r="CK1017" s="7">
        <f>SUM(G1017,L1017,Q1017,V1017,AA1017,AF1017,AK1017,AP1017,AU1017,AZ1017,BE1017,BJ1017,BO1017,BT1017,BY1017,CD1017)</f>
        <v>75</v>
      </c>
      <c r="CL1017" s="7">
        <f>CJ1017-CK1017</f>
        <v>0</v>
      </c>
    </row>
    <row r="1020" spans="2:90">
      <c r="B1020" s="7" t="s">
        <v>239</v>
      </c>
      <c r="C1020" s="7" t="s">
        <v>69</v>
      </c>
      <c r="D1020" s="12" t="s">
        <v>16</v>
      </c>
      <c r="CC1020" s="7">
        <v>16</v>
      </c>
      <c r="CD1020" s="7">
        <v>16</v>
      </c>
      <c r="CE1020" s="7">
        <f>CD1020/CC1020*100</f>
        <v>100</v>
      </c>
      <c r="CF1020" s="12">
        <f>CE1020*$CB$1028/8</f>
        <v>7.625</v>
      </c>
    </row>
    <row r="1021" spans="2:90">
      <c r="D1021" s="12" t="s">
        <v>15</v>
      </c>
      <c r="CC1021" s="7">
        <v>30</v>
      </c>
      <c r="CD1021" s="7">
        <v>30</v>
      </c>
      <c r="CE1021" s="7">
        <f t="shared" ref="CE1021:CE1027" si="253">CD1021/CC1021*100</f>
        <v>100</v>
      </c>
      <c r="CF1021" s="12">
        <f t="shared" ref="CF1021:CF1027" si="254">CE1021*$CB$1028/8</f>
        <v>7.625</v>
      </c>
    </row>
    <row r="1022" spans="2:90">
      <c r="D1022" s="12" t="s">
        <v>17</v>
      </c>
      <c r="CC1022" s="7">
        <v>28</v>
      </c>
      <c r="CD1022" s="7">
        <v>28</v>
      </c>
      <c r="CE1022" s="7">
        <f t="shared" si="253"/>
        <v>100</v>
      </c>
      <c r="CF1022" s="12">
        <f t="shared" si="254"/>
        <v>7.625</v>
      </c>
    </row>
    <row r="1023" spans="2:90">
      <c r="D1023" s="12" t="s">
        <v>18</v>
      </c>
      <c r="CC1023" s="7">
        <v>29</v>
      </c>
      <c r="CD1023" s="7">
        <v>29</v>
      </c>
      <c r="CE1023" s="7">
        <f t="shared" si="253"/>
        <v>100</v>
      </c>
      <c r="CF1023" s="12">
        <f t="shared" si="254"/>
        <v>7.625</v>
      </c>
    </row>
    <row r="1024" spans="2:90">
      <c r="D1024" s="12" t="s">
        <v>19</v>
      </c>
      <c r="CC1024" s="7">
        <v>30</v>
      </c>
      <c r="CD1024" s="7">
        <v>30</v>
      </c>
      <c r="CE1024" s="7">
        <f t="shared" si="253"/>
        <v>100</v>
      </c>
      <c r="CF1024" s="12">
        <f t="shared" si="254"/>
        <v>7.625</v>
      </c>
    </row>
    <row r="1025" spans="2:90">
      <c r="D1025" s="12" t="s">
        <v>20</v>
      </c>
      <c r="CC1025" s="7">
        <v>12</v>
      </c>
      <c r="CD1025" s="7">
        <v>12</v>
      </c>
      <c r="CE1025" s="7">
        <f t="shared" si="253"/>
        <v>100</v>
      </c>
      <c r="CF1025" s="12">
        <f t="shared" si="254"/>
        <v>7.625</v>
      </c>
    </row>
    <row r="1026" spans="2:90">
      <c r="D1026" s="12" t="s">
        <v>21</v>
      </c>
      <c r="CC1026" s="7">
        <v>15.9</v>
      </c>
      <c r="CD1026" s="7">
        <v>15.9</v>
      </c>
      <c r="CE1026" s="7">
        <f t="shared" si="253"/>
        <v>100</v>
      </c>
      <c r="CF1026" s="12">
        <f t="shared" si="254"/>
        <v>7.625</v>
      </c>
    </row>
    <row r="1027" spans="2:90">
      <c r="D1027" s="12" t="s">
        <v>22</v>
      </c>
      <c r="CC1027" s="7">
        <v>19</v>
      </c>
      <c r="CD1027" s="7">
        <v>19</v>
      </c>
      <c r="CE1027" s="7">
        <f t="shared" si="253"/>
        <v>100</v>
      </c>
      <c r="CF1027" s="12">
        <f t="shared" si="254"/>
        <v>7.625</v>
      </c>
    </row>
    <row r="1028" spans="2:90">
      <c r="CB1028" s="7">
        <v>0.61</v>
      </c>
      <c r="CC1028" s="7" t="s">
        <v>82</v>
      </c>
      <c r="CD1028" s="7">
        <f>100*CB1028</f>
        <v>61</v>
      </c>
      <c r="CE1028" s="7" t="s">
        <v>83</v>
      </c>
      <c r="CF1028" s="12">
        <f>SUM(CF1020:CF1027)</f>
        <v>61</v>
      </c>
      <c r="CG1028" s="7">
        <f>SUM(E1028,J1028,O1028,T1028,Y1028,AD1028,AI1028,AN1028,AS1028,AX1028,BC1028,BH1028,BM1028,BR1028,BW1028,CB1028)</f>
        <v>0.61</v>
      </c>
      <c r="CJ1028" s="7">
        <f>SUM(I1028,N1028,S1028,X1028,AC1028,AH1028,AM1028,AR1028,AW1028,BB1028,BG1028,BL1028,BQ1028,BV1028,CA1028,CF1028)</f>
        <v>61</v>
      </c>
      <c r="CK1028" s="7">
        <f>SUM(G1028,L1028,Q1028,V1028,AA1028,AF1028,AK1028,AP1028,AU1028,AZ1028,BE1028,BJ1028,BO1028,BT1028,BY1028,CD1028)</f>
        <v>61</v>
      </c>
      <c r="CL1028" s="7">
        <f>CJ1028-CK1028</f>
        <v>0</v>
      </c>
    </row>
    <row r="1031" spans="2:90">
      <c r="B1031" s="7" t="s">
        <v>240</v>
      </c>
      <c r="C1031" s="7" t="s">
        <v>241</v>
      </c>
      <c r="D1031" s="12" t="s">
        <v>16</v>
      </c>
      <c r="CC1031" s="7">
        <v>45</v>
      </c>
      <c r="CD1031" s="7">
        <v>45</v>
      </c>
      <c r="CE1031" s="7">
        <f>CD1031/CC1031*100</f>
        <v>100</v>
      </c>
      <c r="CF1031" s="12">
        <f>CE1031*$CB$1039/8</f>
        <v>3.5000000000000004</v>
      </c>
    </row>
    <row r="1032" spans="2:90">
      <c r="D1032" s="12" t="s">
        <v>15</v>
      </c>
      <c r="CC1032" s="7">
        <v>65</v>
      </c>
      <c r="CD1032" s="7">
        <v>65</v>
      </c>
      <c r="CE1032" s="7">
        <f t="shared" ref="CE1032:CE1038" si="255">CD1032/CC1032*100</f>
        <v>100</v>
      </c>
      <c r="CF1032" s="12">
        <f t="shared" ref="CF1032:CF1038" si="256">CE1032*$CB$1039/8</f>
        <v>3.5000000000000004</v>
      </c>
    </row>
    <row r="1033" spans="2:90">
      <c r="D1033" s="12" t="s">
        <v>17</v>
      </c>
      <c r="CC1033" s="7">
        <v>68</v>
      </c>
      <c r="CD1033" s="7">
        <v>68</v>
      </c>
      <c r="CE1033" s="7">
        <f t="shared" si="255"/>
        <v>100</v>
      </c>
      <c r="CF1033" s="12">
        <f t="shared" si="256"/>
        <v>3.5000000000000004</v>
      </c>
    </row>
    <row r="1034" spans="2:90">
      <c r="D1034" s="12" t="s">
        <v>18</v>
      </c>
      <c r="CC1034" s="7">
        <v>45</v>
      </c>
      <c r="CD1034" s="7">
        <v>45</v>
      </c>
      <c r="CE1034" s="7">
        <f t="shared" si="255"/>
        <v>100</v>
      </c>
      <c r="CF1034" s="12">
        <f t="shared" si="256"/>
        <v>3.5000000000000004</v>
      </c>
    </row>
    <row r="1035" spans="2:90">
      <c r="D1035" s="12" t="s">
        <v>19</v>
      </c>
      <c r="CC1035" s="7">
        <v>50</v>
      </c>
      <c r="CD1035" s="7">
        <v>50</v>
      </c>
      <c r="CE1035" s="7">
        <f t="shared" si="255"/>
        <v>100</v>
      </c>
      <c r="CF1035" s="12">
        <f t="shared" si="256"/>
        <v>3.5000000000000004</v>
      </c>
    </row>
    <row r="1036" spans="2:90">
      <c r="D1036" s="12" t="s">
        <v>20</v>
      </c>
      <c r="CC1036" s="7">
        <v>55</v>
      </c>
      <c r="CD1036" s="7">
        <v>55</v>
      </c>
      <c r="CE1036" s="7">
        <f t="shared" si="255"/>
        <v>100</v>
      </c>
      <c r="CF1036" s="12">
        <f t="shared" si="256"/>
        <v>3.5000000000000004</v>
      </c>
    </row>
    <row r="1037" spans="2:90">
      <c r="D1037" s="12" t="s">
        <v>21</v>
      </c>
      <c r="CC1037" s="7">
        <v>60</v>
      </c>
      <c r="CD1037" s="7">
        <v>60</v>
      </c>
      <c r="CE1037" s="7">
        <f t="shared" si="255"/>
        <v>100</v>
      </c>
      <c r="CF1037" s="12">
        <f t="shared" si="256"/>
        <v>3.5000000000000004</v>
      </c>
    </row>
    <row r="1038" spans="2:90">
      <c r="D1038" s="12" t="s">
        <v>22</v>
      </c>
      <c r="CC1038" s="7">
        <v>35</v>
      </c>
      <c r="CD1038" s="7">
        <v>35</v>
      </c>
      <c r="CE1038" s="7">
        <f t="shared" si="255"/>
        <v>100</v>
      </c>
      <c r="CF1038" s="12">
        <f t="shared" si="256"/>
        <v>3.5000000000000004</v>
      </c>
    </row>
    <row r="1039" spans="2:90">
      <c r="CB1039" s="7">
        <v>0.28000000000000003</v>
      </c>
      <c r="CC1039" s="7" t="s">
        <v>82</v>
      </c>
      <c r="CD1039" s="7">
        <f>100*CB1039</f>
        <v>28.000000000000004</v>
      </c>
      <c r="CE1039" s="7" t="s">
        <v>83</v>
      </c>
      <c r="CF1039" s="12">
        <f>SUM(CF1031:CF1038)</f>
        <v>28.000000000000004</v>
      </c>
      <c r="CG1039" s="7">
        <f>SUM(E1039,J1039,O1039,T1039,Y1039,AD1039,AI1039,AN1039,AS1039,AX1039,BC1039,BH1039,BM1039,BR1039,BW1039,CB1039)</f>
        <v>0.28000000000000003</v>
      </c>
      <c r="CJ1039" s="7">
        <f>SUM(I1039,N1039,S1039,X1039,AC1039,AH1039,AM1039,AR1039,AW1039,BB1039,BG1039,BL1039,BQ1039,BV1039,CA1039,CF1039)</f>
        <v>28.000000000000004</v>
      </c>
      <c r="CK1039" s="7">
        <f>SUM(G1039,L1039,Q1039,V1039,AA1039,AF1039,AK1039,AP1039,AU1039,AZ1039,BE1039,BJ1039,BO1039,BT1039,BY1039,CD1039)</f>
        <v>28.000000000000004</v>
      </c>
      <c r="CL1039" s="7">
        <f>CJ1039-CK1039</f>
        <v>0</v>
      </c>
    </row>
    <row r="1042" spans="2:90">
      <c r="B1042" s="7" t="s">
        <v>242</v>
      </c>
      <c r="C1042" s="7" t="s">
        <v>241</v>
      </c>
      <c r="D1042" s="12" t="s">
        <v>16</v>
      </c>
      <c r="CC1042" s="7">
        <v>35</v>
      </c>
      <c r="CD1042" s="7">
        <v>35</v>
      </c>
      <c r="CE1042" s="7">
        <f t="shared" ref="CE1042:CE1049" si="257">CD1042/CC1042*100</f>
        <v>100</v>
      </c>
      <c r="CF1042" s="12">
        <f>CE1042*$CB$1050/8</f>
        <v>2.375</v>
      </c>
    </row>
    <row r="1043" spans="2:90">
      <c r="D1043" s="12" t="s">
        <v>15</v>
      </c>
      <c r="CC1043" s="7">
        <v>50</v>
      </c>
      <c r="CD1043" s="7">
        <v>50</v>
      </c>
      <c r="CE1043" s="7">
        <f t="shared" si="257"/>
        <v>100</v>
      </c>
      <c r="CF1043" s="12">
        <f t="shared" ref="CF1043:CF1049" si="258">CE1043*$CB$1050/8</f>
        <v>2.375</v>
      </c>
    </row>
    <row r="1044" spans="2:90">
      <c r="D1044" s="12" t="s">
        <v>17</v>
      </c>
      <c r="CC1044" s="7">
        <v>50</v>
      </c>
      <c r="CD1044" s="7">
        <v>50</v>
      </c>
      <c r="CE1044" s="7">
        <f t="shared" si="257"/>
        <v>100</v>
      </c>
      <c r="CF1044" s="12">
        <f t="shared" si="258"/>
        <v>2.375</v>
      </c>
    </row>
    <row r="1045" spans="2:90">
      <c r="D1045" s="12" t="s">
        <v>18</v>
      </c>
      <c r="CC1045" s="7">
        <v>30</v>
      </c>
      <c r="CD1045" s="7">
        <v>30</v>
      </c>
      <c r="CE1045" s="7">
        <f t="shared" si="257"/>
        <v>100</v>
      </c>
      <c r="CF1045" s="12">
        <f t="shared" si="258"/>
        <v>2.375</v>
      </c>
    </row>
    <row r="1046" spans="2:90">
      <c r="D1046" s="12" t="s">
        <v>19</v>
      </c>
      <c r="CC1046" s="7">
        <v>40</v>
      </c>
      <c r="CD1046" s="7">
        <v>40</v>
      </c>
      <c r="CE1046" s="7">
        <f t="shared" si="257"/>
        <v>100</v>
      </c>
      <c r="CF1046" s="12">
        <f t="shared" si="258"/>
        <v>2.375</v>
      </c>
    </row>
    <row r="1047" spans="2:90">
      <c r="D1047" s="12" t="s">
        <v>20</v>
      </c>
      <c r="CC1047" s="7">
        <v>40</v>
      </c>
      <c r="CD1047" s="7">
        <v>40</v>
      </c>
      <c r="CE1047" s="7">
        <f t="shared" si="257"/>
        <v>100</v>
      </c>
      <c r="CF1047" s="12">
        <f t="shared" si="258"/>
        <v>2.375</v>
      </c>
    </row>
    <row r="1048" spans="2:90">
      <c r="D1048" s="12" t="s">
        <v>21</v>
      </c>
      <c r="CC1048" s="7">
        <v>40</v>
      </c>
      <c r="CD1048" s="7">
        <v>40</v>
      </c>
      <c r="CE1048" s="7">
        <f t="shared" si="257"/>
        <v>100</v>
      </c>
      <c r="CF1048" s="12">
        <f t="shared" si="258"/>
        <v>2.375</v>
      </c>
    </row>
    <row r="1049" spans="2:90">
      <c r="D1049" s="12" t="s">
        <v>22</v>
      </c>
      <c r="CC1049" s="7">
        <v>26.67</v>
      </c>
      <c r="CD1049" s="7">
        <v>26.67</v>
      </c>
      <c r="CE1049" s="7">
        <f t="shared" si="257"/>
        <v>100</v>
      </c>
      <c r="CF1049" s="12">
        <f t="shared" si="258"/>
        <v>2.375</v>
      </c>
    </row>
    <row r="1050" spans="2:90">
      <c r="CB1050" s="7">
        <v>0.19</v>
      </c>
      <c r="CC1050" s="7" t="s">
        <v>82</v>
      </c>
      <c r="CD1050" s="7">
        <f>100*CB1050</f>
        <v>19</v>
      </c>
      <c r="CE1050" s="7" t="s">
        <v>83</v>
      </c>
      <c r="CF1050" s="12">
        <f>SUM(CF1042:CF1049)</f>
        <v>19</v>
      </c>
      <c r="CG1050" s="7">
        <f>SUM(E1050,J1050,O1050,T1050,Y1050,AD1050,AI1050,AN1050,AS1050,AX1050,BC1050,BH1050,BM1050,BR1050,BW1050,CB1050)</f>
        <v>0.19</v>
      </c>
      <c r="CJ1050" s="7">
        <f>SUM(I1050,N1050,S1050,X1050,AC1050,AH1050,AM1050,AR1050,AW1050,BB1050,BG1050,BL1050,BQ1050,BV1050,CA1050,CF1050)</f>
        <v>19</v>
      </c>
      <c r="CK1050" s="7">
        <f>SUM(G1050,L1050,Q1050,V1050,AA1050,AF1050,AK1050,AP1050,AU1050,AZ1050,BE1050,BJ1050,BO1050,BT1050,BY1050,CD1050)</f>
        <v>19</v>
      </c>
      <c r="CL1050" s="7">
        <f>CJ1050-CK1050</f>
        <v>0</v>
      </c>
    </row>
    <row r="1053" spans="2:90">
      <c r="B1053" s="7" t="s">
        <v>243</v>
      </c>
      <c r="C1053" s="7" t="s">
        <v>241</v>
      </c>
      <c r="D1053" s="12" t="s">
        <v>16</v>
      </c>
      <c r="CC1053" s="7">
        <v>25</v>
      </c>
      <c r="CD1053" s="7">
        <v>25</v>
      </c>
      <c r="CE1053" s="7">
        <f>CD1053/CC1053*100</f>
        <v>100</v>
      </c>
      <c r="CF1053" s="12">
        <f>CE1053*$CB$1061/8</f>
        <v>1.5</v>
      </c>
    </row>
    <row r="1054" spans="2:90">
      <c r="D1054" s="12" t="s">
        <v>15</v>
      </c>
      <c r="CC1054" s="7">
        <v>40</v>
      </c>
      <c r="CD1054" s="7">
        <v>40</v>
      </c>
      <c r="CE1054" s="7">
        <f t="shared" ref="CE1054:CE1060" si="259">CD1054/CC1054*100</f>
        <v>100</v>
      </c>
      <c r="CF1054" s="12">
        <f t="shared" ref="CF1054:CF1060" si="260">CE1054*$CB$1061/8</f>
        <v>1.5</v>
      </c>
    </row>
    <row r="1055" spans="2:90">
      <c r="D1055" s="12" t="s">
        <v>17</v>
      </c>
      <c r="CC1055" s="7">
        <v>38</v>
      </c>
      <c r="CD1055" s="7">
        <v>38</v>
      </c>
      <c r="CE1055" s="7">
        <f t="shared" si="259"/>
        <v>100</v>
      </c>
      <c r="CF1055" s="12">
        <f t="shared" si="260"/>
        <v>1.5</v>
      </c>
    </row>
    <row r="1056" spans="2:90">
      <c r="D1056" s="12" t="s">
        <v>18</v>
      </c>
      <c r="CC1056" s="7">
        <v>20</v>
      </c>
      <c r="CD1056" s="7">
        <v>20</v>
      </c>
      <c r="CE1056" s="7">
        <f t="shared" si="259"/>
        <v>100</v>
      </c>
      <c r="CF1056" s="12">
        <f t="shared" si="260"/>
        <v>1.5</v>
      </c>
    </row>
    <row r="1057" spans="2:96">
      <c r="D1057" s="12" t="s">
        <v>19</v>
      </c>
      <c r="CC1057" s="7">
        <v>20</v>
      </c>
      <c r="CD1057" s="7">
        <v>20</v>
      </c>
      <c r="CE1057" s="7">
        <f t="shared" si="259"/>
        <v>100</v>
      </c>
      <c r="CF1057" s="12">
        <f t="shared" si="260"/>
        <v>1.5</v>
      </c>
    </row>
    <row r="1058" spans="2:96">
      <c r="D1058" s="12" t="s">
        <v>20</v>
      </c>
      <c r="CC1058" s="7">
        <v>25</v>
      </c>
      <c r="CD1058" s="7">
        <v>25</v>
      </c>
      <c r="CE1058" s="7">
        <f t="shared" si="259"/>
        <v>100</v>
      </c>
      <c r="CF1058" s="12">
        <f t="shared" si="260"/>
        <v>1.5</v>
      </c>
    </row>
    <row r="1059" spans="2:96">
      <c r="D1059" s="12" t="s">
        <v>21</v>
      </c>
      <c r="CC1059" s="7">
        <v>25</v>
      </c>
      <c r="CD1059" s="7">
        <v>25</v>
      </c>
      <c r="CE1059" s="7">
        <f t="shared" si="259"/>
        <v>100</v>
      </c>
      <c r="CF1059" s="12">
        <f t="shared" si="260"/>
        <v>1.5</v>
      </c>
    </row>
    <row r="1060" spans="2:96">
      <c r="D1060" s="12" t="s">
        <v>22</v>
      </c>
      <c r="CC1060" s="7">
        <v>20</v>
      </c>
      <c r="CD1060" s="7">
        <v>20</v>
      </c>
      <c r="CE1060" s="7">
        <f t="shared" si="259"/>
        <v>100</v>
      </c>
      <c r="CF1060" s="12">
        <f t="shared" si="260"/>
        <v>1.5</v>
      </c>
    </row>
    <row r="1061" spans="2:96">
      <c r="CB1061" s="7">
        <v>0.12</v>
      </c>
      <c r="CC1061" s="7" t="s">
        <v>82</v>
      </c>
      <c r="CD1061" s="7">
        <f>100*CB1061</f>
        <v>12</v>
      </c>
      <c r="CE1061" s="7" t="s">
        <v>83</v>
      </c>
      <c r="CF1061" s="12">
        <f>SUM(CF1053:CF1060)</f>
        <v>12</v>
      </c>
      <c r="CG1061" s="7">
        <f>SUM(E1061,J1061,O1061,T1061,Y1061,AD1061,AI1061,AN1061,AS1061,AX1061,BC1061,BH1061,BM1061,BR1061,BW1061,CB1061)</f>
        <v>0.12</v>
      </c>
      <c r="CJ1061" s="7">
        <f>SUM(I1061,N1061,S1061,X1061,AC1061,AH1061,AM1061,AR1061,AW1061,BB1061,BG1061,BL1061,BQ1061,BV1061,CA1061,CF1061)</f>
        <v>12</v>
      </c>
      <c r="CK1061" s="7">
        <f>SUM(G1061,L1061,Q1061,V1061,AA1061,AF1061,AK1061,AP1061,AU1061,AZ1061,BE1061,BJ1061,BO1061,BT1061,BY1061,CD1061)</f>
        <v>12</v>
      </c>
      <c r="CL1061" s="7">
        <f>CJ1061-CK1061</f>
        <v>0</v>
      </c>
    </row>
    <row r="1064" spans="2:96">
      <c r="B1064" s="7" t="s">
        <v>244</v>
      </c>
      <c r="C1064" s="7" t="s">
        <v>170</v>
      </c>
      <c r="D1064" s="12" t="s">
        <v>16</v>
      </c>
      <c r="CC1064" s="7">
        <v>200</v>
      </c>
      <c r="CD1064" s="7">
        <v>200</v>
      </c>
      <c r="CE1064" s="7">
        <f>CD1064/CC1064*100</f>
        <v>100</v>
      </c>
      <c r="CF1064" s="12">
        <f>CE1064*$CB$1072/8</f>
        <v>19.25</v>
      </c>
    </row>
    <row r="1065" spans="2:96">
      <c r="D1065" s="12" t="s">
        <v>15</v>
      </c>
      <c r="CC1065" s="7">
        <v>375</v>
      </c>
      <c r="CD1065" s="7">
        <v>375</v>
      </c>
      <c r="CE1065" s="7">
        <f t="shared" ref="CE1065:CE1071" si="261">CD1065/CC1065*100</f>
        <v>100</v>
      </c>
      <c r="CF1065" s="12">
        <f t="shared" ref="CF1065:CF1071" si="262">CE1065*$CB$1072/8</f>
        <v>19.25</v>
      </c>
    </row>
    <row r="1066" spans="2:96">
      <c r="D1066" s="12" t="s">
        <v>17</v>
      </c>
      <c r="CC1066" s="7">
        <v>288</v>
      </c>
      <c r="CD1066" s="7">
        <v>288</v>
      </c>
      <c r="CE1066" s="7">
        <f t="shared" si="261"/>
        <v>100</v>
      </c>
      <c r="CF1066" s="12">
        <f t="shared" si="262"/>
        <v>19.25</v>
      </c>
    </row>
    <row r="1067" spans="2:96">
      <c r="D1067" s="12" t="s">
        <v>18</v>
      </c>
      <c r="CC1067" s="7">
        <v>250</v>
      </c>
      <c r="CD1067" s="7">
        <v>250</v>
      </c>
      <c r="CE1067" s="7">
        <f t="shared" si="261"/>
        <v>100</v>
      </c>
      <c r="CF1067" s="12">
        <f t="shared" si="262"/>
        <v>19.25</v>
      </c>
    </row>
    <row r="1068" spans="2:96">
      <c r="D1068" s="12" t="s">
        <v>19</v>
      </c>
      <c r="CC1068" s="7">
        <v>200</v>
      </c>
      <c r="CD1068" s="7">
        <v>200</v>
      </c>
      <c r="CE1068" s="7">
        <f t="shared" si="261"/>
        <v>100</v>
      </c>
      <c r="CF1068" s="12">
        <f t="shared" si="262"/>
        <v>19.25</v>
      </c>
    </row>
    <row r="1069" spans="2:96">
      <c r="D1069" s="12" t="s">
        <v>20</v>
      </c>
      <c r="CC1069" s="7">
        <v>250</v>
      </c>
      <c r="CD1069" s="7">
        <v>250</v>
      </c>
      <c r="CE1069" s="7">
        <f t="shared" si="261"/>
        <v>100</v>
      </c>
      <c r="CF1069" s="12">
        <f t="shared" si="262"/>
        <v>19.25</v>
      </c>
    </row>
    <row r="1070" spans="2:96">
      <c r="D1070" s="12" t="s">
        <v>21</v>
      </c>
      <c r="CC1070" s="7">
        <v>275</v>
      </c>
      <c r="CD1070" s="7">
        <v>275</v>
      </c>
      <c r="CE1070" s="7">
        <f t="shared" si="261"/>
        <v>100</v>
      </c>
      <c r="CF1070" s="12">
        <f t="shared" si="262"/>
        <v>19.25</v>
      </c>
    </row>
    <row r="1071" spans="2:96">
      <c r="D1071" s="12" t="s">
        <v>22</v>
      </c>
      <c r="CC1071" s="7">
        <v>250</v>
      </c>
      <c r="CD1071" s="7">
        <v>250</v>
      </c>
      <c r="CE1071" s="7">
        <f t="shared" si="261"/>
        <v>100</v>
      </c>
      <c r="CF1071" s="12">
        <f t="shared" si="262"/>
        <v>19.25</v>
      </c>
    </row>
    <row r="1072" spans="2:96">
      <c r="CB1072" s="7">
        <v>1.54</v>
      </c>
      <c r="CC1072" s="7" t="s">
        <v>82</v>
      </c>
      <c r="CD1072" s="7">
        <f>100*CB1072</f>
        <v>154</v>
      </c>
      <c r="CE1072" s="7" t="s">
        <v>83</v>
      </c>
      <c r="CF1072" s="12">
        <f>SUM(CF1064:CF1071)</f>
        <v>154</v>
      </c>
      <c r="CG1072" s="7">
        <f>SUM(E1072,J1072,O1072,T1072,Y1072,AD1072,AI1072,AN1072,AS1072,AX1072,BC1072,BH1072,BM1072,BR1072,BW1072,CB1072)</f>
        <v>1.54</v>
      </c>
      <c r="CH1072" s="11">
        <f>SUM(CG929,CG940,CG951,CG962,CG973,CG984,CG995,CG1006,CG1017,CG1028,CG1039,CG1050,CG1061,CG1072)</f>
        <v>4.67</v>
      </c>
      <c r="CJ1072" s="7">
        <f>SUM(I1072,N1072,S1072,X1072,AC1072,AH1072,AM1072,AR1072,AW1072,BB1072,BG1072,BL1072,BQ1072,BV1072,CA1072,CF1072)</f>
        <v>154</v>
      </c>
      <c r="CK1072" s="7">
        <f>SUM(G1072,L1072,Q1072,V1072,AA1072,AF1072,AK1072,AP1072,AU1072,AZ1072,BE1072,BJ1072,BO1072,BT1072,BY1072,CD1072)</f>
        <v>154</v>
      </c>
      <c r="CL1072" s="7">
        <f>CJ1072-CK1072</f>
        <v>0</v>
      </c>
      <c r="CM1072" s="7" t="s">
        <v>245</v>
      </c>
      <c r="CN1072" s="11">
        <f>SUM(CG929,CG940,CG951,CG962,CG973,CG984,CG995,CG1006,CG1017,CG1028,CG1039,CG1050,CG1061,CG1072)</f>
        <v>4.67</v>
      </c>
      <c r="CO1072" s="11">
        <f>SUM(CJ929,CJ940,CJ951,CJ962,CJ973,CJ984,CJ995,CJ1006,CJ1017,CJ1028,CJ1039,CJ1050,CJ1061,CJ1072)</f>
        <v>466.87096212282501</v>
      </c>
      <c r="CP1072" s="11">
        <f>SUM(CK929,CK940,CK951,CK962,CK973,CK984,CK995,CK1006,CK1017,CK1028,CK1039,CK1050,CK1061,CK1072)</f>
        <v>467</v>
      </c>
      <c r="CQ1072" s="7">
        <f>CO1072-CP1072</f>
        <v>-0.12903787717499426</v>
      </c>
      <c r="CR1072" s="7">
        <f>CO1072/CN1072</f>
        <v>99.972368762917569</v>
      </c>
    </row>
    <row r="1073" spans="1:96">
      <c r="CH1073" s="11">
        <f>SUM(CG68:CG1072)</f>
        <v>64.25</v>
      </c>
    </row>
    <row r="1075" spans="1:96">
      <c r="A1075" s="11" t="s">
        <v>71</v>
      </c>
      <c r="B1075" s="7" t="s">
        <v>72</v>
      </c>
      <c r="C1075" s="7" t="s">
        <v>74</v>
      </c>
    </row>
    <row r="1076" spans="1:96">
      <c r="B1076" s="7" t="s">
        <v>246</v>
      </c>
      <c r="C1076" s="7" t="s">
        <v>73</v>
      </c>
      <c r="AJ1076" s="7">
        <v>900</v>
      </c>
      <c r="AL1076" s="7">
        <f>AK1076/AJ1076*100</f>
        <v>0</v>
      </c>
      <c r="AM1076" s="12">
        <f>AL1076*$AI$1077</f>
        <v>0</v>
      </c>
    </row>
    <row r="1077" spans="1:96">
      <c r="AI1077" s="7">
        <v>0.73</v>
      </c>
      <c r="AJ1077" s="7" t="s">
        <v>82</v>
      </c>
      <c r="AK1077" s="7">
        <f>100*AI1077</f>
        <v>73</v>
      </c>
      <c r="AL1077" s="7" t="s">
        <v>83</v>
      </c>
      <c r="AM1077" s="12">
        <f>SUM(AM1076)</f>
        <v>0</v>
      </c>
      <c r="CG1077" s="7">
        <f>SUM(E1077,J1077,O1077,T1077,Y1077,AD1077,AI1077,AN1077,AS1077,AX1077,BC1077,BH1077,BM1077,BR1077,BW1077,CB1077)</f>
        <v>0.73</v>
      </c>
      <c r="CJ1077" s="7">
        <f>SUM(I1077,N1077,S1077,X1077,AC1077,AH1077,AM1077,AR1077,AW1077,BB1077,BG1077,BL1077,BQ1077,BV1077,CA1077,CF1077)</f>
        <v>0</v>
      </c>
      <c r="CK1077" s="7">
        <f>SUM(G1077,L1077,Q1077,V1077,AA1077,AF1077,AK1077,AP1077,AU1077,AZ1077,BE1077,BJ1077,BO1077,BT1077,BY1077,CD1077)</f>
        <v>73</v>
      </c>
      <c r="CL1077" s="7">
        <f>CJ1077-CK1077</f>
        <v>-73</v>
      </c>
    </row>
    <row r="1080" spans="1:96">
      <c r="B1080" s="7" t="s">
        <v>110</v>
      </c>
      <c r="C1080" s="7" t="s">
        <v>74</v>
      </c>
    </row>
    <row r="1081" spans="1:96">
      <c r="B1081" s="7" t="s">
        <v>76</v>
      </c>
      <c r="C1081" s="7" t="s">
        <v>73</v>
      </c>
      <c r="F1081" s="7">
        <v>700</v>
      </c>
      <c r="G1081" s="7">
        <v>700</v>
      </c>
      <c r="H1081" s="7">
        <f>G1081/F1081*100</f>
        <v>100</v>
      </c>
      <c r="I1081" s="12">
        <f>H1081*E1082</f>
        <v>5</v>
      </c>
      <c r="P1081" s="7">
        <v>700</v>
      </c>
      <c r="Q1081" s="7">
        <v>700</v>
      </c>
      <c r="R1081" s="7">
        <f>Q1081/P1081*100</f>
        <v>100</v>
      </c>
      <c r="S1081" s="12">
        <f>R1081*O1082</f>
        <v>34</v>
      </c>
      <c r="U1081" s="7">
        <v>700</v>
      </c>
      <c r="V1081" s="7">
        <v>700</v>
      </c>
      <c r="W1081" s="7">
        <f>V1081/U1081*100</f>
        <v>100</v>
      </c>
      <c r="X1081" s="12">
        <f>W1081*T1082</f>
        <v>198</v>
      </c>
      <c r="Z1081" s="7">
        <v>700</v>
      </c>
      <c r="AA1081" s="7">
        <v>700</v>
      </c>
      <c r="AB1081" s="7">
        <f>AA1081/Z1081*100</f>
        <v>100</v>
      </c>
      <c r="AC1081" s="12">
        <f>AB1081*Y1082</f>
        <v>10</v>
      </c>
      <c r="AE1081" s="7">
        <v>700</v>
      </c>
      <c r="AF1081" s="7">
        <v>700</v>
      </c>
      <c r="AG1081" s="7">
        <f>AF1081/AE1081*100</f>
        <v>100</v>
      </c>
      <c r="AH1081" s="12">
        <f>AG1081*AD1082</f>
        <v>5</v>
      </c>
      <c r="AO1081" s="7">
        <v>700</v>
      </c>
      <c r="AP1081" s="7">
        <v>700</v>
      </c>
      <c r="AQ1081" s="7">
        <f>AP1081/AO1081*100</f>
        <v>100</v>
      </c>
      <c r="AR1081" s="12">
        <f>AQ1081*AN1082</f>
        <v>5</v>
      </c>
      <c r="AT1081" s="7">
        <v>700</v>
      </c>
      <c r="AU1081" s="7">
        <v>700</v>
      </c>
      <c r="AV1081" s="7">
        <f>AU1081/AT1081*100</f>
        <v>100</v>
      </c>
      <c r="AW1081" s="12">
        <f>AV1081*AS1082</f>
        <v>14.000000000000002</v>
      </c>
      <c r="AY1081" s="7">
        <v>700</v>
      </c>
      <c r="AZ1081" s="7">
        <v>700</v>
      </c>
      <c r="BA1081" s="7">
        <f>AZ1081/AY1081*100</f>
        <v>100</v>
      </c>
      <c r="BB1081" s="12">
        <f>BA1081*AX1082</f>
        <v>14.000000000000002</v>
      </c>
      <c r="BD1081" s="7">
        <v>700</v>
      </c>
      <c r="BE1081" s="7">
        <v>700</v>
      </c>
      <c r="BF1081" s="7">
        <f>BE1081/BD1081*100</f>
        <v>100</v>
      </c>
      <c r="BG1081" s="12">
        <f>BF1081*BC1082</f>
        <v>28.999999999999996</v>
      </c>
      <c r="BI1081" s="7">
        <v>700</v>
      </c>
      <c r="BJ1081" s="7">
        <v>700</v>
      </c>
      <c r="BK1081" s="7">
        <f>BJ1081/BI1081*100</f>
        <v>100</v>
      </c>
      <c r="BL1081" s="12">
        <f>BK1081*BH1082</f>
        <v>20</v>
      </c>
      <c r="BN1081" s="7">
        <v>700</v>
      </c>
      <c r="BO1081" s="7">
        <v>700</v>
      </c>
      <c r="BP1081" s="7">
        <f>BO1081/BN1081*100</f>
        <v>100</v>
      </c>
      <c r="BQ1081" s="12">
        <f>BP1081*BM1082</f>
        <v>2</v>
      </c>
      <c r="BS1081" s="7">
        <v>700</v>
      </c>
      <c r="BT1081" s="7">
        <v>700</v>
      </c>
      <c r="BU1081" s="7">
        <f>BT1081/BS1081*100</f>
        <v>100</v>
      </c>
      <c r="BV1081" s="12">
        <f>BU1081*BR1082</f>
        <v>1</v>
      </c>
      <c r="BX1081" s="7">
        <v>700</v>
      </c>
      <c r="BY1081" s="7">
        <v>700</v>
      </c>
      <c r="BZ1081" s="7">
        <f>BY1081/BX1081*100</f>
        <v>100</v>
      </c>
      <c r="CA1081" s="12">
        <f>BZ1081*BW1082</f>
        <v>15</v>
      </c>
      <c r="CC1081" s="7">
        <v>700</v>
      </c>
      <c r="CD1081" s="7">
        <v>700</v>
      </c>
      <c r="CE1081" s="7">
        <f>CD1081/CC1081*100</f>
        <v>100</v>
      </c>
      <c r="CF1081" s="12">
        <f>CE1081*CB1082</f>
        <v>1</v>
      </c>
    </row>
    <row r="1082" spans="1:96">
      <c r="E1082" s="7">
        <v>0.05</v>
      </c>
      <c r="F1082" s="7" t="s">
        <v>82</v>
      </c>
      <c r="G1082" s="7">
        <f>100*E1082</f>
        <v>5</v>
      </c>
      <c r="H1082" s="7" t="s">
        <v>83</v>
      </c>
      <c r="I1082" s="12">
        <f>SUM(I1081)</f>
        <v>5</v>
      </c>
      <c r="O1082" s="7">
        <v>0.34</v>
      </c>
      <c r="P1082" s="7" t="s">
        <v>82</v>
      </c>
      <c r="Q1082" s="7">
        <f>100*O1082</f>
        <v>34</v>
      </c>
      <c r="R1082" s="7" t="s">
        <v>83</v>
      </c>
      <c r="S1082" s="12">
        <f>SUM(S1081)</f>
        <v>34</v>
      </c>
      <c r="T1082" s="7">
        <v>1.98</v>
      </c>
      <c r="U1082" s="7" t="s">
        <v>82</v>
      </c>
      <c r="V1082" s="7">
        <f>100*T1082</f>
        <v>198</v>
      </c>
      <c r="W1082" s="7" t="s">
        <v>83</v>
      </c>
      <c r="X1082" s="12">
        <f>SUM(X1081)</f>
        <v>198</v>
      </c>
      <c r="Y1082" s="7">
        <v>0.1</v>
      </c>
      <c r="Z1082" s="7" t="s">
        <v>82</v>
      </c>
      <c r="AA1082" s="7">
        <f>100*Y1082</f>
        <v>10</v>
      </c>
      <c r="AB1082" s="7" t="s">
        <v>83</v>
      </c>
      <c r="AC1082" s="12">
        <f>SUM(AC1081)</f>
        <v>10</v>
      </c>
      <c r="AD1082" s="7">
        <v>0.05</v>
      </c>
      <c r="AE1082" s="7" t="s">
        <v>82</v>
      </c>
      <c r="AF1082" s="7">
        <f>100*AD1082</f>
        <v>5</v>
      </c>
      <c r="AG1082" s="7" t="s">
        <v>83</v>
      </c>
      <c r="AH1082" s="12">
        <f>SUM(AH1081)</f>
        <v>5</v>
      </c>
      <c r="AN1082" s="7">
        <v>0.05</v>
      </c>
      <c r="AO1082" s="7" t="s">
        <v>82</v>
      </c>
      <c r="AP1082" s="7">
        <f>100*AN1082</f>
        <v>5</v>
      </c>
      <c r="AQ1082" s="7" t="s">
        <v>83</v>
      </c>
      <c r="AR1082" s="12">
        <f>SUM(AR1081)</f>
        <v>5</v>
      </c>
      <c r="AS1082" s="7">
        <v>0.14000000000000001</v>
      </c>
      <c r="AT1082" s="7" t="s">
        <v>82</v>
      </c>
      <c r="AU1082" s="7">
        <f>100*AS1082</f>
        <v>14.000000000000002</v>
      </c>
      <c r="AV1082" s="7" t="s">
        <v>83</v>
      </c>
      <c r="AW1082" s="12">
        <f>SUM(AW1081)</f>
        <v>14.000000000000002</v>
      </c>
      <c r="AX1082" s="7">
        <v>0.14000000000000001</v>
      </c>
      <c r="AY1082" s="7" t="s">
        <v>82</v>
      </c>
      <c r="AZ1082" s="7">
        <f>100*AX1082</f>
        <v>14.000000000000002</v>
      </c>
      <c r="BA1082" s="7" t="s">
        <v>83</v>
      </c>
      <c r="BB1082" s="12">
        <f>SUM(BB1081)</f>
        <v>14.000000000000002</v>
      </c>
      <c r="BC1082" s="7">
        <v>0.28999999999999998</v>
      </c>
      <c r="BD1082" s="7" t="s">
        <v>82</v>
      </c>
      <c r="BE1082" s="7">
        <f>100*BC1082</f>
        <v>28.999999999999996</v>
      </c>
      <c r="BF1082" s="7" t="s">
        <v>83</v>
      </c>
      <c r="BG1082" s="12">
        <f>SUM(BG1081)</f>
        <v>28.999999999999996</v>
      </c>
      <c r="BH1082" s="7">
        <v>0.2</v>
      </c>
      <c r="BI1082" s="7" t="s">
        <v>82</v>
      </c>
      <c r="BJ1082" s="7">
        <f>100*BH1082</f>
        <v>20</v>
      </c>
      <c r="BK1082" s="7" t="s">
        <v>83</v>
      </c>
      <c r="BL1082" s="12">
        <f>SUM(BL1081)</f>
        <v>20</v>
      </c>
      <c r="BM1082" s="7">
        <v>0.02</v>
      </c>
      <c r="BN1082" s="7" t="s">
        <v>82</v>
      </c>
      <c r="BO1082" s="7">
        <f>100*BM1082</f>
        <v>2</v>
      </c>
      <c r="BP1082" s="7" t="s">
        <v>83</v>
      </c>
      <c r="BQ1082" s="12">
        <f>SUM(BQ1081)</f>
        <v>2</v>
      </c>
      <c r="BR1082" s="7">
        <v>0.01</v>
      </c>
      <c r="BS1082" s="7" t="s">
        <v>82</v>
      </c>
      <c r="BT1082" s="7">
        <f>100*BR1082</f>
        <v>1</v>
      </c>
      <c r="BU1082" s="7" t="s">
        <v>83</v>
      </c>
      <c r="BV1082" s="12">
        <f>SUM(BV1081)</f>
        <v>1</v>
      </c>
      <c r="BW1082" s="7">
        <v>0.15</v>
      </c>
      <c r="BX1082" s="7" t="s">
        <v>82</v>
      </c>
      <c r="BY1082" s="7">
        <f>100*BW1082</f>
        <v>15</v>
      </c>
      <c r="BZ1082" s="7" t="s">
        <v>83</v>
      </c>
      <c r="CA1082" s="12">
        <f>SUM(CA1081)</f>
        <v>15</v>
      </c>
      <c r="CB1082" s="7">
        <v>0.01</v>
      </c>
      <c r="CC1082" s="7" t="s">
        <v>82</v>
      </c>
      <c r="CD1082" s="7">
        <f>100*CB1082</f>
        <v>1</v>
      </c>
      <c r="CE1082" s="7" t="s">
        <v>83</v>
      </c>
      <c r="CF1082" s="12">
        <f>SUM(CF1081)</f>
        <v>1</v>
      </c>
      <c r="CG1082" s="7">
        <f>SUM(E1082,J1082,O1082,T1082,Y1082,AD1082,AI1082,AN1082,AS1082,AX1082,BC1082,BH1082,BM1082,BR1082,BW1082,CB1082)</f>
        <v>3.53</v>
      </c>
      <c r="CH1082" s="11">
        <f>SUM(CG1077,CG1082)</f>
        <v>4.26</v>
      </c>
      <c r="CJ1082" s="7">
        <f>SUM(I1082,N1082,S1082,X1082,AC1082,AH1082,AM1082,AR1082,AW1082,BB1082,BG1082,BL1082,BQ1082,BV1082,CA1082,CF1082)</f>
        <v>353</v>
      </c>
      <c r="CK1082" s="7">
        <f>SUM(G1082,L1082,Q1082,V1082,AA1082,AF1082,AK1082,AP1082,AU1082,AZ1082,BE1082,BJ1082,BO1082,BT1082,BY1082,CD1082)</f>
        <v>353</v>
      </c>
      <c r="CL1082" s="7">
        <f>CJ1082-CK1082</f>
        <v>0</v>
      </c>
      <c r="CM1082" s="7" t="s">
        <v>80</v>
      </c>
      <c r="CN1082" s="11">
        <f>SUM(CG1077,CG1082)</f>
        <v>4.26</v>
      </c>
      <c r="CO1082" s="11">
        <f>SUM(CJ1077,CJ1082)</f>
        <v>353</v>
      </c>
      <c r="CP1082" s="11">
        <f>SUM(CK1077,CK1082)</f>
        <v>426</v>
      </c>
      <c r="CQ1082" s="7">
        <f>CO1082-CP1082</f>
        <v>-73</v>
      </c>
      <c r="CR1082" s="7">
        <f>CO1082/CN1082</f>
        <v>82.863849765258223</v>
      </c>
    </row>
    <row r="1085" spans="1:96">
      <c r="B1085" s="11" t="s">
        <v>88</v>
      </c>
      <c r="E1085" s="11">
        <f>SUM(E13:E1084)</f>
        <v>1.5400000000000003</v>
      </c>
      <c r="F1085" s="11" t="s">
        <v>89</v>
      </c>
      <c r="G1085" s="11">
        <f>100*E1085</f>
        <v>154.00000000000003</v>
      </c>
      <c r="H1085" s="11" t="s">
        <v>83</v>
      </c>
      <c r="I1085" s="17">
        <f>SUM(I13,I24,I81,I107,I210,I131,I243,I254,I265,I1082)</f>
        <v>154</v>
      </c>
      <c r="J1085" s="11">
        <f>SUM(J13:J1084)</f>
        <v>0.48000000000000004</v>
      </c>
      <c r="K1085" s="11" t="s">
        <v>89</v>
      </c>
      <c r="L1085" s="11">
        <f>100*J1085</f>
        <v>48.000000000000007</v>
      </c>
      <c r="M1085" s="11" t="s">
        <v>83</v>
      </c>
      <c r="N1085" s="17">
        <f>SUM(N13,N24,N210,N265,N287)</f>
        <v>48</v>
      </c>
      <c r="O1085" s="11">
        <f>SUM(O13:O1084)</f>
        <v>3.2699999999999996</v>
      </c>
      <c r="P1085" s="11" t="s">
        <v>89</v>
      </c>
      <c r="Q1085" s="11">
        <f>100*O1085</f>
        <v>326.99999999999994</v>
      </c>
      <c r="R1085" s="11" t="s">
        <v>83</v>
      </c>
      <c r="S1085" s="17">
        <f>SUM(S13,S24,,S29,S68,S1082)</f>
        <v>169.5</v>
      </c>
      <c r="T1085" s="11">
        <f>SUM(T13:T1084)</f>
        <v>21.319999999999997</v>
      </c>
      <c r="U1085" s="11" t="s">
        <v>89</v>
      </c>
      <c r="V1085" s="11">
        <f>100*T1085</f>
        <v>2131.9999999999995</v>
      </c>
      <c r="W1085" s="11" t="s">
        <v>83</v>
      </c>
      <c r="X1085" s="17">
        <f>SUM(X13,X24,X33,X81,X94,X107,X131,X1082)</f>
        <v>2132</v>
      </c>
      <c r="Y1085" s="11">
        <f>SUM(Y13:Y1084)</f>
        <v>14.569999999999999</v>
      </c>
      <c r="Z1085" s="11" t="s">
        <v>89</v>
      </c>
      <c r="AA1085" s="11">
        <f>100*Y1085</f>
        <v>1456.9999999999998</v>
      </c>
      <c r="AB1085" s="11" t="s">
        <v>83</v>
      </c>
      <c r="AC1085" s="17">
        <f>SUM(AC13,AC24,AC142,AC153,AC164,AC175,AC186,AC1082)</f>
        <v>1395.2003209802392</v>
      </c>
      <c r="AD1085" s="16">
        <f>SUM(AD13:AD1084)</f>
        <v>8.4499999999999993</v>
      </c>
      <c r="AE1085" s="11" t="s">
        <v>89</v>
      </c>
      <c r="AF1085" s="11">
        <f>100*AD1085</f>
        <v>844.99999999999989</v>
      </c>
      <c r="AG1085" s="11" t="s">
        <v>83</v>
      </c>
      <c r="AH1085" s="17">
        <f>SUM(AH13,AH24,AH38,AH44,AH55,AH210,AH221,AH232,AH243,AH265,AH276,AH287,AH309,AH1082)</f>
        <v>866.72881146032444</v>
      </c>
      <c r="AI1085" s="11">
        <f>SUM(AI13:AI1084)</f>
        <v>8.68</v>
      </c>
      <c r="AJ1085" s="11" t="s">
        <v>89</v>
      </c>
      <c r="AK1085" s="11">
        <f>100*AI1085</f>
        <v>868</v>
      </c>
      <c r="AL1085" s="11" t="s">
        <v>83</v>
      </c>
      <c r="AM1085" s="17">
        <f>SUM(AM13,AM24,AM107,AM131,AM199,AM1077)</f>
        <v>795</v>
      </c>
      <c r="AN1085" s="11">
        <f>SUM(AN13:AN1084)</f>
        <v>1.5400000000000003</v>
      </c>
      <c r="AO1085" s="11" t="s">
        <v>89</v>
      </c>
      <c r="AP1085" s="11">
        <f>100*AN1085</f>
        <v>154.00000000000003</v>
      </c>
      <c r="AQ1085" s="11" t="s">
        <v>83</v>
      </c>
      <c r="AR1085" s="17">
        <f>SUM(AR13,AR24,AR298,AR309,AR320,AR624,AR635,AR646,AR1082)</f>
        <v>149.5648057488996</v>
      </c>
      <c r="AS1085" s="11">
        <f>SUM(AS13:AS1084)</f>
        <v>6.04</v>
      </c>
      <c r="AT1085" s="11" t="s">
        <v>89</v>
      </c>
      <c r="AU1085" s="11">
        <f>100*AS1085</f>
        <v>604</v>
      </c>
      <c r="AV1085" s="11" t="s">
        <v>83</v>
      </c>
      <c r="AW1085" s="17">
        <f>SUM(AW13,AW24,AW324,AW328,AW332,AW336,AW340,AW344,AW348,AW352,AW356,AW1082)</f>
        <v>604</v>
      </c>
      <c r="AX1085" s="11">
        <f>SUM(AX13:AX1084)</f>
        <v>4.0799999999999992</v>
      </c>
      <c r="AY1085" s="11" t="s">
        <v>89</v>
      </c>
      <c r="AZ1085" s="11">
        <f>100*AX1085</f>
        <v>407.99999999999994</v>
      </c>
      <c r="BA1085" s="11" t="s">
        <v>83</v>
      </c>
      <c r="BB1085" s="17">
        <f>SUM(BB13,BB24,BB367,BB378,BB389,BB400,BB411,BB422,BB433,BB444,BB455,BB466,BB477,BB488,BB493,BB497,BB502,BB506,BB510,BB514,BB613,BB624,BB635,BB646,BB1082)</f>
        <v>408</v>
      </c>
      <c r="BC1085" s="11">
        <f>SUM(BC13:BC1084)</f>
        <v>10.35</v>
      </c>
      <c r="BD1085" s="11" t="s">
        <v>89</v>
      </c>
      <c r="BE1085" s="11">
        <f>100*BC1085</f>
        <v>1035</v>
      </c>
      <c r="BF1085" s="11" t="s">
        <v>83</v>
      </c>
      <c r="BG1085" s="17">
        <f>SUM(BG13,BG24,BG120,BG131,BG547,BG558,BG1082)</f>
        <v>1035</v>
      </c>
      <c r="BH1085" s="11">
        <f>SUM(BH13:BH1084)</f>
        <v>3.8400000000000003</v>
      </c>
      <c r="BI1085" s="11" t="s">
        <v>89</v>
      </c>
      <c r="BJ1085" s="11">
        <f>100*BH1085</f>
        <v>384.00000000000006</v>
      </c>
      <c r="BK1085" s="11" t="s">
        <v>83</v>
      </c>
      <c r="BL1085" s="17">
        <f>SUM(BL13,BL24,BL120,BL131,BL569,BL1082)</f>
        <v>384</v>
      </c>
      <c r="BM1085" s="11">
        <f>SUM(BM13:BM1084)</f>
        <v>1.7200000000000002</v>
      </c>
      <c r="BN1085" s="11" t="s">
        <v>89</v>
      </c>
      <c r="BO1085" s="11">
        <f>100*BM1085</f>
        <v>172.00000000000003</v>
      </c>
      <c r="BP1085" s="11" t="s">
        <v>83</v>
      </c>
      <c r="BQ1085" s="17">
        <f>SUM(BQ13,BQ24,BQ131,BQ525,BQ536,BQ547,BQ1082)</f>
        <v>172</v>
      </c>
      <c r="BR1085" s="11">
        <f>SUM(BR13:BR1084)</f>
        <v>3.2199999999999998</v>
      </c>
      <c r="BS1085" s="11" t="s">
        <v>89</v>
      </c>
      <c r="BT1085" s="11">
        <f>100*BR1085</f>
        <v>322</v>
      </c>
      <c r="BU1085" s="11" t="s">
        <v>83</v>
      </c>
      <c r="BV1085" s="17">
        <f>SUM(BV13,BV24,BV580,BV591,BV602,BV657,BV668,BV1082)</f>
        <v>323.60757165776926</v>
      </c>
      <c r="BW1085" s="16">
        <f>SUM(BW13:BW1084)</f>
        <v>4.95</v>
      </c>
      <c r="BX1085" s="11" t="s">
        <v>89</v>
      </c>
      <c r="BY1085" s="11">
        <f>100*BW1085</f>
        <v>495</v>
      </c>
      <c r="BZ1085" s="11" t="s">
        <v>83</v>
      </c>
      <c r="CA1085" s="17">
        <f>SUM(CA13,CA24,CA679,CA690,CA701,CA712,CA723,CA734,CA745,CA756,CA767,CA778,CA789,CA800,CA811,CA822,CA833,CA844,CA855,CA866,CA877,CA888,CA899,CA910,CA914,CA918,CA1082)</f>
        <v>494.7348484848485</v>
      </c>
      <c r="CB1085" s="11">
        <f>SUM(CB13:CB1084)</f>
        <v>5.95</v>
      </c>
      <c r="CC1085" s="11" t="s">
        <v>89</v>
      </c>
      <c r="CD1085" s="11">
        <f>100*CB1085</f>
        <v>595</v>
      </c>
      <c r="CE1085" s="11" t="s">
        <v>83</v>
      </c>
      <c r="CF1085" s="17">
        <f>SUM(CF13,CF24,CF929,CF940,CF951,CF962,CF973,CF984,CF995,CF1006,CF1017,CF1028,CF1039,CF1050,CF1061,CF1072,CF1082)</f>
        <v>594.87096212282495</v>
      </c>
      <c r="CG1085" s="16">
        <f>SUM(CG13:CG1084)</f>
        <v>100.00000000000003</v>
      </c>
      <c r="CH1085" s="16">
        <f>SUM(CH24,CH55,CH1073,CH1082)</f>
        <v>100</v>
      </c>
      <c r="CJ1085" s="7">
        <f>SUM(I1085,N1085,S1085,X1085,AC1085,AH1085,AM1085,AR1085,AW1085,BB1085,BG1085,BL1085,BQ1085,BV1085,CA1085,CF1085)</f>
        <v>9726.2073204549051</v>
      </c>
      <c r="CK1085" s="7">
        <f>SUM(G1085,L1085,Q1085,V1085,AA1085,AF1085,AK1085,AP1085,AU1085,AZ1085,BE1085,BJ1085,BO1085,BT1085,BY1085,CD1085)</f>
        <v>10000</v>
      </c>
      <c r="CL1085" s="7">
        <f>CJ1085-CK1085</f>
        <v>-273.79267954509487</v>
      </c>
      <c r="CN1085" s="11">
        <f>SUM(CN24,CN55,CN58,CN1082)</f>
        <v>100</v>
      </c>
      <c r="CO1085" s="11">
        <f>SUM(CO24,CO55,CO58,CO1082)</f>
        <v>9726.2073204549051</v>
      </c>
      <c r="CP1085" s="11">
        <f>SUM(CP24,CP55,CP58,CP1082)</f>
        <v>10000</v>
      </c>
      <c r="CQ1085" s="11">
        <f>CO1085-CP1085</f>
        <v>-273.79267954509487</v>
      </c>
      <c r="CR1085" s="11">
        <f>CO1085/CN1085</f>
        <v>97.262073204549054</v>
      </c>
    </row>
    <row r="1086" spans="1:96">
      <c r="CG1086" s="16">
        <f>SUM(E1085,J1085,O1085,T1085,Y1085,AE1085,AD1085,AE1085,AI1085,AN1085,AS1085,AX1085,BC1085,BH1085,BM1085,BR1085,BW1085,CB1085)</f>
        <v>100</v>
      </c>
      <c r="CJ1086" s="7">
        <f>SUM(CJ13:CJ1084)</f>
        <v>9726.2073204549051</v>
      </c>
      <c r="CK1086" s="7">
        <f>SUM(CK13:CK1084)</f>
        <v>10000</v>
      </c>
      <c r="CL1086" s="7">
        <f>SUM(CL13:CL1084)</f>
        <v>-273.79267954509379</v>
      </c>
      <c r="CR1086" s="7" t="s">
        <v>111</v>
      </c>
    </row>
    <row r="1088" spans="1:96">
      <c r="CG1088" s="19"/>
    </row>
  </sheetData>
  <mergeCells count="31">
    <mergeCell ref="A2:B4"/>
    <mergeCell ref="C2:C4"/>
    <mergeCell ref="D2:D4"/>
    <mergeCell ref="E2:I2"/>
    <mergeCell ref="J2:N2"/>
    <mergeCell ref="O2:S2"/>
    <mergeCell ref="BW2:CA2"/>
    <mergeCell ref="CB2:CF2"/>
    <mergeCell ref="CG2:CG4"/>
    <mergeCell ref="CH2:CH4"/>
    <mergeCell ref="AX2:BB2"/>
    <mergeCell ref="BC2:BG2"/>
    <mergeCell ref="BH2:BL2"/>
    <mergeCell ref="BM2:BQ2"/>
    <mergeCell ref="BR2:BV2"/>
    <mergeCell ref="AD2:AH2"/>
    <mergeCell ref="AI2:AM2"/>
    <mergeCell ref="AN2:AR2"/>
    <mergeCell ref="AS2:AW2"/>
    <mergeCell ref="T2:X2"/>
    <mergeCell ref="Y2:AC2"/>
    <mergeCell ref="CR3:CR4"/>
    <mergeCell ref="CM3:CM4"/>
    <mergeCell ref="CN3:CN4"/>
    <mergeCell ref="CO3:CO4"/>
    <mergeCell ref="CJ2:CJ4"/>
    <mergeCell ref="CP3:CP4"/>
    <mergeCell ref="CQ3:CQ4"/>
    <mergeCell ref="CM2:CR2"/>
    <mergeCell ref="CK2:CK4"/>
    <mergeCell ref="CL2:CL4"/>
  </mergeCells>
  <phoneticPr fontId="11" type="noConversion"/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1"/>
  <sheetViews>
    <sheetView workbookViewId="0">
      <selection sqref="A1:N1"/>
    </sheetView>
  </sheetViews>
  <sheetFormatPr defaultRowHeight="12.75"/>
  <cols>
    <col min="1" max="1" width="32.42578125" style="30" customWidth="1"/>
    <col min="2" max="2" width="7.28515625" style="30" customWidth="1"/>
    <col min="3" max="14" width="7.5703125" style="30" customWidth="1"/>
    <col min="15" max="16384" width="9.140625" style="30"/>
  </cols>
  <sheetData>
    <row r="1" spans="1:18" ht="23.45" customHeight="1">
      <c r="A1" s="284" t="s">
        <v>290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114"/>
      <c r="P1" s="114"/>
      <c r="Q1" s="114"/>
      <c r="R1" s="114"/>
    </row>
    <row r="2" spans="1:18" ht="12.75" customHeight="1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114"/>
      <c r="P2" s="114"/>
      <c r="Q2" s="114"/>
      <c r="R2" s="114"/>
    </row>
    <row r="3" spans="1:18">
      <c r="A3" s="282"/>
      <c r="B3" s="282"/>
      <c r="C3" s="282"/>
      <c r="D3" s="282"/>
      <c r="E3" s="282"/>
      <c r="F3" s="282"/>
      <c r="G3" s="282"/>
      <c r="H3" s="282"/>
      <c r="J3" s="114"/>
      <c r="K3" s="114"/>
      <c r="L3" s="114"/>
      <c r="M3" s="114"/>
      <c r="N3" s="114"/>
      <c r="O3" s="114"/>
      <c r="P3" s="114"/>
      <c r="Q3" s="114"/>
      <c r="R3" s="114"/>
    </row>
    <row r="4" spans="1:18">
      <c r="A4" s="164" t="s">
        <v>345</v>
      </c>
      <c r="B4" s="31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11.45" customHeight="1">
      <c r="A5" s="35"/>
      <c r="B5" s="35"/>
      <c r="J5" s="114"/>
      <c r="K5" s="114"/>
      <c r="L5" s="114"/>
      <c r="M5" s="114"/>
      <c r="N5" s="114"/>
      <c r="O5" s="114"/>
      <c r="P5" s="114"/>
      <c r="Q5" s="114"/>
      <c r="R5" s="114"/>
    </row>
    <row r="6" spans="1:18" ht="18.75" customHeight="1">
      <c r="A6" s="298" t="s">
        <v>273</v>
      </c>
      <c r="B6" s="287" t="s">
        <v>90</v>
      </c>
      <c r="C6" s="285">
        <v>2011</v>
      </c>
      <c r="D6" s="285"/>
      <c r="E6" s="285"/>
      <c r="F6" s="285"/>
      <c r="G6" s="285"/>
      <c r="H6" s="286"/>
      <c r="I6" s="275">
        <v>2012</v>
      </c>
      <c r="J6" s="273"/>
      <c r="K6" s="273"/>
      <c r="L6" s="273"/>
      <c r="M6" s="273"/>
      <c r="N6" s="274"/>
      <c r="O6" s="114"/>
      <c r="P6" s="114"/>
      <c r="Q6" s="114"/>
      <c r="R6" s="114"/>
    </row>
    <row r="7" spans="1:18" ht="18.75" customHeight="1">
      <c r="A7" s="299"/>
      <c r="B7" s="289"/>
      <c r="C7" s="36" t="s">
        <v>268</v>
      </c>
      <c r="D7" s="36" t="s">
        <v>269</v>
      </c>
      <c r="E7" s="36" t="s">
        <v>270</v>
      </c>
      <c r="F7" s="37" t="s">
        <v>271</v>
      </c>
      <c r="G7" s="36" t="s">
        <v>272</v>
      </c>
      <c r="H7" s="36" t="s">
        <v>261</v>
      </c>
      <c r="I7" s="37" t="s">
        <v>262</v>
      </c>
      <c r="J7" s="37" t="s">
        <v>263</v>
      </c>
      <c r="K7" s="37" t="s">
        <v>264</v>
      </c>
      <c r="L7" s="37" t="s">
        <v>265</v>
      </c>
      <c r="M7" s="37" t="s">
        <v>266</v>
      </c>
      <c r="N7" s="37" t="s">
        <v>267</v>
      </c>
      <c r="O7" s="114"/>
      <c r="P7" s="114"/>
      <c r="Q7" s="114"/>
      <c r="R7" s="114"/>
    </row>
    <row r="8" spans="1:18" ht="22.5" customHeight="1">
      <c r="A8" s="41" t="s">
        <v>274</v>
      </c>
      <c r="B8" s="52">
        <v>1.5400000000000003</v>
      </c>
      <c r="C8" s="102">
        <v>0</v>
      </c>
      <c r="D8" s="102">
        <v>0</v>
      </c>
      <c r="E8" s="106">
        <v>0</v>
      </c>
      <c r="F8" s="106">
        <v>0</v>
      </c>
      <c r="G8" s="106">
        <v>0</v>
      </c>
      <c r="H8" s="149">
        <v>0</v>
      </c>
      <c r="I8" s="106">
        <v>0.01</v>
      </c>
      <c r="J8" s="106">
        <v>0</v>
      </c>
      <c r="K8" s="106">
        <v>0</v>
      </c>
      <c r="L8" s="106">
        <v>0.01</v>
      </c>
      <c r="M8" s="106">
        <v>0</v>
      </c>
      <c r="N8" s="149">
        <v>0</v>
      </c>
      <c r="O8" s="169"/>
      <c r="P8" s="169"/>
      <c r="Q8" s="169"/>
      <c r="R8" s="169"/>
    </row>
    <row r="9" spans="1:18" ht="22.5" customHeight="1">
      <c r="A9" s="41" t="s">
        <v>275</v>
      </c>
      <c r="B9" s="42">
        <v>0.48000000000000004</v>
      </c>
      <c r="C9" s="102">
        <v>0</v>
      </c>
      <c r="D9" s="102">
        <v>0.01</v>
      </c>
      <c r="E9" s="102">
        <v>0</v>
      </c>
      <c r="F9" s="102">
        <v>0</v>
      </c>
      <c r="G9" s="102">
        <v>0</v>
      </c>
      <c r="H9" s="103">
        <v>0</v>
      </c>
      <c r="I9" s="102">
        <v>0.01</v>
      </c>
      <c r="J9" s="102">
        <v>0</v>
      </c>
      <c r="K9" s="102">
        <v>0</v>
      </c>
      <c r="L9" s="102">
        <v>0</v>
      </c>
      <c r="M9" s="102">
        <v>0</v>
      </c>
      <c r="N9" s="103">
        <v>0</v>
      </c>
      <c r="O9" s="169"/>
      <c r="P9" s="169"/>
      <c r="Q9" s="169"/>
      <c r="R9" s="169"/>
    </row>
    <row r="10" spans="1:18" ht="22.5" customHeight="1">
      <c r="A10" s="41" t="s">
        <v>276</v>
      </c>
      <c r="B10" s="42">
        <v>3.2699999999999996</v>
      </c>
      <c r="C10" s="102">
        <v>0</v>
      </c>
      <c r="D10" s="102">
        <v>0</v>
      </c>
      <c r="E10" s="102">
        <v>0</v>
      </c>
      <c r="F10" s="102">
        <v>-0.02</v>
      </c>
      <c r="G10" s="102">
        <v>0</v>
      </c>
      <c r="H10" s="103">
        <v>0</v>
      </c>
      <c r="I10" s="102">
        <v>0.02</v>
      </c>
      <c r="J10" s="102">
        <v>0</v>
      </c>
      <c r="K10" s="102">
        <v>0</v>
      </c>
      <c r="L10" s="102">
        <v>-0.01</v>
      </c>
      <c r="M10" s="102">
        <v>0</v>
      </c>
      <c r="N10" s="103">
        <v>0</v>
      </c>
      <c r="O10" s="169"/>
      <c r="P10" s="169"/>
      <c r="Q10" s="169"/>
      <c r="R10" s="169"/>
    </row>
    <row r="11" spans="1:18" ht="22.5" customHeight="1">
      <c r="A11" s="41" t="s">
        <v>277</v>
      </c>
      <c r="B11" s="42">
        <v>21.319999999999997</v>
      </c>
      <c r="C11" s="102">
        <v>0</v>
      </c>
      <c r="D11" s="102">
        <v>0.26</v>
      </c>
      <c r="E11" s="102">
        <v>0.03</v>
      </c>
      <c r="F11" s="102">
        <v>-0.01</v>
      </c>
      <c r="G11" s="102">
        <v>0.03</v>
      </c>
      <c r="H11" s="103">
        <v>0.06</v>
      </c>
      <c r="I11" s="102">
        <v>0.3</v>
      </c>
      <c r="J11" s="102">
        <v>0.04</v>
      </c>
      <c r="K11" s="102">
        <v>0</v>
      </c>
      <c r="L11" s="102">
        <v>1.06</v>
      </c>
      <c r="M11" s="102">
        <v>0.03</v>
      </c>
      <c r="N11" s="103">
        <v>0</v>
      </c>
      <c r="O11" s="169"/>
      <c r="P11" s="169"/>
      <c r="Q11" s="169"/>
      <c r="R11" s="169"/>
    </row>
    <row r="12" spans="1:18" ht="22.5" customHeight="1">
      <c r="A12" s="41" t="s">
        <v>278</v>
      </c>
      <c r="B12" s="42">
        <v>14.569999999999999</v>
      </c>
      <c r="C12" s="102">
        <v>-0.1</v>
      </c>
      <c r="D12" s="102">
        <v>0.1</v>
      </c>
      <c r="E12" s="102">
        <v>0.1</v>
      </c>
      <c r="F12" s="102">
        <v>0.2</v>
      </c>
      <c r="G12" s="102">
        <v>0</v>
      </c>
      <c r="H12" s="103">
        <v>-0.03</v>
      </c>
      <c r="I12" s="102">
        <v>0.12</v>
      </c>
      <c r="J12" s="102">
        <v>7.0000000000000007E-2</v>
      </c>
      <c r="K12" s="102">
        <v>-0.02</v>
      </c>
      <c r="L12" s="102">
        <v>-0.03</v>
      </c>
      <c r="M12" s="102">
        <v>-0.1</v>
      </c>
      <c r="N12" s="103">
        <v>0</v>
      </c>
      <c r="O12" s="169"/>
      <c r="P12" s="169"/>
      <c r="Q12" s="169"/>
      <c r="R12" s="169"/>
    </row>
    <row r="13" spans="1:18" ht="22.5" customHeight="1">
      <c r="A13" s="41" t="s">
        <v>279</v>
      </c>
      <c r="B13" s="42">
        <v>8.4499999999999993</v>
      </c>
      <c r="C13" s="102">
        <v>0.01</v>
      </c>
      <c r="D13" s="102">
        <v>0.01</v>
      </c>
      <c r="E13" s="102">
        <v>0.01</v>
      </c>
      <c r="F13" s="102">
        <v>0.01</v>
      </c>
      <c r="G13" s="102">
        <v>0</v>
      </c>
      <c r="H13" s="103">
        <v>0</v>
      </c>
      <c r="I13" s="102">
        <v>0.11</v>
      </c>
      <c r="J13" s="102">
        <v>-0.03</v>
      </c>
      <c r="K13" s="102">
        <v>0</v>
      </c>
      <c r="L13" s="102">
        <v>0.03</v>
      </c>
      <c r="M13" s="102">
        <v>0</v>
      </c>
      <c r="N13" s="103">
        <v>0</v>
      </c>
      <c r="O13" s="169"/>
      <c r="P13" s="169"/>
      <c r="Q13" s="169"/>
      <c r="R13" s="169"/>
    </row>
    <row r="14" spans="1:18" ht="22.5" customHeight="1">
      <c r="A14" s="41" t="s">
        <v>280</v>
      </c>
      <c r="B14" s="42">
        <v>8.68</v>
      </c>
      <c r="C14" s="102">
        <v>0</v>
      </c>
      <c r="D14" s="102">
        <v>0.05</v>
      </c>
      <c r="E14" s="102">
        <v>0.04</v>
      </c>
      <c r="F14" s="102">
        <v>0</v>
      </c>
      <c r="G14" s="102">
        <v>0</v>
      </c>
      <c r="H14" s="103">
        <v>0.01</v>
      </c>
      <c r="I14" s="102">
        <v>0.06</v>
      </c>
      <c r="J14" s="102">
        <v>0.01</v>
      </c>
      <c r="K14" s="102">
        <v>0.03</v>
      </c>
      <c r="L14" s="102">
        <v>0.33</v>
      </c>
      <c r="M14" s="102">
        <v>0</v>
      </c>
      <c r="N14" s="103">
        <v>0</v>
      </c>
      <c r="O14" s="169"/>
      <c r="P14" s="169"/>
      <c r="Q14" s="169"/>
      <c r="R14" s="169"/>
    </row>
    <row r="15" spans="1:18" ht="22.5" customHeight="1">
      <c r="A15" s="41" t="s">
        <v>281</v>
      </c>
      <c r="B15" s="42">
        <v>1.5400000000000003</v>
      </c>
      <c r="C15" s="102">
        <v>0</v>
      </c>
      <c r="D15" s="102">
        <v>0.04</v>
      </c>
      <c r="E15" s="102">
        <v>0</v>
      </c>
      <c r="F15" s="102">
        <v>0</v>
      </c>
      <c r="G15" s="102">
        <v>0</v>
      </c>
      <c r="H15" s="103">
        <v>0</v>
      </c>
      <c r="I15" s="102">
        <v>0.04</v>
      </c>
      <c r="J15" s="102">
        <v>0</v>
      </c>
      <c r="K15" s="102">
        <v>0</v>
      </c>
      <c r="L15" s="102">
        <v>0</v>
      </c>
      <c r="M15" s="102">
        <v>0</v>
      </c>
      <c r="N15" s="103">
        <v>0</v>
      </c>
      <c r="O15" s="169"/>
      <c r="P15" s="169"/>
      <c r="Q15" s="169"/>
      <c r="R15" s="169"/>
    </row>
    <row r="16" spans="1:18" ht="22.5" customHeight="1">
      <c r="A16" s="41" t="s">
        <v>282</v>
      </c>
      <c r="B16" s="42">
        <v>6.04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3">
        <v>0</v>
      </c>
      <c r="I16" s="102">
        <v>0.06</v>
      </c>
      <c r="J16" s="102">
        <v>0</v>
      </c>
      <c r="K16" s="102">
        <v>0</v>
      </c>
      <c r="L16" s="102">
        <v>0</v>
      </c>
      <c r="M16" s="102">
        <v>0</v>
      </c>
      <c r="N16" s="103">
        <v>0</v>
      </c>
      <c r="O16" s="169"/>
      <c r="P16" s="169"/>
      <c r="Q16" s="169"/>
      <c r="R16" s="169"/>
    </row>
    <row r="17" spans="1:18" ht="22.5" customHeight="1">
      <c r="A17" s="41" t="s">
        <v>283</v>
      </c>
      <c r="B17" s="42">
        <v>4.0799999999999992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3">
        <v>0</v>
      </c>
      <c r="I17" s="102">
        <v>0.05</v>
      </c>
      <c r="J17" s="102">
        <v>0</v>
      </c>
      <c r="K17" s="102">
        <v>0</v>
      </c>
      <c r="L17" s="102">
        <v>0</v>
      </c>
      <c r="M17" s="102">
        <v>0</v>
      </c>
      <c r="N17" s="103">
        <v>0</v>
      </c>
      <c r="O17" s="169"/>
      <c r="P17" s="169"/>
      <c r="Q17" s="169"/>
      <c r="R17" s="169"/>
    </row>
    <row r="18" spans="1:18" ht="22.5" customHeight="1">
      <c r="A18" s="41" t="s">
        <v>284</v>
      </c>
      <c r="B18" s="42">
        <v>10.35</v>
      </c>
      <c r="C18" s="102">
        <v>0</v>
      </c>
      <c r="D18" s="102">
        <v>0.08</v>
      </c>
      <c r="E18" s="102">
        <v>0.01</v>
      </c>
      <c r="F18" s="102">
        <v>0</v>
      </c>
      <c r="G18" s="102">
        <v>0.01</v>
      </c>
      <c r="H18" s="103">
        <v>0.01</v>
      </c>
      <c r="I18" s="102">
        <v>0.27</v>
      </c>
      <c r="J18" s="102">
        <v>0.01</v>
      </c>
      <c r="K18" s="102">
        <v>0</v>
      </c>
      <c r="L18" s="102">
        <v>0.25</v>
      </c>
      <c r="M18" s="102">
        <v>0.01</v>
      </c>
      <c r="N18" s="103">
        <v>0</v>
      </c>
      <c r="O18" s="169"/>
      <c r="P18" s="169"/>
      <c r="Q18" s="169"/>
      <c r="R18" s="169"/>
    </row>
    <row r="19" spans="1:18" ht="22.5" customHeight="1">
      <c r="A19" s="41" t="s">
        <v>285</v>
      </c>
      <c r="B19" s="42">
        <v>3.8400000000000003</v>
      </c>
      <c r="C19" s="102">
        <v>0</v>
      </c>
      <c r="D19" s="102">
        <v>0.04</v>
      </c>
      <c r="E19" s="102">
        <v>0</v>
      </c>
      <c r="F19" s="102">
        <v>0</v>
      </c>
      <c r="G19" s="102">
        <v>0</v>
      </c>
      <c r="H19" s="103">
        <v>0.01</v>
      </c>
      <c r="I19" s="102">
        <v>7.0000000000000007E-2</v>
      </c>
      <c r="J19" s="102">
        <v>0.01</v>
      </c>
      <c r="K19" s="102">
        <v>0</v>
      </c>
      <c r="L19" s="102">
        <v>0.15</v>
      </c>
      <c r="M19" s="102">
        <v>0</v>
      </c>
      <c r="N19" s="103">
        <v>0</v>
      </c>
      <c r="O19" s="169"/>
      <c r="P19" s="169"/>
      <c r="Q19" s="169"/>
      <c r="R19" s="169"/>
    </row>
    <row r="20" spans="1:18" ht="22.5" customHeight="1">
      <c r="A20" s="41" t="s">
        <v>286</v>
      </c>
      <c r="B20" s="42">
        <v>1.7</v>
      </c>
      <c r="C20" s="102">
        <v>0</v>
      </c>
      <c r="D20" s="102">
        <v>0.01</v>
      </c>
      <c r="E20" s="102">
        <v>0.01</v>
      </c>
      <c r="F20" s="102">
        <v>-0.01</v>
      </c>
      <c r="G20" s="102">
        <v>-0.02</v>
      </c>
      <c r="H20" s="103">
        <v>0</v>
      </c>
      <c r="I20" s="102">
        <v>0.02</v>
      </c>
      <c r="J20" s="102">
        <v>0.02</v>
      </c>
      <c r="K20" s="102">
        <v>0.01</v>
      </c>
      <c r="L20" s="102">
        <v>0.01</v>
      </c>
      <c r="M20" s="102">
        <v>0</v>
      </c>
      <c r="N20" s="103">
        <v>0.01</v>
      </c>
      <c r="O20" s="169"/>
      <c r="P20" s="169"/>
      <c r="Q20" s="169"/>
      <c r="R20" s="169"/>
    </row>
    <row r="21" spans="1:18" ht="22.5" customHeight="1">
      <c r="A21" s="41" t="s">
        <v>287</v>
      </c>
      <c r="B21" s="42">
        <v>3.2199999999999998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3">
        <v>0</v>
      </c>
      <c r="I21" s="102">
        <v>0.03</v>
      </c>
      <c r="J21" s="102">
        <v>0</v>
      </c>
      <c r="K21" s="102">
        <v>0</v>
      </c>
      <c r="L21" s="102">
        <v>0</v>
      </c>
      <c r="M21" s="102">
        <v>0</v>
      </c>
      <c r="N21" s="103">
        <v>0</v>
      </c>
      <c r="O21" s="169"/>
      <c r="P21" s="169"/>
      <c r="Q21" s="169"/>
      <c r="R21" s="169"/>
    </row>
    <row r="22" spans="1:18" ht="22.5" customHeight="1">
      <c r="A22" s="41" t="s">
        <v>288</v>
      </c>
      <c r="B22" s="42">
        <v>4.95</v>
      </c>
      <c r="C22" s="102">
        <v>0</v>
      </c>
      <c r="D22" s="102">
        <v>0.03</v>
      </c>
      <c r="E22" s="102">
        <v>0.01</v>
      </c>
      <c r="F22" s="102">
        <v>0</v>
      </c>
      <c r="G22" s="102">
        <v>0</v>
      </c>
      <c r="H22" s="103">
        <v>-0.01</v>
      </c>
      <c r="I22" s="102">
        <v>0.04</v>
      </c>
      <c r="J22" s="102">
        <v>0</v>
      </c>
      <c r="K22" s="102">
        <v>0</v>
      </c>
      <c r="L22" s="102">
        <v>0.01</v>
      </c>
      <c r="M22" s="102">
        <v>0</v>
      </c>
      <c r="N22" s="103">
        <v>0</v>
      </c>
      <c r="O22" s="169"/>
      <c r="P22" s="169"/>
      <c r="Q22" s="169"/>
      <c r="R22" s="169"/>
    </row>
    <row r="23" spans="1:18" ht="22.5" customHeight="1">
      <c r="A23" s="41" t="s">
        <v>289</v>
      </c>
      <c r="B23" s="47">
        <v>5.95</v>
      </c>
      <c r="C23" s="102">
        <v>0.01</v>
      </c>
      <c r="D23" s="102">
        <v>0</v>
      </c>
      <c r="E23" s="102">
        <v>0.01</v>
      </c>
      <c r="F23" s="102">
        <v>0</v>
      </c>
      <c r="G23" s="102">
        <v>0</v>
      </c>
      <c r="H23" s="103">
        <v>0</v>
      </c>
      <c r="I23" s="102">
        <v>0.04</v>
      </c>
      <c r="J23" s="102">
        <v>-0.04</v>
      </c>
      <c r="K23" s="102">
        <v>0</v>
      </c>
      <c r="L23" s="102">
        <v>0</v>
      </c>
      <c r="M23" s="102">
        <v>0</v>
      </c>
      <c r="N23" s="103">
        <v>0.03</v>
      </c>
      <c r="O23" s="169"/>
      <c r="P23" s="169"/>
      <c r="Q23" s="169"/>
      <c r="R23" s="169"/>
    </row>
    <row r="24" spans="1:18" s="49" customFormat="1" ht="22.5" customHeight="1">
      <c r="A24" s="180" t="s">
        <v>292</v>
      </c>
      <c r="B24" s="44">
        <v>100</v>
      </c>
      <c r="C24" s="104">
        <v>-0.08</v>
      </c>
      <c r="D24" s="104">
        <v>0.65</v>
      </c>
      <c r="E24" s="104">
        <v>0.21</v>
      </c>
      <c r="F24" s="104">
        <v>0.18</v>
      </c>
      <c r="G24" s="104">
        <v>0.03</v>
      </c>
      <c r="H24" s="105">
        <v>0.06</v>
      </c>
      <c r="I24" s="104">
        <v>1.26</v>
      </c>
      <c r="J24" s="104">
        <v>7.0000000000000007E-2</v>
      </c>
      <c r="K24" s="104">
        <v>0.03</v>
      </c>
      <c r="L24" s="104">
        <v>1.81</v>
      </c>
      <c r="M24" s="104">
        <v>-0.06</v>
      </c>
      <c r="N24" s="105">
        <v>0.05</v>
      </c>
      <c r="O24" s="169"/>
      <c r="P24" s="169"/>
      <c r="Q24" s="169"/>
      <c r="R24" s="169"/>
    </row>
    <row r="25" spans="1:18">
      <c r="I25" s="165"/>
      <c r="J25" s="169"/>
      <c r="K25" s="169"/>
      <c r="L25" s="169"/>
      <c r="M25" s="169"/>
      <c r="N25" s="169"/>
      <c r="O25" s="169"/>
      <c r="P25" s="169"/>
      <c r="Q25" s="169"/>
      <c r="R25" s="169"/>
    </row>
    <row r="26" spans="1:18">
      <c r="I26" s="165"/>
      <c r="J26" s="169"/>
      <c r="K26" s="169"/>
      <c r="L26" s="169"/>
      <c r="M26" s="169"/>
      <c r="N26" s="169"/>
      <c r="O26" s="169"/>
      <c r="P26" s="169"/>
      <c r="Q26" s="169"/>
      <c r="R26" s="169"/>
    </row>
    <row r="27" spans="1:18">
      <c r="J27" s="169"/>
      <c r="K27" s="169"/>
      <c r="L27" s="169"/>
      <c r="M27" s="169"/>
      <c r="N27" s="169"/>
      <c r="O27" s="169"/>
      <c r="P27" s="169"/>
      <c r="Q27" s="169"/>
      <c r="R27" s="169"/>
    </row>
    <row r="28" spans="1:18">
      <c r="C28" s="152"/>
      <c r="D28" s="152"/>
      <c r="E28" s="152"/>
      <c r="F28" s="152"/>
      <c r="G28" s="152"/>
      <c r="H28" s="152"/>
      <c r="J28" s="169"/>
      <c r="K28" s="169"/>
      <c r="L28" s="169"/>
      <c r="M28" s="169"/>
      <c r="N28" s="169"/>
      <c r="O28" s="169"/>
      <c r="P28" s="169"/>
      <c r="Q28" s="169"/>
      <c r="R28" s="169"/>
    </row>
    <row r="29" spans="1:18">
      <c r="J29" s="169"/>
      <c r="K29" s="169"/>
      <c r="L29" s="169"/>
      <c r="M29" s="169"/>
      <c r="N29" s="169"/>
      <c r="O29" s="169"/>
      <c r="P29" s="169"/>
      <c r="Q29" s="169"/>
      <c r="R29" s="169"/>
    </row>
    <row r="30" spans="1:18">
      <c r="J30" s="122"/>
      <c r="K30" s="122"/>
      <c r="L30" s="122"/>
      <c r="M30" s="122"/>
      <c r="N30" s="122"/>
      <c r="O30" s="122"/>
      <c r="P30" s="117"/>
      <c r="Q30" s="117"/>
      <c r="R30" s="117"/>
    </row>
    <row r="31" spans="1:18">
      <c r="J31" s="122"/>
      <c r="K31" s="122"/>
      <c r="L31" s="122"/>
      <c r="M31" s="122"/>
      <c r="N31" s="122"/>
      <c r="O31" s="122"/>
      <c r="P31" s="117"/>
      <c r="Q31" s="117"/>
      <c r="R31" s="117"/>
    </row>
    <row r="32" spans="1:18">
      <c r="J32" s="122"/>
      <c r="K32" s="122"/>
      <c r="L32" s="122"/>
      <c r="M32" s="122"/>
      <c r="N32" s="122"/>
      <c r="O32" s="122"/>
      <c r="P32" s="117"/>
      <c r="Q32" s="117"/>
      <c r="R32" s="117"/>
    </row>
    <row r="33" spans="3:18">
      <c r="C33" s="48"/>
      <c r="D33" s="48"/>
      <c r="E33" s="48"/>
      <c r="J33" s="122"/>
      <c r="K33" s="122"/>
      <c r="L33" s="122"/>
      <c r="M33" s="122"/>
      <c r="N33" s="122"/>
      <c r="O33" s="122"/>
      <c r="P33" s="117"/>
      <c r="Q33" s="117"/>
      <c r="R33" s="117"/>
    </row>
    <row r="34" spans="3:18">
      <c r="J34" s="114"/>
      <c r="K34" s="114"/>
      <c r="L34" s="114"/>
      <c r="M34" s="114"/>
      <c r="N34" s="114"/>
      <c r="O34" s="114"/>
      <c r="P34" s="114"/>
      <c r="Q34" s="114"/>
      <c r="R34" s="114"/>
    </row>
    <row r="35" spans="3:18">
      <c r="J35" s="114"/>
      <c r="K35" s="114"/>
      <c r="L35" s="114"/>
      <c r="M35" s="114"/>
      <c r="N35" s="114"/>
      <c r="O35" s="114"/>
      <c r="P35" s="114"/>
      <c r="Q35" s="114"/>
      <c r="R35" s="114"/>
    </row>
    <row r="36" spans="3:18">
      <c r="J36" s="114"/>
      <c r="K36" s="114"/>
      <c r="L36" s="114"/>
      <c r="M36" s="114"/>
      <c r="N36" s="114"/>
      <c r="O36" s="114"/>
      <c r="P36" s="114"/>
      <c r="Q36" s="114"/>
      <c r="R36" s="114"/>
    </row>
    <row r="37" spans="3:18">
      <c r="J37" s="114"/>
      <c r="K37" s="114"/>
      <c r="L37" s="114"/>
      <c r="M37" s="114"/>
      <c r="N37" s="114"/>
      <c r="O37" s="114"/>
      <c r="P37" s="114"/>
      <c r="Q37" s="114"/>
      <c r="R37" s="114"/>
    </row>
    <row r="38" spans="3:18">
      <c r="J38" s="114"/>
      <c r="K38" s="114"/>
      <c r="L38" s="114"/>
      <c r="M38" s="114"/>
      <c r="N38" s="114"/>
      <c r="O38" s="114"/>
      <c r="P38" s="114"/>
      <c r="Q38" s="114"/>
      <c r="R38" s="114"/>
    </row>
    <row r="39" spans="3:18">
      <c r="J39" s="114"/>
      <c r="K39" s="114"/>
      <c r="L39" s="114"/>
      <c r="M39" s="114"/>
      <c r="N39" s="114"/>
      <c r="O39" s="114"/>
      <c r="P39" s="114"/>
      <c r="Q39" s="114"/>
      <c r="R39" s="114"/>
    </row>
    <row r="40" spans="3:18">
      <c r="J40" s="114"/>
      <c r="K40" s="114"/>
      <c r="L40" s="114"/>
      <c r="M40" s="114"/>
      <c r="N40" s="114"/>
      <c r="O40" s="114"/>
      <c r="P40" s="114"/>
      <c r="Q40" s="114"/>
      <c r="R40" s="114"/>
    </row>
    <row r="41" spans="3:18">
      <c r="J41" s="114"/>
      <c r="K41" s="114"/>
      <c r="L41" s="114"/>
      <c r="M41" s="114"/>
      <c r="N41" s="114"/>
      <c r="O41" s="114"/>
      <c r="P41" s="114"/>
      <c r="Q41" s="114"/>
      <c r="R41" s="114"/>
    </row>
    <row r="42" spans="3:18">
      <c r="J42" s="114"/>
      <c r="K42" s="114"/>
      <c r="L42" s="114"/>
      <c r="M42" s="114"/>
      <c r="N42" s="114"/>
      <c r="O42" s="114"/>
      <c r="P42" s="114"/>
      <c r="Q42" s="114"/>
      <c r="R42" s="114"/>
    </row>
    <row r="43" spans="3:18">
      <c r="J43" s="114"/>
      <c r="K43" s="114"/>
      <c r="L43" s="114"/>
      <c r="M43" s="114"/>
      <c r="N43" s="114"/>
      <c r="O43" s="114"/>
      <c r="P43" s="114"/>
      <c r="Q43" s="114"/>
      <c r="R43" s="114"/>
    </row>
    <row r="44" spans="3:18">
      <c r="J44" s="138"/>
      <c r="K44" s="138"/>
      <c r="L44" s="138"/>
      <c r="M44" s="138"/>
      <c r="N44" s="138"/>
      <c r="O44" s="138"/>
      <c r="P44" s="138"/>
      <c r="Q44" s="138"/>
      <c r="R44" s="138"/>
    </row>
    <row r="45" spans="3:18">
      <c r="J45" s="138"/>
      <c r="K45" s="138"/>
      <c r="L45" s="138"/>
      <c r="M45" s="138"/>
      <c r="N45" s="138"/>
      <c r="O45" s="138"/>
      <c r="P45" s="138"/>
      <c r="Q45" s="138"/>
      <c r="R45" s="138"/>
    </row>
    <row r="46" spans="3:18">
      <c r="J46" s="138"/>
      <c r="K46" s="138"/>
      <c r="L46" s="138"/>
      <c r="M46" s="138"/>
      <c r="N46" s="138"/>
      <c r="O46" s="138"/>
      <c r="P46" s="138"/>
      <c r="Q46" s="138"/>
      <c r="R46" s="138"/>
    </row>
    <row r="47" spans="3:18">
      <c r="J47" s="138"/>
      <c r="K47" s="138"/>
      <c r="L47" s="138"/>
      <c r="M47" s="138"/>
      <c r="N47" s="138"/>
      <c r="O47" s="138"/>
      <c r="P47" s="138"/>
      <c r="Q47" s="138"/>
      <c r="R47" s="138"/>
    </row>
    <row r="48" spans="3:18">
      <c r="J48" s="138"/>
      <c r="K48" s="138"/>
      <c r="L48" s="138"/>
      <c r="M48" s="138"/>
      <c r="N48" s="138"/>
      <c r="O48" s="138"/>
      <c r="P48" s="138"/>
      <c r="Q48" s="138"/>
      <c r="R48" s="138"/>
    </row>
    <row r="49" spans="10:18">
      <c r="J49" s="138"/>
      <c r="K49" s="138"/>
      <c r="L49" s="138"/>
      <c r="M49" s="138"/>
      <c r="N49" s="138"/>
      <c r="O49" s="138"/>
      <c r="P49" s="138"/>
      <c r="Q49" s="138"/>
      <c r="R49" s="138"/>
    </row>
    <row r="50" spans="10:18">
      <c r="J50" s="138"/>
      <c r="K50" s="138"/>
      <c r="L50" s="138"/>
      <c r="M50" s="138"/>
      <c r="N50" s="138"/>
      <c r="O50" s="138"/>
      <c r="P50" s="138"/>
      <c r="Q50" s="138"/>
      <c r="R50" s="138"/>
    </row>
    <row r="51" spans="10:18">
      <c r="J51" s="138"/>
      <c r="K51" s="138"/>
      <c r="L51" s="138"/>
      <c r="M51" s="138"/>
      <c r="N51" s="138"/>
      <c r="O51" s="138"/>
      <c r="P51" s="138"/>
      <c r="Q51" s="138"/>
      <c r="R51" s="138"/>
    </row>
    <row r="52" spans="10:18">
      <c r="J52" s="138"/>
      <c r="K52" s="138"/>
      <c r="L52" s="138"/>
      <c r="M52" s="138"/>
      <c r="N52" s="138"/>
      <c r="O52" s="138"/>
      <c r="P52" s="138"/>
      <c r="Q52" s="138"/>
      <c r="R52" s="138"/>
    </row>
    <row r="53" spans="10:18">
      <c r="J53" s="138"/>
      <c r="K53" s="138"/>
      <c r="L53" s="138"/>
      <c r="M53" s="138"/>
      <c r="N53" s="138"/>
      <c r="O53" s="138"/>
      <c r="P53" s="138"/>
      <c r="Q53" s="138"/>
      <c r="R53" s="138"/>
    </row>
    <row r="54" spans="10:18">
      <c r="J54" s="138"/>
      <c r="K54" s="138"/>
      <c r="L54" s="138"/>
      <c r="M54" s="138"/>
      <c r="N54" s="138"/>
      <c r="O54" s="138"/>
      <c r="P54" s="138"/>
      <c r="Q54" s="138"/>
      <c r="R54" s="138"/>
    </row>
    <row r="55" spans="10:18">
      <c r="J55" s="138"/>
      <c r="K55" s="138"/>
      <c r="L55" s="138"/>
      <c r="M55" s="138"/>
      <c r="N55" s="138"/>
      <c r="O55" s="138"/>
      <c r="P55" s="138"/>
      <c r="Q55" s="138"/>
      <c r="R55" s="138"/>
    </row>
    <row r="56" spans="10:18">
      <c r="J56" s="138"/>
      <c r="K56" s="138"/>
      <c r="L56" s="138"/>
      <c r="M56" s="138"/>
      <c r="N56" s="138"/>
      <c r="O56" s="138"/>
      <c r="P56" s="138"/>
      <c r="Q56" s="138"/>
      <c r="R56" s="138"/>
    </row>
    <row r="57" spans="10:18">
      <c r="J57" s="138"/>
      <c r="K57" s="138"/>
      <c r="L57" s="138"/>
      <c r="M57" s="138"/>
      <c r="N57" s="138"/>
      <c r="O57" s="138"/>
      <c r="P57" s="138"/>
      <c r="Q57" s="138"/>
      <c r="R57" s="138"/>
    </row>
    <row r="58" spans="10:18">
      <c r="J58" s="138"/>
      <c r="K58" s="138"/>
      <c r="L58" s="138"/>
      <c r="M58" s="138"/>
      <c r="N58" s="138"/>
      <c r="O58" s="138"/>
      <c r="P58" s="138"/>
      <c r="Q58" s="138"/>
      <c r="R58" s="138"/>
    </row>
    <row r="59" spans="10:18">
      <c r="J59" s="138"/>
      <c r="K59" s="138"/>
      <c r="L59" s="138"/>
      <c r="M59" s="138"/>
      <c r="N59" s="138"/>
      <c r="O59" s="138"/>
      <c r="P59" s="138"/>
      <c r="Q59" s="138"/>
      <c r="R59" s="138"/>
    </row>
    <row r="60" spans="10:18">
      <c r="J60" s="138"/>
      <c r="K60" s="138"/>
      <c r="L60" s="138"/>
      <c r="M60" s="138"/>
      <c r="N60" s="138"/>
      <c r="O60" s="138"/>
      <c r="P60" s="138"/>
      <c r="Q60" s="138"/>
      <c r="R60" s="138"/>
    </row>
    <row r="61" spans="10:18">
      <c r="J61" s="138"/>
      <c r="K61" s="138"/>
      <c r="L61" s="138"/>
      <c r="M61" s="138"/>
      <c r="N61" s="138"/>
      <c r="O61" s="138"/>
      <c r="P61" s="138"/>
      <c r="Q61" s="138"/>
      <c r="R61" s="138"/>
    </row>
  </sheetData>
  <mergeCells count="7">
    <mergeCell ref="A1:N1"/>
    <mergeCell ref="A2:N2"/>
    <mergeCell ref="A3:H3"/>
    <mergeCell ref="A6:A7"/>
    <mergeCell ref="B6:B7"/>
    <mergeCell ref="C6:H6"/>
    <mergeCell ref="I6:N6"/>
  </mergeCells>
  <printOptions horizontalCentered="1"/>
  <pageMargins left="0.75" right="0" top="0.75" bottom="0.75" header="0.5" footer="0.5"/>
  <pageSetup paperSize="9" orientation="landscape" horizontalDpi="300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sqref="A1:I1"/>
    </sheetView>
  </sheetViews>
  <sheetFormatPr defaultRowHeight="12.75"/>
  <cols>
    <col min="1" max="1" width="36.42578125" style="30" customWidth="1"/>
    <col min="2" max="2" width="11.28515625" style="30" customWidth="1"/>
    <col min="3" max="9" width="11.7109375" style="30" customWidth="1"/>
    <col min="10" max="10" width="9" style="30" customWidth="1"/>
    <col min="11" max="16384" width="9.140625" style="30"/>
  </cols>
  <sheetData>
    <row r="1" spans="1:13" ht="22.5" customHeight="1">
      <c r="A1" s="284" t="s">
        <v>290</v>
      </c>
      <c r="B1" s="284"/>
      <c r="C1" s="284"/>
      <c r="D1" s="284"/>
      <c r="E1" s="284"/>
      <c r="F1" s="284"/>
      <c r="G1" s="284"/>
      <c r="H1" s="284"/>
      <c r="I1" s="284"/>
    </row>
    <row r="2" spans="1:13" ht="18" customHeight="1">
      <c r="A2" s="291" t="s">
        <v>294</v>
      </c>
      <c r="B2" s="291"/>
      <c r="C2" s="291"/>
      <c r="D2" s="291"/>
      <c r="E2" s="291"/>
      <c r="F2" s="291"/>
      <c r="G2" s="291"/>
      <c r="H2" s="291"/>
      <c r="I2" s="291"/>
    </row>
    <row r="3" spans="1:13">
      <c r="A3" s="31"/>
      <c r="B3" s="32"/>
    </row>
    <row r="4" spans="1:13">
      <c r="A4" s="164" t="s">
        <v>347</v>
      </c>
      <c r="B4" s="168"/>
    </row>
    <row r="5" spans="1:13" ht="15.6" customHeight="1">
      <c r="A5" s="35"/>
      <c r="B5" s="35"/>
    </row>
    <row r="6" spans="1:13" ht="22.5" customHeight="1">
      <c r="A6" s="287" t="s">
        <v>273</v>
      </c>
      <c r="B6" s="287" t="s">
        <v>90</v>
      </c>
      <c r="C6" s="285">
        <v>2011</v>
      </c>
      <c r="D6" s="285"/>
      <c r="E6" s="290">
        <v>2012</v>
      </c>
      <c r="F6" s="286"/>
      <c r="G6" s="290" t="s">
        <v>295</v>
      </c>
      <c r="H6" s="285"/>
      <c r="I6" s="286"/>
    </row>
    <row r="7" spans="1:13" ht="22.5" customHeight="1">
      <c r="A7" s="295"/>
      <c r="B7" s="295"/>
      <c r="C7" s="236" t="s">
        <v>336</v>
      </c>
      <c r="D7" s="237" t="s">
        <v>337</v>
      </c>
      <c r="E7" s="237" t="s">
        <v>338</v>
      </c>
      <c r="F7" s="241" t="s">
        <v>339</v>
      </c>
      <c r="G7" s="178" t="s">
        <v>319</v>
      </c>
      <c r="H7" s="178" t="s">
        <v>327</v>
      </c>
      <c r="I7" s="240" t="s">
        <v>346</v>
      </c>
    </row>
    <row r="8" spans="1:13" ht="21" customHeight="1">
      <c r="A8" s="57" t="s">
        <v>274</v>
      </c>
      <c r="B8" s="58">
        <v>1.5400000000000003</v>
      </c>
      <c r="C8" s="113">
        <v>105.7</v>
      </c>
      <c r="D8" s="113">
        <v>105.7</v>
      </c>
      <c r="E8" s="112">
        <v>106.1</v>
      </c>
      <c r="F8" s="148">
        <v>106.9</v>
      </c>
      <c r="G8" s="148">
        <v>4.9924889262931524E-2</v>
      </c>
      <c r="H8" s="112">
        <v>0.4</v>
      </c>
      <c r="I8" s="142">
        <v>0.7</v>
      </c>
      <c r="J8" s="138"/>
      <c r="K8" s="138"/>
      <c r="L8" s="138"/>
      <c r="M8" s="138"/>
    </row>
    <row r="9" spans="1:13" ht="21" customHeight="1">
      <c r="A9" s="41" t="s">
        <v>275</v>
      </c>
      <c r="B9" s="46">
        <v>0.48000000000000004</v>
      </c>
      <c r="C9" s="109">
        <v>114</v>
      </c>
      <c r="D9" s="109">
        <v>115.1</v>
      </c>
      <c r="E9" s="108">
        <v>117.1</v>
      </c>
      <c r="F9" s="142">
        <v>117</v>
      </c>
      <c r="G9" s="142">
        <v>0.99569252021655941</v>
      </c>
      <c r="H9" s="108">
        <v>1.7</v>
      </c>
      <c r="I9" s="142">
        <v>0</v>
      </c>
      <c r="J9" s="138"/>
      <c r="K9" s="138"/>
      <c r="L9" s="138"/>
      <c r="M9" s="138"/>
    </row>
    <row r="10" spans="1:13" ht="21" customHeight="1">
      <c r="A10" s="41" t="s">
        <v>276</v>
      </c>
      <c r="B10" s="46">
        <v>3.2699999999999996</v>
      </c>
      <c r="C10" s="109">
        <v>111.1</v>
      </c>
      <c r="D10" s="109">
        <v>110.4</v>
      </c>
      <c r="E10" s="108">
        <v>111.2</v>
      </c>
      <c r="F10" s="142">
        <v>110.7</v>
      </c>
      <c r="G10" s="142">
        <v>-0.60935423795078114</v>
      </c>
      <c r="H10" s="108">
        <v>0.6</v>
      </c>
      <c r="I10" s="142">
        <v>-0.4</v>
      </c>
      <c r="J10" s="138"/>
      <c r="K10" s="138"/>
      <c r="L10" s="138"/>
      <c r="M10" s="138"/>
    </row>
    <row r="11" spans="1:13" ht="21" customHeight="1">
      <c r="A11" s="41" t="s">
        <v>277</v>
      </c>
      <c r="B11" s="46">
        <v>21.319999999999997</v>
      </c>
      <c r="C11" s="109">
        <v>103.3</v>
      </c>
      <c r="D11" s="109">
        <v>104</v>
      </c>
      <c r="E11" s="108">
        <v>105.7</v>
      </c>
      <c r="F11" s="142">
        <v>110.8</v>
      </c>
      <c r="G11" s="142">
        <v>0.63896898055068152</v>
      </c>
      <c r="H11" s="108">
        <v>1.7</v>
      </c>
      <c r="I11" s="142">
        <v>4.8</v>
      </c>
      <c r="J11" s="138"/>
      <c r="K11" s="138"/>
      <c r="L11" s="138"/>
      <c r="M11" s="138"/>
    </row>
    <row r="12" spans="1:13" ht="21" customHeight="1">
      <c r="A12" s="41" t="s">
        <v>278</v>
      </c>
      <c r="B12" s="46">
        <v>14.569999999999999</v>
      </c>
      <c r="C12" s="109">
        <v>106</v>
      </c>
      <c r="D12" s="109">
        <v>108</v>
      </c>
      <c r="E12" s="108">
        <v>109</v>
      </c>
      <c r="F12" s="142">
        <v>108.4</v>
      </c>
      <c r="G12" s="142">
        <v>1.885487323916895</v>
      </c>
      <c r="H12" s="108">
        <v>0.9</v>
      </c>
      <c r="I12" s="142">
        <v>-0.5</v>
      </c>
      <c r="J12" s="138"/>
      <c r="K12" s="138"/>
      <c r="L12" s="138"/>
      <c r="M12" s="138"/>
    </row>
    <row r="13" spans="1:13" ht="21" customHeight="1">
      <c r="A13" s="41" t="s">
        <v>279</v>
      </c>
      <c r="B13" s="46">
        <v>8.4499999999999993</v>
      </c>
      <c r="C13" s="109">
        <v>102.5</v>
      </c>
      <c r="D13" s="109">
        <v>102.7</v>
      </c>
      <c r="E13" s="108">
        <v>103.8</v>
      </c>
      <c r="F13" s="142">
        <v>104.1</v>
      </c>
      <c r="G13" s="142">
        <v>0.23623709391648953</v>
      </c>
      <c r="H13" s="108">
        <v>1.1000000000000001</v>
      </c>
      <c r="I13" s="142">
        <v>0.3</v>
      </c>
      <c r="J13" s="138"/>
      <c r="K13" s="138"/>
      <c r="L13" s="138"/>
      <c r="M13" s="138"/>
    </row>
    <row r="14" spans="1:13" ht="21" customHeight="1">
      <c r="A14" s="41" t="s">
        <v>280</v>
      </c>
      <c r="B14" s="46">
        <v>8.68</v>
      </c>
      <c r="C14" s="109">
        <v>106.5</v>
      </c>
      <c r="D14" s="109">
        <v>107.1</v>
      </c>
      <c r="E14" s="108">
        <v>108</v>
      </c>
      <c r="F14" s="142">
        <v>112.1</v>
      </c>
      <c r="G14" s="142">
        <v>0.53744786334912231</v>
      </c>
      <c r="H14" s="108">
        <v>0.8</v>
      </c>
      <c r="I14" s="142">
        <v>3.8</v>
      </c>
      <c r="J14" s="138"/>
      <c r="K14" s="138"/>
      <c r="L14" s="138"/>
      <c r="M14" s="138"/>
    </row>
    <row r="15" spans="1:13" ht="21" customHeight="1">
      <c r="A15" s="41" t="s">
        <v>281</v>
      </c>
      <c r="B15" s="46">
        <v>1.5400000000000003</v>
      </c>
      <c r="C15" s="109">
        <v>106.1</v>
      </c>
      <c r="D15" s="109">
        <v>107</v>
      </c>
      <c r="E15" s="108">
        <v>109.8</v>
      </c>
      <c r="F15" s="142">
        <v>109.7</v>
      </c>
      <c r="G15" s="142">
        <v>0.91327821327457015</v>
      </c>
      <c r="H15" s="108">
        <v>2.6</v>
      </c>
      <c r="I15" s="142">
        <v>-0.1</v>
      </c>
      <c r="J15" s="138"/>
      <c r="K15" s="138"/>
      <c r="L15" s="138"/>
      <c r="M15" s="138"/>
    </row>
    <row r="16" spans="1:13" ht="21" customHeight="1">
      <c r="A16" s="41" t="s">
        <v>282</v>
      </c>
      <c r="B16" s="46">
        <v>6.04</v>
      </c>
      <c r="C16" s="109">
        <v>101.1</v>
      </c>
      <c r="D16" s="109">
        <v>101.1</v>
      </c>
      <c r="E16" s="108">
        <v>102.2</v>
      </c>
      <c r="F16" s="142">
        <v>102.2</v>
      </c>
      <c r="G16" s="142">
        <v>0</v>
      </c>
      <c r="H16" s="108">
        <v>1.1000000000000001</v>
      </c>
      <c r="I16" s="142">
        <v>0</v>
      </c>
      <c r="J16" s="138"/>
      <c r="K16" s="138"/>
      <c r="L16" s="138"/>
      <c r="M16" s="138"/>
    </row>
    <row r="17" spans="1:13" ht="21" customHeight="1">
      <c r="A17" s="41" t="s">
        <v>283</v>
      </c>
      <c r="B17" s="46">
        <v>4.0799999999999992</v>
      </c>
      <c r="C17" s="109">
        <v>106.7</v>
      </c>
      <c r="D17" s="109">
        <v>106.8</v>
      </c>
      <c r="E17" s="108">
        <v>107.9</v>
      </c>
      <c r="F17" s="142">
        <v>107.9</v>
      </c>
      <c r="G17" s="142">
        <v>5.1139875025455583E-2</v>
      </c>
      <c r="H17" s="108">
        <v>1.1000000000000001</v>
      </c>
      <c r="I17" s="142">
        <v>0</v>
      </c>
      <c r="J17" s="138"/>
      <c r="K17" s="138"/>
      <c r="L17" s="138"/>
      <c r="M17" s="138"/>
    </row>
    <row r="18" spans="1:13" ht="21" customHeight="1">
      <c r="A18" s="41" t="s">
        <v>284</v>
      </c>
      <c r="B18" s="46">
        <v>10.35</v>
      </c>
      <c r="C18" s="109">
        <v>103.8</v>
      </c>
      <c r="D18" s="109">
        <v>104.2</v>
      </c>
      <c r="E18" s="108">
        <v>107</v>
      </c>
      <c r="F18" s="142">
        <v>109.5</v>
      </c>
      <c r="G18" s="142">
        <v>0.37911664180217136</v>
      </c>
      <c r="H18" s="108">
        <v>2.7</v>
      </c>
      <c r="I18" s="142">
        <v>2.2999999999999998</v>
      </c>
      <c r="J18" s="138"/>
      <c r="K18" s="138"/>
      <c r="L18" s="138"/>
      <c r="M18" s="138"/>
    </row>
    <row r="19" spans="1:13" ht="21" customHeight="1">
      <c r="A19" s="41" t="s">
        <v>285</v>
      </c>
      <c r="B19" s="46">
        <v>3.8400000000000003</v>
      </c>
      <c r="C19" s="109">
        <v>104</v>
      </c>
      <c r="D19" s="109">
        <v>104.6</v>
      </c>
      <c r="E19" s="108">
        <v>106.6</v>
      </c>
      <c r="F19" s="142">
        <v>110.8</v>
      </c>
      <c r="G19" s="142">
        <v>0.56861587396295399</v>
      </c>
      <c r="H19" s="108">
        <v>2</v>
      </c>
      <c r="I19" s="142">
        <v>3.9</v>
      </c>
      <c r="J19" s="138"/>
      <c r="K19" s="138"/>
      <c r="L19" s="138"/>
      <c r="M19" s="138"/>
    </row>
    <row r="20" spans="1:13" ht="21" customHeight="1">
      <c r="A20" s="41" t="s">
        <v>286</v>
      </c>
      <c r="B20" s="46">
        <v>1.7</v>
      </c>
      <c r="C20" s="109">
        <v>101.3</v>
      </c>
      <c r="D20" s="109">
        <v>100.3</v>
      </c>
      <c r="E20" s="108">
        <v>102.3</v>
      </c>
      <c r="F20" s="142">
        <v>104.1</v>
      </c>
      <c r="G20" s="142">
        <v>-0.97734030808732797</v>
      </c>
      <c r="H20" s="108">
        <v>2</v>
      </c>
      <c r="I20" s="142">
        <v>1.7</v>
      </c>
      <c r="J20" s="138"/>
      <c r="K20" s="138"/>
      <c r="L20" s="138"/>
      <c r="M20" s="138"/>
    </row>
    <row r="21" spans="1:13" ht="21" customHeight="1">
      <c r="A21" s="41" t="s">
        <v>287</v>
      </c>
      <c r="B21" s="46">
        <v>3.2199999999999998</v>
      </c>
      <c r="C21" s="109">
        <v>108.4</v>
      </c>
      <c r="D21" s="109">
        <v>108.4</v>
      </c>
      <c r="E21" s="108">
        <v>109.5</v>
      </c>
      <c r="F21" s="142">
        <v>109.5</v>
      </c>
      <c r="G21" s="142">
        <v>0</v>
      </c>
      <c r="H21" s="108">
        <v>1</v>
      </c>
      <c r="I21" s="142">
        <v>0</v>
      </c>
      <c r="J21" s="138"/>
      <c r="K21" s="138"/>
      <c r="L21" s="138"/>
      <c r="M21" s="138"/>
    </row>
    <row r="22" spans="1:13" ht="21" customHeight="1">
      <c r="A22" s="41" t="s">
        <v>288</v>
      </c>
      <c r="B22" s="46">
        <v>4.95</v>
      </c>
      <c r="C22" s="109">
        <v>103.3</v>
      </c>
      <c r="D22" s="109">
        <v>103.7</v>
      </c>
      <c r="E22" s="108">
        <v>104.5</v>
      </c>
      <c r="F22" s="142">
        <v>104.7</v>
      </c>
      <c r="G22" s="142">
        <v>0.3386502237460754</v>
      </c>
      <c r="H22" s="108">
        <v>0.8</v>
      </c>
      <c r="I22" s="142">
        <v>0.2</v>
      </c>
      <c r="J22" s="138"/>
      <c r="K22" s="138"/>
      <c r="L22" s="138"/>
      <c r="M22" s="138"/>
    </row>
    <row r="23" spans="1:13" ht="21" customHeight="1">
      <c r="A23" s="59" t="s">
        <v>289</v>
      </c>
      <c r="B23" s="47">
        <v>5.95</v>
      </c>
      <c r="C23" s="109">
        <v>108.9</v>
      </c>
      <c r="D23" s="109">
        <v>109</v>
      </c>
      <c r="E23" s="108">
        <v>109.2</v>
      </c>
      <c r="F23" s="142">
        <v>109.1</v>
      </c>
      <c r="G23" s="142">
        <v>5.8844516495127008E-2</v>
      </c>
      <c r="H23" s="108">
        <v>0.2</v>
      </c>
      <c r="I23" s="142">
        <v>-0.1</v>
      </c>
      <c r="J23" s="138"/>
      <c r="K23" s="138"/>
      <c r="L23" s="138"/>
      <c r="M23" s="138"/>
    </row>
    <row r="24" spans="1:13" ht="21" customHeight="1">
      <c r="A24" s="181" t="s">
        <v>292</v>
      </c>
      <c r="B24" s="44">
        <v>100</v>
      </c>
      <c r="C24" s="111">
        <v>104.8</v>
      </c>
      <c r="D24" s="111">
        <v>105.4</v>
      </c>
      <c r="E24" s="110">
        <v>106.8</v>
      </c>
      <c r="F24" s="143">
        <v>108.6</v>
      </c>
      <c r="G24" s="143">
        <v>0.54456029105452031</v>
      </c>
      <c r="H24" s="110">
        <v>1.3</v>
      </c>
      <c r="I24" s="143">
        <v>1.7</v>
      </c>
      <c r="J24" s="138"/>
      <c r="K24" s="138"/>
      <c r="L24" s="138"/>
      <c r="M24" s="138"/>
    </row>
    <row r="25" spans="1:13">
      <c r="E25" s="113"/>
      <c r="F25" s="109"/>
    </row>
    <row r="26" spans="1:13">
      <c r="B26" s="48"/>
      <c r="C26" s="48"/>
      <c r="D26" s="48"/>
      <c r="E26" s="109"/>
      <c r="F26" s="109"/>
      <c r="G26" s="48"/>
      <c r="H26" s="48"/>
      <c r="I26" s="48"/>
    </row>
    <row r="28" spans="1:13">
      <c r="C28" s="163"/>
      <c r="D28" s="163"/>
      <c r="E28" s="163"/>
      <c r="F28" s="163"/>
      <c r="G28" s="163"/>
      <c r="H28" s="163"/>
      <c r="I28" s="163"/>
      <c r="J28" s="163"/>
    </row>
  </sheetData>
  <mergeCells count="7">
    <mergeCell ref="A1:I1"/>
    <mergeCell ref="A2:I2"/>
    <mergeCell ref="A6:A7"/>
    <mergeCell ref="B6:B7"/>
    <mergeCell ref="C6:D6"/>
    <mergeCell ref="E6:F6"/>
    <mergeCell ref="G6:I6"/>
  </mergeCells>
  <printOptions horizontalCentered="1" verticalCentered="1"/>
  <pageMargins left="0.75" right="0" top="0.75" bottom="0.75" header="0.5" footer="0.5"/>
  <pageSetup paperSize="9" orientation="landscape" horizontalDpi="300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2"/>
  <sheetViews>
    <sheetView workbookViewId="0"/>
  </sheetViews>
  <sheetFormatPr defaultColWidth="8.85546875" defaultRowHeight="12.75"/>
  <cols>
    <col min="1" max="1" width="11.42578125" style="62" customWidth="1"/>
    <col min="2" max="2" width="8.28515625" style="62" customWidth="1"/>
    <col min="3" max="6" width="6.140625" style="62" customWidth="1"/>
    <col min="7" max="7" width="6.140625" style="63" customWidth="1"/>
    <col min="8" max="13" width="6.140625" style="62" customWidth="1"/>
    <col min="14" max="14" width="6.140625" style="171" customWidth="1"/>
    <col min="15" max="39" width="8.85546875" style="171"/>
    <col min="40" max="16384" width="8.85546875" style="62"/>
  </cols>
  <sheetData>
    <row r="1" spans="1:39" ht="21.75" customHeight="1">
      <c r="A1" s="60" t="s">
        <v>348</v>
      </c>
      <c r="B1" s="61"/>
    </row>
    <row r="2" spans="1:39" ht="16.899999999999999" customHeight="1">
      <c r="A2" s="63"/>
      <c r="B2" s="176"/>
      <c r="K2" s="64"/>
    </row>
    <row r="3" spans="1:39" ht="69.75" customHeight="1">
      <c r="A3" s="65"/>
      <c r="B3" s="177" t="s">
        <v>328</v>
      </c>
      <c r="C3" s="300" t="s">
        <v>296</v>
      </c>
      <c r="D3" s="301"/>
      <c r="E3" s="301"/>
      <c r="F3" s="301"/>
      <c r="G3" s="301"/>
      <c r="H3" s="301"/>
      <c r="I3" s="301"/>
      <c r="J3" s="302"/>
      <c r="K3" s="300" t="s">
        <v>297</v>
      </c>
      <c r="L3" s="301"/>
      <c r="M3" s="301"/>
      <c r="N3" s="302"/>
    </row>
    <row r="4" spans="1:39" ht="30" customHeight="1">
      <c r="A4" s="195"/>
      <c r="B4" s="196">
        <v>2001</v>
      </c>
      <c r="C4" s="197">
        <v>2002</v>
      </c>
      <c r="D4" s="194">
        <v>2003</v>
      </c>
      <c r="E4" s="194">
        <v>2004</v>
      </c>
      <c r="F4" s="194">
        <v>2005</v>
      </c>
      <c r="G4" s="194">
        <v>2006</v>
      </c>
      <c r="H4" s="194">
        <v>2007</v>
      </c>
      <c r="I4" s="194">
        <v>2008</v>
      </c>
      <c r="J4" s="198">
        <v>2009</v>
      </c>
      <c r="K4" s="199">
        <v>2009</v>
      </c>
      <c r="L4" s="200">
        <v>2010</v>
      </c>
      <c r="M4" s="200">
        <v>2011</v>
      </c>
      <c r="N4" s="201">
        <v>2012</v>
      </c>
      <c r="O4" s="66"/>
      <c r="P4" s="66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</row>
    <row r="5" spans="1:39" ht="32.25" customHeight="1">
      <c r="A5" s="202" t="s">
        <v>298</v>
      </c>
      <c r="B5" s="203">
        <v>124.9</v>
      </c>
      <c r="C5" s="204">
        <v>100.3</v>
      </c>
      <c r="D5" s="205">
        <v>105.8</v>
      </c>
      <c r="E5" s="205">
        <v>109.5</v>
      </c>
      <c r="F5" s="205">
        <v>118.7</v>
      </c>
      <c r="G5" s="205">
        <v>126.7</v>
      </c>
      <c r="H5" s="205">
        <v>140.69999999999999</v>
      </c>
      <c r="I5" s="205">
        <v>159</v>
      </c>
      <c r="J5" s="203">
        <v>166</v>
      </c>
      <c r="K5" s="204"/>
      <c r="L5" s="182">
        <v>100.3</v>
      </c>
      <c r="M5" s="182">
        <v>102.8</v>
      </c>
      <c r="N5" s="183">
        <v>106.7</v>
      </c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39" ht="32.25" customHeight="1">
      <c r="A6" s="202" t="s">
        <v>299</v>
      </c>
      <c r="B6" s="203">
        <v>124.9</v>
      </c>
      <c r="C6" s="204">
        <v>100.5</v>
      </c>
      <c r="D6" s="205">
        <v>106.8</v>
      </c>
      <c r="E6" s="205">
        <v>112.2</v>
      </c>
      <c r="F6" s="205">
        <v>122.5</v>
      </c>
      <c r="G6" s="205">
        <v>127.3</v>
      </c>
      <c r="H6" s="205">
        <v>140.69999999999999</v>
      </c>
      <c r="I6" s="205">
        <v>159</v>
      </c>
      <c r="J6" s="203">
        <v>166</v>
      </c>
      <c r="K6" s="204"/>
      <c r="L6" s="182">
        <v>100.3</v>
      </c>
      <c r="M6" s="182">
        <v>104.1</v>
      </c>
      <c r="N6" s="183">
        <v>106.8</v>
      </c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39" ht="32.25" customHeight="1">
      <c r="A7" s="202" t="s">
        <v>300</v>
      </c>
      <c r="B7" s="203">
        <v>125</v>
      </c>
      <c r="C7" s="204">
        <v>100.6</v>
      </c>
      <c r="D7" s="205">
        <v>107</v>
      </c>
      <c r="E7" s="205">
        <v>112.3</v>
      </c>
      <c r="F7" s="205">
        <v>122.5</v>
      </c>
      <c r="G7" s="205">
        <v>127.3</v>
      </c>
      <c r="H7" s="205">
        <v>141.19999999999999</v>
      </c>
      <c r="I7" s="205">
        <v>157.9</v>
      </c>
      <c r="J7" s="203">
        <v>163.5</v>
      </c>
      <c r="K7" s="204"/>
      <c r="L7" s="182">
        <v>98.8</v>
      </c>
      <c r="M7" s="182">
        <v>104.5</v>
      </c>
      <c r="N7" s="183">
        <v>106.8</v>
      </c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39" s="68" customFormat="1" ht="32.25" customHeight="1">
      <c r="A8" s="206" t="s">
        <v>301</v>
      </c>
      <c r="B8" s="207">
        <v>124.9</v>
      </c>
      <c r="C8" s="208">
        <v>100.5</v>
      </c>
      <c r="D8" s="209">
        <v>106.5</v>
      </c>
      <c r="E8" s="209">
        <v>111.3</v>
      </c>
      <c r="F8" s="209">
        <v>121.3</v>
      </c>
      <c r="G8" s="209">
        <v>127.1</v>
      </c>
      <c r="H8" s="209">
        <v>140.9</v>
      </c>
      <c r="I8" s="209">
        <v>158.69999999999999</v>
      </c>
      <c r="J8" s="207">
        <v>165.2</v>
      </c>
      <c r="K8" s="208"/>
      <c r="L8" s="185">
        <v>99.8</v>
      </c>
      <c r="M8" s="185">
        <v>103.8</v>
      </c>
      <c r="N8" s="186">
        <v>106.8</v>
      </c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</row>
    <row r="9" spans="1:39" ht="32.25" customHeight="1">
      <c r="A9" s="202" t="s">
        <v>302</v>
      </c>
      <c r="B9" s="203">
        <v>124.9</v>
      </c>
      <c r="C9" s="204">
        <v>100.7</v>
      </c>
      <c r="D9" s="205">
        <v>107.1</v>
      </c>
      <c r="E9" s="205">
        <v>112.3</v>
      </c>
      <c r="F9" s="205">
        <v>122.5</v>
      </c>
      <c r="G9" s="205">
        <v>127.9</v>
      </c>
      <c r="H9" s="205">
        <v>144.1</v>
      </c>
      <c r="I9" s="205">
        <v>157.9</v>
      </c>
      <c r="J9" s="203"/>
      <c r="K9" s="204">
        <v>100.2</v>
      </c>
      <c r="L9" s="182">
        <v>98.8</v>
      </c>
      <c r="M9" s="182">
        <v>104.5</v>
      </c>
      <c r="N9" s="183">
        <v>108.6</v>
      </c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39" ht="32.25" customHeight="1">
      <c r="A10" s="202" t="s">
        <v>266</v>
      </c>
      <c r="B10" s="203">
        <v>124.9</v>
      </c>
      <c r="C10" s="204">
        <v>101.5</v>
      </c>
      <c r="D10" s="205">
        <v>107.1</v>
      </c>
      <c r="E10" s="205">
        <v>112.3</v>
      </c>
      <c r="F10" s="205">
        <v>122.7</v>
      </c>
      <c r="G10" s="205">
        <v>127.9</v>
      </c>
      <c r="H10" s="205">
        <v>144.30000000000001</v>
      </c>
      <c r="I10" s="205">
        <v>157.9</v>
      </c>
      <c r="J10" s="203"/>
      <c r="K10" s="204">
        <v>100</v>
      </c>
      <c r="L10" s="182">
        <v>100.2</v>
      </c>
      <c r="M10" s="182">
        <v>104.4</v>
      </c>
      <c r="N10" s="183">
        <v>108.6</v>
      </c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</row>
    <row r="11" spans="1:39" ht="32.25" customHeight="1">
      <c r="A11" s="202" t="s">
        <v>303</v>
      </c>
      <c r="B11" s="203">
        <v>124.9</v>
      </c>
      <c r="C11" s="204">
        <v>101.5</v>
      </c>
      <c r="D11" s="205">
        <v>107.1</v>
      </c>
      <c r="E11" s="205">
        <v>115.5</v>
      </c>
      <c r="F11" s="205">
        <v>122.7</v>
      </c>
      <c r="G11" s="205">
        <v>129.9</v>
      </c>
      <c r="H11" s="205">
        <v>147.4</v>
      </c>
      <c r="I11" s="205">
        <v>161.19999999999999</v>
      </c>
      <c r="J11" s="203"/>
      <c r="K11" s="204">
        <v>99.8</v>
      </c>
      <c r="L11" s="182">
        <v>100.4</v>
      </c>
      <c r="M11" s="182">
        <v>104.4</v>
      </c>
      <c r="N11" s="183">
        <v>108.6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39" s="68" customFormat="1" ht="32.25" customHeight="1">
      <c r="A12" s="206" t="s">
        <v>304</v>
      </c>
      <c r="B12" s="207">
        <v>124.9</v>
      </c>
      <c r="C12" s="208">
        <v>101.3</v>
      </c>
      <c r="D12" s="209">
        <v>107.1</v>
      </c>
      <c r="E12" s="209">
        <v>113.4</v>
      </c>
      <c r="F12" s="209">
        <v>122.6</v>
      </c>
      <c r="G12" s="209">
        <v>128.6</v>
      </c>
      <c r="H12" s="209">
        <v>145.19999999999999</v>
      </c>
      <c r="I12" s="209">
        <v>159</v>
      </c>
      <c r="J12" s="207"/>
      <c r="K12" s="208">
        <v>100</v>
      </c>
      <c r="L12" s="185">
        <v>99.8</v>
      </c>
      <c r="M12" s="185">
        <v>104.4</v>
      </c>
      <c r="N12" s="186">
        <v>108.6</v>
      </c>
      <c r="O12" s="75"/>
      <c r="P12" s="75"/>
      <c r="Q12" s="75"/>
      <c r="R12" s="242"/>
      <c r="S12" s="75"/>
      <c r="T12" s="75"/>
      <c r="U12" s="75"/>
      <c r="V12" s="75"/>
      <c r="W12" s="75"/>
      <c r="X12" s="75"/>
      <c r="Y12" s="75"/>
      <c r="Z12" s="75"/>
      <c r="AA12" s="75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</row>
    <row r="13" spans="1:39" ht="32.25" customHeight="1">
      <c r="A13" s="202" t="s">
        <v>305</v>
      </c>
      <c r="B13" s="203">
        <v>126.9</v>
      </c>
      <c r="C13" s="204">
        <v>105.4</v>
      </c>
      <c r="D13" s="205">
        <v>108.1</v>
      </c>
      <c r="E13" s="205">
        <v>116.4</v>
      </c>
      <c r="F13" s="205">
        <v>124.6</v>
      </c>
      <c r="G13" s="205">
        <v>134.4</v>
      </c>
      <c r="H13" s="205">
        <v>150.5</v>
      </c>
      <c r="I13" s="205">
        <v>165.2</v>
      </c>
      <c r="J13" s="203"/>
      <c r="K13" s="204">
        <v>100.6</v>
      </c>
      <c r="L13" s="182">
        <v>100.9</v>
      </c>
      <c r="M13" s="187">
        <v>104.3</v>
      </c>
      <c r="N13" s="188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39" ht="32.25" customHeight="1">
      <c r="A14" s="202" t="s">
        <v>306</v>
      </c>
      <c r="B14" s="203">
        <v>127.4</v>
      </c>
      <c r="C14" s="204">
        <v>105.4</v>
      </c>
      <c r="D14" s="205">
        <v>108.6</v>
      </c>
      <c r="E14" s="205">
        <v>116.4</v>
      </c>
      <c r="F14" s="205">
        <v>124.6</v>
      </c>
      <c r="G14" s="205">
        <v>135.1</v>
      </c>
      <c r="H14" s="205">
        <v>151.30000000000001</v>
      </c>
      <c r="I14" s="205">
        <v>167.5</v>
      </c>
      <c r="J14" s="203"/>
      <c r="K14" s="204">
        <v>100.2</v>
      </c>
      <c r="L14" s="182">
        <v>100.8</v>
      </c>
      <c r="M14" s="187">
        <v>105</v>
      </c>
      <c r="N14" s="188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39" ht="32.25" customHeight="1">
      <c r="A15" s="202" t="s">
        <v>307</v>
      </c>
      <c r="B15" s="203">
        <v>127.4</v>
      </c>
      <c r="C15" s="204">
        <v>105.4</v>
      </c>
      <c r="D15" s="205">
        <v>109.4</v>
      </c>
      <c r="E15" s="205">
        <v>117</v>
      </c>
      <c r="F15" s="205">
        <v>124.6</v>
      </c>
      <c r="G15" s="205">
        <v>135.1</v>
      </c>
      <c r="H15" s="205">
        <v>151.6</v>
      </c>
      <c r="I15" s="205">
        <v>169.2</v>
      </c>
      <c r="J15" s="203"/>
      <c r="K15" s="204">
        <v>100.2</v>
      </c>
      <c r="L15" s="182">
        <v>100.8</v>
      </c>
      <c r="M15" s="187">
        <v>105.2</v>
      </c>
      <c r="N15" s="188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39" s="68" customFormat="1" ht="32.25" customHeight="1">
      <c r="A16" s="206" t="s">
        <v>308</v>
      </c>
      <c r="B16" s="207">
        <v>127.2</v>
      </c>
      <c r="C16" s="208">
        <v>105.4</v>
      </c>
      <c r="D16" s="209">
        <v>108.7</v>
      </c>
      <c r="E16" s="209">
        <v>116.6</v>
      </c>
      <c r="F16" s="209">
        <v>124.6</v>
      </c>
      <c r="G16" s="209">
        <v>134.9</v>
      </c>
      <c r="H16" s="209">
        <v>151.1</v>
      </c>
      <c r="I16" s="209">
        <v>167.3</v>
      </c>
      <c r="J16" s="207"/>
      <c r="K16" s="208">
        <v>100.3</v>
      </c>
      <c r="L16" s="209">
        <v>100.9</v>
      </c>
      <c r="M16" s="189">
        <v>104.8</v>
      </c>
      <c r="N16" s="190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</row>
    <row r="17" spans="1:39" ht="32.25" customHeight="1">
      <c r="A17" s="202" t="s">
        <v>309</v>
      </c>
      <c r="B17" s="203">
        <v>127.6</v>
      </c>
      <c r="C17" s="204">
        <v>105.2</v>
      </c>
      <c r="D17" s="205">
        <v>109.4</v>
      </c>
      <c r="E17" s="205">
        <v>117.3</v>
      </c>
      <c r="F17" s="205">
        <v>125.3</v>
      </c>
      <c r="G17" s="205">
        <v>135.1</v>
      </c>
      <c r="H17" s="205">
        <v>152.9</v>
      </c>
      <c r="I17" s="205">
        <v>170</v>
      </c>
      <c r="J17" s="203"/>
      <c r="K17" s="204">
        <v>100.3</v>
      </c>
      <c r="L17" s="182">
        <v>101.4</v>
      </c>
      <c r="M17" s="182">
        <v>105.4</v>
      </c>
      <c r="N17" s="183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39" ht="32.25" customHeight="1">
      <c r="A18" s="202" t="s">
        <v>310</v>
      </c>
      <c r="B18" s="203">
        <v>128.4</v>
      </c>
      <c r="C18" s="204">
        <v>105.3</v>
      </c>
      <c r="D18" s="205">
        <v>109.5</v>
      </c>
      <c r="E18" s="205">
        <v>117.8</v>
      </c>
      <c r="F18" s="205">
        <v>126.1</v>
      </c>
      <c r="G18" s="205">
        <v>136.9</v>
      </c>
      <c r="H18" s="205">
        <v>151.1</v>
      </c>
      <c r="I18" s="205">
        <v>168.7</v>
      </c>
      <c r="J18" s="203"/>
      <c r="K18" s="204">
        <v>100.3</v>
      </c>
      <c r="L18" s="182">
        <v>101.6</v>
      </c>
      <c r="M18" s="182">
        <v>105.4</v>
      </c>
      <c r="N18" s="183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39" ht="32.25" customHeight="1">
      <c r="A19" s="202" t="s">
        <v>311</v>
      </c>
      <c r="B19" s="203">
        <v>128.5</v>
      </c>
      <c r="C19" s="204">
        <v>105.3</v>
      </c>
      <c r="D19" s="205">
        <v>109.5</v>
      </c>
      <c r="E19" s="205">
        <v>118.4</v>
      </c>
      <c r="F19" s="205">
        <v>126.1</v>
      </c>
      <c r="G19" s="205">
        <v>137.1</v>
      </c>
      <c r="H19" s="205">
        <v>151.4</v>
      </c>
      <c r="I19" s="205">
        <v>167.2</v>
      </c>
      <c r="J19" s="203"/>
      <c r="K19" s="204">
        <v>100.3</v>
      </c>
      <c r="L19" s="182">
        <v>101.7</v>
      </c>
      <c r="M19" s="182">
        <v>105.5</v>
      </c>
      <c r="N19" s="183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39" s="68" customFormat="1" ht="32.25" customHeight="1">
      <c r="A20" s="206" t="s">
        <v>312</v>
      </c>
      <c r="B20" s="207">
        <v>128.19999999999999</v>
      </c>
      <c r="C20" s="208">
        <v>105.3</v>
      </c>
      <c r="D20" s="209">
        <v>109.5</v>
      </c>
      <c r="E20" s="209">
        <v>117.8</v>
      </c>
      <c r="F20" s="209">
        <v>125.8</v>
      </c>
      <c r="G20" s="209">
        <v>136.4</v>
      </c>
      <c r="H20" s="209">
        <v>151.80000000000001</v>
      </c>
      <c r="I20" s="209">
        <v>168.6</v>
      </c>
      <c r="J20" s="207"/>
      <c r="K20" s="208">
        <v>100.3</v>
      </c>
      <c r="L20" s="209">
        <v>101.6</v>
      </c>
      <c r="M20" s="209">
        <v>105.4</v>
      </c>
      <c r="N20" s="207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</row>
    <row r="21" spans="1:39" s="69" customFormat="1" ht="32.25" customHeight="1">
      <c r="A21" s="210" t="s">
        <v>313</v>
      </c>
      <c r="B21" s="211">
        <v>126.3</v>
      </c>
      <c r="C21" s="212">
        <v>103.1</v>
      </c>
      <c r="D21" s="213">
        <v>107.9</v>
      </c>
      <c r="E21" s="213">
        <v>114.8</v>
      </c>
      <c r="F21" s="213">
        <v>123.6</v>
      </c>
      <c r="G21" s="213">
        <v>131.80000000000001</v>
      </c>
      <c r="H21" s="213">
        <v>147.19999999999999</v>
      </c>
      <c r="I21" s="213">
        <v>163.4</v>
      </c>
      <c r="J21" s="214"/>
      <c r="K21" s="215"/>
      <c r="L21" s="191">
        <v>100.5</v>
      </c>
      <c r="M21" s="191">
        <v>104.6</v>
      </c>
      <c r="N21" s="192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</row>
    <row r="22" spans="1:39" s="69" customFormat="1" ht="54" customHeight="1">
      <c r="A22" s="216" t="s">
        <v>314</v>
      </c>
      <c r="B22" s="217">
        <v>3.8</v>
      </c>
      <c r="C22" s="218">
        <v>4.5999999999999996</v>
      </c>
      <c r="D22" s="219">
        <v>4.7</v>
      </c>
      <c r="E22" s="219">
        <v>6.3</v>
      </c>
      <c r="F22" s="219">
        <v>7.7</v>
      </c>
      <c r="G22" s="219">
        <v>6.6</v>
      </c>
      <c r="H22" s="219">
        <v>11.8</v>
      </c>
      <c r="I22" s="219">
        <v>11</v>
      </c>
      <c r="J22" s="220"/>
      <c r="K22" s="221">
        <v>0.1</v>
      </c>
      <c r="L22" s="193">
        <v>-0.1</v>
      </c>
      <c r="M22" s="219">
        <v>4.0999999999999996</v>
      </c>
      <c r="N22" s="217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</row>
  </sheetData>
  <mergeCells count="2">
    <mergeCell ref="C3:J3"/>
    <mergeCell ref="K3:N3"/>
  </mergeCells>
  <pageMargins left="0.5" right="0.5" top="0.75" bottom="0.75" header="0.5" footer="0.5"/>
  <pageSetup paperSize="9" orientation="portrait" r:id="rId1"/>
  <headerFooter alignWithMargins="0">
    <oddHeader>&amp;C&amp;"Times New Roman,Regular"&amp;12 13</oddHeader>
    <oddFooter xml:space="preserve">&amp;C&amp;"Times New Roman,Regular"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E21"/>
  <sheetViews>
    <sheetView zoomScaleNormal="100" workbookViewId="0"/>
  </sheetViews>
  <sheetFormatPr defaultColWidth="10.42578125" defaultRowHeight="27" customHeight="1"/>
  <cols>
    <col min="1" max="1" width="11.42578125" style="62" customWidth="1"/>
    <col min="2" max="9" width="6.7109375" style="63" customWidth="1"/>
    <col min="10" max="13" width="6.7109375" style="62" customWidth="1"/>
    <col min="14" max="26" width="6.85546875" style="62" customWidth="1"/>
    <col min="27" max="27" width="4.85546875" style="62" bestFit="1" customWidth="1"/>
    <col min="28" max="28" width="10.42578125" style="62" customWidth="1"/>
    <col min="29" max="29" width="11.140625" style="62" customWidth="1"/>
    <col min="30" max="16384" width="10.42578125" style="62"/>
  </cols>
  <sheetData>
    <row r="1" spans="1:31" ht="24" customHeight="1">
      <c r="A1" s="60" t="s">
        <v>349</v>
      </c>
      <c r="B1" s="70"/>
    </row>
    <row r="2" spans="1:31" ht="21.75" customHeight="1">
      <c r="A2" s="141"/>
    </row>
    <row r="3" spans="1:31" ht="27" customHeight="1">
      <c r="A3" s="222"/>
      <c r="B3" s="231">
        <v>2001</v>
      </c>
      <c r="C3" s="232">
        <v>2002</v>
      </c>
      <c r="D3" s="232">
        <v>2003</v>
      </c>
      <c r="E3" s="232">
        <v>2004</v>
      </c>
      <c r="F3" s="232">
        <v>2005</v>
      </c>
      <c r="G3" s="232">
        <v>2006</v>
      </c>
      <c r="H3" s="232">
        <v>2007</v>
      </c>
      <c r="I3" s="233">
        <v>2008</v>
      </c>
      <c r="J3" s="232">
        <v>2009</v>
      </c>
      <c r="K3" s="233">
        <v>2010</v>
      </c>
      <c r="L3" s="232">
        <v>2011</v>
      </c>
      <c r="M3" s="232">
        <v>2012</v>
      </c>
      <c r="N3" s="71"/>
      <c r="O3" s="71"/>
      <c r="P3" s="72"/>
      <c r="Q3" s="72"/>
      <c r="R3" s="72"/>
      <c r="S3" s="72"/>
      <c r="T3" s="72"/>
      <c r="U3" s="72"/>
      <c r="V3" s="73"/>
      <c r="W3" s="72"/>
      <c r="X3" s="73"/>
      <c r="Y3" s="72"/>
      <c r="Z3" s="72"/>
    </row>
    <row r="4" spans="1:31" ht="33.75" customHeight="1">
      <c r="A4" s="222" t="s">
        <v>298</v>
      </c>
      <c r="B4" s="223">
        <v>59.9</v>
      </c>
      <c r="C4" s="223">
        <v>61.7</v>
      </c>
      <c r="D4" s="223">
        <v>65</v>
      </c>
      <c r="E4" s="223">
        <v>67.3</v>
      </c>
      <c r="F4" s="223">
        <v>73</v>
      </c>
      <c r="G4" s="223">
        <v>77.900000000000006</v>
      </c>
      <c r="H4" s="223">
        <v>86.5</v>
      </c>
      <c r="I4" s="223">
        <v>97.8</v>
      </c>
      <c r="J4" s="223">
        <v>102.1</v>
      </c>
      <c r="K4" s="224">
        <v>100.3</v>
      </c>
      <c r="L4" s="224">
        <v>102.8</v>
      </c>
      <c r="M4" s="224">
        <v>106.7</v>
      </c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140"/>
      <c r="AB4" s="140"/>
      <c r="AC4" s="140"/>
      <c r="AD4" s="140"/>
      <c r="AE4" s="140"/>
    </row>
    <row r="5" spans="1:31" ht="33.75" customHeight="1">
      <c r="A5" s="222" t="s">
        <v>299</v>
      </c>
      <c r="B5" s="223">
        <v>59.9</v>
      </c>
      <c r="C5" s="223">
        <v>61.8</v>
      </c>
      <c r="D5" s="223">
        <v>65.7</v>
      </c>
      <c r="E5" s="223">
        <v>69</v>
      </c>
      <c r="F5" s="223">
        <v>75.3</v>
      </c>
      <c r="G5" s="223">
        <v>78.3</v>
      </c>
      <c r="H5" s="223">
        <v>86.5</v>
      </c>
      <c r="I5" s="223">
        <v>97.8</v>
      </c>
      <c r="J5" s="223">
        <v>102.1</v>
      </c>
      <c r="K5" s="224">
        <v>100.3</v>
      </c>
      <c r="L5" s="224">
        <v>104.1</v>
      </c>
      <c r="M5" s="224">
        <v>106.8</v>
      </c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140"/>
      <c r="AB5" s="140"/>
      <c r="AC5" s="140"/>
      <c r="AD5" s="140"/>
      <c r="AE5" s="140"/>
    </row>
    <row r="6" spans="1:31" s="68" customFormat="1" ht="33.75" customHeight="1">
      <c r="A6" s="222" t="s">
        <v>300</v>
      </c>
      <c r="B6" s="223">
        <v>59.9</v>
      </c>
      <c r="C6" s="223">
        <v>61.9</v>
      </c>
      <c r="D6" s="223">
        <v>65.8</v>
      </c>
      <c r="E6" s="223">
        <v>69.099999999999994</v>
      </c>
      <c r="F6" s="223">
        <v>75.3</v>
      </c>
      <c r="G6" s="223">
        <v>78.3</v>
      </c>
      <c r="H6" s="223">
        <v>86.8</v>
      </c>
      <c r="I6" s="223">
        <v>97.1</v>
      </c>
      <c r="J6" s="223">
        <v>100.6</v>
      </c>
      <c r="K6" s="224">
        <v>98.8</v>
      </c>
      <c r="L6" s="224">
        <v>104.5</v>
      </c>
      <c r="M6" s="224">
        <v>106.8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140"/>
      <c r="AB6" s="140"/>
      <c r="AC6" s="140"/>
      <c r="AD6" s="140"/>
      <c r="AE6" s="140"/>
    </row>
    <row r="7" spans="1:31" ht="33.75" customHeight="1">
      <c r="A7" s="225" t="s">
        <v>301</v>
      </c>
      <c r="B7" s="226">
        <v>59.9</v>
      </c>
      <c r="C7" s="226">
        <v>61.8</v>
      </c>
      <c r="D7" s="226">
        <v>65.5</v>
      </c>
      <c r="E7" s="226">
        <v>68.5</v>
      </c>
      <c r="F7" s="226">
        <v>74.599999999999994</v>
      </c>
      <c r="G7" s="226">
        <v>78.2</v>
      </c>
      <c r="H7" s="226">
        <v>86.6</v>
      </c>
      <c r="I7" s="226">
        <v>97.6</v>
      </c>
      <c r="J7" s="226">
        <v>101.6</v>
      </c>
      <c r="K7" s="227">
        <v>99.8</v>
      </c>
      <c r="L7" s="227">
        <v>103.8</v>
      </c>
      <c r="M7" s="227">
        <v>106.8</v>
      </c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140"/>
      <c r="AB7" s="140"/>
      <c r="AC7" s="140"/>
      <c r="AD7" s="140"/>
      <c r="AE7" s="140"/>
    </row>
    <row r="8" spans="1:31" ht="33.75" customHeight="1">
      <c r="A8" s="222" t="s">
        <v>302</v>
      </c>
      <c r="B8" s="223">
        <v>59.9</v>
      </c>
      <c r="C8" s="223">
        <v>61.9</v>
      </c>
      <c r="D8" s="223">
        <v>65.900000000000006</v>
      </c>
      <c r="E8" s="223">
        <v>69.099999999999994</v>
      </c>
      <c r="F8" s="223">
        <v>75.3</v>
      </c>
      <c r="G8" s="223">
        <v>78.7</v>
      </c>
      <c r="H8" s="223">
        <v>88.6</v>
      </c>
      <c r="I8" s="223">
        <v>97.1</v>
      </c>
      <c r="J8" s="223">
        <v>100.2</v>
      </c>
      <c r="K8" s="224">
        <v>98.8</v>
      </c>
      <c r="L8" s="224">
        <v>104.5</v>
      </c>
      <c r="M8" s="224">
        <v>108.6</v>
      </c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40"/>
      <c r="AB8" s="140"/>
      <c r="AC8" s="140"/>
      <c r="AD8" s="140"/>
      <c r="AE8" s="140"/>
    </row>
    <row r="9" spans="1:31" ht="33.75" customHeight="1">
      <c r="A9" s="222" t="s">
        <v>266</v>
      </c>
      <c r="B9" s="223">
        <v>59.9</v>
      </c>
      <c r="C9" s="223">
        <v>62.4</v>
      </c>
      <c r="D9" s="223">
        <v>65.900000000000006</v>
      </c>
      <c r="E9" s="223">
        <v>69.099999999999994</v>
      </c>
      <c r="F9" s="223">
        <v>75.5</v>
      </c>
      <c r="G9" s="223">
        <v>78.7</v>
      </c>
      <c r="H9" s="223">
        <v>88.7</v>
      </c>
      <c r="I9" s="223">
        <v>97.1</v>
      </c>
      <c r="J9" s="223">
        <v>100</v>
      </c>
      <c r="K9" s="224">
        <v>100.2</v>
      </c>
      <c r="L9" s="224">
        <v>104.4</v>
      </c>
      <c r="M9" s="224">
        <v>108.6</v>
      </c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140"/>
      <c r="AB9" s="140"/>
      <c r="AC9" s="140"/>
      <c r="AD9" s="140"/>
      <c r="AE9" s="140"/>
    </row>
    <row r="10" spans="1:31" s="68" customFormat="1" ht="33.75" customHeight="1">
      <c r="A10" s="222" t="s">
        <v>303</v>
      </c>
      <c r="B10" s="223">
        <v>59.9</v>
      </c>
      <c r="C10" s="223">
        <v>62.4</v>
      </c>
      <c r="D10" s="223">
        <v>65.900000000000006</v>
      </c>
      <c r="E10" s="223">
        <v>71</v>
      </c>
      <c r="F10" s="223">
        <v>75.5</v>
      </c>
      <c r="G10" s="223">
        <v>79.900000000000006</v>
      </c>
      <c r="H10" s="223">
        <v>90.6</v>
      </c>
      <c r="I10" s="223">
        <v>99.2</v>
      </c>
      <c r="J10" s="223">
        <v>99.8</v>
      </c>
      <c r="K10" s="224">
        <v>100.4</v>
      </c>
      <c r="L10" s="224">
        <v>104.4</v>
      </c>
      <c r="M10" s="224">
        <v>108.6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140"/>
      <c r="AB10" s="140"/>
      <c r="AC10" s="140"/>
      <c r="AD10" s="140"/>
      <c r="AE10" s="140"/>
    </row>
    <row r="11" spans="1:31" ht="33.75" customHeight="1">
      <c r="A11" s="225" t="s">
        <v>304</v>
      </c>
      <c r="B11" s="226">
        <v>59.9</v>
      </c>
      <c r="C11" s="226">
        <v>62.3</v>
      </c>
      <c r="D11" s="226">
        <v>65.900000000000006</v>
      </c>
      <c r="E11" s="226">
        <v>69.7</v>
      </c>
      <c r="F11" s="226">
        <v>75.400000000000006</v>
      </c>
      <c r="G11" s="226">
        <v>79.099999999999994</v>
      </c>
      <c r="H11" s="226">
        <v>89.3</v>
      </c>
      <c r="I11" s="226">
        <v>97.8</v>
      </c>
      <c r="J11" s="226">
        <v>100</v>
      </c>
      <c r="K11" s="227">
        <v>99.8</v>
      </c>
      <c r="L11" s="227">
        <v>104.4</v>
      </c>
      <c r="M11" s="227">
        <v>108.6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140"/>
      <c r="AB11" s="140"/>
      <c r="AC11" s="140"/>
      <c r="AD11" s="140"/>
      <c r="AE11" s="140"/>
    </row>
    <row r="12" spans="1:31" ht="33.75" customHeight="1">
      <c r="A12" s="222" t="s">
        <v>305</v>
      </c>
      <c r="B12" s="223">
        <v>60.9</v>
      </c>
      <c r="C12" s="223">
        <v>64.8</v>
      </c>
      <c r="D12" s="223">
        <v>66.5</v>
      </c>
      <c r="E12" s="223">
        <v>71.599999999999994</v>
      </c>
      <c r="F12" s="223">
        <v>76.599999999999994</v>
      </c>
      <c r="G12" s="223">
        <v>82.7</v>
      </c>
      <c r="H12" s="223">
        <v>92.5</v>
      </c>
      <c r="I12" s="223">
        <v>101.6</v>
      </c>
      <c r="J12" s="223">
        <v>100.6</v>
      </c>
      <c r="K12" s="182">
        <v>100.9</v>
      </c>
      <c r="L12" s="182">
        <v>104.3</v>
      </c>
      <c r="M12" s="182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140"/>
      <c r="AB12" s="140"/>
      <c r="AC12" s="140"/>
      <c r="AD12" s="140"/>
      <c r="AE12" s="140"/>
    </row>
    <row r="13" spans="1:31" ht="33.75" customHeight="1">
      <c r="A13" s="222" t="s">
        <v>306</v>
      </c>
      <c r="B13" s="223">
        <v>61.1</v>
      </c>
      <c r="C13" s="223">
        <v>64.8</v>
      </c>
      <c r="D13" s="223">
        <v>66.8</v>
      </c>
      <c r="E13" s="223">
        <v>71.599999999999994</v>
      </c>
      <c r="F13" s="223">
        <v>76.599999999999994</v>
      </c>
      <c r="G13" s="223">
        <v>83.1</v>
      </c>
      <c r="H13" s="223">
        <v>93</v>
      </c>
      <c r="I13" s="223">
        <v>103</v>
      </c>
      <c r="J13" s="223">
        <v>100.2</v>
      </c>
      <c r="K13" s="182">
        <v>100.8</v>
      </c>
      <c r="L13" s="182">
        <v>105</v>
      </c>
      <c r="M13" s="182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140"/>
      <c r="AB13" s="140"/>
      <c r="AC13" s="140"/>
      <c r="AD13" s="140"/>
      <c r="AE13" s="140"/>
    </row>
    <row r="14" spans="1:31" s="68" customFormat="1" ht="33.75" customHeight="1">
      <c r="A14" s="222" t="s">
        <v>307</v>
      </c>
      <c r="B14" s="223">
        <v>61.1</v>
      </c>
      <c r="C14" s="223">
        <v>64.8</v>
      </c>
      <c r="D14" s="223">
        <v>67.3</v>
      </c>
      <c r="E14" s="223">
        <v>72</v>
      </c>
      <c r="F14" s="223">
        <v>76.599999999999994</v>
      </c>
      <c r="G14" s="223">
        <v>83.1</v>
      </c>
      <c r="H14" s="223">
        <v>93.2</v>
      </c>
      <c r="I14" s="223">
        <v>104.1</v>
      </c>
      <c r="J14" s="223">
        <v>100.2</v>
      </c>
      <c r="K14" s="182">
        <v>100.8</v>
      </c>
      <c r="L14" s="182">
        <v>105.2</v>
      </c>
      <c r="M14" s="182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140"/>
      <c r="AB14" s="140"/>
      <c r="AC14" s="140"/>
      <c r="AD14" s="140"/>
      <c r="AE14" s="140"/>
    </row>
    <row r="15" spans="1:31" ht="33.75" customHeight="1">
      <c r="A15" s="225" t="s">
        <v>308</v>
      </c>
      <c r="B15" s="226">
        <v>61</v>
      </c>
      <c r="C15" s="226">
        <v>64.8</v>
      </c>
      <c r="D15" s="226">
        <v>66.900000000000006</v>
      </c>
      <c r="E15" s="226">
        <v>71.7</v>
      </c>
      <c r="F15" s="226">
        <v>76.599999999999994</v>
      </c>
      <c r="G15" s="226">
        <v>82.9</v>
      </c>
      <c r="H15" s="226">
        <v>92.9</v>
      </c>
      <c r="I15" s="226">
        <v>102.9</v>
      </c>
      <c r="J15" s="226">
        <v>100.3</v>
      </c>
      <c r="K15" s="184">
        <v>100.9</v>
      </c>
      <c r="L15" s="184">
        <v>104.8</v>
      </c>
      <c r="M15" s="18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140"/>
      <c r="AB15" s="140"/>
      <c r="AC15" s="140"/>
      <c r="AD15" s="140"/>
      <c r="AE15" s="140"/>
    </row>
    <row r="16" spans="1:31" ht="33.75" customHeight="1">
      <c r="A16" s="222" t="s">
        <v>309</v>
      </c>
      <c r="B16" s="223">
        <v>61.2</v>
      </c>
      <c r="C16" s="223">
        <v>64.7</v>
      </c>
      <c r="D16" s="223">
        <v>67.3</v>
      </c>
      <c r="E16" s="223">
        <v>72.2</v>
      </c>
      <c r="F16" s="223">
        <v>77.099999999999994</v>
      </c>
      <c r="G16" s="223">
        <v>83.1</v>
      </c>
      <c r="H16" s="223">
        <v>94</v>
      </c>
      <c r="I16" s="223">
        <v>104.6</v>
      </c>
      <c r="J16" s="223">
        <v>100.3</v>
      </c>
      <c r="K16" s="182">
        <v>101.4</v>
      </c>
      <c r="L16" s="182">
        <v>105.4</v>
      </c>
      <c r="M16" s="182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140"/>
      <c r="AB16" s="140"/>
      <c r="AC16" s="140"/>
      <c r="AD16" s="140"/>
      <c r="AE16" s="140"/>
    </row>
    <row r="17" spans="1:31" ht="33.75" customHeight="1">
      <c r="A17" s="222" t="s">
        <v>310</v>
      </c>
      <c r="B17" s="223">
        <v>61.6</v>
      </c>
      <c r="C17" s="223">
        <v>64.8</v>
      </c>
      <c r="D17" s="223">
        <v>67.3</v>
      </c>
      <c r="E17" s="223">
        <v>72.400000000000006</v>
      </c>
      <c r="F17" s="223">
        <v>77.599999999999994</v>
      </c>
      <c r="G17" s="223">
        <v>84.2</v>
      </c>
      <c r="H17" s="223">
        <v>92.9</v>
      </c>
      <c r="I17" s="223">
        <v>103.7</v>
      </c>
      <c r="J17" s="223">
        <v>100.3</v>
      </c>
      <c r="K17" s="182">
        <v>101.6</v>
      </c>
      <c r="L17" s="182">
        <v>105.4</v>
      </c>
      <c r="M17" s="182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140"/>
      <c r="AB17" s="140"/>
      <c r="AC17" s="140"/>
      <c r="AD17" s="140"/>
      <c r="AE17" s="140"/>
    </row>
    <row r="18" spans="1:31" s="68" customFormat="1" ht="33.75" customHeight="1">
      <c r="A18" s="222" t="s">
        <v>311</v>
      </c>
      <c r="B18" s="223">
        <v>61.6</v>
      </c>
      <c r="C18" s="223">
        <v>64.8</v>
      </c>
      <c r="D18" s="223">
        <v>67.3</v>
      </c>
      <c r="E18" s="223">
        <v>72.8</v>
      </c>
      <c r="F18" s="223">
        <v>77.599999999999994</v>
      </c>
      <c r="G18" s="223">
        <v>84.3</v>
      </c>
      <c r="H18" s="223">
        <v>93.1</v>
      </c>
      <c r="I18" s="223">
        <v>102.8</v>
      </c>
      <c r="J18" s="223">
        <v>100.3</v>
      </c>
      <c r="K18" s="182">
        <v>101.7</v>
      </c>
      <c r="L18" s="182">
        <v>105.5</v>
      </c>
      <c r="M18" s="182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140"/>
      <c r="AB18" s="140"/>
      <c r="AC18" s="140"/>
      <c r="AD18" s="140"/>
      <c r="AE18" s="140"/>
    </row>
    <row r="19" spans="1:31" ht="33.75" customHeight="1">
      <c r="A19" s="225" t="s">
        <v>312</v>
      </c>
      <c r="B19" s="226">
        <v>61.5</v>
      </c>
      <c r="C19" s="226">
        <v>64.7</v>
      </c>
      <c r="D19" s="226">
        <v>67.3</v>
      </c>
      <c r="E19" s="226">
        <v>72.5</v>
      </c>
      <c r="F19" s="226">
        <v>77.400000000000006</v>
      </c>
      <c r="G19" s="226">
        <v>83.9</v>
      </c>
      <c r="H19" s="226">
        <v>93.3</v>
      </c>
      <c r="I19" s="226">
        <v>103.7</v>
      </c>
      <c r="J19" s="226">
        <v>100.3</v>
      </c>
      <c r="K19" s="184">
        <v>101.6</v>
      </c>
      <c r="L19" s="184">
        <v>105.4</v>
      </c>
      <c r="M19" s="18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140"/>
      <c r="AB19" s="140"/>
      <c r="AC19" s="140"/>
      <c r="AD19" s="140"/>
      <c r="AE19" s="140"/>
    </row>
    <row r="20" spans="1:31" ht="33.75" customHeight="1">
      <c r="A20" s="228" t="s">
        <v>313</v>
      </c>
      <c r="B20" s="229">
        <v>60.6</v>
      </c>
      <c r="C20" s="229">
        <v>63.4</v>
      </c>
      <c r="D20" s="229">
        <v>66.400000000000006</v>
      </c>
      <c r="E20" s="229">
        <v>70.599999999999994</v>
      </c>
      <c r="F20" s="229">
        <v>76</v>
      </c>
      <c r="G20" s="229">
        <v>81</v>
      </c>
      <c r="H20" s="229">
        <v>90.6</v>
      </c>
      <c r="I20" s="229">
        <v>100.5</v>
      </c>
      <c r="J20" s="229">
        <v>100.6</v>
      </c>
      <c r="K20" s="229">
        <v>100.5</v>
      </c>
      <c r="L20" s="229">
        <v>104.6</v>
      </c>
      <c r="M20" s="229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140"/>
      <c r="AC20" s="140"/>
      <c r="AD20" s="140"/>
      <c r="AE20" s="140"/>
    </row>
    <row r="21" spans="1:31" ht="52.5" customHeight="1">
      <c r="A21" s="228" t="s">
        <v>314</v>
      </c>
      <c r="B21" s="230">
        <v>3.8</v>
      </c>
      <c r="C21" s="230">
        <v>4.5999999999999996</v>
      </c>
      <c r="D21" s="230">
        <v>4.7</v>
      </c>
      <c r="E21" s="230">
        <v>6.3</v>
      </c>
      <c r="F21" s="230">
        <v>7.7</v>
      </c>
      <c r="G21" s="230">
        <v>6.6</v>
      </c>
      <c r="H21" s="230">
        <v>11.8</v>
      </c>
      <c r="I21" s="230">
        <v>11</v>
      </c>
      <c r="J21" s="230">
        <v>0.1</v>
      </c>
      <c r="K21" s="230">
        <v>-0.1</v>
      </c>
      <c r="L21" s="230">
        <v>4.0999999999999996</v>
      </c>
      <c r="M21" s="230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</sheetData>
  <pageMargins left="0.7" right="0.7" top="0.75" bottom="0.75" header="0.5" footer="0.5"/>
  <pageSetup orientation="portrait" r:id="rId1"/>
  <headerFooter>
    <oddHeader>&amp;C&amp;"Times New Roman,Regular"&amp;12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N1"/>
    </sheetView>
  </sheetViews>
  <sheetFormatPr defaultRowHeight="12.75"/>
  <cols>
    <col min="1" max="1" width="34.5703125" style="114" customWidth="1"/>
    <col min="2" max="2" width="8" style="114" customWidth="1"/>
    <col min="3" max="8" width="7.140625" style="114" customWidth="1"/>
    <col min="9" max="9" width="7.85546875" style="114" bestFit="1" customWidth="1"/>
    <col min="10" max="11" width="7.85546875" style="118" bestFit="1" customWidth="1"/>
    <col min="12" max="14" width="7.85546875" style="118" customWidth="1"/>
    <col min="15" max="15" width="7.140625" style="118" customWidth="1"/>
    <col min="16" max="192" width="9.140625" style="114"/>
    <col min="193" max="193" width="26.5703125" style="114" customWidth="1"/>
    <col min="194" max="194" width="8" style="114" customWidth="1"/>
    <col min="195" max="206" width="7.140625" style="114" customWidth="1"/>
    <col min="207" max="207" width="6.140625" style="114" customWidth="1"/>
    <col min="208" max="208" width="13.5703125" style="114" bestFit="1" customWidth="1"/>
    <col min="209" max="209" width="15.140625" style="114" bestFit="1" customWidth="1"/>
    <col min="210" max="210" width="14.140625" style="114" bestFit="1" customWidth="1"/>
    <col min="211" max="448" width="9.140625" style="114"/>
    <col min="449" max="449" width="26.5703125" style="114" customWidth="1"/>
    <col min="450" max="450" width="8" style="114" customWidth="1"/>
    <col min="451" max="462" width="7.140625" style="114" customWidth="1"/>
    <col min="463" max="463" width="6.140625" style="114" customWidth="1"/>
    <col min="464" max="464" width="13.5703125" style="114" bestFit="1" customWidth="1"/>
    <col min="465" max="465" width="15.140625" style="114" bestFit="1" customWidth="1"/>
    <col min="466" max="466" width="14.140625" style="114" bestFit="1" customWidth="1"/>
    <col min="467" max="704" width="9.140625" style="114"/>
    <col min="705" max="705" width="26.5703125" style="114" customWidth="1"/>
    <col min="706" max="706" width="8" style="114" customWidth="1"/>
    <col min="707" max="718" width="7.140625" style="114" customWidth="1"/>
    <col min="719" max="719" width="6.140625" style="114" customWidth="1"/>
    <col min="720" max="720" width="13.5703125" style="114" bestFit="1" customWidth="1"/>
    <col min="721" max="721" width="15.140625" style="114" bestFit="1" customWidth="1"/>
    <col min="722" max="722" width="14.140625" style="114" bestFit="1" customWidth="1"/>
    <col min="723" max="960" width="9.140625" style="114"/>
    <col min="961" max="961" width="26.5703125" style="114" customWidth="1"/>
    <col min="962" max="962" width="8" style="114" customWidth="1"/>
    <col min="963" max="974" width="7.140625" style="114" customWidth="1"/>
    <col min="975" max="975" width="6.140625" style="114" customWidth="1"/>
    <col min="976" max="976" width="13.5703125" style="114" bestFit="1" customWidth="1"/>
    <col min="977" max="977" width="15.140625" style="114" bestFit="1" customWidth="1"/>
    <col min="978" max="978" width="14.140625" style="114" bestFit="1" customWidth="1"/>
    <col min="979" max="1216" width="9.140625" style="114"/>
    <col min="1217" max="1217" width="26.5703125" style="114" customWidth="1"/>
    <col min="1218" max="1218" width="8" style="114" customWidth="1"/>
    <col min="1219" max="1230" width="7.140625" style="114" customWidth="1"/>
    <col min="1231" max="1231" width="6.140625" style="114" customWidth="1"/>
    <col min="1232" max="1232" width="13.5703125" style="114" bestFit="1" customWidth="1"/>
    <col min="1233" max="1233" width="15.140625" style="114" bestFit="1" customWidth="1"/>
    <col min="1234" max="1234" width="14.140625" style="114" bestFit="1" customWidth="1"/>
    <col min="1235" max="1472" width="9.140625" style="114"/>
    <col min="1473" max="1473" width="26.5703125" style="114" customWidth="1"/>
    <col min="1474" max="1474" width="8" style="114" customWidth="1"/>
    <col min="1475" max="1486" width="7.140625" style="114" customWidth="1"/>
    <col min="1487" max="1487" width="6.140625" style="114" customWidth="1"/>
    <col min="1488" max="1488" width="13.5703125" style="114" bestFit="1" customWidth="1"/>
    <col min="1489" max="1489" width="15.140625" style="114" bestFit="1" customWidth="1"/>
    <col min="1490" max="1490" width="14.140625" style="114" bestFit="1" customWidth="1"/>
    <col min="1491" max="1728" width="9.140625" style="114"/>
    <col min="1729" max="1729" width="26.5703125" style="114" customWidth="1"/>
    <col min="1730" max="1730" width="8" style="114" customWidth="1"/>
    <col min="1731" max="1742" width="7.140625" style="114" customWidth="1"/>
    <col min="1743" max="1743" width="6.140625" style="114" customWidth="1"/>
    <col min="1744" max="1744" width="13.5703125" style="114" bestFit="1" customWidth="1"/>
    <col min="1745" max="1745" width="15.140625" style="114" bestFit="1" customWidth="1"/>
    <col min="1746" max="1746" width="14.140625" style="114" bestFit="1" customWidth="1"/>
    <col min="1747" max="1984" width="9.140625" style="114"/>
    <col min="1985" max="1985" width="26.5703125" style="114" customWidth="1"/>
    <col min="1986" max="1986" width="8" style="114" customWidth="1"/>
    <col min="1987" max="1998" width="7.140625" style="114" customWidth="1"/>
    <col min="1999" max="1999" width="6.140625" style="114" customWidth="1"/>
    <col min="2000" max="2000" width="13.5703125" style="114" bestFit="1" customWidth="1"/>
    <col min="2001" max="2001" width="15.140625" style="114" bestFit="1" customWidth="1"/>
    <col min="2002" max="2002" width="14.140625" style="114" bestFit="1" customWidth="1"/>
    <col min="2003" max="2240" width="9.140625" style="114"/>
    <col min="2241" max="2241" width="26.5703125" style="114" customWidth="1"/>
    <col min="2242" max="2242" width="8" style="114" customWidth="1"/>
    <col min="2243" max="2254" width="7.140625" style="114" customWidth="1"/>
    <col min="2255" max="2255" width="6.140625" style="114" customWidth="1"/>
    <col min="2256" max="2256" width="13.5703125" style="114" bestFit="1" customWidth="1"/>
    <col min="2257" max="2257" width="15.140625" style="114" bestFit="1" customWidth="1"/>
    <col min="2258" max="2258" width="14.140625" style="114" bestFit="1" customWidth="1"/>
    <col min="2259" max="2496" width="9.140625" style="114"/>
    <col min="2497" max="2497" width="26.5703125" style="114" customWidth="1"/>
    <col min="2498" max="2498" width="8" style="114" customWidth="1"/>
    <col min="2499" max="2510" width="7.140625" style="114" customWidth="1"/>
    <col min="2511" max="2511" width="6.140625" style="114" customWidth="1"/>
    <col min="2512" max="2512" width="13.5703125" style="114" bestFit="1" customWidth="1"/>
    <col min="2513" max="2513" width="15.140625" style="114" bestFit="1" customWidth="1"/>
    <col min="2514" max="2514" width="14.140625" style="114" bestFit="1" customWidth="1"/>
    <col min="2515" max="2752" width="9.140625" style="114"/>
    <col min="2753" max="2753" width="26.5703125" style="114" customWidth="1"/>
    <col min="2754" max="2754" width="8" style="114" customWidth="1"/>
    <col min="2755" max="2766" width="7.140625" style="114" customWidth="1"/>
    <col min="2767" max="2767" width="6.140625" style="114" customWidth="1"/>
    <col min="2768" max="2768" width="13.5703125" style="114" bestFit="1" customWidth="1"/>
    <col min="2769" max="2769" width="15.140625" style="114" bestFit="1" customWidth="1"/>
    <col min="2770" max="2770" width="14.140625" style="114" bestFit="1" customWidth="1"/>
    <col min="2771" max="3008" width="9.140625" style="114"/>
    <col min="3009" max="3009" width="26.5703125" style="114" customWidth="1"/>
    <col min="3010" max="3010" width="8" style="114" customWidth="1"/>
    <col min="3011" max="3022" width="7.140625" style="114" customWidth="1"/>
    <col min="3023" max="3023" width="6.140625" style="114" customWidth="1"/>
    <col min="3024" max="3024" width="13.5703125" style="114" bestFit="1" customWidth="1"/>
    <col min="3025" max="3025" width="15.140625" style="114" bestFit="1" customWidth="1"/>
    <col min="3026" max="3026" width="14.140625" style="114" bestFit="1" customWidth="1"/>
    <col min="3027" max="3264" width="9.140625" style="114"/>
    <col min="3265" max="3265" width="26.5703125" style="114" customWidth="1"/>
    <col min="3266" max="3266" width="8" style="114" customWidth="1"/>
    <col min="3267" max="3278" width="7.140625" style="114" customWidth="1"/>
    <col min="3279" max="3279" width="6.140625" style="114" customWidth="1"/>
    <col min="3280" max="3280" width="13.5703125" style="114" bestFit="1" customWidth="1"/>
    <col min="3281" max="3281" width="15.140625" style="114" bestFit="1" customWidth="1"/>
    <col min="3282" max="3282" width="14.140625" style="114" bestFit="1" customWidth="1"/>
    <col min="3283" max="3520" width="9.140625" style="114"/>
    <col min="3521" max="3521" width="26.5703125" style="114" customWidth="1"/>
    <col min="3522" max="3522" width="8" style="114" customWidth="1"/>
    <col min="3523" max="3534" width="7.140625" style="114" customWidth="1"/>
    <col min="3535" max="3535" width="6.140625" style="114" customWidth="1"/>
    <col min="3536" max="3536" width="13.5703125" style="114" bestFit="1" customWidth="1"/>
    <col min="3537" max="3537" width="15.140625" style="114" bestFit="1" customWidth="1"/>
    <col min="3538" max="3538" width="14.140625" style="114" bestFit="1" customWidth="1"/>
    <col min="3539" max="3776" width="9.140625" style="114"/>
    <col min="3777" max="3777" width="26.5703125" style="114" customWidth="1"/>
    <col min="3778" max="3778" width="8" style="114" customWidth="1"/>
    <col min="3779" max="3790" width="7.140625" style="114" customWidth="1"/>
    <col min="3791" max="3791" width="6.140625" style="114" customWidth="1"/>
    <col min="3792" max="3792" width="13.5703125" style="114" bestFit="1" customWidth="1"/>
    <col min="3793" max="3793" width="15.140625" style="114" bestFit="1" customWidth="1"/>
    <col min="3794" max="3794" width="14.140625" style="114" bestFit="1" customWidth="1"/>
    <col min="3795" max="4032" width="9.140625" style="114"/>
    <col min="4033" max="4033" width="26.5703125" style="114" customWidth="1"/>
    <col min="4034" max="4034" width="8" style="114" customWidth="1"/>
    <col min="4035" max="4046" width="7.140625" style="114" customWidth="1"/>
    <col min="4047" max="4047" width="6.140625" style="114" customWidth="1"/>
    <col min="4048" max="4048" width="13.5703125" style="114" bestFit="1" customWidth="1"/>
    <col min="4049" max="4049" width="15.140625" style="114" bestFit="1" customWidth="1"/>
    <col min="4050" max="4050" width="14.140625" style="114" bestFit="1" customWidth="1"/>
    <col min="4051" max="4288" width="9.140625" style="114"/>
    <col min="4289" max="4289" width="26.5703125" style="114" customWidth="1"/>
    <col min="4290" max="4290" width="8" style="114" customWidth="1"/>
    <col min="4291" max="4302" width="7.140625" style="114" customWidth="1"/>
    <col min="4303" max="4303" width="6.140625" style="114" customWidth="1"/>
    <col min="4304" max="4304" width="13.5703125" style="114" bestFit="1" customWidth="1"/>
    <col min="4305" max="4305" width="15.140625" style="114" bestFit="1" customWidth="1"/>
    <col min="4306" max="4306" width="14.140625" style="114" bestFit="1" customWidth="1"/>
    <col min="4307" max="4544" width="9.140625" style="114"/>
    <col min="4545" max="4545" width="26.5703125" style="114" customWidth="1"/>
    <col min="4546" max="4546" width="8" style="114" customWidth="1"/>
    <col min="4547" max="4558" width="7.140625" style="114" customWidth="1"/>
    <col min="4559" max="4559" width="6.140625" style="114" customWidth="1"/>
    <col min="4560" max="4560" width="13.5703125" style="114" bestFit="1" customWidth="1"/>
    <col min="4561" max="4561" width="15.140625" style="114" bestFit="1" customWidth="1"/>
    <col min="4562" max="4562" width="14.140625" style="114" bestFit="1" customWidth="1"/>
    <col min="4563" max="4800" width="9.140625" style="114"/>
    <col min="4801" max="4801" width="26.5703125" style="114" customWidth="1"/>
    <col min="4802" max="4802" width="8" style="114" customWidth="1"/>
    <col min="4803" max="4814" width="7.140625" style="114" customWidth="1"/>
    <col min="4815" max="4815" width="6.140625" style="114" customWidth="1"/>
    <col min="4816" max="4816" width="13.5703125" style="114" bestFit="1" customWidth="1"/>
    <col min="4817" max="4817" width="15.140625" style="114" bestFit="1" customWidth="1"/>
    <col min="4818" max="4818" width="14.140625" style="114" bestFit="1" customWidth="1"/>
    <col min="4819" max="5056" width="9.140625" style="114"/>
    <col min="5057" max="5057" width="26.5703125" style="114" customWidth="1"/>
    <col min="5058" max="5058" width="8" style="114" customWidth="1"/>
    <col min="5059" max="5070" width="7.140625" style="114" customWidth="1"/>
    <col min="5071" max="5071" width="6.140625" style="114" customWidth="1"/>
    <col min="5072" max="5072" width="13.5703125" style="114" bestFit="1" customWidth="1"/>
    <col min="5073" max="5073" width="15.140625" style="114" bestFit="1" customWidth="1"/>
    <col min="5074" max="5074" width="14.140625" style="114" bestFit="1" customWidth="1"/>
    <col min="5075" max="5312" width="9.140625" style="114"/>
    <col min="5313" max="5313" width="26.5703125" style="114" customWidth="1"/>
    <col min="5314" max="5314" width="8" style="114" customWidth="1"/>
    <col min="5315" max="5326" width="7.140625" style="114" customWidth="1"/>
    <col min="5327" max="5327" width="6.140625" style="114" customWidth="1"/>
    <col min="5328" max="5328" width="13.5703125" style="114" bestFit="1" customWidth="1"/>
    <col min="5329" max="5329" width="15.140625" style="114" bestFit="1" customWidth="1"/>
    <col min="5330" max="5330" width="14.140625" style="114" bestFit="1" customWidth="1"/>
    <col min="5331" max="5568" width="9.140625" style="114"/>
    <col min="5569" max="5569" width="26.5703125" style="114" customWidth="1"/>
    <col min="5570" max="5570" width="8" style="114" customWidth="1"/>
    <col min="5571" max="5582" width="7.140625" style="114" customWidth="1"/>
    <col min="5583" max="5583" width="6.140625" style="114" customWidth="1"/>
    <col min="5584" max="5584" width="13.5703125" style="114" bestFit="1" customWidth="1"/>
    <col min="5585" max="5585" width="15.140625" style="114" bestFit="1" customWidth="1"/>
    <col min="5586" max="5586" width="14.140625" style="114" bestFit="1" customWidth="1"/>
    <col min="5587" max="5824" width="9.140625" style="114"/>
    <col min="5825" max="5825" width="26.5703125" style="114" customWidth="1"/>
    <col min="5826" max="5826" width="8" style="114" customWidth="1"/>
    <col min="5827" max="5838" width="7.140625" style="114" customWidth="1"/>
    <col min="5839" max="5839" width="6.140625" style="114" customWidth="1"/>
    <col min="5840" max="5840" width="13.5703125" style="114" bestFit="1" customWidth="1"/>
    <col min="5841" max="5841" width="15.140625" style="114" bestFit="1" customWidth="1"/>
    <col min="5842" max="5842" width="14.140625" style="114" bestFit="1" customWidth="1"/>
    <col min="5843" max="6080" width="9.140625" style="114"/>
    <col min="6081" max="6081" width="26.5703125" style="114" customWidth="1"/>
    <col min="6082" max="6082" width="8" style="114" customWidth="1"/>
    <col min="6083" max="6094" width="7.140625" style="114" customWidth="1"/>
    <col min="6095" max="6095" width="6.140625" style="114" customWidth="1"/>
    <col min="6096" max="6096" width="13.5703125" style="114" bestFit="1" customWidth="1"/>
    <col min="6097" max="6097" width="15.140625" style="114" bestFit="1" customWidth="1"/>
    <col min="6098" max="6098" width="14.140625" style="114" bestFit="1" customWidth="1"/>
    <col min="6099" max="6336" width="9.140625" style="114"/>
    <col min="6337" max="6337" width="26.5703125" style="114" customWidth="1"/>
    <col min="6338" max="6338" width="8" style="114" customWidth="1"/>
    <col min="6339" max="6350" width="7.140625" style="114" customWidth="1"/>
    <col min="6351" max="6351" width="6.140625" style="114" customWidth="1"/>
    <col min="6352" max="6352" width="13.5703125" style="114" bestFit="1" customWidth="1"/>
    <col min="6353" max="6353" width="15.140625" style="114" bestFit="1" customWidth="1"/>
    <col min="6354" max="6354" width="14.140625" style="114" bestFit="1" customWidth="1"/>
    <col min="6355" max="6592" width="9.140625" style="114"/>
    <col min="6593" max="6593" width="26.5703125" style="114" customWidth="1"/>
    <col min="6594" max="6594" width="8" style="114" customWidth="1"/>
    <col min="6595" max="6606" width="7.140625" style="114" customWidth="1"/>
    <col min="6607" max="6607" width="6.140625" style="114" customWidth="1"/>
    <col min="6608" max="6608" width="13.5703125" style="114" bestFit="1" customWidth="1"/>
    <col min="6609" max="6609" width="15.140625" style="114" bestFit="1" customWidth="1"/>
    <col min="6610" max="6610" width="14.140625" style="114" bestFit="1" customWidth="1"/>
    <col min="6611" max="6848" width="9.140625" style="114"/>
    <col min="6849" max="6849" width="26.5703125" style="114" customWidth="1"/>
    <col min="6850" max="6850" width="8" style="114" customWidth="1"/>
    <col min="6851" max="6862" width="7.140625" style="114" customWidth="1"/>
    <col min="6863" max="6863" width="6.140625" style="114" customWidth="1"/>
    <col min="6864" max="6864" width="13.5703125" style="114" bestFit="1" customWidth="1"/>
    <col min="6865" max="6865" width="15.140625" style="114" bestFit="1" customWidth="1"/>
    <col min="6866" max="6866" width="14.140625" style="114" bestFit="1" customWidth="1"/>
    <col min="6867" max="7104" width="9.140625" style="114"/>
    <col min="7105" max="7105" width="26.5703125" style="114" customWidth="1"/>
    <col min="7106" max="7106" width="8" style="114" customWidth="1"/>
    <col min="7107" max="7118" width="7.140625" style="114" customWidth="1"/>
    <col min="7119" max="7119" width="6.140625" style="114" customWidth="1"/>
    <col min="7120" max="7120" width="13.5703125" style="114" bestFit="1" customWidth="1"/>
    <col min="7121" max="7121" width="15.140625" style="114" bestFit="1" customWidth="1"/>
    <col min="7122" max="7122" width="14.140625" style="114" bestFit="1" customWidth="1"/>
    <col min="7123" max="7360" width="9.140625" style="114"/>
    <col min="7361" max="7361" width="26.5703125" style="114" customWidth="1"/>
    <col min="7362" max="7362" width="8" style="114" customWidth="1"/>
    <col min="7363" max="7374" width="7.140625" style="114" customWidth="1"/>
    <col min="7375" max="7375" width="6.140625" style="114" customWidth="1"/>
    <col min="7376" max="7376" width="13.5703125" style="114" bestFit="1" customWidth="1"/>
    <col min="7377" max="7377" width="15.140625" style="114" bestFit="1" customWidth="1"/>
    <col min="7378" max="7378" width="14.140625" style="114" bestFit="1" customWidth="1"/>
    <col min="7379" max="7616" width="9.140625" style="114"/>
    <col min="7617" max="7617" width="26.5703125" style="114" customWidth="1"/>
    <col min="7618" max="7618" width="8" style="114" customWidth="1"/>
    <col min="7619" max="7630" width="7.140625" style="114" customWidth="1"/>
    <col min="7631" max="7631" width="6.140625" style="114" customWidth="1"/>
    <col min="7632" max="7632" width="13.5703125" style="114" bestFit="1" customWidth="1"/>
    <col min="7633" max="7633" width="15.140625" style="114" bestFit="1" customWidth="1"/>
    <col min="7634" max="7634" width="14.140625" style="114" bestFit="1" customWidth="1"/>
    <col min="7635" max="7872" width="9.140625" style="114"/>
    <col min="7873" max="7873" width="26.5703125" style="114" customWidth="1"/>
    <col min="7874" max="7874" width="8" style="114" customWidth="1"/>
    <col min="7875" max="7886" width="7.140625" style="114" customWidth="1"/>
    <col min="7887" max="7887" width="6.140625" style="114" customWidth="1"/>
    <col min="7888" max="7888" width="13.5703125" style="114" bestFit="1" customWidth="1"/>
    <col min="7889" max="7889" width="15.140625" style="114" bestFit="1" customWidth="1"/>
    <col min="7890" max="7890" width="14.140625" style="114" bestFit="1" customWidth="1"/>
    <col min="7891" max="8128" width="9.140625" style="114"/>
    <col min="8129" max="8129" width="26.5703125" style="114" customWidth="1"/>
    <col min="8130" max="8130" width="8" style="114" customWidth="1"/>
    <col min="8131" max="8142" width="7.140625" style="114" customWidth="1"/>
    <col min="8143" max="8143" width="6.140625" style="114" customWidth="1"/>
    <col min="8144" max="8144" width="13.5703125" style="114" bestFit="1" customWidth="1"/>
    <col min="8145" max="8145" width="15.140625" style="114" bestFit="1" customWidth="1"/>
    <col min="8146" max="8146" width="14.140625" style="114" bestFit="1" customWidth="1"/>
    <col min="8147" max="8384" width="9.140625" style="114"/>
    <col min="8385" max="8385" width="26.5703125" style="114" customWidth="1"/>
    <col min="8386" max="8386" width="8" style="114" customWidth="1"/>
    <col min="8387" max="8398" width="7.140625" style="114" customWidth="1"/>
    <col min="8399" max="8399" width="6.140625" style="114" customWidth="1"/>
    <col min="8400" max="8400" width="13.5703125" style="114" bestFit="1" customWidth="1"/>
    <col min="8401" max="8401" width="15.140625" style="114" bestFit="1" customWidth="1"/>
    <col min="8402" max="8402" width="14.140625" style="114" bestFit="1" customWidth="1"/>
    <col min="8403" max="8640" width="9.140625" style="114"/>
    <col min="8641" max="8641" width="26.5703125" style="114" customWidth="1"/>
    <col min="8642" max="8642" width="8" style="114" customWidth="1"/>
    <col min="8643" max="8654" width="7.140625" style="114" customWidth="1"/>
    <col min="8655" max="8655" width="6.140625" style="114" customWidth="1"/>
    <col min="8656" max="8656" width="13.5703125" style="114" bestFit="1" customWidth="1"/>
    <col min="8657" max="8657" width="15.140625" style="114" bestFit="1" customWidth="1"/>
    <col min="8658" max="8658" width="14.140625" style="114" bestFit="1" customWidth="1"/>
    <col min="8659" max="8896" width="9.140625" style="114"/>
    <col min="8897" max="8897" width="26.5703125" style="114" customWidth="1"/>
    <col min="8898" max="8898" width="8" style="114" customWidth="1"/>
    <col min="8899" max="8910" width="7.140625" style="114" customWidth="1"/>
    <col min="8911" max="8911" width="6.140625" style="114" customWidth="1"/>
    <col min="8912" max="8912" width="13.5703125" style="114" bestFit="1" customWidth="1"/>
    <col min="8913" max="8913" width="15.140625" style="114" bestFit="1" customWidth="1"/>
    <col min="8914" max="8914" width="14.140625" style="114" bestFit="1" customWidth="1"/>
    <col min="8915" max="9152" width="9.140625" style="114"/>
    <col min="9153" max="9153" width="26.5703125" style="114" customWidth="1"/>
    <col min="9154" max="9154" width="8" style="114" customWidth="1"/>
    <col min="9155" max="9166" width="7.140625" style="114" customWidth="1"/>
    <col min="9167" max="9167" width="6.140625" style="114" customWidth="1"/>
    <col min="9168" max="9168" width="13.5703125" style="114" bestFit="1" customWidth="1"/>
    <col min="9169" max="9169" width="15.140625" style="114" bestFit="1" customWidth="1"/>
    <col min="9170" max="9170" width="14.140625" style="114" bestFit="1" customWidth="1"/>
    <col min="9171" max="9408" width="9.140625" style="114"/>
    <col min="9409" max="9409" width="26.5703125" style="114" customWidth="1"/>
    <col min="9410" max="9410" width="8" style="114" customWidth="1"/>
    <col min="9411" max="9422" width="7.140625" style="114" customWidth="1"/>
    <col min="9423" max="9423" width="6.140625" style="114" customWidth="1"/>
    <col min="9424" max="9424" width="13.5703125" style="114" bestFit="1" customWidth="1"/>
    <col min="9425" max="9425" width="15.140625" style="114" bestFit="1" customWidth="1"/>
    <col min="9426" max="9426" width="14.140625" style="114" bestFit="1" customWidth="1"/>
    <col min="9427" max="9664" width="9.140625" style="114"/>
    <col min="9665" max="9665" width="26.5703125" style="114" customWidth="1"/>
    <col min="9666" max="9666" width="8" style="114" customWidth="1"/>
    <col min="9667" max="9678" width="7.140625" style="114" customWidth="1"/>
    <col min="9679" max="9679" width="6.140625" style="114" customWidth="1"/>
    <col min="9680" max="9680" width="13.5703125" style="114" bestFit="1" customWidth="1"/>
    <col min="9681" max="9681" width="15.140625" style="114" bestFit="1" customWidth="1"/>
    <col min="9682" max="9682" width="14.140625" style="114" bestFit="1" customWidth="1"/>
    <col min="9683" max="9920" width="9.140625" style="114"/>
    <col min="9921" max="9921" width="26.5703125" style="114" customWidth="1"/>
    <col min="9922" max="9922" width="8" style="114" customWidth="1"/>
    <col min="9923" max="9934" width="7.140625" style="114" customWidth="1"/>
    <col min="9935" max="9935" width="6.140625" style="114" customWidth="1"/>
    <col min="9936" max="9936" width="13.5703125" style="114" bestFit="1" customWidth="1"/>
    <col min="9937" max="9937" width="15.140625" style="114" bestFit="1" customWidth="1"/>
    <col min="9938" max="9938" width="14.140625" style="114" bestFit="1" customWidth="1"/>
    <col min="9939" max="10176" width="9.140625" style="114"/>
    <col min="10177" max="10177" width="26.5703125" style="114" customWidth="1"/>
    <col min="10178" max="10178" width="8" style="114" customWidth="1"/>
    <col min="10179" max="10190" width="7.140625" style="114" customWidth="1"/>
    <col min="10191" max="10191" width="6.140625" style="114" customWidth="1"/>
    <col min="10192" max="10192" width="13.5703125" style="114" bestFit="1" customWidth="1"/>
    <col min="10193" max="10193" width="15.140625" style="114" bestFit="1" customWidth="1"/>
    <col min="10194" max="10194" width="14.140625" style="114" bestFit="1" customWidth="1"/>
    <col min="10195" max="10432" width="9.140625" style="114"/>
    <col min="10433" max="10433" width="26.5703125" style="114" customWidth="1"/>
    <col min="10434" max="10434" width="8" style="114" customWidth="1"/>
    <col min="10435" max="10446" width="7.140625" style="114" customWidth="1"/>
    <col min="10447" max="10447" width="6.140625" style="114" customWidth="1"/>
    <col min="10448" max="10448" width="13.5703125" style="114" bestFit="1" customWidth="1"/>
    <col min="10449" max="10449" width="15.140625" style="114" bestFit="1" customWidth="1"/>
    <col min="10450" max="10450" width="14.140625" style="114" bestFit="1" customWidth="1"/>
    <col min="10451" max="10688" width="9.140625" style="114"/>
    <col min="10689" max="10689" width="26.5703125" style="114" customWidth="1"/>
    <col min="10690" max="10690" width="8" style="114" customWidth="1"/>
    <col min="10691" max="10702" width="7.140625" style="114" customWidth="1"/>
    <col min="10703" max="10703" width="6.140625" style="114" customWidth="1"/>
    <col min="10704" max="10704" width="13.5703125" style="114" bestFit="1" customWidth="1"/>
    <col min="10705" max="10705" width="15.140625" style="114" bestFit="1" customWidth="1"/>
    <col min="10706" max="10706" width="14.140625" style="114" bestFit="1" customWidth="1"/>
    <col min="10707" max="10944" width="9.140625" style="114"/>
    <col min="10945" max="10945" width="26.5703125" style="114" customWidth="1"/>
    <col min="10946" max="10946" width="8" style="114" customWidth="1"/>
    <col min="10947" max="10958" width="7.140625" style="114" customWidth="1"/>
    <col min="10959" max="10959" width="6.140625" style="114" customWidth="1"/>
    <col min="10960" max="10960" width="13.5703125" style="114" bestFit="1" customWidth="1"/>
    <col min="10961" max="10961" width="15.140625" style="114" bestFit="1" customWidth="1"/>
    <col min="10962" max="10962" width="14.140625" style="114" bestFit="1" customWidth="1"/>
    <col min="10963" max="11200" width="9.140625" style="114"/>
    <col min="11201" max="11201" width="26.5703125" style="114" customWidth="1"/>
    <col min="11202" max="11202" width="8" style="114" customWidth="1"/>
    <col min="11203" max="11214" width="7.140625" style="114" customWidth="1"/>
    <col min="11215" max="11215" width="6.140625" style="114" customWidth="1"/>
    <col min="11216" max="11216" width="13.5703125" style="114" bestFit="1" customWidth="1"/>
    <col min="11217" max="11217" width="15.140625" style="114" bestFit="1" customWidth="1"/>
    <col min="11218" max="11218" width="14.140625" style="114" bestFit="1" customWidth="1"/>
    <col min="11219" max="11456" width="9.140625" style="114"/>
    <col min="11457" max="11457" width="26.5703125" style="114" customWidth="1"/>
    <col min="11458" max="11458" width="8" style="114" customWidth="1"/>
    <col min="11459" max="11470" width="7.140625" style="114" customWidth="1"/>
    <col min="11471" max="11471" width="6.140625" style="114" customWidth="1"/>
    <col min="11472" max="11472" width="13.5703125" style="114" bestFit="1" customWidth="1"/>
    <col min="11473" max="11473" width="15.140625" style="114" bestFit="1" customWidth="1"/>
    <col min="11474" max="11474" width="14.140625" style="114" bestFit="1" customWidth="1"/>
    <col min="11475" max="11712" width="9.140625" style="114"/>
    <col min="11713" max="11713" width="26.5703125" style="114" customWidth="1"/>
    <col min="11714" max="11714" width="8" style="114" customWidth="1"/>
    <col min="11715" max="11726" width="7.140625" style="114" customWidth="1"/>
    <col min="11727" max="11727" width="6.140625" style="114" customWidth="1"/>
    <col min="11728" max="11728" width="13.5703125" style="114" bestFit="1" customWidth="1"/>
    <col min="11729" max="11729" width="15.140625" style="114" bestFit="1" customWidth="1"/>
    <col min="11730" max="11730" width="14.140625" style="114" bestFit="1" customWidth="1"/>
    <col min="11731" max="11968" width="9.140625" style="114"/>
    <col min="11969" max="11969" width="26.5703125" style="114" customWidth="1"/>
    <col min="11970" max="11970" width="8" style="114" customWidth="1"/>
    <col min="11971" max="11982" width="7.140625" style="114" customWidth="1"/>
    <col min="11983" max="11983" width="6.140625" style="114" customWidth="1"/>
    <col min="11984" max="11984" width="13.5703125" style="114" bestFit="1" customWidth="1"/>
    <col min="11985" max="11985" width="15.140625" style="114" bestFit="1" customWidth="1"/>
    <col min="11986" max="11986" width="14.140625" style="114" bestFit="1" customWidth="1"/>
    <col min="11987" max="12224" width="9.140625" style="114"/>
    <col min="12225" max="12225" width="26.5703125" style="114" customWidth="1"/>
    <col min="12226" max="12226" width="8" style="114" customWidth="1"/>
    <col min="12227" max="12238" width="7.140625" style="114" customWidth="1"/>
    <col min="12239" max="12239" width="6.140625" style="114" customWidth="1"/>
    <col min="12240" max="12240" width="13.5703125" style="114" bestFit="1" customWidth="1"/>
    <col min="12241" max="12241" width="15.140625" style="114" bestFit="1" customWidth="1"/>
    <col min="12242" max="12242" width="14.140625" style="114" bestFit="1" customWidth="1"/>
    <col min="12243" max="12480" width="9.140625" style="114"/>
    <col min="12481" max="12481" width="26.5703125" style="114" customWidth="1"/>
    <col min="12482" max="12482" width="8" style="114" customWidth="1"/>
    <col min="12483" max="12494" width="7.140625" style="114" customWidth="1"/>
    <col min="12495" max="12495" width="6.140625" style="114" customWidth="1"/>
    <col min="12496" max="12496" width="13.5703125" style="114" bestFit="1" customWidth="1"/>
    <col min="12497" max="12497" width="15.140625" style="114" bestFit="1" customWidth="1"/>
    <col min="12498" max="12498" width="14.140625" style="114" bestFit="1" customWidth="1"/>
    <col min="12499" max="12736" width="9.140625" style="114"/>
    <col min="12737" max="12737" width="26.5703125" style="114" customWidth="1"/>
    <col min="12738" max="12738" width="8" style="114" customWidth="1"/>
    <col min="12739" max="12750" width="7.140625" style="114" customWidth="1"/>
    <col min="12751" max="12751" width="6.140625" style="114" customWidth="1"/>
    <col min="12752" max="12752" width="13.5703125" style="114" bestFit="1" customWidth="1"/>
    <col min="12753" max="12753" width="15.140625" style="114" bestFit="1" customWidth="1"/>
    <col min="12754" max="12754" width="14.140625" style="114" bestFit="1" customWidth="1"/>
    <col min="12755" max="12992" width="9.140625" style="114"/>
    <col min="12993" max="12993" width="26.5703125" style="114" customWidth="1"/>
    <col min="12994" max="12994" width="8" style="114" customWidth="1"/>
    <col min="12995" max="13006" width="7.140625" style="114" customWidth="1"/>
    <col min="13007" max="13007" width="6.140625" style="114" customWidth="1"/>
    <col min="13008" max="13008" width="13.5703125" style="114" bestFit="1" customWidth="1"/>
    <col min="13009" max="13009" width="15.140625" style="114" bestFit="1" customWidth="1"/>
    <col min="13010" max="13010" width="14.140625" style="114" bestFit="1" customWidth="1"/>
    <col min="13011" max="13248" width="9.140625" style="114"/>
    <col min="13249" max="13249" width="26.5703125" style="114" customWidth="1"/>
    <col min="13250" max="13250" width="8" style="114" customWidth="1"/>
    <col min="13251" max="13262" width="7.140625" style="114" customWidth="1"/>
    <col min="13263" max="13263" width="6.140625" style="114" customWidth="1"/>
    <col min="13264" max="13264" width="13.5703125" style="114" bestFit="1" customWidth="1"/>
    <col min="13265" max="13265" width="15.140625" style="114" bestFit="1" customWidth="1"/>
    <col min="13266" max="13266" width="14.140625" style="114" bestFit="1" customWidth="1"/>
    <col min="13267" max="13504" width="9.140625" style="114"/>
    <col min="13505" max="13505" width="26.5703125" style="114" customWidth="1"/>
    <col min="13506" max="13506" width="8" style="114" customWidth="1"/>
    <col min="13507" max="13518" width="7.140625" style="114" customWidth="1"/>
    <col min="13519" max="13519" width="6.140625" style="114" customWidth="1"/>
    <col min="13520" max="13520" width="13.5703125" style="114" bestFit="1" customWidth="1"/>
    <col min="13521" max="13521" width="15.140625" style="114" bestFit="1" customWidth="1"/>
    <col min="13522" max="13522" width="14.140625" style="114" bestFit="1" customWidth="1"/>
    <col min="13523" max="13760" width="9.140625" style="114"/>
    <col min="13761" max="13761" width="26.5703125" style="114" customWidth="1"/>
    <col min="13762" max="13762" width="8" style="114" customWidth="1"/>
    <col min="13763" max="13774" width="7.140625" style="114" customWidth="1"/>
    <col min="13775" max="13775" width="6.140625" style="114" customWidth="1"/>
    <col min="13776" max="13776" width="13.5703125" style="114" bestFit="1" customWidth="1"/>
    <col min="13777" max="13777" width="15.140625" style="114" bestFit="1" customWidth="1"/>
    <col min="13778" max="13778" width="14.140625" style="114" bestFit="1" customWidth="1"/>
    <col min="13779" max="14016" width="9.140625" style="114"/>
    <col min="14017" max="14017" width="26.5703125" style="114" customWidth="1"/>
    <col min="14018" max="14018" width="8" style="114" customWidth="1"/>
    <col min="14019" max="14030" width="7.140625" style="114" customWidth="1"/>
    <col min="14031" max="14031" width="6.140625" style="114" customWidth="1"/>
    <col min="14032" max="14032" width="13.5703125" style="114" bestFit="1" customWidth="1"/>
    <col min="14033" max="14033" width="15.140625" style="114" bestFit="1" customWidth="1"/>
    <col min="14034" max="14034" width="14.140625" style="114" bestFit="1" customWidth="1"/>
    <col min="14035" max="14272" width="9.140625" style="114"/>
    <col min="14273" max="14273" width="26.5703125" style="114" customWidth="1"/>
    <col min="14274" max="14274" width="8" style="114" customWidth="1"/>
    <col min="14275" max="14286" width="7.140625" style="114" customWidth="1"/>
    <col min="14287" max="14287" width="6.140625" style="114" customWidth="1"/>
    <col min="14288" max="14288" width="13.5703125" style="114" bestFit="1" customWidth="1"/>
    <col min="14289" max="14289" width="15.140625" style="114" bestFit="1" customWidth="1"/>
    <col min="14290" max="14290" width="14.140625" style="114" bestFit="1" customWidth="1"/>
    <col min="14291" max="14528" width="9.140625" style="114"/>
    <col min="14529" max="14529" width="26.5703125" style="114" customWidth="1"/>
    <col min="14530" max="14530" width="8" style="114" customWidth="1"/>
    <col min="14531" max="14542" width="7.140625" style="114" customWidth="1"/>
    <col min="14543" max="14543" width="6.140625" style="114" customWidth="1"/>
    <col min="14544" max="14544" width="13.5703125" style="114" bestFit="1" customWidth="1"/>
    <col min="14545" max="14545" width="15.140625" style="114" bestFit="1" customWidth="1"/>
    <col min="14546" max="14546" width="14.140625" style="114" bestFit="1" customWidth="1"/>
    <col min="14547" max="14784" width="9.140625" style="114"/>
    <col min="14785" max="14785" width="26.5703125" style="114" customWidth="1"/>
    <col min="14786" max="14786" width="8" style="114" customWidth="1"/>
    <col min="14787" max="14798" width="7.140625" style="114" customWidth="1"/>
    <col min="14799" max="14799" width="6.140625" style="114" customWidth="1"/>
    <col min="14800" max="14800" width="13.5703125" style="114" bestFit="1" customWidth="1"/>
    <col min="14801" max="14801" width="15.140625" style="114" bestFit="1" customWidth="1"/>
    <col min="14802" max="14802" width="14.140625" style="114" bestFit="1" customWidth="1"/>
    <col min="14803" max="15040" width="9.140625" style="114"/>
    <col min="15041" max="15041" width="26.5703125" style="114" customWidth="1"/>
    <col min="15042" max="15042" width="8" style="114" customWidth="1"/>
    <col min="15043" max="15054" width="7.140625" style="114" customWidth="1"/>
    <col min="15055" max="15055" width="6.140625" style="114" customWidth="1"/>
    <col min="15056" max="15056" width="13.5703125" style="114" bestFit="1" customWidth="1"/>
    <col min="15057" max="15057" width="15.140625" style="114" bestFit="1" customWidth="1"/>
    <col min="15058" max="15058" width="14.140625" style="114" bestFit="1" customWidth="1"/>
    <col min="15059" max="15296" width="9.140625" style="114"/>
    <col min="15297" max="15297" width="26.5703125" style="114" customWidth="1"/>
    <col min="15298" max="15298" width="8" style="114" customWidth="1"/>
    <col min="15299" max="15310" width="7.140625" style="114" customWidth="1"/>
    <col min="15311" max="15311" width="6.140625" style="114" customWidth="1"/>
    <col min="15312" max="15312" width="13.5703125" style="114" bestFit="1" customWidth="1"/>
    <col min="15313" max="15313" width="15.140625" style="114" bestFit="1" customWidth="1"/>
    <col min="15314" max="15314" width="14.140625" style="114" bestFit="1" customWidth="1"/>
    <col min="15315" max="15552" width="9.140625" style="114"/>
    <col min="15553" max="15553" width="26.5703125" style="114" customWidth="1"/>
    <col min="15554" max="15554" width="8" style="114" customWidth="1"/>
    <col min="15555" max="15566" width="7.140625" style="114" customWidth="1"/>
    <col min="15567" max="15567" width="6.140625" style="114" customWidth="1"/>
    <col min="15568" max="15568" width="13.5703125" style="114" bestFit="1" customWidth="1"/>
    <col min="15569" max="15569" width="15.140625" style="114" bestFit="1" customWidth="1"/>
    <col min="15570" max="15570" width="14.140625" style="114" bestFit="1" customWidth="1"/>
    <col min="15571" max="15808" width="9.140625" style="114"/>
    <col min="15809" max="15809" width="26.5703125" style="114" customWidth="1"/>
    <col min="15810" max="15810" width="8" style="114" customWidth="1"/>
    <col min="15811" max="15822" width="7.140625" style="114" customWidth="1"/>
    <col min="15823" max="15823" width="6.140625" style="114" customWidth="1"/>
    <col min="15824" max="15824" width="13.5703125" style="114" bestFit="1" customWidth="1"/>
    <col min="15825" max="15825" width="15.140625" style="114" bestFit="1" customWidth="1"/>
    <col min="15826" max="15826" width="14.140625" style="114" bestFit="1" customWidth="1"/>
    <col min="15827" max="16064" width="9.140625" style="114"/>
    <col min="16065" max="16065" width="26.5703125" style="114" customWidth="1"/>
    <col min="16066" max="16066" width="8" style="114" customWidth="1"/>
    <col min="16067" max="16078" width="7.140625" style="114" customWidth="1"/>
    <col min="16079" max="16079" width="6.140625" style="114" customWidth="1"/>
    <col min="16080" max="16080" width="13.5703125" style="114" bestFit="1" customWidth="1"/>
    <col min="16081" max="16081" width="15.140625" style="114" bestFit="1" customWidth="1"/>
    <col min="16082" max="16082" width="14.140625" style="114" bestFit="1" customWidth="1"/>
    <col min="16083" max="16384" width="9.140625" style="114"/>
  </cols>
  <sheetData>
    <row r="1" spans="1:15" ht="23.25" customHeigh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43"/>
    </row>
    <row r="2" spans="1:15" ht="18" customHeight="1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44"/>
    </row>
    <row r="3" spans="1:15">
      <c r="A3" s="115"/>
      <c r="B3" s="116"/>
      <c r="C3" s="115"/>
      <c r="D3" s="115"/>
      <c r="E3" s="115"/>
      <c r="F3" s="115"/>
      <c r="G3" s="115"/>
      <c r="H3" s="115"/>
      <c r="I3" s="115"/>
    </row>
    <row r="4" spans="1:15">
      <c r="A4" s="164" t="s">
        <v>329</v>
      </c>
      <c r="B4"/>
      <c r="C4"/>
      <c r="D4"/>
      <c r="E4"/>
      <c r="F4"/>
      <c r="G4"/>
      <c r="H4"/>
    </row>
    <row r="5" spans="1:15">
      <c r="A5" s="117"/>
      <c r="B5" s="117"/>
    </row>
    <row r="6" spans="1:15" ht="17.45" customHeight="1">
      <c r="A6" s="269" t="s">
        <v>260</v>
      </c>
      <c r="B6" s="271" t="s">
        <v>90</v>
      </c>
      <c r="C6" s="273">
        <v>2011</v>
      </c>
      <c r="D6" s="273"/>
      <c r="E6" s="273"/>
      <c r="F6" s="273"/>
      <c r="G6" s="273"/>
      <c r="H6" s="274"/>
      <c r="I6" s="275">
        <v>2012</v>
      </c>
      <c r="J6" s="273"/>
      <c r="K6" s="273"/>
      <c r="L6" s="273"/>
      <c r="M6" s="273"/>
      <c r="N6" s="274"/>
    </row>
    <row r="7" spans="1:15" ht="17.45" customHeight="1">
      <c r="A7" s="270"/>
      <c r="B7" s="272"/>
      <c r="C7" s="133" t="s">
        <v>268</v>
      </c>
      <c r="D7" s="132" t="s">
        <v>269</v>
      </c>
      <c r="E7" s="131" t="s">
        <v>270</v>
      </c>
      <c r="F7" s="133" t="s">
        <v>271</v>
      </c>
      <c r="G7" s="132" t="s">
        <v>272</v>
      </c>
      <c r="H7" s="131" t="s">
        <v>261</v>
      </c>
      <c r="I7" s="134" t="s">
        <v>262</v>
      </c>
      <c r="J7" s="134" t="s">
        <v>263</v>
      </c>
      <c r="K7" s="134" t="s">
        <v>264</v>
      </c>
      <c r="L7" s="134" t="s">
        <v>265</v>
      </c>
      <c r="M7" s="134" t="s">
        <v>266</v>
      </c>
      <c r="N7" s="134" t="s">
        <v>267</v>
      </c>
    </row>
    <row r="8" spans="1:15" ht="16.899999999999999" customHeight="1">
      <c r="A8" s="119" t="s">
        <v>13</v>
      </c>
      <c r="B8" s="120">
        <v>28.219999999999995</v>
      </c>
      <c r="C8" s="77">
        <v>103.3</v>
      </c>
      <c r="D8" s="77">
        <v>103.3</v>
      </c>
      <c r="E8" s="77">
        <v>103.3</v>
      </c>
      <c r="F8" s="77">
        <v>103.3</v>
      </c>
      <c r="G8" s="77">
        <v>103.3</v>
      </c>
      <c r="H8" s="78">
        <v>103.3</v>
      </c>
      <c r="I8" s="77">
        <v>107.3</v>
      </c>
      <c r="J8" s="77">
        <v>107.3</v>
      </c>
      <c r="K8" s="77">
        <v>107.3</v>
      </c>
      <c r="L8" s="77">
        <v>107.3</v>
      </c>
      <c r="M8" s="77">
        <v>107.3</v>
      </c>
      <c r="N8" s="78">
        <v>107.3</v>
      </c>
    </row>
    <row r="9" spans="1:15" ht="16.899999999999999" customHeight="1">
      <c r="A9" s="119" t="s">
        <v>249</v>
      </c>
      <c r="B9" s="123">
        <v>3.27</v>
      </c>
      <c r="C9" s="76">
        <v>101.3</v>
      </c>
      <c r="D9" s="76">
        <v>101.3</v>
      </c>
      <c r="E9" s="76">
        <v>101.7</v>
      </c>
      <c r="F9" s="76">
        <v>101</v>
      </c>
      <c r="G9" s="76">
        <v>101</v>
      </c>
      <c r="H9" s="79">
        <v>101</v>
      </c>
      <c r="I9" s="76">
        <v>101.6</v>
      </c>
      <c r="J9" s="76">
        <v>101.6</v>
      </c>
      <c r="K9" s="76">
        <v>101.6</v>
      </c>
      <c r="L9" s="76">
        <v>102.7</v>
      </c>
      <c r="M9" s="76">
        <v>102.7</v>
      </c>
      <c r="N9" s="79">
        <v>102.7</v>
      </c>
    </row>
    <row r="10" spans="1:15" ht="16.899999999999999" customHeight="1">
      <c r="A10" s="119" t="s">
        <v>250</v>
      </c>
      <c r="B10" s="123">
        <v>64.2</v>
      </c>
      <c r="C10" s="76">
        <v>104.7</v>
      </c>
      <c r="D10" s="76">
        <v>105.7</v>
      </c>
      <c r="E10" s="76">
        <v>106</v>
      </c>
      <c r="F10" s="76">
        <v>106.3</v>
      </c>
      <c r="G10" s="76">
        <v>106.3</v>
      </c>
      <c r="H10" s="79">
        <v>106.4</v>
      </c>
      <c r="I10" s="76">
        <v>106.6</v>
      </c>
      <c r="J10" s="76">
        <v>106.7</v>
      </c>
      <c r="K10" s="76">
        <v>106.8</v>
      </c>
      <c r="L10" s="76">
        <v>109.5</v>
      </c>
      <c r="M10" s="76">
        <v>109.4</v>
      </c>
      <c r="N10" s="79">
        <v>109.5</v>
      </c>
    </row>
    <row r="11" spans="1:15" ht="16.899999999999999" customHeight="1">
      <c r="A11" s="124" t="s">
        <v>251</v>
      </c>
      <c r="B11" s="125">
        <v>1.8</v>
      </c>
      <c r="C11" s="80">
        <v>116.2</v>
      </c>
      <c r="D11" s="80">
        <v>116.2</v>
      </c>
      <c r="E11" s="80">
        <v>116.2</v>
      </c>
      <c r="F11" s="80">
        <v>116.2</v>
      </c>
      <c r="G11" s="80">
        <v>116.2</v>
      </c>
      <c r="H11" s="81">
        <v>116.2</v>
      </c>
      <c r="I11" s="80">
        <v>116.2</v>
      </c>
      <c r="J11" s="80">
        <v>116.2</v>
      </c>
      <c r="K11" s="80">
        <v>116.2</v>
      </c>
      <c r="L11" s="80">
        <v>115.4</v>
      </c>
      <c r="M11" s="80">
        <v>115.4</v>
      </c>
      <c r="N11" s="81">
        <v>115.4</v>
      </c>
    </row>
    <row r="12" spans="1:15" ht="16.899999999999999" customHeight="1">
      <c r="A12" s="124" t="s">
        <v>49</v>
      </c>
      <c r="B12" s="125">
        <v>12.680000000000003</v>
      </c>
      <c r="C12" s="80">
        <v>91.2</v>
      </c>
      <c r="D12" s="80">
        <v>94.3</v>
      </c>
      <c r="E12" s="80">
        <v>94.6</v>
      </c>
      <c r="F12" s="80">
        <v>94.5</v>
      </c>
      <c r="G12" s="80">
        <v>94.9</v>
      </c>
      <c r="H12" s="81">
        <v>95.6</v>
      </c>
      <c r="I12" s="80">
        <v>96.7</v>
      </c>
      <c r="J12" s="80">
        <v>97.2</v>
      </c>
      <c r="K12" s="80">
        <v>97.2</v>
      </c>
      <c r="L12" s="80">
        <v>110.1</v>
      </c>
      <c r="M12" s="80">
        <v>110.4</v>
      </c>
      <c r="N12" s="81">
        <v>110.4</v>
      </c>
    </row>
    <row r="13" spans="1:15" ht="16.899999999999999" customHeight="1">
      <c r="A13" s="124" t="s">
        <v>99</v>
      </c>
      <c r="B13" s="125">
        <v>4.22</v>
      </c>
      <c r="C13" s="80">
        <v>119.4</v>
      </c>
      <c r="D13" s="80">
        <v>119.4</v>
      </c>
      <c r="E13" s="80">
        <v>119.4</v>
      </c>
      <c r="F13" s="80">
        <v>119.4</v>
      </c>
      <c r="G13" s="80">
        <v>119.4</v>
      </c>
      <c r="H13" s="81">
        <v>119.4</v>
      </c>
      <c r="I13" s="80">
        <v>119.4</v>
      </c>
      <c r="J13" s="80">
        <v>119.4</v>
      </c>
      <c r="K13" s="80">
        <v>119.4</v>
      </c>
      <c r="L13" s="80">
        <v>119.2</v>
      </c>
      <c r="M13" s="80">
        <v>119.2</v>
      </c>
      <c r="N13" s="81">
        <v>119.2</v>
      </c>
    </row>
    <row r="14" spans="1:15" ht="16.899999999999999" customHeight="1">
      <c r="A14" s="124" t="s">
        <v>75</v>
      </c>
      <c r="B14" s="125">
        <v>3.42</v>
      </c>
      <c r="C14" s="80">
        <v>117.3</v>
      </c>
      <c r="D14" s="80">
        <v>117.3</v>
      </c>
      <c r="E14" s="80">
        <v>117.3</v>
      </c>
      <c r="F14" s="80">
        <v>117.3</v>
      </c>
      <c r="G14" s="80">
        <v>117.3</v>
      </c>
      <c r="H14" s="81">
        <v>117.3</v>
      </c>
      <c r="I14" s="80">
        <v>117.3</v>
      </c>
      <c r="J14" s="80">
        <v>117.3</v>
      </c>
      <c r="K14" s="80">
        <v>117.3</v>
      </c>
      <c r="L14" s="80">
        <v>117</v>
      </c>
      <c r="M14" s="80">
        <v>117</v>
      </c>
      <c r="N14" s="81">
        <v>117</v>
      </c>
    </row>
    <row r="15" spans="1:15" ht="16.899999999999999" customHeight="1">
      <c r="A15" s="124" t="s">
        <v>101</v>
      </c>
      <c r="B15" s="125">
        <v>5.17</v>
      </c>
      <c r="C15" s="80">
        <v>108.8</v>
      </c>
      <c r="D15" s="80">
        <v>109</v>
      </c>
      <c r="E15" s="80">
        <v>109.8</v>
      </c>
      <c r="F15" s="80">
        <v>109.8</v>
      </c>
      <c r="G15" s="80">
        <v>109.8</v>
      </c>
      <c r="H15" s="81">
        <v>109.8</v>
      </c>
      <c r="I15" s="80">
        <v>109.8</v>
      </c>
      <c r="J15" s="80">
        <v>109.8</v>
      </c>
      <c r="K15" s="80">
        <v>110.4</v>
      </c>
      <c r="L15" s="80">
        <v>114.1</v>
      </c>
      <c r="M15" s="80">
        <v>114.1</v>
      </c>
      <c r="N15" s="81">
        <v>114.1</v>
      </c>
    </row>
    <row r="16" spans="1:15" ht="16.899999999999999" customHeight="1">
      <c r="A16" s="124" t="s">
        <v>252</v>
      </c>
      <c r="B16" s="125">
        <v>10.61</v>
      </c>
      <c r="C16" s="80">
        <v>106</v>
      </c>
      <c r="D16" s="80">
        <v>107</v>
      </c>
      <c r="E16" s="80">
        <v>107.9</v>
      </c>
      <c r="F16" s="80">
        <v>109.8</v>
      </c>
      <c r="G16" s="80">
        <v>109.8</v>
      </c>
      <c r="H16" s="81">
        <v>109.5</v>
      </c>
      <c r="I16" s="80">
        <v>109.1</v>
      </c>
      <c r="J16" s="80">
        <v>109.8</v>
      </c>
      <c r="K16" s="80">
        <v>109.6</v>
      </c>
      <c r="L16" s="80">
        <v>109.4</v>
      </c>
      <c r="M16" s="80">
        <v>108.4</v>
      </c>
      <c r="N16" s="81">
        <v>108.4</v>
      </c>
    </row>
    <row r="17" spans="1:14" ht="18" customHeight="1">
      <c r="A17" s="124" t="s">
        <v>253</v>
      </c>
      <c r="B17" s="125">
        <v>0.64</v>
      </c>
      <c r="C17" s="80">
        <v>102.1</v>
      </c>
      <c r="D17" s="80">
        <v>102.1</v>
      </c>
      <c r="E17" s="80">
        <v>102.1</v>
      </c>
      <c r="F17" s="80">
        <v>102.1</v>
      </c>
      <c r="G17" s="80">
        <v>102.1</v>
      </c>
      <c r="H17" s="81">
        <v>102.1</v>
      </c>
      <c r="I17" s="80">
        <v>101.5</v>
      </c>
      <c r="J17" s="80">
        <v>101.5</v>
      </c>
      <c r="K17" s="80">
        <v>101.5</v>
      </c>
      <c r="L17" s="80">
        <v>101.5</v>
      </c>
      <c r="M17" s="80">
        <v>101.5</v>
      </c>
      <c r="N17" s="81">
        <v>101.5</v>
      </c>
    </row>
    <row r="18" spans="1:14" ht="16.899999999999999" customHeight="1">
      <c r="A18" s="124" t="s">
        <v>254</v>
      </c>
      <c r="B18" s="125">
        <v>3.91</v>
      </c>
      <c r="C18" s="80">
        <v>104.5</v>
      </c>
      <c r="D18" s="80">
        <v>104.7</v>
      </c>
      <c r="E18" s="80">
        <v>104.5</v>
      </c>
      <c r="F18" s="80">
        <v>104.7</v>
      </c>
      <c r="G18" s="80">
        <v>104.7</v>
      </c>
      <c r="H18" s="81">
        <v>104.7</v>
      </c>
      <c r="I18" s="80">
        <v>104.9</v>
      </c>
      <c r="J18" s="80">
        <v>104</v>
      </c>
      <c r="K18" s="80">
        <v>104.1</v>
      </c>
      <c r="L18" s="80">
        <v>104</v>
      </c>
      <c r="M18" s="80">
        <v>104</v>
      </c>
      <c r="N18" s="81">
        <v>104</v>
      </c>
    </row>
    <row r="19" spans="1:14" ht="16.899999999999999" customHeight="1">
      <c r="A19" s="124" t="s">
        <v>255</v>
      </c>
      <c r="B19" s="125">
        <v>1.6400000000000001</v>
      </c>
      <c r="C19" s="80">
        <v>103</v>
      </c>
      <c r="D19" s="80">
        <v>106.7</v>
      </c>
      <c r="E19" s="80">
        <v>106.7</v>
      </c>
      <c r="F19" s="80">
        <v>106.9</v>
      </c>
      <c r="G19" s="80">
        <v>106.9</v>
      </c>
      <c r="H19" s="81">
        <v>107.4</v>
      </c>
      <c r="I19" s="80">
        <v>108.7</v>
      </c>
      <c r="J19" s="80">
        <v>108.6</v>
      </c>
      <c r="K19" s="80">
        <v>108.5</v>
      </c>
      <c r="L19" s="80">
        <v>108.5</v>
      </c>
      <c r="M19" s="80">
        <v>108.5</v>
      </c>
      <c r="N19" s="81">
        <v>108.5</v>
      </c>
    </row>
    <row r="20" spans="1:14" ht="16.899999999999999" customHeight="1">
      <c r="A20" s="124" t="s">
        <v>256</v>
      </c>
      <c r="B20" s="125">
        <v>4.07</v>
      </c>
      <c r="C20" s="80">
        <v>100</v>
      </c>
      <c r="D20" s="80">
        <v>100</v>
      </c>
      <c r="E20" s="80">
        <v>100</v>
      </c>
      <c r="F20" s="80">
        <v>100</v>
      </c>
      <c r="G20" s="80">
        <v>100</v>
      </c>
      <c r="H20" s="81">
        <v>100</v>
      </c>
      <c r="I20" s="80">
        <v>100</v>
      </c>
      <c r="J20" s="80">
        <v>100</v>
      </c>
      <c r="K20" s="80">
        <v>100</v>
      </c>
      <c r="L20" s="80">
        <v>100</v>
      </c>
      <c r="M20" s="80">
        <v>100</v>
      </c>
      <c r="N20" s="81">
        <v>100</v>
      </c>
    </row>
    <row r="21" spans="1:14" ht="16.899999999999999" customHeight="1">
      <c r="A21" s="124" t="s">
        <v>105</v>
      </c>
      <c r="B21" s="125">
        <v>2.6499999999999995</v>
      </c>
      <c r="C21" s="80">
        <v>107.5</v>
      </c>
      <c r="D21" s="80">
        <v>107.6</v>
      </c>
      <c r="E21" s="80">
        <v>107.7</v>
      </c>
      <c r="F21" s="80">
        <v>107.7</v>
      </c>
      <c r="G21" s="80">
        <v>107.7</v>
      </c>
      <c r="H21" s="81">
        <v>107.7</v>
      </c>
      <c r="I21" s="80">
        <v>107.8</v>
      </c>
      <c r="J21" s="80">
        <v>107.8</v>
      </c>
      <c r="K21" s="80">
        <v>107.8</v>
      </c>
      <c r="L21" s="80">
        <v>107.7</v>
      </c>
      <c r="M21" s="80">
        <v>107.7</v>
      </c>
      <c r="N21" s="81">
        <v>107.8</v>
      </c>
    </row>
    <row r="22" spans="1:14" ht="16.899999999999999" customHeight="1">
      <c r="A22" s="124" t="s">
        <v>257</v>
      </c>
      <c r="B22" s="125">
        <v>0.8</v>
      </c>
      <c r="C22" s="80">
        <v>99.1</v>
      </c>
      <c r="D22" s="80">
        <v>99.1</v>
      </c>
      <c r="E22" s="80">
        <v>100.5</v>
      </c>
      <c r="F22" s="80">
        <v>99.1</v>
      </c>
      <c r="G22" s="80">
        <v>96.3</v>
      </c>
      <c r="H22" s="81">
        <v>96.3</v>
      </c>
      <c r="I22" s="80">
        <v>96.3</v>
      </c>
      <c r="J22" s="80">
        <v>99</v>
      </c>
      <c r="K22" s="80">
        <v>100.7</v>
      </c>
      <c r="L22" s="80">
        <v>100.7</v>
      </c>
      <c r="M22" s="80">
        <v>100.7</v>
      </c>
      <c r="N22" s="81">
        <v>102.4</v>
      </c>
    </row>
    <row r="23" spans="1:14" ht="16.899999999999999" customHeight="1">
      <c r="A23" s="124" t="s">
        <v>192</v>
      </c>
      <c r="B23" s="125">
        <v>1.72</v>
      </c>
      <c r="C23" s="80">
        <v>101.6</v>
      </c>
      <c r="D23" s="80">
        <v>103.4</v>
      </c>
      <c r="E23" s="80">
        <v>103.4</v>
      </c>
      <c r="F23" s="80">
        <v>103.6</v>
      </c>
      <c r="G23" s="80">
        <v>103.6</v>
      </c>
      <c r="H23" s="81">
        <v>103.6</v>
      </c>
      <c r="I23" s="80">
        <v>103.6</v>
      </c>
      <c r="J23" s="80">
        <v>103.6</v>
      </c>
      <c r="K23" s="80">
        <v>103.6</v>
      </c>
      <c r="L23" s="80">
        <v>104.1</v>
      </c>
      <c r="M23" s="80">
        <v>104.1</v>
      </c>
      <c r="N23" s="81">
        <v>104.1</v>
      </c>
    </row>
    <row r="24" spans="1:14" ht="16.899999999999999" customHeight="1">
      <c r="A24" s="124" t="s">
        <v>107</v>
      </c>
      <c r="B24" s="125">
        <v>2.4499999999999997</v>
      </c>
      <c r="C24" s="80">
        <v>111.3</v>
      </c>
      <c r="D24" s="80">
        <v>111.3</v>
      </c>
      <c r="E24" s="80">
        <v>111.3</v>
      </c>
      <c r="F24" s="80">
        <v>111.3</v>
      </c>
      <c r="G24" s="80">
        <v>111.3</v>
      </c>
      <c r="H24" s="81">
        <v>111.3</v>
      </c>
      <c r="I24" s="80">
        <v>111.3</v>
      </c>
      <c r="J24" s="80">
        <v>111.3</v>
      </c>
      <c r="K24" s="80">
        <v>111.3</v>
      </c>
      <c r="L24" s="80">
        <v>111.3</v>
      </c>
      <c r="M24" s="80">
        <v>111.3</v>
      </c>
      <c r="N24" s="81">
        <v>111.3</v>
      </c>
    </row>
    <row r="25" spans="1:14" ht="16.899999999999999" customHeight="1">
      <c r="A25" s="124" t="s">
        <v>109</v>
      </c>
      <c r="B25" s="125">
        <v>1.4900000000000002</v>
      </c>
      <c r="C25" s="80">
        <v>102</v>
      </c>
      <c r="D25" s="80">
        <v>102</v>
      </c>
      <c r="E25" s="80">
        <v>102.8</v>
      </c>
      <c r="F25" s="80">
        <v>102.8</v>
      </c>
      <c r="G25" s="80">
        <v>103</v>
      </c>
      <c r="H25" s="81">
        <v>103</v>
      </c>
      <c r="I25" s="80">
        <v>103</v>
      </c>
      <c r="J25" s="80">
        <v>103</v>
      </c>
      <c r="K25" s="80">
        <v>103</v>
      </c>
      <c r="L25" s="80">
        <v>103.4</v>
      </c>
      <c r="M25" s="80">
        <v>103.4</v>
      </c>
      <c r="N25" s="81">
        <v>103.4</v>
      </c>
    </row>
    <row r="26" spans="1:14" ht="16.899999999999999" customHeight="1">
      <c r="A26" s="124" t="s">
        <v>258</v>
      </c>
      <c r="B26" s="125">
        <v>2.1999999999999997</v>
      </c>
      <c r="C26" s="80">
        <v>102.8</v>
      </c>
      <c r="D26" s="80">
        <v>104.2</v>
      </c>
      <c r="E26" s="80">
        <v>104.2</v>
      </c>
      <c r="F26" s="80">
        <v>104.2</v>
      </c>
      <c r="G26" s="80">
        <v>104.2</v>
      </c>
      <c r="H26" s="81">
        <v>103.9</v>
      </c>
      <c r="I26" s="80">
        <v>103.9</v>
      </c>
      <c r="J26" s="80">
        <v>104</v>
      </c>
      <c r="K26" s="80">
        <v>104</v>
      </c>
      <c r="L26" s="80">
        <v>104</v>
      </c>
      <c r="M26" s="80">
        <v>104</v>
      </c>
      <c r="N26" s="81">
        <v>104.1</v>
      </c>
    </row>
    <row r="27" spans="1:14" ht="16.899999999999999" customHeight="1">
      <c r="A27" s="124" t="s">
        <v>259</v>
      </c>
      <c r="B27" s="125">
        <v>4.67</v>
      </c>
      <c r="C27" s="80">
        <v>110.4</v>
      </c>
      <c r="D27" s="80">
        <v>110.4</v>
      </c>
      <c r="E27" s="80">
        <v>110.6</v>
      </c>
      <c r="F27" s="80">
        <v>110.6</v>
      </c>
      <c r="G27" s="80">
        <v>110.5</v>
      </c>
      <c r="H27" s="81">
        <v>110.5</v>
      </c>
      <c r="I27" s="80">
        <v>110.4</v>
      </c>
      <c r="J27" s="80">
        <v>109.4</v>
      </c>
      <c r="K27" s="80">
        <v>109.4</v>
      </c>
      <c r="L27" s="80">
        <v>109.4</v>
      </c>
      <c r="M27" s="80">
        <v>109.4</v>
      </c>
      <c r="N27" s="81">
        <v>110.1</v>
      </c>
    </row>
    <row r="28" spans="1:14" ht="16.899999999999999" customHeight="1">
      <c r="A28" s="119" t="s">
        <v>71</v>
      </c>
      <c r="B28" s="123">
        <v>4.26</v>
      </c>
      <c r="C28" s="82">
        <v>109.1</v>
      </c>
      <c r="D28" s="82">
        <v>109.1</v>
      </c>
      <c r="E28" s="82">
        <v>109.1</v>
      </c>
      <c r="F28" s="82">
        <v>109.1</v>
      </c>
      <c r="G28" s="82">
        <v>109.1</v>
      </c>
      <c r="H28" s="83">
        <v>109.1</v>
      </c>
      <c r="I28" s="82">
        <v>109.1</v>
      </c>
      <c r="J28" s="82">
        <v>109.1</v>
      </c>
      <c r="K28" s="82">
        <v>109.1</v>
      </c>
      <c r="L28" s="82">
        <v>109.1</v>
      </c>
      <c r="M28" s="82">
        <v>109.1</v>
      </c>
      <c r="N28" s="83">
        <v>109.1</v>
      </c>
    </row>
    <row r="29" spans="1:14" ht="17.45" customHeight="1">
      <c r="A29" s="126" t="s">
        <v>292</v>
      </c>
      <c r="B29" s="127">
        <v>100.00000000000001</v>
      </c>
      <c r="C29" s="84">
        <v>104.3</v>
      </c>
      <c r="D29" s="84">
        <v>105</v>
      </c>
      <c r="E29" s="84">
        <v>105.2</v>
      </c>
      <c r="F29" s="84">
        <v>105.4</v>
      </c>
      <c r="G29" s="84">
        <v>105.4</v>
      </c>
      <c r="H29" s="85">
        <v>105.5</v>
      </c>
      <c r="I29" s="84">
        <v>106.7</v>
      </c>
      <c r="J29" s="84">
        <v>106.8</v>
      </c>
      <c r="K29" s="84">
        <v>106.8</v>
      </c>
      <c r="L29" s="84">
        <v>108.6</v>
      </c>
      <c r="M29" s="84">
        <v>108.6</v>
      </c>
      <c r="N29" s="85">
        <v>108.6</v>
      </c>
    </row>
    <row r="30" spans="1:14" s="118" customFormat="1" ht="20.25" customHeight="1">
      <c r="A30" s="28"/>
      <c r="B30" s="137"/>
      <c r="C30" s="80"/>
      <c r="D30" s="80"/>
      <c r="E30" s="80"/>
      <c r="F30" s="80"/>
      <c r="G30" s="80"/>
      <c r="H30" s="80"/>
      <c r="I30" s="28"/>
      <c r="J30" s="130"/>
      <c r="K30" s="130"/>
      <c r="L30" s="130"/>
      <c r="M30" s="130"/>
      <c r="N30" s="130"/>
    </row>
  </sheetData>
  <mergeCells count="6">
    <mergeCell ref="A6:A7"/>
    <mergeCell ref="B6:B7"/>
    <mergeCell ref="C6:H6"/>
    <mergeCell ref="I6:N6"/>
    <mergeCell ref="A1:N1"/>
    <mergeCell ref="A2:N2"/>
  </mergeCells>
  <printOptions horizontalCentered="1" verticalCentered="1"/>
  <pageMargins left="0.75" right="0" top="0.75" bottom="0.75" header="0.41" footer="0.18"/>
  <pageSetup paperSize="9" orientation="landscape" horizontalDpi="300" verticalDpi="4294967292" r:id="rId1"/>
  <headerFooter alignWithMargins="0">
    <oddFooter xml:space="preserve">&amp;C&amp;"Times New Roman,Regular"&amp;12 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tabSelected="1" workbookViewId="0">
      <selection sqref="A1:N1"/>
    </sheetView>
  </sheetViews>
  <sheetFormatPr defaultRowHeight="12.75"/>
  <cols>
    <col min="1" max="1" width="31.7109375" style="114" customWidth="1"/>
    <col min="2" max="2" width="8.7109375" style="114" customWidth="1"/>
    <col min="3" max="14" width="7.42578125" style="114" customWidth="1"/>
    <col min="15" max="83" width="9.140625" style="114"/>
    <col min="84" max="84" width="27.42578125" style="114" customWidth="1"/>
    <col min="85" max="85" width="7.28515625" style="114" customWidth="1"/>
    <col min="86" max="86" width="8.85546875" style="114" customWidth="1"/>
    <col min="87" max="97" width="6.85546875" style="114" customWidth="1"/>
    <col min="98" max="98" width="7.42578125" style="114" customWidth="1"/>
    <col min="99" max="339" width="9.140625" style="114"/>
    <col min="340" max="340" width="27.42578125" style="114" customWidth="1"/>
    <col min="341" max="341" width="7.28515625" style="114" customWidth="1"/>
    <col min="342" max="342" width="8.85546875" style="114" customWidth="1"/>
    <col min="343" max="353" width="6.85546875" style="114" customWidth="1"/>
    <col min="354" max="354" width="7.42578125" style="114" customWidth="1"/>
    <col min="355" max="595" width="9.140625" style="114"/>
    <col min="596" max="596" width="27.42578125" style="114" customWidth="1"/>
    <col min="597" max="597" width="7.28515625" style="114" customWidth="1"/>
    <col min="598" max="598" width="8.85546875" style="114" customWidth="1"/>
    <col min="599" max="609" width="6.85546875" style="114" customWidth="1"/>
    <col min="610" max="610" width="7.42578125" style="114" customWidth="1"/>
    <col min="611" max="851" width="9.140625" style="114"/>
    <col min="852" max="852" width="27.42578125" style="114" customWidth="1"/>
    <col min="853" max="853" width="7.28515625" style="114" customWidth="1"/>
    <col min="854" max="854" width="8.85546875" style="114" customWidth="1"/>
    <col min="855" max="865" width="6.85546875" style="114" customWidth="1"/>
    <col min="866" max="866" width="7.42578125" style="114" customWidth="1"/>
    <col min="867" max="1107" width="9.140625" style="114"/>
    <col min="1108" max="1108" width="27.42578125" style="114" customWidth="1"/>
    <col min="1109" max="1109" width="7.28515625" style="114" customWidth="1"/>
    <col min="1110" max="1110" width="8.85546875" style="114" customWidth="1"/>
    <col min="1111" max="1121" width="6.85546875" style="114" customWidth="1"/>
    <col min="1122" max="1122" width="7.42578125" style="114" customWidth="1"/>
    <col min="1123" max="1363" width="9.140625" style="114"/>
    <col min="1364" max="1364" width="27.42578125" style="114" customWidth="1"/>
    <col min="1365" max="1365" width="7.28515625" style="114" customWidth="1"/>
    <col min="1366" max="1366" width="8.85546875" style="114" customWidth="1"/>
    <col min="1367" max="1377" width="6.85546875" style="114" customWidth="1"/>
    <col min="1378" max="1378" width="7.42578125" style="114" customWidth="1"/>
    <col min="1379" max="1619" width="9.140625" style="114"/>
    <col min="1620" max="1620" width="27.42578125" style="114" customWidth="1"/>
    <col min="1621" max="1621" width="7.28515625" style="114" customWidth="1"/>
    <col min="1622" max="1622" width="8.85546875" style="114" customWidth="1"/>
    <col min="1623" max="1633" width="6.85546875" style="114" customWidth="1"/>
    <col min="1634" max="1634" width="7.42578125" style="114" customWidth="1"/>
    <col min="1635" max="1875" width="9.140625" style="114"/>
    <col min="1876" max="1876" width="27.42578125" style="114" customWidth="1"/>
    <col min="1877" max="1877" width="7.28515625" style="114" customWidth="1"/>
    <col min="1878" max="1878" width="8.85546875" style="114" customWidth="1"/>
    <col min="1879" max="1889" width="6.85546875" style="114" customWidth="1"/>
    <col min="1890" max="1890" width="7.42578125" style="114" customWidth="1"/>
    <col min="1891" max="2131" width="9.140625" style="114"/>
    <col min="2132" max="2132" width="27.42578125" style="114" customWidth="1"/>
    <col min="2133" max="2133" width="7.28515625" style="114" customWidth="1"/>
    <col min="2134" max="2134" width="8.85546875" style="114" customWidth="1"/>
    <col min="2135" max="2145" width="6.85546875" style="114" customWidth="1"/>
    <col min="2146" max="2146" width="7.42578125" style="114" customWidth="1"/>
    <col min="2147" max="2387" width="9.140625" style="114"/>
    <col min="2388" max="2388" width="27.42578125" style="114" customWidth="1"/>
    <col min="2389" max="2389" width="7.28515625" style="114" customWidth="1"/>
    <col min="2390" max="2390" width="8.85546875" style="114" customWidth="1"/>
    <col min="2391" max="2401" width="6.85546875" style="114" customWidth="1"/>
    <col min="2402" max="2402" width="7.42578125" style="114" customWidth="1"/>
    <col min="2403" max="2643" width="9.140625" style="114"/>
    <col min="2644" max="2644" width="27.42578125" style="114" customWidth="1"/>
    <col min="2645" max="2645" width="7.28515625" style="114" customWidth="1"/>
    <col min="2646" max="2646" width="8.85546875" style="114" customWidth="1"/>
    <col min="2647" max="2657" width="6.85546875" style="114" customWidth="1"/>
    <col min="2658" max="2658" width="7.42578125" style="114" customWidth="1"/>
    <col min="2659" max="2899" width="9.140625" style="114"/>
    <col min="2900" max="2900" width="27.42578125" style="114" customWidth="1"/>
    <col min="2901" max="2901" width="7.28515625" style="114" customWidth="1"/>
    <col min="2902" max="2902" width="8.85546875" style="114" customWidth="1"/>
    <col min="2903" max="2913" width="6.85546875" style="114" customWidth="1"/>
    <col min="2914" max="2914" width="7.42578125" style="114" customWidth="1"/>
    <col min="2915" max="3155" width="9.140625" style="114"/>
    <col min="3156" max="3156" width="27.42578125" style="114" customWidth="1"/>
    <col min="3157" max="3157" width="7.28515625" style="114" customWidth="1"/>
    <col min="3158" max="3158" width="8.85546875" style="114" customWidth="1"/>
    <col min="3159" max="3169" width="6.85546875" style="114" customWidth="1"/>
    <col min="3170" max="3170" width="7.42578125" style="114" customWidth="1"/>
    <col min="3171" max="3411" width="9.140625" style="114"/>
    <col min="3412" max="3412" width="27.42578125" style="114" customWidth="1"/>
    <col min="3413" max="3413" width="7.28515625" style="114" customWidth="1"/>
    <col min="3414" max="3414" width="8.85546875" style="114" customWidth="1"/>
    <col min="3415" max="3425" width="6.85546875" style="114" customWidth="1"/>
    <col min="3426" max="3426" width="7.42578125" style="114" customWidth="1"/>
    <col min="3427" max="3667" width="9.140625" style="114"/>
    <col min="3668" max="3668" width="27.42578125" style="114" customWidth="1"/>
    <col min="3669" max="3669" width="7.28515625" style="114" customWidth="1"/>
    <col min="3670" max="3670" width="8.85546875" style="114" customWidth="1"/>
    <col min="3671" max="3681" width="6.85546875" style="114" customWidth="1"/>
    <col min="3682" max="3682" width="7.42578125" style="114" customWidth="1"/>
    <col min="3683" max="3923" width="9.140625" style="114"/>
    <col min="3924" max="3924" width="27.42578125" style="114" customWidth="1"/>
    <col min="3925" max="3925" width="7.28515625" style="114" customWidth="1"/>
    <col min="3926" max="3926" width="8.85546875" style="114" customWidth="1"/>
    <col min="3927" max="3937" width="6.85546875" style="114" customWidth="1"/>
    <col min="3938" max="3938" width="7.42578125" style="114" customWidth="1"/>
    <col min="3939" max="4179" width="9.140625" style="114"/>
    <col min="4180" max="4180" width="27.42578125" style="114" customWidth="1"/>
    <col min="4181" max="4181" width="7.28515625" style="114" customWidth="1"/>
    <col min="4182" max="4182" width="8.85546875" style="114" customWidth="1"/>
    <col min="4183" max="4193" width="6.85546875" style="114" customWidth="1"/>
    <col min="4194" max="4194" width="7.42578125" style="114" customWidth="1"/>
    <col min="4195" max="4435" width="9.140625" style="114"/>
    <col min="4436" max="4436" width="27.42578125" style="114" customWidth="1"/>
    <col min="4437" max="4437" width="7.28515625" style="114" customWidth="1"/>
    <col min="4438" max="4438" width="8.85546875" style="114" customWidth="1"/>
    <col min="4439" max="4449" width="6.85546875" style="114" customWidth="1"/>
    <col min="4450" max="4450" width="7.42578125" style="114" customWidth="1"/>
    <col min="4451" max="4691" width="9.140625" style="114"/>
    <col min="4692" max="4692" width="27.42578125" style="114" customWidth="1"/>
    <col min="4693" max="4693" width="7.28515625" style="114" customWidth="1"/>
    <col min="4694" max="4694" width="8.85546875" style="114" customWidth="1"/>
    <col min="4695" max="4705" width="6.85546875" style="114" customWidth="1"/>
    <col min="4706" max="4706" width="7.42578125" style="114" customWidth="1"/>
    <col min="4707" max="4947" width="9.140625" style="114"/>
    <col min="4948" max="4948" width="27.42578125" style="114" customWidth="1"/>
    <col min="4949" max="4949" width="7.28515625" style="114" customWidth="1"/>
    <col min="4950" max="4950" width="8.85546875" style="114" customWidth="1"/>
    <col min="4951" max="4961" width="6.85546875" style="114" customWidth="1"/>
    <col min="4962" max="4962" width="7.42578125" style="114" customWidth="1"/>
    <col min="4963" max="5203" width="9.140625" style="114"/>
    <col min="5204" max="5204" width="27.42578125" style="114" customWidth="1"/>
    <col min="5205" max="5205" width="7.28515625" style="114" customWidth="1"/>
    <col min="5206" max="5206" width="8.85546875" style="114" customWidth="1"/>
    <col min="5207" max="5217" width="6.85546875" style="114" customWidth="1"/>
    <col min="5218" max="5218" width="7.42578125" style="114" customWidth="1"/>
    <col min="5219" max="5459" width="9.140625" style="114"/>
    <col min="5460" max="5460" width="27.42578125" style="114" customWidth="1"/>
    <col min="5461" max="5461" width="7.28515625" style="114" customWidth="1"/>
    <col min="5462" max="5462" width="8.85546875" style="114" customWidth="1"/>
    <col min="5463" max="5473" width="6.85546875" style="114" customWidth="1"/>
    <col min="5474" max="5474" width="7.42578125" style="114" customWidth="1"/>
    <col min="5475" max="5715" width="9.140625" style="114"/>
    <col min="5716" max="5716" width="27.42578125" style="114" customWidth="1"/>
    <col min="5717" max="5717" width="7.28515625" style="114" customWidth="1"/>
    <col min="5718" max="5718" width="8.85546875" style="114" customWidth="1"/>
    <col min="5719" max="5729" width="6.85546875" style="114" customWidth="1"/>
    <col min="5730" max="5730" width="7.42578125" style="114" customWidth="1"/>
    <col min="5731" max="5971" width="9.140625" style="114"/>
    <col min="5972" max="5972" width="27.42578125" style="114" customWidth="1"/>
    <col min="5973" max="5973" width="7.28515625" style="114" customWidth="1"/>
    <col min="5974" max="5974" width="8.85546875" style="114" customWidth="1"/>
    <col min="5975" max="5985" width="6.85546875" style="114" customWidth="1"/>
    <col min="5986" max="5986" width="7.42578125" style="114" customWidth="1"/>
    <col min="5987" max="6227" width="9.140625" style="114"/>
    <col min="6228" max="6228" width="27.42578125" style="114" customWidth="1"/>
    <col min="6229" max="6229" width="7.28515625" style="114" customWidth="1"/>
    <col min="6230" max="6230" width="8.85546875" style="114" customWidth="1"/>
    <col min="6231" max="6241" width="6.85546875" style="114" customWidth="1"/>
    <col min="6242" max="6242" width="7.42578125" style="114" customWidth="1"/>
    <col min="6243" max="6483" width="9.140625" style="114"/>
    <col min="6484" max="6484" width="27.42578125" style="114" customWidth="1"/>
    <col min="6485" max="6485" width="7.28515625" style="114" customWidth="1"/>
    <col min="6486" max="6486" width="8.85546875" style="114" customWidth="1"/>
    <col min="6487" max="6497" width="6.85546875" style="114" customWidth="1"/>
    <col min="6498" max="6498" width="7.42578125" style="114" customWidth="1"/>
    <col min="6499" max="6739" width="9.140625" style="114"/>
    <col min="6740" max="6740" width="27.42578125" style="114" customWidth="1"/>
    <col min="6741" max="6741" width="7.28515625" style="114" customWidth="1"/>
    <col min="6742" max="6742" width="8.85546875" style="114" customWidth="1"/>
    <col min="6743" max="6753" width="6.85546875" style="114" customWidth="1"/>
    <col min="6754" max="6754" width="7.42578125" style="114" customWidth="1"/>
    <col min="6755" max="6995" width="9.140625" style="114"/>
    <col min="6996" max="6996" width="27.42578125" style="114" customWidth="1"/>
    <col min="6997" max="6997" width="7.28515625" style="114" customWidth="1"/>
    <col min="6998" max="6998" width="8.85546875" style="114" customWidth="1"/>
    <col min="6999" max="7009" width="6.85546875" style="114" customWidth="1"/>
    <col min="7010" max="7010" width="7.42578125" style="114" customWidth="1"/>
    <col min="7011" max="7251" width="9.140625" style="114"/>
    <col min="7252" max="7252" width="27.42578125" style="114" customWidth="1"/>
    <col min="7253" max="7253" width="7.28515625" style="114" customWidth="1"/>
    <col min="7254" max="7254" width="8.85546875" style="114" customWidth="1"/>
    <col min="7255" max="7265" width="6.85546875" style="114" customWidth="1"/>
    <col min="7266" max="7266" width="7.42578125" style="114" customWidth="1"/>
    <col min="7267" max="7507" width="9.140625" style="114"/>
    <col min="7508" max="7508" width="27.42578125" style="114" customWidth="1"/>
    <col min="7509" max="7509" width="7.28515625" style="114" customWidth="1"/>
    <col min="7510" max="7510" width="8.85546875" style="114" customWidth="1"/>
    <col min="7511" max="7521" width="6.85546875" style="114" customWidth="1"/>
    <col min="7522" max="7522" width="7.42578125" style="114" customWidth="1"/>
    <col min="7523" max="7763" width="9.140625" style="114"/>
    <col min="7764" max="7764" width="27.42578125" style="114" customWidth="1"/>
    <col min="7765" max="7765" width="7.28515625" style="114" customWidth="1"/>
    <col min="7766" max="7766" width="8.85546875" style="114" customWidth="1"/>
    <col min="7767" max="7777" width="6.85546875" style="114" customWidth="1"/>
    <col min="7778" max="7778" width="7.42578125" style="114" customWidth="1"/>
    <col min="7779" max="8019" width="9.140625" style="114"/>
    <col min="8020" max="8020" width="27.42578125" style="114" customWidth="1"/>
    <col min="8021" max="8021" width="7.28515625" style="114" customWidth="1"/>
    <col min="8022" max="8022" width="8.85546875" style="114" customWidth="1"/>
    <col min="8023" max="8033" width="6.85546875" style="114" customWidth="1"/>
    <col min="8034" max="8034" width="7.42578125" style="114" customWidth="1"/>
    <col min="8035" max="8275" width="9.140625" style="114"/>
    <col min="8276" max="8276" width="27.42578125" style="114" customWidth="1"/>
    <col min="8277" max="8277" width="7.28515625" style="114" customWidth="1"/>
    <col min="8278" max="8278" width="8.85546875" style="114" customWidth="1"/>
    <col min="8279" max="8289" width="6.85546875" style="114" customWidth="1"/>
    <col min="8290" max="8290" width="7.42578125" style="114" customWidth="1"/>
    <col min="8291" max="8531" width="9.140625" style="114"/>
    <col min="8532" max="8532" width="27.42578125" style="114" customWidth="1"/>
    <col min="8533" max="8533" width="7.28515625" style="114" customWidth="1"/>
    <col min="8534" max="8534" width="8.85546875" style="114" customWidth="1"/>
    <col min="8535" max="8545" width="6.85546875" style="114" customWidth="1"/>
    <col min="8546" max="8546" width="7.42578125" style="114" customWidth="1"/>
    <col min="8547" max="8787" width="9.140625" style="114"/>
    <col min="8788" max="8788" width="27.42578125" style="114" customWidth="1"/>
    <col min="8789" max="8789" width="7.28515625" style="114" customWidth="1"/>
    <col min="8790" max="8790" width="8.85546875" style="114" customWidth="1"/>
    <col min="8791" max="8801" width="6.85546875" style="114" customWidth="1"/>
    <col min="8802" max="8802" width="7.42578125" style="114" customWidth="1"/>
    <col min="8803" max="9043" width="9.140625" style="114"/>
    <col min="9044" max="9044" width="27.42578125" style="114" customWidth="1"/>
    <col min="9045" max="9045" width="7.28515625" style="114" customWidth="1"/>
    <col min="9046" max="9046" width="8.85546875" style="114" customWidth="1"/>
    <col min="9047" max="9057" width="6.85546875" style="114" customWidth="1"/>
    <col min="9058" max="9058" width="7.42578125" style="114" customWidth="1"/>
    <col min="9059" max="9299" width="9.140625" style="114"/>
    <col min="9300" max="9300" width="27.42578125" style="114" customWidth="1"/>
    <col min="9301" max="9301" width="7.28515625" style="114" customWidth="1"/>
    <col min="9302" max="9302" width="8.85546875" style="114" customWidth="1"/>
    <col min="9303" max="9313" width="6.85546875" style="114" customWidth="1"/>
    <col min="9314" max="9314" width="7.42578125" style="114" customWidth="1"/>
    <col min="9315" max="9555" width="9.140625" style="114"/>
    <col min="9556" max="9556" width="27.42578125" style="114" customWidth="1"/>
    <col min="9557" max="9557" width="7.28515625" style="114" customWidth="1"/>
    <col min="9558" max="9558" width="8.85546875" style="114" customWidth="1"/>
    <col min="9559" max="9569" width="6.85546875" style="114" customWidth="1"/>
    <col min="9570" max="9570" width="7.42578125" style="114" customWidth="1"/>
    <col min="9571" max="9811" width="9.140625" style="114"/>
    <col min="9812" max="9812" width="27.42578125" style="114" customWidth="1"/>
    <col min="9813" max="9813" width="7.28515625" style="114" customWidth="1"/>
    <col min="9814" max="9814" width="8.85546875" style="114" customWidth="1"/>
    <col min="9815" max="9825" width="6.85546875" style="114" customWidth="1"/>
    <col min="9826" max="9826" width="7.42578125" style="114" customWidth="1"/>
    <col min="9827" max="10067" width="9.140625" style="114"/>
    <col min="10068" max="10068" width="27.42578125" style="114" customWidth="1"/>
    <col min="10069" max="10069" width="7.28515625" style="114" customWidth="1"/>
    <col min="10070" max="10070" width="8.85546875" style="114" customWidth="1"/>
    <col min="10071" max="10081" width="6.85546875" style="114" customWidth="1"/>
    <col min="10082" max="10082" width="7.42578125" style="114" customWidth="1"/>
    <col min="10083" max="10323" width="9.140625" style="114"/>
    <col min="10324" max="10324" width="27.42578125" style="114" customWidth="1"/>
    <col min="10325" max="10325" width="7.28515625" style="114" customWidth="1"/>
    <col min="10326" max="10326" width="8.85546875" style="114" customWidth="1"/>
    <col min="10327" max="10337" width="6.85546875" style="114" customWidth="1"/>
    <col min="10338" max="10338" width="7.42578125" style="114" customWidth="1"/>
    <col min="10339" max="10579" width="9.140625" style="114"/>
    <col min="10580" max="10580" width="27.42578125" style="114" customWidth="1"/>
    <col min="10581" max="10581" width="7.28515625" style="114" customWidth="1"/>
    <col min="10582" max="10582" width="8.85546875" style="114" customWidth="1"/>
    <col min="10583" max="10593" width="6.85546875" style="114" customWidth="1"/>
    <col min="10594" max="10594" width="7.42578125" style="114" customWidth="1"/>
    <col min="10595" max="10835" width="9.140625" style="114"/>
    <col min="10836" max="10836" width="27.42578125" style="114" customWidth="1"/>
    <col min="10837" max="10837" width="7.28515625" style="114" customWidth="1"/>
    <col min="10838" max="10838" width="8.85546875" style="114" customWidth="1"/>
    <col min="10839" max="10849" width="6.85546875" style="114" customWidth="1"/>
    <col min="10850" max="10850" width="7.42578125" style="114" customWidth="1"/>
    <col min="10851" max="11091" width="9.140625" style="114"/>
    <col min="11092" max="11092" width="27.42578125" style="114" customWidth="1"/>
    <col min="11093" max="11093" width="7.28515625" style="114" customWidth="1"/>
    <col min="11094" max="11094" width="8.85546875" style="114" customWidth="1"/>
    <col min="11095" max="11105" width="6.85546875" style="114" customWidth="1"/>
    <col min="11106" max="11106" width="7.42578125" style="114" customWidth="1"/>
    <col min="11107" max="11347" width="9.140625" style="114"/>
    <col min="11348" max="11348" width="27.42578125" style="114" customWidth="1"/>
    <col min="11349" max="11349" width="7.28515625" style="114" customWidth="1"/>
    <col min="11350" max="11350" width="8.85546875" style="114" customWidth="1"/>
    <col min="11351" max="11361" width="6.85546875" style="114" customWidth="1"/>
    <col min="11362" max="11362" width="7.42578125" style="114" customWidth="1"/>
    <col min="11363" max="11603" width="9.140625" style="114"/>
    <col min="11604" max="11604" width="27.42578125" style="114" customWidth="1"/>
    <col min="11605" max="11605" width="7.28515625" style="114" customWidth="1"/>
    <col min="11606" max="11606" width="8.85546875" style="114" customWidth="1"/>
    <col min="11607" max="11617" width="6.85546875" style="114" customWidth="1"/>
    <col min="11618" max="11618" width="7.42578125" style="114" customWidth="1"/>
    <col min="11619" max="11859" width="9.140625" style="114"/>
    <col min="11860" max="11860" width="27.42578125" style="114" customWidth="1"/>
    <col min="11861" max="11861" width="7.28515625" style="114" customWidth="1"/>
    <col min="11862" max="11862" width="8.85546875" style="114" customWidth="1"/>
    <col min="11863" max="11873" width="6.85546875" style="114" customWidth="1"/>
    <col min="11874" max="11874" width="7.42578125" style="114" customWidth="1"/>
    <col min="11875" max="12115" width="9.140625" style="114"/>
    <col min="12116" max="12116" width="27.42578125" style="114" customWidth="1"/>
    <col min="12117" max="12117" width="7.28515625" style="114" customWidth="1"/>
    <col min="12118" max="12118" width="8.85546875" style="114" customWidth="1"/>
    <col min="12119" max="12129" width="6.85546875" style="114" customWidth="1"/>
    <col min="12130" max="12130" width="7.42578125" style="114" customWidth="1"/>
    <col min="12131" max="12371" width="9.140625" style="114"/>
    <col min="12372" max="12372" width="27.42578125" style="114" customWidth="1"/>
    <col min="12373" max="12373" width="7.28515625" style="114" customWidth="1"/>
    <col min="12374" max="12374" width="8.85546875" style="114" customWidth="1"/>
    <col min="12375" max="12385" width="6.85546875" style="114" customWidth="1"/>
    <col min="12386" max="12386" width="7.42578125" style="114" customWidth="1"/>
    <col min="12387" max="12627" width="9.140625" style="114"/>
    <col min="12628" max="12628" width="27.42578125" style="114" customWidth="1"/>
    <col min="12629" max="12629" width="7.28515625" style="114" customWidth="1"/>
    <col min="12630" max="12630" width="8.85546875" style="114" customWidth="1"/>
    <col min="12631" max="12641" width="6.85546875" style="114" customWidth="1"/>
    <col min="12642" max="12642" width="7.42578125" style="114" customWidth="1"/>
    <col min="12643" max="12883" width="9.140625" style="114"/>
    <col min="12884" max="12884" width="27.42578125" style="114" customWidth="1"/>
    <col min="12885" max="12885" width="7.28515625" style="114" customWidth="1"/>
    <col min="12886" max="12886" width="8.85546875" style="114" customWidth="1"/>
    <col min="12887" max="12897" width="6.85546875" style="114" customWidth="1"/>
    <col min="12898" max="12898" width="7.42578125" style="114" customWidth="1"/>
    <col min="12899" max="13139" width="9.140625" style="114"/>
    <col min="13140" max="13140" width="27.42578125" style="114" customWidth="1"/>
    <col min="13141" max="13141" width="7.28515625" style="114" customWidth="1"/>
    <col min="13142" max="13142" width="8.85546875" style="114" customWidth="1"/>
    <col min="13143" max="13153" width="6.85546875" style="114" customWidth="1"/>
    <col min="13154" max="13154" width="7.42578125" style="114" customWidth="1"/>
    <col min="13155" max="13395" width="9.140625" style="114"/>
    <col min="13396" max="13396" width="27.42578125" style="114" customWidth="1"/>
    <col min="13397" max="13397" width="7.28515625" style="114" customWidth="1"/>
    <col min="13398" max="13398" width="8.85546875" style="114" customWidth="1"/>
    <col min="13399" max="13409" width="6.85546875" style="114" customWidth="1"/>
    <col min="13410" max="13410" width="7.42578125" style="114" customWidth="1"/>
    <col min="13411" max="13651" width="9.140625" style="114"/>
    <col min="13652" max="13652" width="27.42578125" style="114" customWidth="1"/>
    <col min="13653" max="13653" width="7.28515625" style="114" customWidth="1"/>
    <col min="13654" max="13654" width="8.85546875" style="114" customWidth="1"/>
    <col min="13655" max="13665" width="6.85546875" style="114" customWidth="1"/>
    <col min="13666" max="13666" width="7.42578125" style="114" customWidth="1"/>
    <col min="13667" max="13907" width="9.140625" style="114"/>
    <col min="13908" max="13908" width="27.42578125" style="114" customWidth="1"/>
    <col min="13909" max="13909" width="7.28515625" style="114" customWidth="1"/>
    <col min="13910" max="13910" width="8.85546875" style="114" customWidth="1"/>
    <col min="13911" max="13921" width="6.85546875" style="114" customWidth="1"/>
    <col min="13922" max="13922" width="7.42578125" style="114" customWidth="1"/>
    <col min="13923" max="14163" width="9.140625" style="114"/>
    <col min="14164" max="14164" width="27.42578125" style="114" customWidth="1"/>
    <col min="14165" max="14165" width="7.28515625" style="114" customWidth="1"/>
    <col min="14166" max="14166" width="8.85546875" style="114" customWidth="1"/>
    <col min="14167" max="14177" width="6.85546875" style="114" customWidth="1"/>
    <col min="14178" max="14178" width="7.42578125" style="114" customWidth="1"/>
    <col min="14179" max="14419" width="9.140625" style="114"/>
    <col min="14420" max="14420" width="27.42578125" style="114" customWidth="1"/>
    <col min="14421" max="14421" width="7.28515625" style="114" customWidth="1"/>
    <col min="14422" max="14422" width="8.85546875" style="114" customWidth="1"/>
    <col min="14423" max="14433" width="6.85546875" style="114" customWidth="1"/>
    <col min="14434" max="14434" width="7.42578125" style="114" customWidth="1"/>
    <col min="14435" max="14675" width="9.140625" style="114"/>
    <col min="14676" max="14676" width="27.42578125" style="114" customWidth="1"/>
    <col min="14677" max="14677" width="7.28515625" style="114" customWidth="1"/>
    <col min="14678" max="14678" width="8.85546875" style="114" customWidth="1"/>
    <col min="14679" max="14689" width="6.85546875" style="114" customWidth="1"/>
    <col min="14690" max="14690" width="7.42578125" style="114" customWidth="1"/>
    <col min="14691" max="14931" width="9.140625" style="114"/>
    <col min="14932" max="14932" width="27.42578125" style="114" customWidth="1"/>
    <col min="14933" max="14933" width="7.28515625" style="114" customWidth="1"/>
    <col min="14934" max="14934" width="8.85546875" style="114" customWidth="1"/>
    <col min="14935" max="14945" width="6.85546875" style="114" customWidth="1"/>
    <col min="14946" max="14946" width="7.42578125" style="114" customWidth="1"/>
    <col min="14947" max="15187" width="9.140625" style="114"/>
    <col min="15188" max="15188" width="27.42578125" style="114" customWidth="1"/>
    <col min="15189" max="15189" width="7.28515625" style="114" customWidth="1"/>
    <col min="15190" max="15190" width="8.85546875" style="114" customWidth="1"/>
    <col min="15191" max="15201" width="6.85546875" style="114" customWidth="1"/>
    <col min="15202" max="15202" width="7.42578125" style="114" customWidth="1"/>
    <col min="15203" max="15443" width="9.140625" style="114"/>
    <col min="15444" max="15444" width="27.42578125" style="114" customWidth="1"/>
    <col min="15445" max="15445" width="7.28515625" style="114" customWidth="1"/>
    <col min="15446" max="15446" width="8.85546875" style="114" customWidth="1"/>
    <col min="15447" max="15457" width="6.85546875" style="114" customWidth="1"/>
    <col min="15458" max="15458" width="7.42578125" style="114" customWidth="1"/>
    <col min="15459" max="15699" width="9.140625" style="114"/>
    <col min="15700" max="15700" width="27.42578125" style="114" customWidth="1"/>
    <col min="15701" max="15701" width="7.28515625" style="114" customWidth="1"/>
    <col min="15702" max="15702" width="8.85546875" style="114" customWidth="1"/>
    <col min="15703" max="15713" width="6.85546875" style="114" customWidth="1"/>
    <col min="15714" max="15714" width="7.42578125" style="114" customWidth="1"/>
    <col min="15715" max="15955" width="9.140625" style="114"/>
    <col min="15956" max="15956" width="27.42578125" style="114" customWidth="1"/>
    <col min="15957" max="15957" width="7.28515625" style="114" customWidth="1"/>
    <col min="15958" max="15958" width="8.85546875" style="114" customWidth="1"/>
    <col min="15959" max="15969" width="6.85546875" style="114" customWidth="1"/>
    <col min="15970" max="15970" width="7.42578125" style="114" customWidth="1"/>
    <col min="15971" max="16384" width="9.140625" style="114"/>
  </cols>
  <sheetData>
    <row r="1" spans="1:18" ht="23.25" customHeigh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43"/>
    </row>
    <row r="2" spans="1:18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45"/>
    </row>
    <row r="3" spans="1:18">
      <c r="A3" s="115"/>
      <c r="B3" s="116"/>
    </row>
    <row r="4" spans="1:18">
      <c r="A4" s="164" t="s">
        <v>333</v>
      </c>
      <c r="B4"/>
    </row>
    <row r="5" spans="1:18">
      <c r="A5" s="117"/>
      <c r="B5" s="117"/>
    </row>
    <row r="6" spans="1:18" ht="23.25" customHeight="1">
      <c r="A6" s="269" t="s">
        <v>260</v>
      </c>
      <c r="B6" s="271" t="s">
        <v>90</v>
      </c>
      <c r="C6" s="279" t="s">
        <v>293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</row>
    <row r="7" spans="1:18" ht="23.25" customHeight="1">
      <c r="A7" s="270"/>
      <c r="B7" s="278"/>
      <c r="C7" s="175" t="s">
        <v>316</v>
      </c>
      <c r="D7" s="175" t="s">
        <v>317</v>
      </c>
      <c r="E7" s="175" t="s">
        <v>318</v>
      </c>
      <c r="F7" s="175" t="s">
        <v>320</v>
      </c>
      <c r="G7" s="175" t="s">
        <v>321</v>
      </c>
      <c r="H7" s="175" t="s">
        <v>322</v>
      </c>
      <c r="I7" s="174" t="s">
        <v>324</v>
      </c>
      <c r="J7" s="174" t="s">
        <v>325</v>
      </c>
      <c r="K7" s="174" t="s">
        <v>326</v>
      </c>
      <c r="L7" s="174" t="s">
        <v>330</v>
      </c>
      <c r="M7" s="174" t="s">
        <v>331</v>
      </c>
      <c r="N7" s="174" t="s">
        <v>332</v>
      </c>
    </row>
    <row r="8" spans="1:18" s="117" customFormat="1" ht="16.5" customHeight="1">
      <c r="A8" s="119" t="s">
        <v>13</v>
      </c>
      <c r="B8" s="120">
        <v>28.219999999999995</v>
      </c>
      <c r="C8" s="88">
        <v>0</v>
      </c>
      <c r="D8" s="88">
        <v>0</v>
      </c>
      <c r="E8" s="88">
        <v>0</v>
      </c>
      <c r="F8" s="166">
        <v>0</v>
      </c>
      <c r="G8" s="88">
        <v>0</v>
      </c>
      <c r="H8" s="89">
        <v>0</v>
      </c>
      <c r="I8" s="166">
        <v>3.8</v>
      </c>
      <c r="J8" s="88">
        <v>0</v>
      </c>
      <c r="K8" s="88">
        <v>0</v>
      </c>
      <c r="L8" s="88">
        <v>0</v>
      </c>
      <c r="M8" s="88">
        <v>0</v>
      </c>
      <c r="N8" s="89">
        <v>0</v>
      </c>
      <c r="P8" s="235"/>
    </row>
    <row r="9" spans="1:18" s="117" customFormat="1" ht="16.5" customHeight="1">
      <c r="A9" s="119" t="s">
        <v>249</v>
      </c>
      <c r="B9" s="123">
        <v>3.27</v>
      </c>
      <c r="C9" s="90">
        <v>0.3</v>
      </c>
      <c r="D9" s="90">
        <v>0</v>
      </c>
      <c r="E9" s="90">
        <v>0.3</v>
      </c>
      <c r="F9" s="90">
        <v>-0.7</v>
      </c>
      <c r="G9" s="90">
        <v>0</v>
      </c>
      <c r="H9" s="91">
        <v>0</v>
      </c>
      <c r="I9" s="90">
        <v>0.6</v>
      </c>
      <c r="J9" s="90">
        <v>0</v>
      </c>
      <c r="K9" s="90">
        <v>0</v>
      </c>
      <c r="L9" s="90">
        <v>1.1000000000000001</v>
      </c>
      <c r="M9" s="90">
        <v>0</v>
      </c>
      <c r="N9" s="91">
        <v>0</v>
      </c>
      <c r="P9" s="235"/>
    </row>
    <row r="10" spans="1:18" s="117" customFormat="1" ht="16.5" customHeight="1">
      <c r="A10" s="119" t="s">
        <v>250</v>
      </c>
      <c r="B10" s="123">
        <v>64.2</v>
      </c>
      <c r="C10" s="90">
        <v>-0.1</v>
      </c>
      <c r="D10" s="90">
        <v>1</v>
      </c>
      <c r="E10" s="90">
        <v>0.3</v>
      </c>
      <c r="F10" s="90">
        <v>0.3</v>
      </c>
      <c r="G10" s="90">
        <v>0</v>
      </c>
      <c r="H10" s="91">
        <v>0.1</v>
      </c>
      <c r="I10" s="90">
        <v>0.2</v>
      </c>
      <c r="J10" s="90">
        <v>0.1</v>
      </c>
      <c r="K10" s="90">
        <v>0</v>
      </c>
      <c r="L10" s="90">
        <v>2.6</v>
      </c>
      <c r="M10" s="90">
        <v>-0.1</v>
      </c>
      <c r="N10" s="91">
        <v>0.1</v>
      </c>
      <c r="P10" s="235"/>
    </row>
    <row r="11" spans="1:18" ht="16.5" customHeight="1">
      <c r="A11" s="124" t="s">
        <v>251</v>
      </c>
      <c r="B11" s="125">
        <v>1.8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3">
        <v>0</v>
      </c>
      <c r="I11" s="92">
        <v>0</v>
      </c>
      <c r="J11" s="92">
        <v>0</v>
      </c>
      <c r="K11" s="92">
        <v>0</v>
      </c>
      <c r="L11" s="92">
        <v>-0.7</v>
      </c>
      <c r="M11" s="92">
        <v>0</v>
      </c>
      <c r="N11" s="93">
        <v>0</v>
      </c>
    </row>
    <row r="12" spans="1:18" ht="16.5" customHeight="1">
      <c r="A12" s="124" t="s">
        <v>49</v>
      </c>
      <c r="B12" s="125">
        <v>12.680000000000003</v>
      </c>
      <c r="C12" s="92">
        <v>0</v>
      </c>
      <c r="D12" s="92">
        <v>3.4</v>
      </c>
      <c r="E12" s="92">
        <v>0.3</v>
      </c>
      <c r="F12" s="92">
        <v>-0.1</v>
      </c>
      <c r="G12" s="92">
        <v>0.4</v>
      </c>
      <c r="H12" s="93">
        <v>0.7</v>
      </c>
      <c r="I12" s="92">
        <v>1.2</v>
      </c>
      <c r="J12" s="92">
        <v>0.5</v>
      </c>
      <c r="K12" s="92">
        <v>0</v>
      </c>
      <c r="L12" s="92">
        <v>13.2</v>
      </c>
      <c r="M12" s="92">
        <v>0.3</v>
      </c>
      <c r="N12" s="93">
        <v>0</v>
      </c>
    </row>
    <row r="13" spans="1:18" ht="16.5" customHeight="1">
      <c r="A13" s="124" t="s">
        <v>99</v>
      </c>
      <c r="B13" s="125">
        <v>4.22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3">
        <v>0</v>
      </c>
      <c r="I13" s="92">
        <v>0</v>
      </c>
      <c r="J13" s="92">
        <v>0</v>
      </c>
      <c r="K13" s="92">
        <v>0</v>
      </c>
      <c r="L13" s="92">
        <v>-0.1</v>
      </c>
      <c r="M13" s="92">
        <v>0</v>
      </c>
      <c r="N13" s="93">
        <v>0</v>
      </c>
    </row>
    <row r="14" spans="1:18" ht="16.5" customHeight="1">
      <c r="A14" s="124" t="s">
        <v>75</v>
      </c>
      <c r="B14" s="125">
        <v>3.42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3">
        <v>0</v>
      </c>
      <c r="I14" s="92">
        <v>0</v>
      </c>
      <c r="J14" s="92">
        <v>0</v>
      </c>
      <c r="K14" s="92">
        <v>0</v>
      </c>
      <c r="L14" s="92">
        <v>-0.3</v>
      </c>
      <c r="M14" s="92">
        <v>0</v>
      </c>
      <c r="N14" s="93">
        <v>0</v>
      </c>
    </row>
    <row r="15" spans="1:18" ht="16.5" customHeight="1">
      <c r="A15" s="124" t="s">
        <v>101</v>
      </c>
      <c r="B15" s="125">
        <v>5.17</v>
      </c>
      <c r="C15" s="92">
        <v>0</v>
      </c>
      <c r="D15" s="92">
        <v>0.2</v>
      </c>
      <c r="E15" s="92">
        <v>0.7</v>
      </c>
      <c r="F15" s="92">
        <v>0</v>
      </c>
      <c r="G15" s="92">
        <v>0</v>
      </c>
      <c r="H15" s="93">
        <v>0</v>
      </c>
      <c r="I15" s="92">
        <v>0</v>
      </c>
      <c r="J15" s="92">
        <v>0</v>
      </c>
      <c r="K15" s="92">
        <v>0.5</v>
      </c>
      <c r="L15" s="92">
        <v>3.3</v>
      </c>
      <c r="M15" s="92">
        <v>0</v>
      </c>
      <c r="N15" s="93">
        <v>0</v>
      </c>
      <c r="R15" s="235"/>
    </row>
    <row r="16" spans="1:18" ht="16.5" customHeight="1">
      <c r="A16" s="124" t="s">
        <v>252</v>
      </c>
      <c r="B16" s="125">
        <v>10.61</v>
      </c>
      <c r="C16" s="92">
        <v>-0.9</v>
      </c>
      <c r="D16" s="92">
        <v>0.9</v>
      </c>
      <c r="E16" s="92">
        <v>0.8</v>
      </c>
      <c r="F16" s="92">
        <v>1.8</v>
      </c>
      <c r="G16" s="92">
        <v>0</v>
      </c>
      <c r="H16" s="93">
        <v>-0.2</v>
      </c>
      <c r="I16" s="92">
        <v>-0.4</v>
      </c>
      <c r="J16" s="92">
        <v>0.6</v>
      </c>
      <c r="K16" s="92">
        <v>-0.2</v>
      </c>
      <c r="L16" s="92">
        <v>-0.2</v>
      </c>
      <c r="M16" s="92">
        <v>-0.9</v>
      </c>
      <c r="N16" s="93">
        <v>0</v>
      </c>
      <c r="R16" s="235"/>
    </row>
    <row r="17" spans="1:16" ht="16.5" customHeight="1">
      <c r="A17" s="124" t="s">
        <v>253</v>
      </c>
      <c r="B17" s="125">
        <v>0.64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3">
        <v>0</v>
      </c>
      <c r="I17" s="92">
        <v>-0.5</v>
      </c>
      <c r="J17" s="92">
        <v>0</v>
      </c>
      <c r="K17" s="92">
        <v>0</v>
      </c>
      <c r="L17" s="92">
        <v>0</v>
      </c>
      <c r="M17" s="92">
        <v>0</v>
      </c>
      <c r="N17" s="93">
        <v>0</v>
      </c>
    </row>
    <row r="18" spans="1:16" ht="16.5" customHeight="1">
      <c r="A18" s="124" t="s">
        <v>254</v>
      </c>
      <c r="B18" s="125">
        <v>3.91</v>
      </c>
      <c r="C18" s="92">
        <v>-0.1</v>
      </c>
      <c r="D18" s="92">
        <v>0.2</v>
      </c>
      <c r="E18" s="92">
        <v>-0.2</v>
      </c>
      <c r="F18" s="92">
        <v>0.2</v>
      </c>
      <c r="G18" s="92">
        <v>0</v>
      </c>
      <c r="H18" s="93">
        <v>0</v>
      </c>
      <c r="I18" s="92">
        <v>0.1</v>
      </c>
      <c r="J18" s="92">
        <v>-0.8</v>
      </c>
      <c r="K18" s="92">
        <v>0.1</v>
      </c>
      <c r="L18" s="92">
        <v>0</v>
      </c>
      <c r="M18" s="92">
        <v>0</v>
      </c>
      <c r="N18" s="93">
        <v>0</v>
      </c>
    </row>
    <row r="19" spans="1:16" ht="16.5" customHeight="1">
      <c r="A19" s="124" t="s">
        <v>255</v>
      </c>
      <c r="B19" s="125">
        <v>1.6400000000000001</v>
      </c>
      <c r="C19" s="92">
        <v>0.1</v>
      </c>
      <c r="D19" s="92">
        <v>3.6</v>
      </c>
      <c r="E19" s="92">
        <v>0</v>
      </c>
      <c r="F19" s="92">
        <v>0.2</v>
      </c>
      <c r="G19" s="92">
        <v>0</v>
      </c>
      <c r="H19" s="93">
        <v>0.5</v>
      </c>
      <c r="I19" s="92">
        <v>1.2</v>
      </c>
      <c r="J19" s="92">
        <v>-0.1</v>
      </c>
      <c r="K19" s="92">
        <v>-0.1</v>
      </c>
      <c r="L19" s="92">
        <v>0</v>
      </c>
      <c r="M19" s="92">
        <v>0</v>
      </c>
      <c r="N19" s="93">
        <v>0</v>
      </c>
    </row>
    <row r="20" spans="1:16" ht="16.5" customHeight="1">
      <c r="A20" s="124" t="s">
        <v>256</v>
      </c>
      <c r="B20" s="125">
        <v>4.07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3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3">
        <v>0</v>
      </c>
    </row>
    <row r="21" spans="1:16" ht="16.5" customHeight="1">
      <c r="A21" s="124" t="s">
        <v>105</v>
      </c>
      <c r="B21" s="125">
        <v>2.6499999999999995</v>
      </c>
      <c r="C21" s="92">
        <v>0.1</v>
      </c>
      <c r="D21" s="92">
        <v>0.1</v>
      </c>
      <c r="E21" s="92">
        <v>0</v>
      </c>
      <c r="F21" s="92">
        <v>0</v>
      </c>
      <c r="G21" s="92">
        <v>0</v>
      </c>
      <c r="H21" s="93">
        <v>0</v>
      </c>
      <c r="I21" s="92">
        <v>0.1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</row>
    <row r="22" spans="1:16" ht="16.5" customHeight="1">
      <c r="A22" s="124" t="s">
        <v>257</v>
      </c>
      <c r="B22" s="125">
        <v>0.8</v>
      </c>
      <c r="C22" s="92">
        <v>0</v>
      </c>
      <c r="D22" s="92">
        <v>0</v>
      </c>
      <c r="E22" s="92">
        <v>1.4</v>
      </c>
      <c r="F22" s="92">
        <v>-1.4</v>
      </c>
      <c r="G22" s="92">
        <v>-2.8</v>
      </c>
      <c r="H22" s="93">
        <v>0</v>
      </c>
      <c r="I22" s="92">
        <v>0</v>
      </c>
      <c r="J22" s="92">
        <v>2.8</v>
      </c>
      <c r="K22" s="92">
        <v>1.7</v>
      </c>
      <c r="L22" s="92">
        <v>0</v>
      </c>
      <c r="M22" s="92">
        <v>0</v>
      </c>
      <c r="N22" s="93">
        <v>1.7</v>
      </c>
    </row>
    <row r="23" spans="1:16" ht="16.5" customHeight="1">
      <c r="A23" s="124" t="s">
        <v>192</v>
      </c>
      <c r="B23" s="125">
        <v>1.72</v>
      </c>
      <c r="C23" s="92">
        <v>0</v>
      </c>
      <c r="D23" s="92">
        <v>1.8</v>
      </c>
      <c r="E23" s="92">
        <v>0</v>
      </c>
      <c r="F23" s="92">
        <v>0.2</v>
      </c>
      <c r="G23" s="92">
        <v>0</v>
      </c>
      <c r="H23" s="93">
        <v>0</v>
      </c>
      <c r="I23" s="92">
        <v>0</v>
      </c>
      <c r="J23" s="92">
        <v>0</v>
      </c>
      <c r="K23" s="92">
        <v>0</v>
      </c>
      <c r="L23" s="92">
        <v>0.5</v>
      </c>
      <c r="M23" s="92">
        <v>0</v>
      </c>
      <c r="N23" s="93">
        <v>0</v>
      </c>
    </row>
    <row r="24" spans="1:16" ht="16.5" customHeight="1">
      <c r="A24" s="124" t="s">
        <v>107</v>
      </c>
      <c r="B24" s="125">
        <v>2.4499999999999997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3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3">
        <v>0</v>
      </c>
    </row>
    <row r="25" spans="1:16" ht="16.5" customHeight="1">
      <c r="A25" s="124" t="s">
        <v>109</v>
      </c>
      <c r="B25" s="125">
        <v>1.4900000000000002</v>
      </c>
      <c r="C25" s="92">
        <v>0</v>
      </c>
      <c r="D25" s="92">
        <v>0</v>
      </c>
      <c r="E25" s="92">
        <v>0.7</v>
      </c>
      <c r="F25" s="92">
        <v>0</v>
      </c>
      <c r="G25" s="92">
        <v>0.2</v>
      </c>
      <c r="H25" s="93">
        <v>0</v>
      </c>
      <c r="I25" s="92">
        <v>0</v>
      </c>
      <c r="J25" s="92">
        <v>0</v>
      </c>
      <c r="K25" s="92">
        <v>0</v>
      </c>
      <c r="L25" s="92">
        <v>0.4</v>
      </c>
      <c r="M25" s="92">
        <v>0.1</v>
      </c>
      <c r="N25" s="93">
        <v>0</v>
      </c>
    </row>
    <row r="26" spans="1:16" ht="16.5" customHeight="1">
      <c r="A26" s="124" t="s">
        <v>258</v>
      </c>
      <c r="B26" s="125">
        <v>2.1999999999999997</v>
      </c>
      <c r="C26" s="92">
        <v>-0.1</v>
      </c>
      <c r="D26" s="92">
        <v>1.3</v>
      </c>
      <c r="E26" s="92">
        <v>0</v>
      </c>
      <c r="F26" s="92">
        <v>0</v>
      </c>
      <c r="G26" s="92">
        <v>0</v>
      </c>
      <c r="H26" s="93">
        <v>-0.3</v>
      </c>
      <c r="I26" s="92">
        <v>0</v>
      </c>
      <c r="J26" s="92">
        <v>0.1</v>
      </c>
      <c r="K26" s="92">
        <v>0</v>
      </c>
      <c r="L26" s="92">
        <v>0</v>
      </c>
      <c r="M26" s="92">
        <v>0</v>
      </c>
      <c r="N26" s="93">
        <v>0.1</v>
      </c>
    </row>
    <row r="27" spans="1:16" ht="16.5" customHeight="1">
      <c r="A27" s="124" t="s">
        <v>259</v>
      </c>
      <c r="B27" s="125">
        <v>4.67</v>
      </c>
      <c r="C27" s="92">
        <v>0.2</v>
      </c>
      <c r="D27" s="92">
        <v>0</v>
      </c>
      <c r="E27" s="92">
        <v>0.1</v>
      </c>
      <c r="F27" s="92">
        <v>0</v>
      </c>
      <c r="G27" s="92">
        <v>0</v>
      </c>
      <c r="H27" s="93">
        <v>0</v>
      </c>
      <c r="I27" s="92">
        <v>-0.2</v>
      </c>
      <c r="J27" s="92">
        <v>-0.9</v>
      </c>
      <c r="K27" s="92">
        <v>0</v>
      </c>
      <c r="L27" s="92">
        <v>0</v>
      </c>
      <c r="M27" s="92">
        <v>0</v>
      </c>
      <c r="N27" s="93">
        <v>0.6</v>
      </c>
    </row>
    <row r="28" spans="1:16" s="117" customFormat="1" ht="16.5" customHeight="1">
      <c r="A28" s="119" t="s">
        <v>71</v>
      </c>
      <c r="B28" s="123">
        <v>4.26</v>
      </c>
      <c r="C28" s="90">
        <v>0</v>
      </c>
      <c r="D28" s="90">
        <v>0</v>
      </c>
      <c r="E28" s="90">
        <v>0</v>
      </c>
      <c r="F28" s="90">
        <v>0</v>
      </c>
      <c r="G28" s="90">
        <v>0</v>
      </c>
      <c r="H28" s="91">
        <v>0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1">
        <v>0</v>
      </c>
    </row>
    <row r="29" spans="1:16" s="117" customFormat="1" ht="16.5" customHeight="1">
      <c r="A29" s="126" t="s">
        <v>292</v>
      </c>
      <c r="B29" s="127">
        <v>100.00000000000001</v>
      </c>
      <c r="C29" s="94">
        <v>-0.1</v>
      </c>
      <c r="D29" s="94">
        <v>0.6</v>
      </c>
      <c r="E29" s="94">
        <v>0.2</v>
      </c>
      <c r="F29" s="94">
        <v>0.2</v>
      </c>
      <c r="G29" s="94">
        <v>0</v>
      </c>
      <c r="H29" s="95">
        <v>0.1</v>
      </c>
      <c r="I29" s="94">
        <v>1.2</v>
      </c>
      <c r="J29" s="94">
        <v>0.1</v>
      </c>
      <c r="K29" s="94">
        <v>0</v>
      </c>
      <c r="L29" s="94">
        <v>1.7</v>
      </c>
      <c r="M29" s="94">
        <v>-0.1</v>
      </c>
      <c r="N29" s="95">
        <v>0</v>
      </c>
      <c r="P29" s="235"/>
    </row>
    <row r="30" spans="1:16" s="117" customFormat="1" ht="9" customHeight="1">
      <c r="A30" s="116"/>
      <c r="B30" s="128"/>
      <c r="C30" s="122"/>
      <c r="D30" s="122"/>
      <c r="E30" s="122"/>
      <c r="F30" s="122"/>
      <c r="G30" s="122"/>
      <c r="H30" s="122"/>
      <c r="I30" s="122"/>
      <c r="P30" s="234"/>
    </row>
  </sheetData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31" footer="0.34"/>
  <pageSetup paperSize="9" orientation="landscape" horizontalDpi="300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sqref="A1:N1"/>
    </sheetView>
  </sheetViews>
  <sheetFormatPr defaultRowHeight="12.75"/>
  <cols>
    <col min="1" max="1" width="32" style="114" customWidth="1"/>
    <col min="2" max="2" width="7.28515625" style="114" customWidth="1"/>
    <col min="3" max="14" width="7.5703125" style="114" customWidth="1"/>
    <col min="15" max="213" width="9.140625" style="114"/>
    <col min="214" max="214" width="27.42578125" style="114" customWidth="1"/>
    <col min="215" max="215" width="7.28515625" style="114" customWidth="1"/>
    <col min="216" max="216" width="8.85546875" style="114" customWidth="1"/>
    <col min="217" max="227" width="6.85546875" style="114" customWidth="1"/>
    <col min="228" max="228" width="7.42578125" style="114" customWidth="1"/>
    <col min="229" max="469" width="9.140625" style="114"/>
    <col min="470" max="470" width="27.42578125" style="114" customWidth="1"/>
    <col min="471" max="471" width="7.28515625" style="114" customWidth="1"/>
    <col min="472" max="472" width="8.85546875" style="114" customWidth="1"/>
    <col min="473" max="483" width="6.85546875" style="114" customWidth="1"/>
    <col min="484" max="484" width="7.42578125" style="114" customWidth="1"/>
    <col min="485" max="725" width="9.140625" style="114"/>
    <col min="726" max="726" width="27.42578125" style="114" customWidth="1"/>
    <col min="727" max="727" width="7.28515625" style="114" customWidth="1"/>
    <col min="728" max="728" width="8.85546875" style="114" customWidth="1"/>
    <col min="729" max="739" width="6.85546875" style="114" customWidth="1"/>
    <col min="740" max="740" width="7.42578125" style="114" customWidth="1"/>
    <col min="741" max="981" width="9.140625" style="114"/>
    <col min="982" max="982" width="27.42578125" style="114" customWidth="1"/>
    <col min="983" max="983" width="7.28515625" style="114" customWidth="1"/>
    <col min="984" max="984" width="8.85546875" style="114" customWidth="1"/>
    <col min="985" max="995" width="6.85546875" style="114" customWidth="1"/>
    <col min="996" max="996" width="7.42578125" style="114" customWidth="1"/>
    <col min="997" max="1237" width="9.140625" style="114"/>
    <col min="1238" max="1238" width="27.42578125" style="114" customWidth="1"/>
    <col min="1239" max="1239" width="7.28515625" style="114" customWidth="1"/>
    <col min="1240" max="1240" width="8.85546875" style="114" customWidth="1"/>
    <col min="1241" max="1251" width="6.85546875" style="114" customWidth="1"/>
    <col min="1252" max="1252" width="7.42578125" style="114" customWidth="1"/>
    <col min="1253" max="1493" width="9.140625" style="114"/>
    <col min="1494" max="1494" width="27.42578125" style="114" customWidth="1"/>
    <col min="1495" max="1495" width="7.28515625" style="114" customWidth="1"/>
    <col min="1496" max="1496" width="8.85546875" style="114" customWidth="1"/>
    <col min="1497" max="1507" width="6.85546875" style="114" customWidth="1"/>
    <col min="1508" max="1508" width="7.42578125" style="114" customWidth="1"/>
    <col min="1509" max="1749" width="9.140625" style="114"/>
    <col min="1750" max="1750" width="27.42578125" style="114" customWidth="1"/>
    <col min="1751" max="1751" width="7.28515625" style="114" customWidth="1"/>
    <col min="1752" max="1752" width="8.85546875" style="114" customWidth="1"/>
    <col min="1753" max="1763" width="6.85546875" style="114" customWidth="1"/>
    <col min="1764" max="1764" width="7.42578125" style="114" customWidth="1"/>
    <col min="1765" max="2005" width="9.140625" style="114"/>
    <col min="2006" max="2006" width="27.42578125" style="114" customWidth="1"/>
    <col min="2007" max="2007" width="7.28515625" style="114" customWidth="1"/>
    <col min="2008" max="2008" width="8.85546875" style="114" customWidth="1"/>
    <col min="2009" max="2019" width="6.85546875" style="114" customWidth="1"/>
    <col min="2020" max="2020" width="7.42578125" style="114" customWidth="1"/>
    <col min="2021" max="2261" width="9.140625" style="114"/>
    <col min="2262" max="2262" width="27.42578125" style="114" customWidth="1"/>
    <col min="2263" max="2263" width="7.28515625" style="114" customWidth="1"/>
    <col min="2264" max="2264" width="8.85546875" style="114" customWidth="1"/>
    <col min="2265" max="2275" width="6.85546875" style="114" customWidth="1"/>
    <col min="2276" max="2276" width="7.42578125" style="114" customWidth="1"/>
    <col min="2277" max="2517" width="9.140625" style="114"/>
    <col min="2518" max="2518" width="27.42578125" style="114" customWidth="1"/>
    <col min="2519" max="2519" width="7.28515625" style="114" customWidth="1"/>
    <col min="2520" max="2520" width="8.85546875" style="114" customWidth="1"/>
    <col min="2521" max="2531" width="6.85546875" style="114" customWidth="1"/>
    <col min="2532" max="2532" width="7.42578125" style="114" customWidth="1"/>
    <col min="2533" max="2773" width="9.140625" style="114"/>
    <col min="2774" max="2774" width="27.42578125" style="114" customWidth="1"/>
    <col min="2775" max="2775" width="7.28515625" style="114" customWidth="1"/>
    <col min="2776" max="2776" width="8.85546875" style="114" customWidth="1"/>
    <col min="2777" max="2787" width="6.85546875" style="114" customWidth="1"/>
    <col min="2788" max="2788" width="7.42578125" style="114" customWidth="1"/>
    <col min="2789" max="3029" width="9.140625" style="114"/>
    <col min="3030" max="3030" width="27.42578125" style="114" customWidth="1"/>
    <col min="3031" max="3031" width="7.28515625" style="114" customWidth="1"/>
    <col min="3032" max="3032" width="8.85546875" style="114" customWidth="1"/>
    <col min="3033" max="3043" width="6.85546875" style="114" customWidth="1"/>
    <col min="3044" max="3044" width="7.42578125" style="114" customWidth="1"/>
    <col min="3045" max="3285" width="9.140625" style="114"/>
    <col min="3286" max="3286" width="27.42578125" style="114" customWidth="1"/>
    <col min="3287" max="3287" width="7.28515625" style="114" customWidth="1"/>
    <col min="3288" max="3288" width="8.85546875" style="114" customWidth="1"/>
    <col min="3289" max="3299" width="6.85546875" style="114" customWidth="1"/>
    <col min="3300" max="3300" width="7.42578125" style="114" customWidth="1"/>
    <col min="3301" max="3541" width="9.140625" style="114"/>
    <col min="3542" max="3542" width="27.42578125" style="114" customWidth="1"/>
    <col min="3543" max="3543" width="7.28515625" style="114" customWidth="1"/>
    <col min="3544" max="3544" width="8.85546875" style="114" customWidth="1"/>
    <col min="3545" max="3555" width="6.85546875" style="114" customWidth="1"/>
    <col min="3556" max="3556" width="7.42578125" style="114" customWidth="1"/>
    <col min="3557" max="3797" width="9.140625" style="114"/>
    <col min="3798" max="3798" width="27.42578125" style="114" customWidth="1"/>
    <col min="3799" max="3799" width="7.28515625" style="114" customWidth="1"/>
    <col min="3800" max="3800" width="8.85546875" style="114" customWidth="1"/>
    <col min="3801" max="3811" width="6.85546875" style="114" customWidth="1"/>
    <col min="3812" max="3812" width="7.42578125" style="114" customWidth="1"/>
    <col min="3813" max="4053" width="9.140625" style="114"/>
    <col min="4054" max="4054" width="27.42578125" style="114" customWidth="1"/>
    <col min="4055" max="4055" width="7.28515625" style="114" customWidth="1"/>
    <col min="4056" max="4056" width="8.85546875" style="114" customWidth="1"/>
    <col min="4057" max="4067" width="6.85546875" style="114" customWidth="1"/>
    <col min="4068" max="4068" width="7.42578125" style="114" customWidth="1"/>
    <col min="4069" max="4309" width="9.140625" style="114"/>
    <col min="4310" max="4310" width="27.42578125" style="114" customWidth="1"/>
    <col min="4311" max="4311" width="7.28515625" style="114" customWidth="1"/>
    <col min="4312" max="4312" width="8.85546875" style="114" customWidth="1"/>
    <col min="4313" max="4323" width="6.85546875" style="114" customWidth="1"/>
    <col min="4324" max="4324" width="7.42578125" style="114" customWidth="1"/>
    <col min="4325" max="4565" width="9.140625" style="114"/>
    <col min="4566" max="4566" width="27.42578125" style="114" customWidth="1"/>
    <col min="4567" max="4567" width="7.28515625" style="114" customWidth="1"/>
    <col min="4568" max="4568" width="8.85546875" style="114" customWidth="1"/>
    <col min="4569" max="4579" width="6.85546875" style="114" customWidth="1"/>
    <col min="4580" max="4580" width="7.42578125" style="114" customWidth="1"/>
    <col min="4581" max="4821" width="9.140625" style="114"/>
    <col min="4822" max="4822" width="27.42578125" style="114" customWidth="1"/>
    <col min="4823" max="4823" width="7.28515625" style="114" customWidth="1"/>
    <col min="4824" max="4824" width="8.85546875" style="114" customWidth="1"/>
    <col min="4825" max="4835" width="6.85546875" style="114" customWidth="1"/>
    <col min="4836" max="4836" width="7.42578125" style="114" customWidth="1"/>
    <col min="4837" max="5077" width="9.140625" style="114"/>
    <col min="5078" max="5078" width="27.42578125" style="114" customWidth="1"/>
    <col min="5079" max="5079" width="7.28515625" style="114" customWidth="1"/>
    <col min="5080" max="5080" width="8.85546875" style="114" customWidth="1"/>
    <col min="5081" max="5091" width="6.85546875" style="114" customWidth="1"/>
    <col min="5092" max="5092" width="7.42578125" style="114" customWidth="1"/>
    <col min="5093" max="5333" width="9.140625" style="114"/>
    <col min="5334" max="5334" width="27.42578125" style="114" customWidth="1"/>
    <col min="5335" max="5335" width="7.28515625" style="114" customWidth="1"/>
    <col min="5336" max="5336" width="8.85546875" style="114" customWidth="1"/>
    <col min="5337" max="5347" width="6.85546875" style="114" customWidth="1"/>
    <col min="5348" max="5348" width="7.42578125" style="114" customWidth="1"/>
    <col min="5349" max="5589" width="9.140625" style="114"/>
    <col min="5590" max="5590" width="27.42578125" style="114" customWidth="1"/>
    <col min="5591" max="5591" width="7.28515625" style="114" customWidth="1"/>
    <col min="5592" max="5592" width="8.85546875" style="114" customWidth="1"/>
    <col min="5593" max="5603" width="6.85546875" style="114" customWidth="1"/>
    <col min="5604" max="5604" width="7.42578125" style="114" customWidth="1"/>
    <col min="5605" max="5845" width="9.140625" style="114"/>
    <col min="5846" max="5846" width="27.42578125" style="114" customWidth="1"/>
    <col min="5847" max="5847" width="7.28515625" style="114" customWidth="1"/>
    <col min="5848" max="5848" width="8.85546875" style="114" customWidth="1"/>
    <col min="5849" max="5859" width="6.85546875" style="114" customWidth="1"/>
    <col min="5860" max="5860" width="7.42578125" style="114" customWidth="1"/>
    <col min="5861" max="6101" width="9.140625" style="114"/>
    <col min="6102" max="6102" width="27.42578125" style="114" customWidth="1"/>
    <col min="6103" max="6103" width="7.28515625" style="114" customWidth="1"/>
    <col min="6104" max="6104" width="8.85546875" style="114" customWidth="1"/>
    <col min="6105" max="6115" width="6.85546875" style="114" customWidth="1"/>
    <col min="6116" max="6116" width="7.42578125" style="114" customWidth="1"/>
    <col min="6117" max="6357" width="9.140625" style="114"/>
    <col min="6358" max="6358" width="27.42578125" style="114" customWidth="1"/>
    <col min="6359" max="6359" width="7.28515625" style="114" customWidth="1"/>
    <col min="6360" max="6360" width="8.85546875" style="114" customWidth="1"/>
    <col min="6361" max="6371" width="6.85546875" style="114" customWidth="1"/>
    <col min="6372" max="6372" width="7.42578125" style="114" customWidth="1"/>
    <col min="6373" max="6613" width="9.140625" style="114"/>
    <col min="6614" max="6614" width="27.42578125" style="114" customWidth="1"/>
    <col min="6615" max="6615" width="7.28515625" style="114" customWidth="1"/>
    <col min="6616" max="6616" width="8.85546875" style="114" customWidth="1"/>
    <col min="6617" max="6627" width="6.85546875" style="114" customWidth="1"/>
    <col min="6628" max="6628" width="7.42578125" style="114" customWidth="1"/>
    <col min="6629" max="6869" width="9.140625" style="114"/>
    <col min="6870" max="6870" width="27.42578125" style="114" customWidth="1"/>
    <col min="6871" max="6871" width="7.28515625" style="114" customWidth="1"/>
    <col min="6872" max="6872" width="8.85546875" style="114" customWidth="1"/>
    <col min="6873" max="6883" width="6.85546875" style="114" customWidth="1"/>
    <col min="6884" max="6884" width="7.42578125" style="114" customWidth="1"/>
    <col min="6885" max="7125" width="9.140625" style="114"/>
    <col min="7126" max="7126" width="27.42578125" style="114" customWidth="1"/>
    <col min="7127" max="7127" width="7.28515625" style="114" customWidth="1"/>
    <col min="7128" max="7128" width="8.85546875" style="114" customWidth="1"/>
    <col min="7129" max="7139" width="6.85546875" style="114" customWidth="1"/>
    <col min="7140" max="7140" width="7.42578125" style="114" customWidth="1"/>
    <col min="7141" max="7381" width="9.140625" style="114"/>
    <col min="7382" max="7382" width="27.42578125" style="114" customWidth="1"/>
    <col min="7383" max="7383" width="7.28515625" style="114" customWidth="1"/>
    <col min="7384" max="7384" width="8.85546875" style="114" customWidth="1"/>
    <col min="7385" max="7395" width="6.85546875" style="114" customWidth="1"/>
    <col min="7396" max="7396" width="7.42578125" style="114" customWidth="1"/>
    <col min="7397" max="7637" width="9.140625" style="114"/>
    <col min="7638" max="7638" width="27.42578125" style="114" customWidth="1"/>
    <col min="7639" max="7639" width="7.28515625" style="114" customWidth="1"/>
    <col min="7640" max="7640" width="8.85546875" style="114" customWidth="1"/>
    <col min="7641" max="7651" width="6.85546875" style="114" customWidth="1"/>
    <col min="7652" max="7652" width="7.42578125" style="114" customWidth="1"/>
    <col min="7653" max="7893" width="9.140625" style="114"/>
    <col min="7894" max="7894" width="27.42578125" style="114" customWidth="1"/>
    <col min="7895" max="7895" width="7.28515625" style="114" customWidth="1"/>
    <col min="7896" max="7896" width="8.85546875" style="114" customWidth="1"/>
    <col min="7897" max="7907" width="6.85546875" style="114" customWidth="1"/>
    <col min="7908" max="7908" width="7.42578125" style="114" customWidth="1"/>
    <col min="7909" max="8149" width="9.140625" style="114"/>
    <col min="8150" max="8150" width="27.42578125" style="114" customWidth="1"/>
    <col min="8151" max="8151" width="7.28515625" style="114" customWidth="1"/>
    <col min="8152" max="8152" width="8.85546875" style="114" customWidth="1"/>
    <col min="8153" max="8163" width="6.85546875" style="114" customWidth="1"/>
    <col min="8164" max="8164" width="7.42578125" style="114" customWidth="1"/>
    <col min="8165" max="8405" width="9.140625" style="114"/>
    <col min="8406" max="8406" width="27.42578125" style="114" customWidth="1"/>
    <col min="8407" max="8407" width="7.28515625" style="114" customWidth="1"/>
    <col min="8408" max="8408" width="8.85546875" style="114" customWidth="1"/>
    <col min="8409" max="8419" width="6.85546875" style="114" customWidth="1"/>
    <col min="8420" max="8420" width="7.42578125" style="114" customWidth="1"/>
    <col min="8421" max="8661" width="9.140625" style="114"/>
    <col min="8662" max="8662" width="27.42578125" style="114" customWidth="1"/>
    <col min="8663" max="8663" width="7.28515625" style="114" customWidth="1"/>
    <col min="8664" max="8664" width="8.85546875" style="114" customWidth="1"/>
    <col min="8665" max="8675" width="6.85546875" style="114" customWidth="1"/>
    <col min="8676" max="8676" width="7.42578125" style="114" customWidth="1"/>
    <col min="8677" max="8917" width="9.140625" style="114"/>
    <col min="8918" max="8918" width="27.42578125" style="114" customWidth="1"/>
    <col min="8919" max="8919" width="7.28515625" style="114" customWidth="1"/>
    <col min="8920" max="8920" width="8.85546875" style="114" customWidth="1"/>
    <col min="8921" max="8931" width="6.85546875" style="114" customWidth="1"/>
    <col min="8932" max="8932" width="7.42578125" style="114" customWidth="1"/>
    <col min="8933" max="9173" width="9.140625" style="114"/>
    <col min="9174" max="9174" width="27.42578125" style="114" customWidth="1"/>
    <col min="9175" max="9175" width="7.28515625" style="114" customWidth="1"/>
    <col min="9176" max="9176" width="8.85546875" style="114" customWidth="1"/>
    <col min="9177" max="9187" width="6.85546875" style="114" customWidth="1"/>
    <col min="9188" max="9188" width="7.42578125" style="114" customWidth="1"/>
    <col min="9189" max="9429" width="9.140625" style="114"/>
    <col min="9430" max="9430" width="27.42578125" style="114" customWidth="1"/>
    <col min="9431" max="9431" width="7.28515625" style="114" customWidth="1"/>
    <col min="9432" max="9432" width="8.85546875" style="114" customWidth="1"/>
    <col min="9433" max="9443" width="6.85546875" style="114" customWidth="1"/>
    <col min="9444" max="9444" width="7.42578125" style="114" customWidth="1"/>
    <col min="9445" max="9685" width="9.140625" style="114"/>
    <col min="9686" max="9686" width="27.42578125" style="114" customWidth="1"/>
    <col min="9687" max="9687" width="7.28515625" style="114" customWidth="1"/>
    <col min="9688" max="9688" width="8.85546875" style="114" customWidth="1"/>
    <col min="9689" max="9699" width="6.85546875" style="114" customWidth="1"/>
    <col min="9700" max="9700" width="7.42578125" style="114" customWidth="1"/>
    <col min="9701" max="9941" width="9.140625" style="114"/>
    <col min="9942" max="9942" width="27.42578125" style="114" customWidth="1"/>
    <col min="9943" max="9943" width="7.28515625" style="114" customWidth="1"/>
    <col min="9944" max="9944" width="8.85546875" style="114" customWidth="1"/>
    <col min="9945" max="9955" width="6.85546875" style="114" customWidth="1"/>
    <col min="9956" max="9956" width="7.42578125" style="114" customWidth="1"/>
    <col min="9957" max="10197" width="9.140625" style="114"/>
    <col min="10198" max="10198" width="27.42578125" style="114" customWidth="1"/>
    <col min="10199" max="10199" width="7.28515625" style="114" customWidth="1"/>
    <col min="10200" max="10200" width="8.85546875" style="114" customWidth="1"/>
    <col min="10201" max="10211" width="6.85546875" style="114" customWidth="1"/>
    <col min="10212" max="10212" width="7.42578125" style="114" customWidth="1"/>
    <col min="10213" max="10453" width="9.140625" style="114"/>
    <col min="10454" max="10454" width="27.42578125" style="114" customWidth="1"/>
    <col min="10455" max="10455" width="7.28515625" style="114" customWidth="1"/>
    <col min="10456" max="10456" width="8.85546875" style="114" customWidth="1"/>
    <col min="10457" max="10467" width="6.85546875" style="114" customWidth="1"/>
    <col min="10468" max="10468" width="7.42578125" style="114" customWidth="1"/>
    <col min="10469" max="10709" width="9.140625" style="114"/>
    <col min="10710" max="10710" width="27.42578125" style="114" customWidth="1"/>
    <col min="10711" max="10711" width="7.28515625" style="114" customWidth="1"/>
    <col min="10712" max="10712" width="8.85546875" style="114" customWidth="1"/>
    <col min="10713" max="10723" width="6.85546875" style="114" customWidth="1"/>
    <col min="10724" max="10724" width="7.42578125" style="114" customWidth="1"/>
    <col min="10725" max="10965" width="9.140625" style="114"/>
    <col min="10966" max="10966" width="27.42578125" style="114" customWidth="1"/>
    <col min="10967" max="10967" width="7.28515625" style="114" customWidth="1"/>
    <col min="10968" max="10968" width="8.85546875" style="114" customWidth="1"/>
    <col min="10969" max="10979" width="6.85546875" style="114" customWidth="1"/>
    <col min="10980" max="10980" width="7.42578125" style="114" customWidth="1"/>
    <col min="10981" max="11221" width="9.140625" style="114"/>
    <col min="11222" max="11222" width="27.42578125" style="114" customWidth="1"/>
    <col min="11223" max="11223" width="7.28515625" style="114" customWidth="1"/>
    <col min="11224" max="11224" width="8.85546875" style="114" customWidth="1"/>
    <col min="11225" max="11235" width="6.85546875" style="114" customWidth="1"/>
    <col min="11236" max="11236" width="7.42578125" style="114" customWidth="1"/>
    <col min="11237" max="11477" width="9.140625" style="114"/>
    <col min="11478" max="11478" width="27.42578125" style="114" customWidth="1"/>
    <col min="11479" max="11479" width="7.28515625" style="114" customWidth="1"/>
    <col min="11480" max="11480" width="8.85546875" style="114" customWidth="1"/>
    <col min="11481" max="11491" width="6.85546875" style="114" customWidth="1"/>
    <col min="11492" max="11492" width="7.42578125" style="114" customWidth="1"/>
    <col min="11493" max="11733" width="9.140625" style="114"/>
    <col min="11734" max="11734" width="27.42578125" style="114" customWidth="1"/>
    <col min="11735" max="11735" width="7.28515625" style="114" customWidth="1"/>
    <col min="11736" max="11736" width="8.85546875" style="114" customWidth="1"/>
    <col min="11737" max="11747" width="6.85546875" style="114" customWidth="1"/>
    <col min="11748" max="11748" width="7.42578125" style="114" customWidth="1"/>
    <col min="11749" max="11989" width="9.140625" style="114"/>
    <col min="11990" max="11990" width="27.42578125" style="114" customWidth="1"/>
    <col min="11991" max="11991" width="7.28515625" style="114" customWidth="1"/>
    <col min="11992" max="11992" width="8.85546875" style="114" customWidth="1"/>
    <col min="11993" max="12003" width="6.85546875" style="114" customWidth="1"/>
    <col min="12004" max="12004" width="7.42578125" style="114" customWidth="1"/>
    <col min="12005" max="12245" width="9.140625" style="114"/>
    <col min="12246" max="12246" width="27.42578125" style="114" customWidth="1"/>
    <col min="12247" max="12247" width="7.28515625" style="114" customWidth="1"/>
    <col min="12248" max="12248" width="8.85546875" style="114" customWidth="1"/>
    <col min="12249" max="12259" width="6.85546875" style="114" customWidth="1"/>
    <col min="12260" max="12260" width="7.42578125" style="114" customWidth="1"/>
    <col min="12261" max="12501" width="9.140625" style="114"/>
    <col min="12502" max="12502" width="27.42578125" style="114" customWidth="1"/>
    <col min="12503" max="12503" width="7.28515625" style="114" customWidth="1"/>
    <col min="12504" max="12504" width="8.85546875" style="114" customWidth="1"/>
    <col min="12505" max="12515" width="6.85546875" style="114" customWidth="1"/>
    <col min="12516" max="12516" width="7.42578125" style="114" customWidth="1"/>
    <col min="12517" max="12757" width="9.140625" style="114"/>
    <col min="12758" max="12758" width="27.42578125" style="114" customWidth="1"/>
    <col min="12759" max="12759" width="7.28515625" style="114" customWidth="1"/>
    <col min="12760" max="12760" width="8.85546875" style="114" customWidth="1"/>
    <col min="12761" max="12771" width="6.85546875" style="114" customWidth="1"/>
    <col min="12772" max="12772" width="7.42578125" style="114" customWidth="1"/>
    <col min="12773" max="13013" width="9.140625" style="114"/>
    <col min="13014" max="13014" width="27.42578125" style="114" customWidth="1"/>
    <col min="13015" max="13015" width="7.28515625" style="114" customWidth="1"/>
    <col min="13016" max="13016" width="8.85546875" style="114" customWidth="1"/>
    <col min="13017" max="13027" width="6.85546875" style="114" customWidth="1"/>
    <col min="13028" max="13028" width="7.42578125" style="114" customWidth="1"/>
    <col min="13029" max="13269" width="9.140625" style="114"/>
    <col min="13270" max="13270" width="27.42578125" style="114" customWidth="1"/>
    <col min="13271" max="13271" width="7.28515625" style="114" customWidth="1"/>
    <col min="13272" max="13272" width="8.85546875" style="114" customWidth="1"/>
    <col min="13273" max="13283" width="6.85546875" style="114" customWidth="1"/>
    <col min="13284" max="13284" width="7.42578125" style="114" customWidth="1"/>
    <col min="13285" max="13525" width="9.140625" style="114"/>
    <col min="13526" max="13526" width="27.42578125" style="114" customWidth="1"/>
    <col min="13527" max="13527" width="7.28515625" style="114" customWidth="1"/>
    <col min="13528" max="13528" width="8.85546875" style="114" customWidth="1"/>
    <col min="13529" max="13539" width="6.85546875" style="114" customWidth="1"/>
    <col min="13540" max="13540" width="7.42578125" style="114" customWidth="1"/>
    <col min="13541" max="13781" width="9.140625" style="114"/>
    <col min="13782" max="13782" width="27.42578125" style="114" customWidth="1"/>
    <col min="13783" max="13783" width="7.28515625" style="114" customWidth="1"/>
    <col min="13784" max="13784" width="8.85546875" style="114" customWidth="1"/>
    <col min="13785" max="13795" width="6.85546875" style="114" customWidth="1"/>
    <col min="13796" max="13796" width="7.42578125" style="114" customWidth="1"/>
    <col min="13797" max="14037" width="9.140625" style="114"/>
    <col min="14038" max="14038" width="27.42578125" style="114" customWidth="1"/>
    <col min="14039" max="14039" width="7.28515625" style="114" customWidth="1"/>
    <col min="14040" max="14040" width="8.85546875" style="114" customWidth="1"/>
    <col min="14041" max="14051" width="6.85546875" style="114" customWidth="1"/>
    <col min="14052" max="14052" width="7.42578125" style="114" customWidth="1"/>
    <col min="14053" max="14293" width="9.140625" style="114"/>
    <col min="14294" max="14294" width="27.42578125" style="114" customWidth="1"/>
    <col min="14295" max="14295" width="7.28515625" style="114" customWidth="1"/>
    <col min="14296" max="14296" width="8.85546875" style="114" customWidth="1"/>
    <col min="14297" max="14307" width="6.85546875" style="114" customWidth="1"/>
    <col min="14308" max="14308" width="7.42578125" style="114" customWidth="1"/>
    <col min="14309" max="14549" width="9.140625" style="114"/>
    <col min="14550" max="14550" width="27.42578125" style="114" customWidth="1"/>
    <col min="14551" max="14551" width="7.28515625" style="114" customWidth="1"/>
    <col min="14552" max="14552" width="8.85546875" style="114" customWidth="1"/>
    <col min="14553" max="14563" width="6.85546875" style="114" customWidth="1"/>
    <col min="14564" max="14564" width="7.42578125" style="114" customWidth="1"/>
    <col min="14565" max="14805" width="9.140625" style="114"/>
    <col min="14806" max="14806" width="27.42578125" style="114" customWidth="1"/>
    <col min="14807" max="14807" width="7.28515625" style="114" customWidth="1"/>
    <col min="14808" max="14808" width="8.85546875" style="114" customWidth="1"/>
    <col min="14809" max="14819" width="6.85546875" style="114" customWidth="1"/>
    <col min="14820" max="14820" width="7.42578125" style="114" customWidth="1"/>
    <col min="14821" max="15061" width="9.140625" style="114"/>
    <col min="15062" max="15062" width="27.42578125" style="114" customWidth="1"/>
    <col min="15063" max="15063" width="7.28515625" style="114" customWidth="1"/>
    <col min="15064" max="15064" width="8.85546875" style="114" customWidth="1"/>
    <col min="15065" max="15075" width="6.85546875" style="114" customWidth="1"/>
    <col min="15076" max="15076" width="7.42578125" style="114" customWidth="1"/>
    <col min="15077" max="15317" width="9.140625" style="114"/>
    <col min="15318" max="15318" width="27.42578125" style="114" customWidth="1"/>
    <col min="15319" max="15319" width="7.28515625" style="114" customWidth="1"/>
    <col min="15320" max="15320" width="8.85546875" style="114" customWidth="1"/>
    <col min="15321" max="15331" width="6.85546875" style="114" customWidth="1"/>
    <col min="15332" max="15332" width="7.42578125" style="114" customWidth="1"/>
    <col min="15333" max="15573" width="9.140625" style="114"/>
    <col min="15574" max="15574" width="27.42578125" style="114" customWidth="1"/>
    <col min="15575" max="15575" width="7.28515625" style="114" customWidth="1"/>
    <col min="15576" max="15576" width="8.85546875" style="114" customWidth="1"/>
    <col min="15577" max="15587" width="6.85546875" style="114" customWidth="1"/>
    <col min="15588" max="15588" width="7.42578125" style="114" customWidth="1"/>
    <col min="15589" max="15829" width="9.140625" style="114"/>
    <col min="15830" max="15830" width="27.42578125" style="114" customWidth="1"/>
    <col min="15831" max="15831" width="7.28515625" style="114" customWidth="1"/>
    <col min="15832" max="15832" width="8.85546875" style="114" customWidth="1"/>
    <col min="15833" max="15843" width="6.85546875" style="114" customWidth="1"/>
    <col min="15844" max="15844" width="7.42578125" style="114" customWidth="1"/>
    <col min="15845" max="16085" width="9.140625" style="114"/>
    <col min="16086" max="16086" width="27.42578125" style="114" customWidth="1"/>
    <col min="16087" max="16087" width="7.28515625" style="114" customWidth="1"/>
    <col min="16088" max="16088" width="8.85546875" style="114" customWidth="1"/>
    <col min="16089" max="16099" width="6.85546875" style="114" customWidth="1"/>
    <col min="16100" max="16100" width="7.42578125" style="114" customWidth="1"/>
    <col min="16101" max="16384" width="9.140625" style="114"/>
  </cols>
  <sheetData>
    <row r="1" spans="1:15" ht="23.25" customHeigh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43"/>
    </row>
    <row r="2" spans="1:15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5">
      <c r="A3" s="115"/>
      <c r="B3" s="116"/>
    </row>
    <row r="4" spans="1:15">
      <c r="A4" s="164" t="s">
        <v>334</v>
      </c>
      <c r="B4"/>
    </row>
    <row r="5" spans="1:15">
      <c r="A5" s="117"/>
      <c r="B5" s="117"/>
    </row>
    <row r="6" spans="1:15" ht="18" customHeight="1">
      <c r="A6" s="269" t="s">
        <v>260</v>
      </c>
      <c r="B6" s="271" t="s">
        <v>90</v>
      </c>
      <c r="C6" s="279" t="s">
        <v>315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</row>
    <row r="7" spans="1:15" ht="22.5" customHeight="1">
      <c r="A7" s="283"/>
      <c r="B7" s="272"/>
      <c r="C7" s="174" t="s">
        <v>316</v>
      </c>
      <c r="D7" s="174" t="s">
        <v>317</v>
      </c>
      <c r="E7" s="174" t="s">
        <v>318</v>
      </c>
      <c r="F7" s="174" t="s">
        <v>320</v>
      </c>
      <c r="G7" s="174" t="s">
        <v>321</v>
      </c>
      <c r="H7" s="174" t="s">
        <v>322</v>
      </c>
      <c r="I7" s="174" t="s">
        <v>324</v>
      </c>
      <c r="J7" s="174" t="s">
        <v>325</v>
      </c>
      <c r="K7" s="174" t="s">
        <v>326</v>
      </c>
      <c r="L7" s="174" t="s">
        <v>330</v>
      </c>
      <c r="M7" s="174" t="s">
        <v>331</v>
      </c>
      <c r="N7" s="174" t="s">
        <v>332</v>
      </c>
    </row>
    <row r="8" spans="1:15" s="117" customFormat="1" ht="17.25" customHeight="1">
      <c r="A8" s="119" t="s">
        <v>13</v>
      </c>
      <c r="B8" s="120">
        <v>28.219999999999995</v>
      </c>
      <c r="C8" s="88">
        <v>2</v>
      </c>
      <c r="D8" s="88">
        <v>2</v>
      </c>
      <c r="E8" s="88">
        <v>2</v>
      </c>
      <c r="F8" s="88">
        <v>2</v>
      </c>
      <c r="G8" s="88">
        <v>2</v>
      </c>
      <c r="H8" s="89">
        <v>2</v>
      </c>
      <c r="I8" s="88">
        <v>3.8</v>
      </c>
      <c r="J8" s="88">
        <v>3.8</v>
      </c>
      <c r="K8" s="88">
        <v>3.8</v>
      </c>
      <c r="L8" s="88">
        <v>3.8</v>
      </c>
      <c r="M8" s="88">
        <v>3.8</v>
      </c>
      <c r="N8" s="89">
        <v>3.8</v>
      </c>
      <c r="O8" s="138"/>
    </row>
    <row r="9" spans="1:15" s="117" customFormat="1" ht="17.25" customHeight="1">
      <c r="A9" s="119" t="s">
        <v>249</v>
      </c>
      <c r="B9" s="123">
        <v>3.27</v>
      </c>
      <c r="C9" s="90">
        <v>1.3</v>
      </c>
      <c r="D9" s="90">
        <v>1.3</v>
      </c>
      <c r="E9" s="90">
        <v>1.7</v>
      </c>
      <c r="F9" s="90">
        <v>1</v>
      </c>
      <c r="G9" s="90">
        <v>1</v>
      </c>
      <c r="H9" s="91">
        <v>1</v>
      </c>
      <c r="I9" s="90">
        <v>1.6</v>
      </c>
      <c r="J9" s="90">
        <v>1.6</v>
      </c>
      <c r="K9" s="90">
        <v>1.6</v>
      </c>
      <c r="L9" s="90">
        <v>2.7</v>
      </c>
      <c r="M9" s="90">
        <v>2.7</v>
      </c>
      <c r="N9" s="91">
        <v>1.7</v>
      </c>
      <c r="O9" s="138"/>
    </row>
    <row r="10" spans="1:15" s="117" customFormat="1" ht="17.25" customHeight="1">
      <c r="A10" s="119" t="s">
        <v>250</v>
      </c>
      <c r="B10" s="123">
        <v>64.2</v>
      </c>
      <c r="C10" s="90">
        <v>3.7</v>
      </c>
      <c r="D10" s="90">
        <v>4.9000000000000004</v>
      </c>
      <c r="E10" s="90">
        <v>5.2</v>
      </c>
      <c r="F10" s="90">
        <v>4.5</v>
      </c>
      <c r="G10" s="90">
        <v>4.2</v>
      </c>
      <c r="H10" s="91">
        <v>4.2</v>
      </c>
      <c r="I10" s="90">
        <v>4.3</v>
      </c>
      <c r="J10" s="90">
        <v>2.2999999999999998</v>
      </c>
      <c r="K10" s="90">
        <v>1.7</v>
      </c>
      <c r="L10" s="90">
        <v>4.4000000000000004</v>
      </c>
      <c r="M10" s="90">
        <v>4.4000000000000004</v>
      </c>
      <c r="N10" s="91">
        <v>4.5</v>
      </c>
      <c r="O10" s="138"/>
    </row>
    <row r="11" spans="1:15" ht="17.25" customHeight="1">
      <c r="A11" s="124" t="s">
        <v>251</v>
      </c>
      <c r="B11" s="125">
        <v>1.8</v>
      </c>
      <c r="C11" s="92">
        <v>6.2</v>
      </c>
      <c r="D11" s="92">
        <v>6.2</v>
      </c>
      <c r="E11" s="92">
        <v>6.2</v>
      </c>
      <c r="F11" s="92">
        <v>6.2</v>
      </c>
      <c r="G11" s="92">
        <v>6.2</v>
      </c>
      <c r="H11" s="93">
        <v>6.2</v>
      </c>
      <c r="I11" s="92">
        <v>6.2</v>
      </c>
      <c r="J11" s="92">
        <v>2.4</v>
      </c>
      <c r="K11" s="92">
        <v>0</v>
      </c>
      <c r="L11" s="92">
        <v>-0.7</v>
      </c>
      <c r="M11" s="92">
        <v>-0.7</v>
      </c>
      <c r="N11" s="93">
        <v>-0.7</v>
      </c>
      <c r="O11" s="138"/>
    </row>
    <row r="12" spans="1:15" ht="17.25" customHeight="1">
      <c r="A12" s="124" t="s">
        <v>49</v>
      </c>
      <c r="B12" s="125">
        <v>12.680000000000003</v>
      </c>
      <c r="C12" s="92">
        <v>0</v>
      </c>
      <c r="D12" s="92">
        <v>3.4</v>
      </c>
      <c r="E12" s="92">
        <v>3.8</v>
      </c>
      <c r="F12" s="92">
        <v>3.7</v>
      </c>
      <c r="G12" s="92">
        <v>4.2</v>
      </c>
      <c r="H12" s="93">
        <v>4.9000000000000004</v>
      </c>
      <c r="I12" s="92">
        <v>6.1</v>
      </c>
      <c r="J12" s="92">
        <v>6.7</v>
      </c>
      <c r="K12" s="92">
        <v>6.7</v>
      </c>
      <c r="L12" s="92">
        <v>20.8</v>
      </c>
      <c r="M12" s="92">
        <v>21.1</v>
      </c>
      <c r="N12" s="93">
        <v>21.1</v>
      </c>
      <c r="O12" s="138"/>
    </row>
    <row r="13" spans="1:15" ht="17.25" customHeight="1">
      <c r="A13" s="124" t="s">
        <v>99</v>
      </c>
      <c r="B13" s="125">
        <v>4.22</v>
      </c>
      <c r="C13" s="92">
        <v>5.5</v>
      </c>
      <c r="D13" s="92">
        <v>5.5</v>
      </c>
      <c r="E13" s="92">
        <v>5.5</v>
      </c>
      <c r="F13" s="92">
        <v>5.5</v>
      </c>
      <c r="G13" s="92">
        <v>5.5</v>
      </c>
      <c r="H13" s="93">
        <v>5.5</v>
      </c>
      <c r="I13" s="92">
        <v>5.5</v>
      </c>
      <c r="J13" s="92">
        <v>1.8</v>
      </c>
      <c r="K13" s="92">
        <v>0</v>
      </c>
      <c r="L13" s="92">
        <v>-0.1</v>
      </c>
      <c r="M13" s="92">
        <v>-0.1</v>
      </c>
      <c r="N13" s="93">
        <v>-0.1</v>
      </c>
      <c r="O13" s="138"/>
    </row>
    <row r="14" spans="1:15" ht="17.25" customHeight="1">
      <c r="A14" s="124" t="s">
        <v>75</v>
      </c>
      <c r="B14" s="125">
        <v>3.42</v>
      </c>
      <c r="C14" s="92">
        <v>6.5</v>
      </c>
      <c r="D14" s="92">
        <v>6.5</v>
      </c>
      <c r="E14" s="92">
        <v>6.5</v>
      </c>
      <c r="F14" s="92">
        <v>6.5</v>
      </c>
      <c r="G14" s="92">
        <v>6.5</v>
      </c>
      <c r="H14" s="93">
        <v>6.5</v>
      </c>
      <c r="I14" s="92">
        <v>6.5</v>
      </c>
      <c r="J14" s="92">
        <v>2.7</v>
      </c>
      <c r="K14" s="92">
        <v>0</v>
      </c>
      <c r="L14" s="92">
        <v>-0.3</v>
      </c>
      <c r="M14" s="92">
        <v>-0.3</v>
      </c>
      <c r="N14" s="93">
        <v>-0.3</v>
      </c>
      <c r="O14" s="138"/>
    </row>
    <row r="15" spans="1:15" ht="17.25" customHeight="1">
      <c r="A15" s="124" t="s">
        <v>101</v>
      </c>
      <c r="B15" s="125">
        <v>5.17</v>
      </c>
      <c r="C15" s="92">
        <v>5.3</v>
      </c>
      <c r="D15" s="92">
        <v>5.6</v>
      </c>
      <c r="E15" s="92">
        <v>6.3</v>
      </c>
      <c r="F15" s="92">
        <v>6.3</v>
      </c>
      <c r="G15" s="92">
        <v>6.3</v>
      </c>
      <c r="H15" s="93">
        <v>6.3</v>
      </c>
      <c r="I15" s="92">
        <v>6.3</v>
      </c>
      <c r="J15" s="92">
        <v>3.2</v>
      </c>
      <c r="K15" s="92">
        <v>1.5</v>
      </c>
      <c r="L15" s="92">
        <v>4.8</v>
      </c>
      <c r="M15" s="92">
        <v>4.8</v>
      </c>
      <c r="N15" s="93">
        <v>4.8</v>
      </c>
      <c r="O15" s="138"/>
    </row>
    <row r="16" spans="1:15" ht="17.25" customHeight="1">
      <c r="A16" s="124" t="s">
        <v>252</v>
      </c>
      <c r="B16" s="125">
        <v>10.61</v>
      </c>
      <c r="C16" s="92">
        <v>3.6</v>
      </c>
      <c r="D16" s="92">
        <v>5.8</v>
      </c>
      <c r="E16" s="92">
        <v>6.7</v>
      </c>
      <c r="F16" s="92">
        <v>5.6</v>
      </c>
      <c r="G16" s="92">
        <v>4.5</v>
      </c>
      <c r="H16" s="93">
        <v>3.8</v>
      </c>
      <c r="I16" s="92">
        <v>3.7</v>
      </c>
      <c r="J16" s="92">
        <v>0.4</v>
      </c>
      <c r="K16" s="92">
        <v>-0.3</v>
      </c>
      <c r="L16" s="92">
        <v>1.1000000000000001</v>
      </c>
      <c r="M16" s="92">
        <v>0.7</v>
      </c>
      <c r="N16" s="93">
        <v>1.3</v>
      </c>
      <c r="O16" s="138"/>
    </row>
    <row r="17" spans="1:15" ht="17.25" customHeight="1">
      <c r="A17" s="124" t="s">
        <v>253</v>
      </c>
      <c r="B17" s="125">
        <v>0.64</v>
      </c>
      <c r="C17" s="92">
        <v>2.1</v>
      </c>
      <c r="D17" s="92">
        <v>2.1</v>
      </c>
      <c r="E17" s="92">
        <v>2.1</v>
      </c>
      <c r="F17" s="92">
        <v>2.1</v>
      </c>
      <c r="G17" s="92">
        <v>2.1</v>
      </c>
      <c r="H17" s="93">
        <v>2.1</v>
      </c>
      <c r="I17" s="92">
        <v>0.3</v>
      </c>
      <c r="J17" s="92">
        <v>-0.5</v>
      </c>
      <c r="K17" s="92">
        <v>-0.5</v>
      </c>
      <c r="L17" s="92">
        <v>-0.5</v>
      </c>
      <c r="M17" s="92">
        <v>0</v>
      </c>
      <c r="N17" s="93">
        <v>-0.5</v>
      </c>
      <c r="O17" s="138"/>
    </row>
    <row r="18" spans="1:15" ht="17.25" customHeight="1">
      <c r="A18" s="124" t="s">
        <v>254</v>
      </c>
      <c r="B18" s="125">
        <v>3.91</v>
      </c>
      <c r="C18" s="92">
        <v>4.3</v>
      </c>
      <c r="D18" s="92">
        <v>4.5</v>
      </c>
      <c r="E18" s="92">
        <v>4.3</v>
      </c>
      <c r="F18" s="92">
        <v>3.3</v>
      </c>
      <c r="G18" s="92">
        <v>3</v>
      </c>
      <c r="H18" s="93">
        <v>2.1</v>
      </c>
      <c r="I18" s="92">
        <v>3.2</v>
      </c>
      <c r="J18" s="92">
        <v>-0.8</v>
      </c>
      <c r="K18" s="92">
        <v>-0.5</v>
      </c>
      <c r="L18" s="92">
        <v>-0.6</v>
      </c>
      <c r="M18" s="92">
        <v>-0.6</v>
      </c>
      <c r="N18" s="93">
        <v>-0.6</v>
      </c>
      <c r="O18" s="138"/>
    </row>
    <row r="19" spans="1:15" ht="17.25" customHeight="1">
      <c r="A19" s="124" t="s">
        <v>255</v>
      </c>
      <c r="B19" s="125">
        <v>1.6400000000000001</v>
      </c>
      <c r="C19" s="92">
        <v>3</v>
      </c>
      <c r="D19" s="92">
        <v>6.7</v>
      </c>
      <c r="E19" s="92">
        <v>6.7</v>
      </c>
      <c r="F19" s="92">
        <v>6.6</v>
      </c>
      <c r="G19" s="92">
        <v>6.8</v>
      </c>
      <c r="H19" s="93">
        <v>7.3</v>
      </c>
      <c r="I19" s="92">
        <v>8</v>
      </c>
      <c r="J19" s="92">
        <v>7.9</v>
      </c>
      <c r="K19" s="92">
        <v>6.9</v>
      </c>
      <c r="L19" s="92">
        <v>6.9</v>
      </c>
      <c r="M19" s="92">
        <v>6.3</v>
      </c>
      <c r="N19" s="93">
        <v>5.4</v>
      </c>
      <c r="O19" s="138"/>
    </row>
    <row r="20" spans="1:15" ht="17.25" customHeight="1">
      <c r="A20" s="124" t="s">
        <v>256</v>
      </c>
      <c r="B20" s="125">
        <v>4.07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3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3">
        <v>0</v>
      </c>
      <c r="O20" s="138"/>
    </row>
    <row r="21" spans="1:15" ht="17.25" customHeight="1">
      <c r="A21" s="124" t="s">
        <v>105</v>
      </c>
      <c r="B21" s="125">
        <v>2.6499999999999995</v>
      </c>
      <c r="C21" s="92">
        <v>2.6</v>
      </c>
      <c r="D21" s="92">
        <v>2.7</v>
      </c>
      <c r="E21" s="92">
        <v>2.1</v>
      </c>
      <c r="F21" s="92">
        <v>2</v>
      </c>
      <c r="G21" s="92">
        <v>2</v>
      </c>
      <c r="H21" s="93">
        <v>2</v>
      </c>
      <c r="I21" s="92">
        <v>2</v>
      </c>
      <c r="J21" s="92">
        <v>1.3</v>
      </c>
      <c r="K21" s="92">
        <v>1.3</v>
      </c>
      <c r="L21" s="92">
        <v>1.2</v>
      </c>
      <c r="M21" s="92">
        <v>0.3</v>
      </c>
      <c r="N21" s="93">
        <v>0.3</v>
      </c>
      <c r="O21" s="138"/>
    </row>
    <row r="22" spans="1:15" ht="17.25" customHeight="1">
      <c r="A22" s="124" t="s">
        <v>257</v>
      </c>
      <c r="B22" s="125">
        <v>0.8</v>
      </c>
      <c r="C22" s="92">
        <v>-0.9</v>
      </c>
      <c r="D22" s="92">
        <v>-0.9</v>
      </c>
      <c r="E22" s="92">
        <v>0.5</v>
      </c>
      <c r="F22" s="92">
        <v>-0.9</v>
      </c>
      <c r="G22" s="92">
        <v>-3.7</v>
      </c>
      <c r="H22" s="93">
        <v>-3.7</v>
      </c>
      <c r="I22" s="92">
        <v>-2.8</v>
      </c>
      <c r="J22" s="92">
        <v>-0.1</v>
      </c>
      <c r="K22" s="92">
        <v>1.6</v>
      </c>
      <c r="L22" s="92">
        <v>1.6</v>
      </c>
      <c r="M22" s="92">
        <v>1.6</v>
      </c>
      <c r="N22" s="93">
        <v>3.3</v>
      </c>
      <c r="O22" s="138"/>
    </row>
    <row r="23" spans="1:15" ht="17.25" customHeight="1">
      <c r="A23" s="124" t="s">
        <v>192</v>
      </c>
      <c r="B23" s="125">
        <v>1.72</v>
      </c>
      <c r="C23" s="92">
        <v>1.4</v>
      </c>
      <c r="D23" s="92">
        <v>3.2</v>
      </c>
      <c r="E23" s="92">
        <v>3.2</v>
      </c>
      <c r="F23" s="92">
        <v>3.4</v>
      </c>
      <c r="G23" s="92">
        <v>3.4</v>
      </c>
      <c r="H23" s="93">
        <v>3.4</v>
      </c>
      <c r="I23" s="92">
        <v>2.6</v>
      </c>
      <c r="J23" s="92">
        <v>2.6</v>
      </c>
      <c r="K23" s="92">
        <v>2.6</v>
      </c>
      <c r="L23" s="92">
        <v>2.9</v>
      </c>
      <c r="M23" s="92">
        <v>2.9</v>
      </c>
      <c r="N23" s="93">
        <v>2.4</v>
      </c>
      <c r="O23" s="138"/>
    </row>
    <row r="24" spans="1:15" ht="17.25" customHeight="1">
      <c r="A24" s="124" t="s">
        <v>107</v>
      </c>
      <c r="B24" s="125">
        <v>2.4499999999999997</v>
      </c>
      <c r="C24" s="92">
        <v>9.9</v>
      </c>
      <c r="D24" s="92">
        <v>9.9</v>
      </c>
      <c r="E24" s="92">
        <v>9.9</v>
      </c>
      <c r="F24" s="92">
        <v>0.5</v>
      </c>
      <c r="G24" s="92">
        <v>0.4</v>
      </c>
      <c r="H24" s="93">
        <v>0.4</v>
      </c>
      <c r="I24" s="92">
        <v>0.1</v>
      </c>
      <c r="J24" s="92">
        <v>0.1</v>
      </c>
      <c r="K24" s="92">
        <v>0.1</v>
      </c>
      <c r="L24" s="92">
        <v>0</v>
      </c>
      <c r="M24" s="92">
        <v>0</v>
      </c>
      <c r="N24" s="93">
        <v>0</v>
      </c>
      <c r="O24" s="138"/>
    </row>
    <row r="25" spans="1:15" ht="17.25" customHeight="1">
      <c r="A25" s="124" t="s">
        <v>109</v>
      </c>
      <c r="B25" s="125">
        <v>1.4900000000000002</v>
      </c>
      <c r="C25" s="92">
        <v>1.9</v>
      </c>
      <c r="D25" s="92">
        <v>1.9</v>
      </c>
      <c r="E25" s="92">
        <v>2.7</v>
      </c>
      <c r="F25" s="92">
        <v>2.6</v>
      </c>
      <c r="G25" s="92">
        <v>2.6</v>
      </c>
      <c r="H25" s="93">
        <v>2.6</v>
      </c>
      <c r="I25" s="92">
        <v>1.8</v>
      </c>
      <c r="J25" s="92">
        <v>1.5</v>
      </c>
      <c r="K25" s="92">
        <v>1.3</v>
      </c>
      <c r="L25" s="92">
        <v>1.6</v>
      </c>
      <c r="M25" s="92">
        <v>1.5</v>
      </c>
      <c r="N25" s="93">
        <v>1.4</v>
      </c>
      <c r="O25" s="138"/>
    </row>
    <row r="26" spans="1:15" ht="17.25" customHeight="1">
      <c r="A26" s="124" t="s">
        <v>258</v>
      </c>
      <c r="B26" s="125">
        <v>2.1999999999999997</v>
      </c>
      <c r="C26" s="92">
        <v>0.8</v>
      </c>
      <c r="D26" s="92">
        <v>2.1</v>
      </c>
      <c r="E26" s="92">
        <v>2.1</v>
      </c>
      <c r="F26" s="92">
        <v>2.1</v>
      </c>
      <c r="G26" s="92">
        <v>1.6</v>
      </c>
      <c r="H26" s="93">
        <v>1.1000000000000001</v>
      </c>
      <c r="I26" s="92">
        <v>1.1000000000000001</v>
      </c>
      <c r="J26" s="92">
        <v>0.9</v>
      </c>
      <c r="K26" s="92">
        <v>0.9</v>
      </c>
      <c r="L26" s="92">
        <v>0.9</v>
      </c>
      <c r="M26" s="92">
        <v>1</v>
      </c>
      <c r="N26" s="93">
        <v>1.2</v>
      </c>
      <c r="O26" s="138"/>
    </row>
    <row r="27" spans="1:15" ht="17.25" customHeight="1">
      <c r="A27" s="124" t="s">
        <v>259</v>
      </c>
      <c r="B27" s="125">
        <v>4.67</v>
      </c>
      <c r="C27" s="92">
        <v>10.5</v>
      </c>
      <c r="D27" s="92">
        <v>10.6</v>
      </c>
      <c r="E27" s="92">
        <v>10.7</v>
      </c>
      <c r="F27" s="92">
        <v>10.7</v>
      </c>
      <c r="G27" s="92">
        <v>8.8000000000000007</v>
      </c>
      <c r="H27" s="93">
        <v>8.8000000000000007</v>
      </c>
      <c r="I27" s="92">
        <v>6.4</v>
      </c>
      <c r="J27" s="92">
        <v>2.1</v>
      </c>
      <c r="K27" s="92">
        <v>1.5</v>
      </c>
      <c r="L27" s="92">
        <v>-0.4</v>
      </c>
      <c r="M27" s="92">
        <v>-0.5</v>
      </c>
      <c r="N27" s="93">
        <v>0</v>
      </c>
      <c r="O27" s="138"/>
    </row>
    <row r="28" spans="1:15" s="117" customFormat="1" ht="17.25" customHeight="1">
      <c r="A28" s="119" t="s">
        <v>71</v>
      </c>
      <c r="B28" s="123">
        <v>4.26</v>
      </c>
      <c r="C28" s="90">
        <v>9.1</v>
      </c>
      <c r="D28" s="90">
        <v>9.1</v>
      </c>
      <c r="E28" s="90">
        <v>9.1</v>
      </c>
      <c r="F28" s="90">
        <v>9.1</v>
      </c>
      <c r="G28" s="90">
        <v>9.1</v>
      </c>
      <c r="H28" s="91">
        <v>9.1</v>
      </c>
      <c r="I28" s="90">
        <v>0</v>
      </c>
      <c r="J28" s="90">
        <v>0</v>
      </c>
      <c r="K28" s="90">
        <v>0</v>
      </c>
      <c r="L28" s="90">
        <v>0</v>
      </c>
      <c r="M28" s="90">
        <v>0</v>
      </c>
      <c r="N28" s="91">
        <v>0</v>
      </c>
      <c r="O28" s="138"/>
    </row>
    <row r="29" spans="1:15" s="117" customFormat="1" ht="19.5" customHeight="1">
      <c r="A29" s="126" t="s">
        <v>292</v>
      </c>
      <c r="B29" s="127">
        <v>100.00000000000001</v>
      </c>
      <c r="C29" s="94">
        <v>3.4</v>
      </c>
      <c r="D29" s="94">
        <v>4.2</v>
      </c>
      <c r="E29" s="94">
        <v>4.3</v>
      </c>
      <c r="F29" s="94">
        <v>3.9</v>
      </c>
      <c r="G29" s="94">
        <v>3.7</v>
      </c>
      <c r="H29" s="95">
        <v>3.7</v>
      </c>
      <c r="I29" s="94">
        <v>3.9</v>
      </c>
      <c r="J29" s="94">
        <v>2.6</v>
      </c>
      <c r="K29" s="94">
        <v>2.2000000000000002</v>
      </c>
      <c r="L29" s="94">
        <v>4</v>
      </c>
      <c r="M29" s="94">
        <v>4</v>
      </c>
      <c r="N29" s="95">
        <v>4</v>
      </c>
      <c r="O29" s="138"/>
    </row>
  </sheetData>
  <mergeCells count="5">
    <mergeCell ref="A6:A7"/>
    <mergeCell ref="B6:B7"/>
    <mergeCell ref="C6:N6"/>
    <mergeCell ref="A2:N2"/>
    <mergeCell ref="A1:N1"/>
  </mergeCells>
  <printOptions horizontalCentered="1"/>
  <pageMargins left="0.75" right="0" top="0.75" bottom="0.75" header="0.31" footer="0.34"/>
  <pageSetup paperSize="9" orientation="landscape" horizontalDpi="300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topLeftCell="A6" workbookViewId="0">
      <selection activeCell="A6" sqref="A6:N6"/>
    </sheetView>
  </sheetViews>
  <sheetFormatPr defaultRowHeight="12.75"/>
  <cols>
    <col min="1" max="1" width="30.5703125" style="45" customWidth="1"/>
    <col min="2" max="2" width="7.28515625" style="45" customWidth="1"/>
    <col min="3" max="14" width="7.7109375" style="45" customWidth="1"/>
    <col min="15" max="16384" width="9.140625" style="45"/>
  </cols>
  <sheetData>
    <row r="1" spans="1:14" ht="12.75" hidden="1" customHeight="1">
      <c r="A1" s="30"/>
      <c r="B1" s="30"/>
      <c r="C1" s="30"/>
      <c r="D1" s="30"/>
      <c r="E1" s="30"/>
      <c r="F1" s="30"/>
      <c r="G1" s="30"/>
      <c r="H1" s="30"/>
      <c r="I1" s="30"/>
    </row>
    <row r="2" spans="1:14" hidden="1">
      <c r="A2" s="30"/>
      <c r="B2" s="30"/>
      <c r="C2" s="30"/>
      <c r="D2" s="30"/>
      <c r="E2" s="30"/>
      <c r="F2" s="30"/>
      <c r="G2" s="30"/>
      <c r="H2" s="30"/>
      <c r="I2" s="30"/>
    </row>
    <row r="3" spans="1:14" ht="12.75" hidden="1" customHeight="1">
      <c r="A3" s="30"/>
      <c r="B3" s="30"/>
      <c r="C3" s="30"/>
      <c r="D3" s="30"/>
      <c r="E3" s="30"/>
      <c r="F3" s="30"/>
      <c r="G3" s="30"/>
      <c r="H3" s="30"/>
      <c r="I3" s="30"/>
    </row>
    <row r="4" spans="1:14" hidden="1">
      <c r="A4" s="30"/>
      <c r="B4" s="30"/>
      <c r="C4" s="30"/>
      <c r="D4" s="30"/>
      <c r="E4" s="30"/>
      <c r="F4" s="30"/>
      <c r="G4" s="30"/>
      <c r="H4" s="30"/>
      <c r="I4" s="30"/>
    </row>
    <row r="5" spans="1:14" ht="12.75" hidden="1" customHeight="1">
      <c r="A5" s="30"/>
      <c r="B5" s="30"/>
      <c r="C5" s="30"/>
      <c r="D5" s="30"/>
      <c r="E5" s="30"/>
      <c r="F5" s="30"/>
      <c r="G5" s="30"/>
      <c r="H5" s="30"/>
      <c r="I5" s="30"/>
    </row>
    <row r="6" spans="1:14" ht="17.25" customHeight="1">
      <c r="A6" s="284" t="s">
        <v>290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12.75" customHeight="1">
      <c r="A7" s="282" t="s">
        <v>291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</row>
    <row r="8" spans="1:14">
      <c r="A8" s="282"/>
      <c r="B8" s="282"/>
      <c r="C8" s="30"/>
      <c r="D8" s="30"/>
      <c r="E8" s="30"/>
      <c r="F8" s="30"/>
      <c r="G8" s="30"/>
      <c r="H8" s="30"/>
      <c r="I8" s="30"/>
    </row>
    <row r="9" spans="1:14">
      <c r="A9" s="164" t="s">
        <v>335</v>
      </c>
      <c r="B9" s="34"/>
      <c r="C9" s="30"/>
      <c r="D9" s="30"/>
      <c r="E9" s="30"/>
      <c r="F9" s="30"/>
      <c r="G9" s="30"/>
      <c r="H9" s="30"/>
      <c r="I9" s="30"/>
    </row>
    <row r="10" spans="1:14">
      <c r="A10" s="35"/>
      <c r="B10" s="35"/>
      <c r="C10" s="30"/>
      <c r="D10" s="30"/>
      <c r="E10" s="30"/>
      <c r="F10" s="30"/>
      <c r="G10" s="30"/>
      <c r="H10" s="30"/>
      <c r="I10" s="30"/>
    </row>
    <row r="11" spans="1:14" ht="24.75" customHeight="1">
      <c r="A11" s="287" t="s">
        <v>260</v>
      </c>
      <c r="B11" s="287" t="s">
        <v>90</v>
      </c>
      <c r="C11" s="285">
        <v>2011</v>
      </c>
      <c r="D11" s="285"/>
      <c r="E11" s="285"/>
      <c r="F11" s="285"/>
      <c r="G11" s="285"/>
      <c r="H11" s="286"/>
      <c r="I11" s="290">
        <v>2012</v>
      </c>
      <c r="J11" s="285"/>
      <c r="K11" s="285"/>
      <c r="L11" s="285"/>
      <c r="M11" s="285"/>
      <c r="N11" s="286"/>
    </row>
    <row r="12" spans="1:14" ht="24.75" customHeight="1">
      <c r="A12" s="288"/>
      <c r="B12" s="289"/>
      <c r="C12" s="36" t="s">
        <v>268</v>
      </c>
      <c r="D12" s="36" t="s">
        <v>269</v>
      </c>
      <c r="E12" s="36" t="s">
        <v>270</v>
      </c>
      <c r="F12" s="36" t="s">
        <v>271</v>
      </c>
      <c r="G12" s="36" t="s">
        <v>272</v>
      </c>
      <c r="H12" s="36" t="s">
        <v>261</v>
      </c>
      <c r="I12" s="37" t="s">
        <v>262</v>
      </c>
      <c r="J12" s="37" t="s">
        <v>263</v>
      </c>
      <c r="K12" s="37" t="s">
        <v>264</v>
      </c>
      <c r="L12" s="37" t="s">
        <v>265</v>
      </c>
      <c r="M12" s="37" t="s">
        <v>266</v>
      </c>
      <c r="N12" s="37" t="s">
        <v>267</v>
      </c>
    </row>
    <row r="13" spans="1:14" ht="16.899999999999999" customHeight="1">
      <c r="A13" s="38" t="s">
        <v>13</v>
      </c>
      <c r="B13" s="39">
        <v>28.219999999999995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9">
        <v>0</v>
      </c>
      <c r="I13" s="98">
        <v>1.1200000000000001</v>
      </c>
      <c r="J13" s="98">
        <v>0</v>
      </c>
      <c r="K13" s="98">
        <v>0</v>
      </c>
      <c r="L13" s="98">
        <v>0</v>
      </c>
      <c r="M13" s="98">
        <v>0</v>
      </c>
      <c r="N13" s="99">
        <v>0</v>
      </c>
    </row>
    <row r="14" spans="1:14" ht="16.899999999999999" customHeight="1">
      <c r="A14" s="38" t="s">
        <v>249</v>
      </c>
      <c r="B14" s="40">
        <v>3.27</v>
      </c>
      <c r="C14" s="100">
        <v>0.01</v>
      </c>
      <c r="D14" s="100">
        <v>0</v>
      </c>
      <c r="E14" s="100">
        <v>0.01</v>
      </c>
      <c r="F14" s="100">
        <v>-0.02</v>
      </c>
      <c r="G14" s="100">
        <v>0</v>
      </c>
      <c r="H14" s="101">
        <v>0</v>
      </c>
      <c r="I14" s="100">
        <v>0.02</v>
      </c>
      <c r="J14" s="100">
        <v>0</v>
      </c>
      <c r="K14" s="100">
        <v>0</v>
      </c>
      <c r="L14" s="100">
        <v>0.04</v>
      </c>
      <c r="M14" s="100">
        <v>0</v>
      </c>
      <c r="N14" s="101">
        <v>0</v>
      </c>
    </row>
    <row r="15" spans="1:14" ht="16.899999999999999" customHeight="1">
      <c r="A15" s="38" t="s">
        <v>250</v>
      </c>
      <c r="B15" s="40">
        <v>64.2</v>
      </c>
      <c r="C15" s="100">
        <v>-0.09</v>
      </c>
      <c r="D15" s="100">
        <v>0.65</v>
      </c>
      <c r="E15" s="100">
        <v>0.2</v>
      </c>
      <c r="F15" s="100">
        <v>0.2</v>
      </c>
      <c r="G15" s="100">
        <v>0.03</v>
      </c>
      <c r="H15" s="101">
        <v>0.06</v>
      </c>
      <c r="I15" s="100">
        <v>0.11</v>
      </c>
      <c r="J15" s="100">
        <v>7.0000000000000007E-2</v>
      </c>
      <c r="K15" s="100">
        <v>0.03</v>
      </c>
      <c r="L15" s="100">
        <v>1.77</v>
      </c>
      <c r="M15" s="100">
        <v>-0.06</v>
      </c>
      <c r="N15" s="101">
        <v>0.05</v>
      </c>
    </row>
    <row r="16" spans="1:14" ht="16.899999999999999" customHeight="1">
      <c r="A16" s="41" t="s">
        <v>251</v>
      </c>
      <c r="B16" s="42">
        <v>1.8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3">
        <v>0</v>
      </c>
      <c r="I16" s="102">
        <v>0</v>
      </c>
      <c r="J16" s="102">
        <v>0</v>
      </c>
      <c r="K16" s="102">
        <v>0</v>
      </c>
      <c r="L16" s="102">
        <v>-0.01</v>
      </c>
      <c r="M16" s="102">
        <v>0</v>
      </c>
      <c r="N16" s="103">
        <v>0</v>
      </c>
    </row>
    <row r="17" spans="1:14" ht="16.899999999999999" customHeight="1">
      <c r="A17" s="41" t="s">
        <v>49</v>
      </c>
      <c r="B17" s="42">
        <v>12.680000000000003</v>
      </c>
      <c r="C17" s="102">
        <v>0</v>
      </c>
      <c r="D17" s="102">
        <v>0.4</v>
      </c>
      <c r="E17" s="102">
        <v>0.04</v>
      </c>
      <c r="F17" s="102">
        <v>-0.01</v>
      </c>
      <c r="G17" s="102">
        <v>0.05</v>
      </c>
      <c r="H17" s="103">
        <v>0.09</v>
      </c>
      <c r="I17" s="102">
        <v>0.14000000000000001</v>
      </c>
      <c r="J17" s="102">
        <v>0.06</v>
      </c>
      <c r="K17" s="102">
        <v>0</v>
      </c>
      <c r="L17" s="102">
        <v>1.63</v>
      </c>
      <c r="M17" s="102">
        <v>0.04</v>
      </c>
      <c r="N17" s="103">
        <v>0</v>
      </c>
    </row>
    <row r="18" spans="1:14" ht="16.899999999999999" customHeight="1">
      <c r="A18" s="41" t="s">
        <v>99</v>
      </c>
      <c r="B18" s="42">
        <v>4.22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3">
        <v>0</v>
      </c>
      <c r="I18" s="102">
        <v>0</v>
      </c>
      <c r="J18" s="102">
        <v>0</v>
      </c>
      <c r="K18" s="102">
        <v>0</v>
      </c>
      <c r="L18" s="102">
        <v>-0.01</v>
      </c>
      <c r="M18" s="102">
        <v>0</v>
      </c>
      <c r="N18" s="103">
        <v>0</v>
      </c>
    </row>
    <row r="19" spans="1:14" ht="16.899999999999999" customHeight="1">
      <c r="A19" s="41" t="s">
        <v>75</v>
      </c>
      <c r="B19" s="42">
        <v>3.42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3">
        <v>0</v>
      </c>
      <c r="I19" s="102">
        <v>0</v>
      </c>
      <c r="J19" s="102">
        <v>0</v>
      </c>
      <c r="K19" s="102">
        <v>0</v>
      </c>
      <c r="L19" s="102">
        <v>-0.01</v>
      </c>
      <c r="M19" s="102">
        <v>0</v>
      </c>
      <c r="N19" s="103">
        <v>0</v>
      </c>
    </row>
    <row r="20" spans="1:14" ht="16.899999999999999" customHeight="1">
      <c r="A20" s="41" t="s">
        <v>101</v>
      </c>
      <c r="B20" s="42">
        <v>5.17</v>
      </c>
      <c r="C20" s="102">
        <v>0</v>
      </c>
      <c r="D20" s="102">
        <v>0.01</v>
      </c>
      <c r="E20" s="102">
        <v>0.04</v>
      </c>
      <c r="F20" s="102">
        <v>0</v>
      </c>
      <c r="G20" s="102">
        <v>0</v>
      </c>
      <c r="H20" s="103">
        <v>0</v>
      </c>
      <c r="I20" s="102">
        <v>0</v>
      </c>
      <c r="J20" s="102">
        <v>0</v>
      </c>
      <c r="K20" s="102">
        <v>0.03</v>
      </c>
      <c r="L20" s="102">
        <v>0.19</v>
      </c>
      <c r="M20" s="102">
        <v>0</v>
      </c>
      <c r="N20" s="103">
        <v>0</v>
      </c>
    </row>
    <row r="21" spans="1:14" ht="18.75" customHeight="1">
      <c r="A21" s="41" t="s">
        <v>252</v>
      </c>
      <c r="B21" s="42">
        <v>10.61</v>
      </c>
      <c r="C21" s="102">
        <v>-0.1</v>
      </c>
      <c r="D21" s="102">
        <v>0.1</v>
      </c>
      <c r="E21" s="102">
        <v>0.1</v>
      </c>
      <c r="F21" s="102">
        <v>0.2</v>
      </c>
      <c r="G21" s="102">
        <v>0</v>
      </c>
      <c r="H21" s="103">
        <v>-0.03</v>
      </c>
      <c r="I21" s="102">
        <v>-0.04</v>
      </c>
      <c r="J21" s="102">
        <v>7.0000000000000007E-2</v>
      </c>
      <c r="K21" s="102">
        <v>-0.02</v>
      </c>
      <c r="L21" s="102">
        <v>-0.03</v>
      </c>
      <c r="M21" s="102">
        <v>-0.1</v>
      </c>
      <c r="N21" s="103">
        <v>0</v>
      </c>
    </row>
    <row r="22" spans="1:14" ht="18.75" customHeight="1">
      <c r="A22" s="51" t="s">
        <v>253</v>
      </c>
      <c r="B22" s="42">
        <v>0.64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3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3">
        <v>0</v>
      </c>
    </row>
    <row r="23" spans="1:14" ht="16.899999999999999" customHeight="1">
      <c r="A23" s="41" t="s">
        <v>254</v>
      </c>
      <c r="B23" s="42">
        <v>3.91</v>
      </c>
      <c r="C23" s="102">
        <v>0</v>
      </c>
      <c r="D23" s="102">
        <v>0.01</v>
      </c>
      <c r="E23" s="102">
        <v>-0.01</v>
      </c>
      <c r="F23" s="102">
        <v>0.01</v>
      </c>
      <c r="G23" s="102">
        <v>0</v>
      </c>
      <c r="H23" s="103">
        <v>0</v>
      </c>
      <c r="I23" s="102">
        <v>0</v>
      </c>
      <c r="J23" s="102">
        <v>-0.03</v>
      </c>
      <c r="K23" s="102">
        <v>0</v>
      </c>
      <c r="L23" s="102">
        <v>0</v>
      </c>
      <c r="M23" s="102">
        <v>0</v>
      </c>
      <c r="N23" s="103">
        <v>0</v>
      </c>
    </row>
    <row r="24" spans="1:14" ht="13.9" customHeight="1">
      <c r="A24" s="41" t="s">
        <v>255</v>
      </c>
      <c r="B24" s="42">
        <v>1.6400000000000001</v>
      </c>
      <c r="C24" s="102">
        <v>0</v>
      </c>
      <c r="D24" s="102">
        <v>0.06</v>
      </c>
      <c r="E24" s="102">
        <v>0</v>
      </c>
      <c r="F24" s="102">
        <v>0</v>
      </c>
      <c r="G24" s="102">
        <v>0</v>
      </c>
      <c r="H24" s="103">
        <v>0.01</v>
      </c>
      <c r="I24" s="102">
        <v>0.02</v>
      </c>
      <c r="J24" s="102">
        <v>0</v>
      </c>
      <c r="K24" s="102">
        <v>0</v>
      </c>
      <c r="L24" s="102">
        <v>0</v>
      </c>
      <c r="M24" s="102">
        <v>0</v>
      </c>
      <c r="N24" s="103">
        <v>0</v>
      </c>
    </row>
    <row r="25" spans="1:14" ht="16.899999999999999" customHeight="1">
      <c r="A25" s="41" t="s">
        <v>256</v>
      </c>
      <c r="B25" s="42">
        <v>4.07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3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3">
        <v>0</v>
      </c>
    </row>
    <row r="26" spans="1:14" ht="16.899999999999999" customHeight="1">
      <c r="A26" s="41" t="s">
        <v>105</v>
      </c>
      <c r="B26" s="42">
        <v>2.6499999999999995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3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3">
        <v>0</v>
      </c>
    </row>
    <row r="27" spans="1:14" ht="16.899999999999999" customHeight="1">
      <c r="A27" s="41" t="s">
        <v>257</v>
      </c>
      <c r="B27" s="42">
        <v>0.8</v>
      </c>
      <c r="C27" s="102">
        <v>0</v>
      </c>
      <c r="D27" s="102">
        <v>0</v>
      </c>
      <c r="E27" s="102">
        <v>0.01</v>
      </c>
      <c r="F27" s="102">
        <v>-0.01</v>
      </c>
      <c r="G27" s="102">
        <v>-0.02</v>
      </c>
      <c r="H27" s="103">
        <v>0</v>
      </c>
      <c r="I27" s="102">
        <v>0</v>
      </c>
      <c r="J27" s="102">
        <v>0.02</v>
      </c>
      <c r="K27" s="102">
        <v>0.01</v>
      </c>
      <c r="L27" s="102">
        <v>0</v>
      </c>
      <c r="M27" s="102">
        <v>0</v>
      </c>
      <c r="N27" s="103">
        <v>0.01</v>
      </c>
    </row>
    <row r="28" spans="1:14" ht="16.899999999999999" customHeight="1">
      <c r="A28" s="41" t="s">
        <v>192</v>
      </c>
      <c r="B28" s="42">
        <v>1.72</v>
      </c>
      <c r="C28" s="102">
        <v>0</v>
      </c>
      <c r="D28" s="102">
        <v>0.03</v>
      </c>
      <c r="E28" s="102">
        <v>0</v>
      </c>
      <c r="F28" s="102">
        <v>0</v>
      </c>
      <c r="G28" s="102">
        <v>0</v>
      </c>
      <c r="H28" s="103">
        <v>0</v>
      </c>
      <c r="I28" s="102">
        <v>0</v>
      </c>
      <c r="J28" s="102">
        <v>0</v>
      </c>
      <c r="K28" s="102">
        <v>0</v>
      </c>
      <c r="L28" s="102">
        <v>0.01</v>
      </c>
      <c r="M28" s="102">
        <v>0</v>
      </c>
      <c r="N28" s="103">
        <v>0</v>
      </c>
    </row>
    <row r="29" spans="1:14" ht="16.899999999999999" customHeight="1">
      <c r="A29" s="41" t="s">
        <v>107</v>
      </c>
      <c r="B29" s="42">
        <v>2.4499999999999997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3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3">
        <v>0</v>
      </c>
    </row>
    <row r="30" spans="1:14" ht="19.5" customHeight="1">
      <c r="A30" s="41" t="s">
        <v>109</v>
      </c>
      <c r="B30" s="42">
        <v>1.4900000000000002</v>
      </c>
      <c r="C30" s="102">
        <v>0</v>
      </c>
      <c r="D30" s="102">
        <v>0</v>
      </c>
      <c r="E30" s="102">
        <v>0.01</v>
      </c>
      <c r="F30" s="102">
        <v>0</v>
      </c>
      <c r="G30" s="102">
        <v>0</v>
      </c>
      <c r="H30" s="103">
        <v>0</v>
      </c>
      <c r="I30" s="102">
        <v>0</v>
      </c>
      <c r="J30" s="102">
        <v>0</v>
      </c>
      <c r="K30" s="102">
        <v>0</v>
      </c>
      <c r="L30" s="102">
        <v>0.01</v>
      </c>
      <c r="M30" s="102">
        <v>0</v>
      </c>
      <c r="N30" s="103">
        <v>0</v>
      </c>
    </row>
    <row r="31" spans="1:14" ht="19.5" customHeight="1">
      <c r="A31" s="41" t="s">
        <v>258</v>
      </c>
      <c r="B31" s="42">
        <v>2.1999999999999997</v>
      </c>
      <c r="C31" s="102">
        <v>0</v>
      </c>
      <c r="D31" s="102">
        <v>0.03</v>
      </c>
      <c r="E31" s="102">
        <v>0</v>
      </c>
      <c r="F31" s="102">
        <v>0</v>
      </c>
      <c r="G31" s="102">
        <v>0</v>
      </c>
      <c r="H31" s="103">
        <v>-0.01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3">
        <v>0</v>
      </c>
    </row>
    <row r="32" spans="1:14" ht="19.5" customHeight="1">
      <c r="A32" s="41" t="s">
        <v>259</v>
      </c>
      <c r="B32" s="42">
        <v>4.67</v>
      </c>
      <c r="C32" s="102">
        <v>0.01</v>
      </c>
      <c r="D32" s="102">
        <v>0</v>
      </c>
      <c r="E32" s="102">
        <v>0.01</v>
      </c>
      <c r="F32" s="102">
        <v>0</v>
      </c>
      <c r="G32" s="102">
        <v>0</v>
      </c>
      <c r="H32" s="103">
        <v>0</v>
      </c>
      <c r="I32" s="102">
        <v>-0.01</v>
      </c>
      <c r="J32" s="102">
        <v>-0.04</v>
      </c>
      <c r="K32" s="102">
        <v>0</v>
      </c>
      <c r="L32" s="102">
        <v>0</v>
      </c>
      <c r="M32" s="102">
        <v>0</v>
      </c>
      <c r="N32" s="103">
        <v>0.03</v>
      </c>
    </row>
    <row r="33" spans="1:14" s="49" customFormat="1" ht="16.899999999999999" customHeight="1">
      <c r="A33" s="38" t="s">
        <v>71</v>
      </c>
      <c r="B33" s="40">
        <v>4.26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1">
        <v>0</v>
      </c>
      <c r="I33" s="100">
        <v>0</v>
      </c>
      <c r="J33" s="100">
        <v>0</v>
      </c>
      <c r="K33" s="100">
        <v>0</v>
      </c>
      <c r="L33" s="100">
        <v>0</v>
      </c>
      <c r="M33" s="100">
        <v>0</v>
      </c>
      <c r="N33" s="101">
        <v>0</v>
      </c>
    </row>
    <row r="34" spans="1:14" ht="19.5" customHeight="1">
      <c r="A34" s="43" t="s">
        <v>292</v>
      </c>
      <c r="B34" s="44">
        <v>100.00000000000001</v>
      </c>
      <c r="C34" s="104">
        <v>-0.08</v>
      </c>
      <c r="D34" s="104">
        <v>0.65</v>
      </c>
      <c r="E34" s="104">
        <v>0.21</v>
      </c>
      <c r="F34" s="104">
        <v>0.18</v>
      </c>
      <c r="G34" s="104">
        <v>0.03</v>
      </c>
      <c r="H34" s="105">
        <v>0.06</v>
      </c>
      <c r="I34" s="104">
        <v>1.26</v>
      </c>
      <c r="J34" s="104">
        <v>7.0000000000000007E-2</v>
      </c>
      <c r="K34" s="104">
        <v>0.03</v>
      </c>
      <c r="L34" s="104">
        <v>1.81</v>
      </c>
      <c r="M34" s="104">
        <v>-0.06</v>
      </c>
      <c r="N34" s="105">
        <v>0.05</v>
      </c>
    </row>
  </sheetData>
  <mergeCells count="7">
    <mergeCell ref="A6:N6"/>
    <mergeCell ref="A7:N7"/>
    <mergeCell ref="A8:B8"/>
    <mergeCell ref="C11:H11"/>
    <mergeCell ref="A11:A12"/>
    <mergeCell ref="B11:B12"/>
    <mergeCell ref="I11:N11"/>
  </mergeCells>
  <printOptions horizontalCentered="1" verticalCentered="1"/>
  <pageMargins left="0.75" right="0" top="0.75" bottom="0.75" header="0.35" footer="0.25"/>
  <pageSetup paperSize="9" orientation="landscape" horizontalDpi="300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pane xSplit="1" ySplit="8" topLeftCell="B9" activePane="bottomRight" state="frozen"/>
      <selection pane="topRight" activeCell="B1" sqref="B1"/>
      <selection pane="bottomLeft" activeCell="A13" sqref="A13"/>
      <selection pane="bottomRight" sqref="A1:I1"/>
    </sheetView>
  </sheetViews>
  <sheetFormatPr defaultRowHeight="12.75"/>
  <cols>
    <col min="1" max="1" width="35.42578125" style="30" customWidth="1"/>
    <col min="2" max="9" width="11.7109375" style="30" customWidth="1"/>
    <col min="10" max="10" width="9.140625" style="30" customWidth="1"/>
    <col min="11" max="16384" width="9.140625" style="30"/>
  </cols>
  <sheetData>
    <row r="1" spans="1:10" ht="18" customHeight="1">
      <c r="A1" s="284" t="s">
        <v>290</v>
      </c>
      <c r="B1" s="284"/>
      <c r="C1" s="284"/>
      <c r="D1" s="284"/>
      <c r="E1" s="284"/>
      <c r="F1" s="284"/>
      <c r="G1" s="284"/>
      <c r="H1" s="284"/>
      <c r="I1" s="284"/>
      <c r="J1" s="54"/>
    </row>
    <row r="2" spans="1:10">
      <c r="A2" s="291" t="s">
        <v>294</v>
      </c>
      <c r="B2" s="291"/>
      <c r="C2" s="291"/>
      <c r="D2" s="291"/>
      <c r="E2" s="291"/>
      <c r="F2" s="291"/>
      <c r="G2" s="291"/>
      <c r="H2" s="291"/>
      <c r="I2" s="291"/>
      <c r="J2" s="31"/>
    </row>
    <row r="3" spans="1:10">
      <c r="A3" s="31"/>
      <c r="B3" s="32"/>
      <c r="C3" s="31"/>
      <c r="D3" s="31"/>
      <c r="E3" s="31"/>
      <c r="F3" s="31"/>
      <c r="G3" s="31"/>
      <c r="H3" s="168"/>
      <c r="I3" s="31"/>
      <c r="J3" s="31"/>
    </row>
    <row r="4" spans="1:10">
      <c r="A4" s="164" t="s">
        <v>341</v>
      </c>
      <c r="B4" s="33"/>
      <c r="C4" s="33"/>
      <c r="D4" s="33"/>
      <c r="E4" s="33"/>
      <c r="F4" s="33"/>
      <c r="G4" s="33"/>
      <c r="H4" s="33"/>
      <c r="I4" s="33"/>
    </row>
    <row r="5" spans="1:10">
      <c r="A5" s="35"/>
      <c r="B5" s="35"/>
    </row>
    <row r="6" spans="1:10" ht="28.5" customHeight="1">
      <c r="A6" s="292" t="s">
        <v>260</v>
      </c>
      <c r="B6" s="287" t="s">
        <v>90</v>
      </c>
      <c r="C6" s="285">
        <v>2011</v>
      </c>
      <c r="D6" s="286"/>
      <c r="E6" s="290">
        <v>2012</v>
      </c>
      <c r="F6" s="286"/>
      <c r="G6" s="290" t="s">
        <v>295</v>
      </c>
      <c r="H6" s="285"/>
      <c r="I6" s="286"/>
      <c r="J6" s="55"/>
    </row>
    <row r="7" spans="1:10" ht="12.75" customHeight="1">
      <c r="A7" s="293"/>
      <c r="B7" s="295"/>
      <c r="C7" s="287" t="s">
        <v>336</v>
      </c>
      <c r="D7" s="287" t="s">
        <v>337</v>
      </c>
      <c r="E7" s="287" t="s">
        <v>338</v>
      </c>
      <c r="F7" s="287" t="s">
        <v>339</v>
      </c>
      <c r="G7" s="295" t="s">
        <v>319</v>
      </c>
      <c r="H7" s="295" t="s">
        <v>327</v>
      </c>
      <c r="I7" s="295" t="s">
        <v>340</v>
      </c>
      <c r="J7" s="53"/>
    </row>
    <row r="8" spans="1:10" ht="14.25" customHeight="1">
      <c r="A8" s="294"/>
      <c r="B8" s="289"/>
      <c r="C8" s="289"/>
      <c r="D8" s="289"/>
      <c r="E8" s="289"/>
      <c r="F8" s="289"/>
      <c r="G8" s="289"/>
      <c r="H8" s="289"/>
      <c r="I8" s="289"/>
      <c r="J8" s="45"/>
    </row>
    <row r="9" spans="1:10" ht="16.5" customHeight="1">
      <c r="A9" s="38" t="s">
        <v>13</v>
      </c>
      <c r="B9" s="39">
        <v>28.219999999999995</v>
      </c>
      <c r="C9" s="153">
        <v>103.3</v>
      </c>
      <c r="D9" s="155">
        <v>103.3</v>
      </c>
      <c r="E9" s="153">
        <v>107.3</v>
      </c>
      <c r="F9" s="155">
        <v>107.3</v>
      </c>
      <c r="G9" s="154">
        <v>0</v>
      </c>
      <c r="H9" s="160">
        <v>3.8</v>
      </c>
      <c r="I9" s="161">
        <v>0</v>
      </c>
      <c r="J9" s="49"/>
    </row>
    <row r="10" spans="1:10" ht="16.5" customHeight="1">
      <c r="A10" s="38" t="s">
        <v>249</v>
      </c>
      <c r="B10" s="40">
        <v>3.27</v>
      </c>
      <c r="C10" s="144">
        <v>101.4</v>
      </c>
      <c r="D10" s="156">
        <v>101</v>
      </c>
      <c r="E10" s="144">
        <v>101.6</v>
      </c>
      <c r="F10" s="156">
        <v>102.7</v>
      </c>
      <c r="G10" s="150">
        <v>-0.4</v>
      </c>
      <c r="H10" s="107">
        <v>0.6</v>
      </c>
      <c r="I10" s="162">
        <v>1.1000000000000001</v>
      </c>
      <c r="J10" s="49"/>
    </row>
    <row r="11" spans="1:10" ht="16.5" customHeight="1">
      <c r="A11" s="38" t="s">
        <v>250</v>
      </c>
      <c r="B11" s="40">
        <v>64.2</v>
      </c>
      <c r="C11" s="144">
        <v>105.4</v>
      </c>
      <c r="D11" s="156">
        <v>106.3</v>
      </c>
      <c r="E11" s="144">
        <v>106.7</v>
      </c>
      <c r="F11" s="156">
        <v>109.5</v>
      </c>
      <c r="G11" s="150">
        <v>0.9</v>
      </c>
      <c r="H11" s="107">
        <v>0.3</v>
      </c>
      <c r="I11" s="162">
        <v>2.6</v>
      </c>
      <c r="J11" s="49"/>
    </row>
    <row r="12" spans="1:10" ht="16.5" customHeight="1">
      <c r="A12" s="41" t="s">
        <v>251</v>
      </c>
      <c r="B12" s="42">
        <v>1.8</v>
      </c>
      <c r="C12" s="145">
        <v>116.2</v>
      </c>
      <c r="D12" s="157">
        <v>116.2</v>
      </c>
      <c r="E12" s="145">
        <v>116.2</v>
      </c>
      <c r="F12" s="157">
        <v>115.4</v>
      </c>
      <c r="G12" s="109">
        <v>0</v>
      </c>
      <c r="H12" s="108">
        <v>0</v>
      </c>
      <c r="I12" s="142">
        <v>-0.7</v>
      </c>
      <c r="J12" s="45"/>
    </row>
    <row r="13" spans="1:10" ht="16.5" customHeight="1">
      <c r="A13" s="41" t="s">
        <v>49</v>
      </c>
      <c r="B13" s="42">
        <v>12.680000000000003</v>
      </c>
      <c r="C13" s="145">
        <v>93.4</v>
      </c>
      <c r="D13" s="157">
        <v>95</v>
      </c>
      <c r="E13" s="145">
        <v>97.1</v>
      </c>
      <c r="F13" s="157">
        <v>110.3</v>
      </c>
      <c r="G13" s="109">
        <v>1.8</v>
      </c>
      <c r="H13" s="108">
        <v>2.1</v>
      </c>
      <c r="I13" s="142">
        <v>13.6</v>
      </c>
      <c r="J13" s="45"/>
    </row>
    <row r="14" spans="1:10" ht="16.5" customHeight="1">
      <c r="A14" s="41" t="s">
        <v>99</v>
      </c>
      <c r="B14" s="42">
        <v>4.22</v>
      </c>
      <c r="C14" s="145">
        <v>119.4</v>
      </c>
      <c r="D14" s="157">
        <v>119.4</v>
      </c>
      <c r="E14" s="145">
        <v>119.4</v>
      </c>
      <c r="F14" s="157">
        <v>119.2</v>
      </c>
      <c r="G14" s="109">
        <v>0</v>
      </c>
      <c r="H14" s="108">
        <v>0</v>
      </c>
      <c r="I14" s="142">
        <v>-0.1</v>
      </c>
      <c r="J14" s="45"/>
    </row>
    <row r="15" spans="1:10" ht="16.5" customHeight="1">
      <c r="A15" s="41" t="s">
        <v>75</v>
      </c>
      <c r="B15" s="42">
        <v>3.42</v>
      </c>
      <c r="C15" s="145">
        <v>117.3</v>
      </c>
      <c r="D15" s="157">
        <v>117.3</v>
      </c>
      <c r="E15" s="145">
        <v>117.3</v>
      </c>
      <c r="F15" s="157">
        <v>117</v>
      </c>
      <c r="G15" s="109">
        <v>0</v>
      </c>
      <c r="H15" s="108">
        <v>0</v>
      </c>
      <c r="I15" s="142">
        <v>-0.3</v>
      </c>
      <c r="J15" s="45"/>
    </row>
    <row r="16" spans="1:10" ht="16.5" customHeight="1">
      <c r="A16" s="41" t="s">
        <v>101</v>
      </c>
      <c r="B16" s="42">
        <v>5.17</v>
      </c>
      <c r="C16" s="145">
        <v>109.2</v>
      </c>
      <c r="D16" s="157">
        <v>109.8</v>
      </c>
      <c r="E16" s="145">
        <v>110</v>
      </c>
      <c r="F16" s="157">
        <v>114.1</v>
      </c>
      <c r="G16" s="109">
        <v>0.5</v>
      </c>
      <c r="H16" s="108">
        <v>0.2</v>
      </c>
      <c r="I16" s="142">
        <v>3.7</v>
      </c>
      <c r="J16" s="45"/>
    </row>
    <row r="17" spans="1:10" ht="16.5" customHeight="1">
      <c r="A17" s="41" t="s">
        <v>252</v>
      </c>
      <c r="B17" s="42">
        <v>10.61</v>
      </c>
      <c r="C17" s="145">
        <v>107</v>
      </c>
      <c r="D17" s="157">
        <v>109.7</v>
      </c>
      <c r="E17" s="145">
        <v>109.5</v>
      </c>
      <c r="F17" s="157">
        <v>108.7</v>
      </c>
      <c r="G17" s="109">
        <v>2.6</v>
      </c>
      <c r="H17" s="108">
        <v>-0.2</v>
      </c>
      <c r="I17" s="142">
        <v>-0.7</v>
      </c>
      <c r="J17" s="45"/>
    </row>
    <row r="18" spans="1:10" ht="16.5" customHeight="1">
      <c r="A18" s="41" t="s">
        <v>253</v>
      </c>
      <c r="B18" s="42">
        <v>0.64</v>
      </c>
      <c r="C18" s="145">
        <v>102.1</v>
      </c>
      <c r="D18" s="157">
        <v>102.1</v>
      </c>
      <c r="E18" s="145">
        <v>101.5</v>
      </c>
      <c r="F18" s="157">
        <v>101.5</v>
      </c>
      <c r="G18" s="109">
        <v>0</v>
      </c>
      <c r="H18" s="108">
        <v>-0.5</v>
      </c>
      <c r="I18" s="142">
        <v>0</v>
      </c>
      <c r="J18" s="50"/>
    </row>
    <row r="19" spans="1:10" ht="16.5" customHeight="1">
      <c r="A19" s="41" t="s">
        <v>254</v>
      </c>
      <c r="B19" s="42">
        <v>3.91</v>
      </c>
      <c r="C19" s="145">
        <v>104.6</v>
      </c>
      <c r="D19" s="157">
        <v>104.7</v>
      </c>
      <c r="E19" s="145">
        <v>104.3</v>
      </c>
      <c r="F19" s="157">
        <v>104</v>
      </c>
      <c r="G19" s="109">
        <v>0.2</v>
      </c>
      <c r="H19" s="108">
        <v>-0.4</v>
      </c>
      <c r="I19" s="142">
        <v>-0.3</v>
      </c>
      <c r="J19" s="50"/>
    </row>
    <row r="20" spans="1:10" ht="16.5" customHeight="1">
      <c r="A20" s="41" t="s">
        <v>255</v>
      </c>
      <c r="B20" s="42">
        <v>1.6400000000000001</v>
      </c>
      <c r="C20" s="145">
        <v>105.5</v>
      </c>
      <c r="D20" s="157">
        <v>107</v>
      </c>
      <c r="E20" s="145">
        <v>108.6</v>
      </c>
      <c r="F20" s="157">
        <v>108.5</v>
      </c>
      <c r="G20" s="109">
        <v>1.5</v>
      </c>
      <c r="H20" s="108">
        <v>1.5</v>
      </c>
      <c r="I20" s="142">
        <v>-0.1</v>
      </c>
      <c r="J20" s="45"/>
    </row>
    <row r="21" spans="1:10" ht="16.5" customHeight="1">
      <c r="A21" s="41" t="s">
        <v>256</v>
      </c>
      <c r="B21" s="42">
        <v>4.07</v>
      </c>
      <c r="C21" s="145">
        <v>100</v>
      </c>
      <c r="D21" s="157">
        <v>100</v>
      </c>
      <c r="E21" s="145">
        <v>100</v>
      </c>
      <c r="F21" s="157">
        <v>100</v>
      </c>
      <c r="G21" s="109">
        <v>0</v>
      </c>
      <c r="H21" s="108">
        <v>0</v>
      </c>
      <c r="I21" s="142">
        <v>0</v>
      </c>
      <c r="J21" s="45"/>
    </row>
    <row r="22" spans="1:10" ht="16.5" customHeight="1">
      <c r="A22" s="41" t="s">
        <v>105</v>
      </c>
      <c r="B22" s="42">
        <v>2.6499999999999995</v>
      </c>
      <c r="C22" s="145">
        <v>107.6</v>
      </c>
      <c r="D22" s="157">
        <v>107.7</v>
      </c>
      <c r="E22" s="145">
        <v>107.8</v>
      </c>
      <c r="F22" s="157">
        <v>107.7</v>
      </c>
      <c r="G22" s="109">
        <v>0.1</v>
      </c>
      <c r="H22" s="108">
        <v>0.1</v>
      </c>
      <c r="I22" s="142">
        <v>0</v>
      </c>
      <c r="J22" s="45"/>
    </row>
    <row r="23" spans="1:10" ht="16.5" customHeight="1">
      <c r="A23" s="41" t="s">
        <v>257</v>
      </c>
      <c r="B23" s="42">
        <v>0.8</v>
      </c>
      <c r="C23" s="145">
        <v>99.6</v>
      </c>
      <c r="D23" s="157">
        <v>97.3</v>
      </c>
      <c r="E23" s="145">
        <v>98.7</v>
      </c>
      <c r="F23" s="157">
        <v>101.3</v>
      </c>
      <c r="G23" s="109">
        <v>-2.2999999999999998</v>
      </c>
      <c r="H23" s="108">
        <v>1.5</v>
      </c>
      <c r="I23" s="142">
        <v>2.6</v>
      </c>
      <c r="J23" s="45"/>
    </row>
    <row r="24" spans="1:10" ht="16.5" customHeight="1">
      <c r="A24" s="41" t="s">
        <v>192</v>
      </c>
      <c r="B24" s="42">
        <v>1.72</v>
      </c>
      <c r="C24" s="145">
        <v>102.8</v>
      </c>
      <c r="D24" s="157">
        <v>103.6</v>
      </c>
      <c r="E24" s="145">
        <v>103.6</v>
      </c>
      <c r="F24" s="157">
        <v>104.1</v>
      </c>
      <c r="G24" s="109">
        <v>0.8</v>
      </c>
      <c r="H24" s="108">
        <v>0</v>
      </c>
      <c r="I24" s="142">
        <v>0.5</v>
      </c>
      <c r="J24" s="45"/>
    </row>
    <row r="25" spans="1:10" ht="16.5" customHeight="1">
      <c r="A25" s="41" t="s">
        <v>107</v>
      </c>
      <c r="B25" s="42">
        <v>2.4499999999999997</v>
      </c>
      <c r="C25" s="145">
        <v>111.3</v>
      </c>
      <c r="D25" s="157">
        <v>111.3</v>
      </c>
      <c r="E25" s="145">
        <v>111.3</v>
      </c>
      <c r="F25" s="157">
        <v>111.3</v>
      </c>
      <c r="G25" s="109">
        <v>0</v>
      </c>
      <c r="H25" s="108">
        <v>0</v>
      </c>
      <c r="I25" s="142">
        <v>0</v>
      </c>
      <c r="J25" s="45"/>
    </row>
    <row r="26" spans="1:10" ht="16.5" customHeight="1">
      <c r="A26" s="41" t="s">
        <v>109</v>
      </c>
      <c r="B26" s="42">
        <v>1.4900000000000002</v>
      </c>
      <c r="C26" s="145">
        <v>102.3</v>
      </c>
      <c r="D26" s="157">
        <v>102.9</v>
      </c>
      <c r="E26" s="145">
        <v>103</v>
      </c>
      <c r="F26" s="157">
        <v>103.4</v>
      </c>
      <c r="G26" s="109">
        <v>0.6</v>
      </c>
      <c r="H26" s="108">
        <v>0.1</v>
      </c>
      <c r="I26" s="142">
        <v>0.4</v>
      </c>
      <c r="J26" s="45"/>
    </row>
    <row r="27" spans="1:10" ht="16.5" customHeight="1">
      <c r="A27" s="41" t="s">
        <v>258</v>
      </c>
      <c r="B27" s="42">
        <v>2.1999999999999997</v>
      </c>
      <c r="C27" s="145">
        <v>103.7</v>
      </c>
      <c r="D27" s="157">
        <v>104.1</v>
      </c>
      <c r="E27" s="145">
        <v>104</v>
      </c>
      <c r="F27" s="157">
        <v>104.1</v>
      </c>
      <c r="G27" s="109">
        <v>0.3</v>
      </c>
      <c r="H27" s="108">
        <v>-0.1</v>
      </c>
      <c r="I27" s="142">
        <v>0.1</v>
      </c>
      <c r="J27" s="45"/>
    </row>
    <row r="28" spans="1:10" ht="16.5" customHeight="1">
      <c r="A28" s="41" t="s">
        <v>259</v>
      </c>
      <c r="B28" s="42">
        <v>4.67</v>
      </c>
      <c r="C28" s="145">
        <v>110.5</v>
      </c>
      <c r="D28" s="157">
        <v>110.5</v>
      </c>
      <c r="E28" s="145">
        <v>109.7</v>
      </c>
      <c r="F28" s="157">
        <v>109.6</v>
      </c>
      <c r="G28" s="109">
        <v>0.1</v>
      </c>
      <c r="H28" s="108">
        <v>-0.7</v>
      </c>
      <c r="I28" s="142">
        <v>-0.1</v>
      </c>
      <c r="J28" s="45"/>
    </row>
    <row r="29" spans="1:10" ht="16.5" customHeight="1">
      <c r="A29" s="38" t="s">
        <v>71</v>
      </c>
      <c r="B29" s="40">
        <v>4.26</v>
      </c>
      <c r="C29" s="146">
        <v>109.1</v>
      </c>
      <c r="D29" s="158">
        <v>109.1</v>
      </c>
      <c r="E29" s="146">
        <v>109.1</v>
      </c>
      <c r="F29" s="156">
        <v>109.1</v>
      </c>
      <c r="G29" s="109">
        <v>0</v>
      </c>
      <c r="H29" s="108">
        <v>0</v>
      </c>
      <c r="I29" s="239">
        <v>0</v>
      </c>
      <c r="J29" s="49"/>
    </row>
    <row r="30" spans="1:10" ht="20.25" customHeight="1">
      <c r="A30" s="56" t="s">
        <v>292</v>
      </c>
      <c r="B30" s="44">
        <v>100.00000000000001</v>
      </c>
      <c r="C30" s="147">
        <v>104.8</v>
      </c>
      <c r="D30" s="159">
        <v>105.4</v>
      </c>
      <c r="E30" s="147">
        <v>106.8</v>
      </c>
      <c r="F30" s="159">
        <v>108.6</v>
      </c>
      <c r="G30" s="111">
        <v>0.5</v>
      </c>
      <c r="H30" s="110">
        <v>1.3</v>
      </c>
      <c r="I30" s="238">
        <v>1.7</v>
      </c>
      <c r="J30" s="49"/>
    </row>
    <row r="31" spans="1:10" ht="5.25" customHeight="1"/>
  </sheetData>
  <mergeCells count="14">
    <mergeCell ref="G6:I6"/>
    <mergeCell ref="A1:I1"/>
    <mergeCell ref="A2:I2"/>
    <mergeCell ref="A6:A8"/>
    <mergeCell ref="B6:B8"/>
    <mergeCell ref="C6:D6"/>
    <mergeCell ref="F7:F8"/>
    <mergeCell ref="E6:F6"/>
    <mergeCell ref="I7:I8"/>
    <mergeCell ref="C7:C8"/>
    <mergeCell ref="E7:E8"/>
    <mergeCell ref="H7:H8"/>
    <mergeCell ref="G7:G8"/>
    <mergeCell ref="D7:D8"/>
  </mergeCells>
  <printOptions horizontalCentered="1" verticalCentered="1"/>
  <pageMargins left="0.75" right="0" top="0.75" bottom="0.75" header="0.5" footer="0.5"/>
  <pageSetup paperSize="9" orientation="landscape" horizontalDpi="300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0"/>
  <sheetViews>
    <sheetView workbookViewId="0">
      <selection sqref="A1:N1"/>
    </sheetView>
  </sheetViews>
  <sheetFormatPr defaultRowHeight="12.75"/>
  <cols>
    <col min="1" max="1" width="32.5703125" style="114" customWidth="1"/>
    <col min="2" max="2" width="8" style="114" customWidth="1"/>
    <col min="3" max="14" width="7.42578125" style="114" customWidth="1"/>
    <col min="15" max="15" width="9.140625" style="114" customWidth="1"/>
    <col min="16" max="248" width="9.140625" style="114"/>
    <col min="249" max="249" width="26.5703125" style="114" customWidth="1"/>
    <col min="250" max="250" width="8" style="114" customWidth="1"/>
    <col min="251" max="262" width="7.140625" style="114" customWidth="1"/>
    <col min="263" max="263" width="6.140625" style="114" customWidth="1"/>
    <col min="264" max="264" width="13.5703125" style="114" bestFit="1" customWidth="1"/>
    <col min="265" max="265" width="15.140625" style="114" bestFit="1" customWidth="1"/>
    <col min="266" max="266" width="14.140625" style="114" bestFit="1" customWidth="1"/>
    <col min="267" max="504" width="9.140625" style="114"/>
    <col min="505" max="505" width="26.5703125" style="114" customWidth="1"/>
    <col min="506" max="506" width="8" style="114" customWidth="1"/>
    <col min="507" max="518" width="7.140625" style="114" customWidth="1"/>
    <col min="519" max="519" width="6.140625" style="114" customWidth="1"/>
    <col min="520" max="520" width="13.5703125" style="114" bestFit="1" customWidth="1"/>
    <col min="521" max="521" width="15.140625" style="114" bestFit="1" customWidth="1"/>
    <col min="522" max="522" width="14.140625" style="114" bestFit="1" customWidth="1"/>
    <col min="523" max="760" width="9.140625" style="114"/>
    <col min="761" max="761" width="26.5703125" style="114" customWidth="1"/>
    <col min="762" max="762" width="8" style="114" customWidth="1"/>
    <col min="763" max="774" width="7.140625" style="114" customWidth="1"/>
    <col min="775" max="775" width="6.140625" style="114" customWidth="1"/>
    <col min="776" max="776" width="13.5703125" style="114" bestFit="1" customWidth="1"/>
    <col min="777" max="777" width="15.140625" style="114" bestFit="1" customWidth="1"/>
    <col min="778" max="778" width="14.140625" style="114" bestFit="1" customWidth="1"/>
    <col min="779" max="1016" width="9.140625" style="114"/>
    <col min="1017" max="1017" width="26.5703125" style="114" customWidth="1"/>
    <col min="1018" max="1018" width="8" style="114" customWidth="1"/>
    <col min="1019" max="1030" width="7.140625" style="114" customWidth="1"/>
    <col min="1031" max="1031" width="6.140625" style="114" customWidth="1"/>
    <col min="1032" max="1032" width="13.5703125" style="114" bestFit="1" customWidth="1"/>
    <col min="1033" max="1033" width="15.140625" style="114" bestFit="1" customWidth="1"/>
    <col min="1034" max="1034" width="14.140625" style="114" bestFit="1" customWidth="1"/>
    <col min="1035" max="1272" width="9.140625" style="114"/>
    <col min="1273" max="1273" width="26.5703125" style="114" customWidth="1"/>
    <col min="1274" max="1274" width="8" style="114" customWidth="1"/>
    <col min="1275" max="1286" width="7.140625" style="114" customWidth="1"/>
    <col min="1287" max="1287" width="6.140625" style="114" customWidth="1"/>
    <col min="1288" max="1288" width="13.5703125" style="114" bestFit="1" customWidth="1"/>
    <col min="1289" max="1289" width="15.140625" style="114" bestFit="1" customWidth="1"/>
    <col min="1290" max="1290" width="14.140625" style="114" bestFit="1" customWidth="1"/>
    <col min="1291" max="1528" width="9.140625" style="114"/>
    <col min="1529" max="1529" width="26.5703125" style="114" customWidth="1"/>
    <col min="1530" max="1530" width="8" style="114" customWidth="1"/>
    <col min="1531" max="1542" width="7.140625" style="114" customWidth="1"/>
    <col min="1543" max="1543" width="6.140625" style="114" customWidth="1"/>
    <col min="1544" max="1544" width="13.5703125" style="114" bestFit="1" customWidth="1"/>
    <col min="1545" max="1545" width="15.140625" style="114" bestFit="1" customWidth="1"/>
    <col min="1546" max="1546" width="14.140625" style="114" bestFit="1" customWidth="1"/>
    <col min="1547" max="1784" width="9.140625" style="114"/>
    <col min="1785" max="1785" width="26.5703125" style="114" customWidth="1"/>
    <col min="1786" max="1786" width="8" style="114" customWidth="1"/>
    <col min="1787" max="1798" width="7.140625" style="114" customWidth="1"/>
    <col min="1799" max="1799" width="6.140625" style="114" customWidth="1"/>
    <col min="1800" max="1800" width="13.5703125" style="114" bestFit="1" customWidth="1"/>
    <col min="1801" max="1801" width="15.140625" style="114" bestFit="1" customWidth="1"/>
    <col min="1802" max="1802" width="14.140625" style="114" bestFit="1" customWidth="1"/>
    <col min="1803" max="2040" width="9.140625" style="114"/>
    <col min="2041" max="2041" width="26.5703125" style="114" customWidth="1"/>
    <col min="2042" max="2042" width="8" style="114" customWidth="1"/>
    <col min="2043" max="2054" width="7.140625" style="114" customWidth="1"/>
    <col min="2055" max="2055" width="6.140625" style="114" customWidth="1"/>
    <col min="2056" max="2056" width="13.5703125" style="114" bestFit="1" customWidth="1"/>
    <col min="2057" max="2057" width="15.140625" style="114" bestFit="1" customWidth="1"/>
    <col min="2058" max="2058" width="14.140625" style="114" bestFit="1" customWidth="1"/>
    <col min="2059" max="2296" width="9.140625" style="114"/>
    <col min="2297" max="2297" width="26.5703125" style="114" customWidth="1"/>
    <col min="2298" max="2298" width="8" style="114" customWidth="1"/>
    <col min="2299" max="2310" width="7.140625" style="114" customWidth="1"/>
    <col min="2311" max="2311" width="6.140625" style="114" customWidth="1"/>
    <col min="2312" max="2312" width="13.5703125" style="114" bestFit="1" customWidth="1"/>
    <col min="2313" max="2313" width="15.140625" style="114" bestFit="1" customWidth="1"/>
    <col min="2314" max="2314" width="14.140625" style="114" bestFit="1" customWidth="1"/>
    <col min="2315" max="2552" width="9.140625" style="114"/>
    <col min="2553" max="2553" width="26.5703125" style="114" customWidth="1"/>
    <col min="2554" max="2554" width="8" style="114" customWidth="1"/>
    <col min="2555" max="2566" width="7.140625" style="114" customWidth="1"/>
    <col min="2567" max="2567" width="6.140625" style="114" customWidth="1"/>
    <col min="2568" max="2568" width="13.5703125" style="114" bestFit="1" customWidth="1"/>
    <col min="2569" max="2569" width="15.140625" style="114" bestFit="1" customWidth="1"/>
    <col min="2570" max="2570" width="14.140625" style="114" bestFit="1" customWidth="1"/>
    <col min="2571" max="2808" width="9.140625" style="114"/>
    <col min="2809" max="2809" width="26.5703125" style="114" customWidth="1"/>
    <col min="2810" max="2810" width="8" style="114" customWidth="1"/>
    <col min="2811" max="2822" width="7.140625" style="114" customWidth="1"/>
    <col min="2823" max="2823" width="6.140625" style="114" customWidth="1"/>
    <col min="2824" max="2824" width="13.5703125" style="114" bestFit="1" customWidth="1"/>
    <col min="2825" max="2825" width="15.140625" style="114" bestFit="1" customWidth="1"/>
    <col min="2826" max="2826" width="14.140625" style="114" bestFit="1" customWidth="1"/>
    <col min="2827" max="3064" width="9.140625" style="114"/>
    <col min="3065" max="3065" width="26.5703125" style="114" customWidth="1"/>
    <col min="3066" max="3066" width="8" style="114" customWidth="1"/>
    <col min="3067" max="3078" width="7.140625" style="114" customWidth="1"/>
    <col min="3079" max="3079" width="6.140625" style="114" customWidth="1"/>
    <col min="3080" max="3080" width="13.5703125" style="114" bestFit="1" customWidth="1"/>
    <col min="3081" max="3081" width="15.140625" style="114" bestFit="1" customWidth="1"/>
    <col min="3082" max="3082" width="14.140625" style="114" bestFit="1" customWidth="1"/>
    <col min="3083" max="3320" width="9.140625" style="114"/>
    <col min="3321" max="3321" width="26.5703125" style="114" customWidth="1"/>
    <col min="3322" max="3322" width="8" style="114" customWidth="1"/>
    <col min="3323" max="3334" width="7.140625" style="114" customWidth="1"/>
    <col min="3335" max="3335" width="6.140625" style="114" customWidth="1"/>
    <col min="3336" max="3336" width="13.5703125" style="114" bestFit="1" customWidth="1"/>
    <col min="3337" max="3337" width="15.140625" style="114" bestFit="1" customWidth="1"/>
    <col min="3338" max="3338" width="14.140625" style="114" bestFit="1" customWidth="1"/>
    <col min="3339" max="3576" width="9.140625" style="114"/>
    <col min="3577" max="3577" width="26.5703125" style="114" customWidth="1"/>
    <col min="3578" max="3578" width="8" style="114" customWidth="1"/>
    <col min="3579" max="3590" width="7.140625" style="114" customWidth="1"/>
    <col min="3591" max="3591" width="6.140625" style="114" customWidth="1"/>
    <col min="3592" max="3592" width="13.5703125" style="114" bestFit="1" customWidth="1"/>
    <col min="3593" max="3593" width="15.140625" style="114" bestFit="1" customWidth="1"/>
    <col min="3594" max="3594" width="14.140625" style="114" bestFit="1" customWidth="1"/>
    <col min="3595" max="3832" width="9.140625" style="114"/>
    <col min="3833" max="3833" width="26.5703125" style="114" customWidth="1"/>
    <col min="3834" max="3834" width="8" style="114" customWidth="1"/>
    <col min="3835" max="3846" width="7.140625" style="114" customWidth="1"/>
    <col min="3847" max="3847" width="6.140625" style="114" customWidth="1"/>
    <col min="3848" max="3848" width="13.5703125" style="114" bestFit="1" customWidth="1"/>
    <col min="3849" max="3849" width="15.140625" style="114" bestFit="1" customWidth="1"/>
    <col min="3850" max="3850" width="14.140625" style="114" bestFit="1" customWidth="1"/>
    <col min="3851" max="4088" width="9.140625" style="114"/>
    <col min="4089" max="4089" width="26.5703125" style="114" customWidth="1"/>
    <col min="4090" max="4090" width="8" style="114" customWidth="1"/>
    <col min="4091" max="4102" width="7.140625" style="114" customWidth="1"/>
    <col min="4103" max="4103" width="6.140625" style="114" customWidth="1"/>
    <col min="4104" max="4104" width="13.5703125" style="114" bestFit="1" customWidth="1"/>
    <col min="4105" max="4105" width="15.140625" style="114" bestFit="1" customWidth="1"/>
    <col min="4106" max="4106" width="14.140625" style="114" bestFit="1" customWidth="1"/>
    <col min="4107" max="4344" width="9.140625" style="114"/>
    <col min="4345" max="4345" width="26.5703125" style="114" customWidth="1"/>
    <col min="4346" max="4346" width="8" style="114" customWidth="1"/>
    <col min="4347" max="4358" width="7.140625" style="114" customWidth="1"/>
    <col min="4359" max="4359" width="6.140625" style="114" customWidth="1"/>
    <col min="4360" max="4360" width="13.5703125" style="114" bestFit="1" customWidth="1"/>
    <col min="4361" max="4361" width="15.140625" style="114" bestFit="1" customWidth="1"/>
    <col min="4362" max="4362" width="14.140625" style="114" bestFit="1" customWidth="1"/>
    <col min="4363" max="4600" width="9.140625" style="114"/>
    <col min="4601" max="4601" width="26.5703125" style="114" customWidth="1"/>
    <col min="4602" max="4602" width="8" style="114" customWidth="1"/>
    <col min="4603" max="4614" width="7.140625" style="114" customWidth="1"/>
    <col min="4615" max="4615" width="6.140625" style="114" customWidth="1"/>
    <col min="4616" max="4616" width="13.5703125" style="114" bestFit="1" customWidth="1"/>
    <col min="4617" max="4617" width="15.140625" style="114" bestFit="1" customWidth="1"/>
    <col min="4618" max="4618" width="14.140625" style="114" bestFit="1" customWidth="1"/>
    <col min="4619" max="4856" width="9.140625" style="114"/>
    <col min="4857" max="4857" width="26.5703125" style="114" customWidth="1"/>
    <col min="4858" max="4858" width="8" style="114" customWidth="1"/>
    <col min="4859" max="4870" width="7.140625" style="114" customWidth="1"/>
    <col min="4871" max="4871" width="6.140625" style="114" customWidth="1"/>
    <col min="4872" max="4872" width="13.5703125" style="114" bestFit="1" customWidth="1"/>
    <col min="4873" max="4873" width="15.140625" style="114" bestFit="1" customWidth="1"/>
    <col min="4874" max="4874" width="14.140625" style="114" bestFit="1" customWidth="1"/>
    <col min="4875" max="5112" width="9.140625" style="114"/>
    <col min="5113" max="5113" width="26.5703125" style="114" customWidth="1"/>
    <col min="5114" max="5114" width="8" style="114" customWidth="1"/>
    <col min="5115" max="5126" width="7.140625" style="114" customWidth="1"/>
    <col min="5127" max="5127" width="6.140625" style="114" customWidth="1"/>
    <col min="5128" max="5128" width="13.5703125" style="114" bestFit="1" customWidth="1"/>
    <col min="5129" max="5129" width="15.140625" style="114" bestFit="1" customWidth="1"/>
    <col min="5130" max="5130" width="14.140625" style="114" bestFit="1" customWidth="1"/>
    <col min="5131" max="5368" width="9.140625" style="114"/>
    <col min="5369" max="5369" width="26.5703125" style="114" customWidth="1"/>
    <col min="5370" max="5370" width="8" style="114" customWidth="1"/>
    <col min="5371" max="5382" width="7.140625" style="114" customWidth="1"/>
    <col min="5383" max="5383" width="6.140625" style="114" customWidth="1"/>
    <col min="5384" max="5384" width="13.5703125" style="114" bestFit="1" customWidth="1"/>
    <col min="5385" max="5385" width="15.140625" style="114" bestFit="1" customWidth="1"/>
    <col min="5386" max="5386" width="14.140625" style="114" bestFit="1" customWidth="1"/>
    <col min="5387" max="5624" width="9.140625" style="114"/>
    <col min="5625" max="5625" width="26.5703125" style="114" customWidth="1"/>
    <col min="5626" max="5626" width="8" style="114" customWidth="1"/>
    <col min="5627" max="5638" width="7.140625" style="114" customWidth="1"/>
    <col min="5639" max="5639" width="6.140625" style="114" customWidth="1"/>
    <col min="5640" max="5640" width="13.5703125" style="114" bestFit="1" customWidth="1"/>
    <col min="5641" max="5641" width="15.140625" style="114" bestFit="1" customWidth="1"/>
    <col min="5642" max="5642" width="14.140625" style="114" bestFit="1" customWidth="1"/>
    <col min="5643" max="5880" width="9.140625" style="114"/>
    <col min="5881" max="5881" width="26.5703125" style="114" customWidth="1"/>
    <col min="5882" max="5882" width="8" style="114" customWidth="1"/>
    <col min="5883" max="5894" width="7.140625" style="114" customWidth="1"/>
    <col min="5895" max="5895" width="6.140625" style="114" customWidth="1"/>
    <col min="5896" max="5896" width="13.5703125" style="114" bestFit="1" customWidth="1"/>
    <col min="5897" max="5897" width="15.140625" style="114" bestFit="1" customWidth="1"/>
    <col min="5898" max="5898" width="14.140625" style="114" bestFit="1" customWidth="1"/>
    <col min="5899" max="6136" width="9.140625" style="114"/>
    <col min="6137" max="6137" width="26.5703125" style="114" customWidth="1"/>
    <col min="6138" max="6138" width="8" style="114" customWidth="1"/>
    <col min="6139" max="6150" width="7.140625" style="114" customWidth="1"/>
    <col min="6151" max="6151" width="6.140625" style="114" customWidth="1"/>
    <col min="6152" max="6152" width="13.5703125" style="114" bestFit="1" customWidth="1"/>
    <col min="6153" max="6153" width="15.140625" style="114" bestFit="1" customWidth="1"/>
    <col min="6154" max="6154" width="14.140625" style="114" bestFit="1" customWidth="1"/>
    <col min="6155" max="6392" width="9.140625" style="114"/>
    <col min="6393" max="6393" width="26.5703125" style="114" customWidth="1"/>
    <col min="6394" max="6394" width="8" style="114" customWidth="1"/>
    <col min="6395" max="6406" width="7.140625" style="114" customWidth="1"/>
    <col min="6407" max="6407" width="6.140625" style="114" customWidth="1"/>
    <col min="6408" max="6408" width="13.5703125" style="114" bestFit="1" customWidth="1"/>
    <col min="6409" max="6409" width="15.140625" style="114" bestFit="1" customWidth="1"/>
    <col min="6410" max="6410" width="14.140625" style="114" bestFit="1" customWidth="1"/>
    <col min="6411" max="6648" width="9.140625" style="114"/>
    <col min="6649" max="6649" width="26.5703125" style="114" customWidth="1"/>
    <col min="6650" max="6650" width="8" style="114" customWidth="1"/>
    <col min="6651" max="6662" width="7.140625" style="114" customWidth="1"/>
    <col min="6663" max="6663" width="6.140625" style="114" customWidth="1"/>
    <col min="6664" max="6664" width="13.5703125" style="114" bestFit="1" customWidth="1"/>
    <col min="6665" max="6665" width="15.140625" style="114" bestFit="1" customWidth="1"/>
    <col min="6666" max="6666" width="14.140625" style="114" bestFit="1" customWidth="1"/>
    <col min="6667" max="6904" width="9.140625" style="114"/>
    <col min="6905" max="6905" width="26.5703125" style="114" customWidth="1"/>
    <col min="6906" max="6906" width="8" style="114" customWidth="1"/>
    <col min="6907" max="6918" width="7.140625" style="114" customWidth="1"/>
    <col min="6919" max="6919" width="6.140625" style="114" customWidth="1"/>
    <col min="6920" max="6920" width="13.5703125" style="114" bestFit="1" customWidth="1"/>
    <col min="6921" max="6921" width="15.140625" style="114" bestFit="1" customWidth="1"/>
    <col min="6922" max="6922" width="14.140625" style="114" bestFit="1" customWidth="1"/>
    <col min="6923" max="7160" width="9.140625" style="114"/>
    <col min="7161" max="7161" width="26.5703125" style="114" customWidth="1"/>
    <col min="7162" max="7162" width="8" style="114" customWidth="1"/>
    <col min="7163" max="7174" width="7.140625" style="114" customWidth="1"/>
    <col min="7175" max="7175" width="6.140625" style="114" customWidth="1"/>
    <col min="7176" max="7176" width="13.5703125" style="114" bestFit="1" customWidth="1"/>
    <col min="7177" max="7177" width="15.140625" style="114" bestFit="1" customWidth="1"/>
    <col min="7178" max="7178" width="14.140625" style="114" bestFit="1" customWidth="1"/>
    <col min="7179" max="7416" width="9.140625" style="114"/>
    <col min="7417" max="7417" width="26.5703125" style="114" customWidth="1"/>
    <col min="7418" max="7418" width="8" style="114" customWidth="1"/>
    <col min="7419" max="7430" width="7.140625" style="114" customWidth="1"/>
    <col min="7431" max="7431" width="6.140625" style="114" customWidth="1"/>
    <col min="7432" max="7432" width="13.5703125" style="114" bestFit="1" customWidth="1"/>
    <col min="7433" max="7433" width="15.140625" style="114" bestFit="1" customWidth="1"/>
    <col min="7434" max="7434" width="14.140625" style="114" bestFit="1" customWidth="1"/>
    <col min="7435" max="7672" width="9.140625" style="114"/>
    <col min="7673" max="7673" width="26.5703125" style="114" customWidth="1"/>
    <col min="7674" max="7674" width="8" style="114" customWidth="1"/>
    <col min="7675" max="7686" width="7.140625" style="114" customWidth="1"/>
    <col min="7687" max="7687" width="6.140625" style="114" customWidth="1"/>
    <col min="7688" max="7688" width="13.5703125" style="114" bestFit="1" customWidth="1"/>
    <col min="7689" max="7689" width="15.140625" style="114" bestFit="1" customWidth="1"/>
    <col min="7690" max="7690" width="14.140625" style="114" bestFit="1" customWidth="1"/>
    <col min="7691" max="7928" width="9.140625" style="114"/>
    <col min="7929" max="7929" width="26.5703125" style="114" customWidth="1"/>
    <col min="7930" max="7930" width="8" style="114" customWidth="1"/>
    <col min="7931" max="7942" width="7.140625" style="114" customWidth="1"/>
    <col min="7943" max="7943" width="6.140625" style="114" customWidth="1"/>
    <col min="7944" max="7944" width="13.5703125" style="114" bestFit="1" customWidth="1"/>
    <col min="7945" max="7945" width="15.140625" style="114" bestFit="1" customWidth="1"/>
    <col min="7946" max="7946" width="14.140625" style="114" bestFit="1" customWidth="1"/>
    <col min="7947" max="8184" width="9.140625" style="114"/>
    <col min="8185" max="8185" width="26.5703125" style="114" customWidth="1"/>
    <col min="8186" max="8186" width="8" style="114" customWidth="1"/>
    <col min="8187" max="8198" width="7.140625" style="114" customWidth="1"/>
    <col min="8199" max="8199" width="6.140625" style="114" customWidth="1"/>
    <col min="8200" max="8200" width="13.5703125" style="114" bestFit="1" customWidth="1"/>
    <col min="8201" max="8201" width="15.140625" style="114" bestFit="1" customWidth="1"/>
    <col min="8202" max="8202" width="14.140625" style="114" bestFit="1" customWidth="1"/>
    <col min="8203" max="8440" width="9.140625" style="114"/>
    <col min="8441" max="8441" width="26.5703125" style="114" customWidth="1"/>
    <col min="8442" max="8442" width="8" style="114" customWidth="1"/>
    <col min="8443" max="8454" width="7.140625" style="114" customWidth="1"/>
    <col min="8455" max="8455" width="6.140625" style="114" customWidth="1"/>
    <col min="8456" max="8456" width="13.5703125" style="114" bestFit="1" customWidth="1"/>
    <col min="8457" max="8457" width="15.140625" style="114" bestFit="1" customWidth="1"/>
    <col min="8458" max="8458" width="14.140625" style="114" bestFit="1" customWidth="1"/>
    <col min="8459" max="8696" width="9.140625" style="114"/>
    <col min="8697" max="8697" width="26.5703125" style="114" customWidth="1"/>
    <col min="8698" max="8698" width="8" style="114" customWidth="1"/>
    <col min="8699" max="8710" width="7.140625" style="114" customWidth="1"/>
    <col min="8711" max="8711" width="6.140625" style="114" customWidth="1"/>
    <col min="8712" max="8712" width="13.5703125" style="114" bestFit="1" customWidth="1"/>
    <col min="8713" max="8713" width="15.140625" style="114" bestFit="1" customWidth="1"/>
    <col min="8714" max="8714" width="14.140625" style="114" bestFit="1" customWidth="1"/>
    <col min="8715" max="8952" width="9.140625" style="114"/>
    <col min="8953" max="8953" width="26.5703125" style="114" customWidth="1"/>
    <col min="8954" max="8954" width="8" style="114" customWidth="1"/>
    <col min="8955" max="8966" width="7.140625" style="114" customWidth="1"/>
    <col min="8967" max="8967" width="6.140625" style="114" customWidth="1"/>
    <col min="8968" max="8968" width="13.5703125" style="114" bestFit="1" customWidth="1"/>
    <col min="8969" max="8969" width="15.140625" style="114" bestFit="1" customWidth="1"/>
    <col min="8970" max="8970" width="14.140625" style="114" bestFit="1" customWidth="1"/>
    <col min="8971" max="9208" width="9.140625" style="114"/>
    <col min="9209" max="9209" width="26.5703125" style="114" customWidth="1"/>
    <col min="9210" max="9210" width="8" style="114" customWidth="1"/>
    <col min="9211" max="9222" width="7.140625" style="114" customWidth="1"/>
    <col min="9223" max="9223" width="6.140625" style="114" customWidth="1"/>
    <col min="9224" max="9224" width="13.5703125" style="114" bestFit="1" customWidth="1"/>
    <col min="9225" max="9225" width="15.140625" style="114" bestFit="1" customWidth="1"/>
    <col min="9226" max="9226" width="14.140625" style="114" bestFit="1" customWidth="1"/>
    <col min="9227" max="9464" width="9.140625" style="114"/>
    <col min="9465" max="9465" width="26.5703125" style="114" customWidth="1"/>
    <col min="9466" max="9466" width="8" style="114" customWidth="1"/>
    <col min="9467" max="9478" width="7.140625" style="114" customWidth="1"/>
    <col min="9479" max="9479" width="6.140625" style="114" customWidth="1"/>
    <col min="9480" max="9480" width="13.5703125" style="114" bestFit="1" customWidth="1"/>
    <col min="9481" max="9481" width="15.140625" style="114" bestFit="1" customWidth="1"/>
    <col min="9482" max="9482" width="14.140625" style="114" bestFit="1" customWidth="1"/>
    <col min="9483" max="9720" width="9.140625" style="114"/>
    <col min="9721" max="9721" width="26.5703125" style="114" customWidth="1"/>
    <col min="9722" max="9722" width="8" style="114" customWidth="1"/>
    <col min="9723" max="9734" width="7.140625" style="114" customWidth="1"/>
    <col min="9735" max="9735" width="6.140625" style="114" customWidth="1"/>
    <col min="9736" max="9736" width="13.5703125" style="114" bestFit="1" customWidth="1"/>
    <col min="9737" max="9737" width="15.140625" style="114" bestFit="1" customWidth="1"/>
    <col min="9738" max="9738" width="14.140625" style="114" bestFit="1" customWidth="1"/>
    <col min="9739" max="9976" width="9.140625" style="114"/>
    <col min="9977" max="9977" width="26.5703125" style="114" customWidth="1"/>
    <col min="9978" max="9978" width="8" style="114" customWidth="1"/>
    <col min="9979" max="9990" width="7.140625" style="114" customWidth="1"/>
    <col min="9991" max="9991" width="6.140625" style="114" customWidth="1"/>
    <col min="9992" max="9992" width="13.5703125" style="114" bestFit="1" customWidth="1"/>
    <col min="9993" max="9993" width="15.140625" style="114" bestFit="1" customWidth="1"/>
    <col min="9994" max="9994" width="14.140625" style="114" bestFit="1" customWidth="1"/>
    <col min="9995" max="10232" width="9.140625" style="114"/>
    <col min="10233" max="10233" width="26.5703125" style="114" customWidth="1"/>
    <col min="10234" max="10234" width="8" style="114" customWidth="1"/>
    <col min="10235" max="10246" width="7.140625" style="114" customWidth="1"/>
    <col min="10247" max="10247" width="6.140625" style="114" customWidth="1"/>
    <col min="10248" max="10248" width="13.5703125" style="114" bestFit="1" customWidth="1"/>
    <col min="10249" max="10249" width="15.140625" style="114" bestFit="1" customWidth="1"/>
    <col min="10250" max="10250" width="14.140625" style="114" bestFit="1" customWidth="1"/>
    <col min="10251" max="10488" width="9.140625" style="114"/>
    <col min="10489" max="10489" width="26.5703125" style="114" customWidth="1"/>
    <col min="10490" max="10490" width="8" style="114" customWidth="1"/>
    <col min="10491" max="10502" width="7.140625" style="114" customWidth="1"/>
    <col min="10503" max="10503" width="6.140625" style="114" customWidth="1"/>
    <col min="10504" max="10504" width="13.5703125" style="114" bestFit="1" customWidth="1"/>
    <col min="10505" max="10505" width="15.140625" style="114" bestFit="1" customWidth="1"/>
    <col min="10506" max="10506" width="14.140625" style="114" bestFit="1" customWidth="1"/>
    <col min="10507" max="10744" width="9.140625" style="114"/>
    <col min="10745" max="10745" width="26.5703125" style="114" customWidth="1"/>
    <col min="10746" max="10746" width="8" style="114" customWidth="1"/>
    <col min="10747" max="10758" width="7.140625" style="114" customWidth="1"/>
    <col min="10759" max="10759" width="6.140625" style="114" customWidth="1"/>
    <col min="10760" max="10760" width="13.5703125" style="114" bestFit="1" customWidth="1"/>
    <col min="10761" max="10761" width="15.140625" style="114" bestFit="1" customWidth="1"/>
    <col min="10762" max="10762" width="14.140625" style="114" bestFit="1" customWidth="1"/>
    <col min="10763" max="11000" width="9.140625" style="114"/>
    <col min="11001" max="11001" width="26.5703125" style="114" customWidth="1"/>
    <col min="11002" max="11002" width="8" style="114" customWidth="1"/>
    <col min="11003" max="11014" width="7.140625" style="114" customWidth="1"/>
    <col min="11015" max="11015" width="6.140625" style="114" customWidth="1"/>
    <col min="11016" max="11016" width="13.5703125" style="114" bestFit="1" customWidth="1"/>
    <col min="11017" max="11017" width="15.140625" style="114" bestFit="1" customWidth="1"/>
    <col min="11018" max="11018" width="14.140625" style="114" bestFit="1" customWidth="1"/>
    <col min="11019" max="11256" width="9.140625" style="114"/>
    <col min="11257" max="11257" width="26.5703125" style="114" customWidth="1"/>
    <col min="11258" max="11258" width="8" style="114" customWidth="1"/>
    <col min="11259" max="11270" width="7.140625" style="114" customWidth="1"/>
    <col min="11271" max="11271" width="6.140625" style="114" customWidth="1"/>
    <col min="11272" max="11272" width="13.5703125" style="114" bestFit="1" customWidth="1"/>
    <col min="11273" max="11273" width="15.140625" style="114" bestFit="1" customWidth="1"/>
    <col min="11274" max="11274" width="14.140625" style="114" bestFit="1" customWidth="1"/>
    <col min="11275" max="11512" width="9.140625" style="114"/>
    <col min="11513" max="11513" width="26.5703125" style="114" customWidth="1"/>
    <col min="11514" max="11514" width="8" style="114" customWidth="1"/>
    <col min="11515" max="11526" width="7.140625" style="114" customWidth="1"/>
    <col min="11527" max="11527" width="6.140625" style="114" customWidth="1"/>
    <col min="11528" max="11528" width="13.5703125" style="114" bestFit="1" customWidth="1"/>
    <col min="11529" max="11529" width="15.140625" style="114" bestFit="1" customWidth="1"/>
    <col min="11530" max="11530" width="14.140625" style="114" bestFit="1" customWidth="1"/>
    <col min="11531" max="11768" width="9.140625" style="114"/>
    <col min="11769" max="11769" width="26.5703125" style="114" customWidth="1"/>
    <col min="11770" max="11770" width="8" style="114" customWidth="1"/>
    <col min="11771" max="11782" width="7.140625" style="114" customWidth="1"/>
    <col min="11783" max="11783" width="6.140625" style="114" customWidth="1"/>
    <col min="11784" max="11784" width="13.5703125" style="114" bestFit="1" customWidth="1"/>
    <col min="11785" max="11785" width="15.140625" style="114" bestFit="1" customWidth="1"/>
    <col min="11786" max="11786" width="14.140625" style="114" bestFit="1" customWidth="1"/>
    <col min="11787" max="12024" width="9.140625" style="114"/>
    <col min="12025" max="12025" width="26.5703125" style="114" customWidth="1"/>
    <col min="12026" max="12026" width="8" style="114" customWidth="1"/>
    <col min="12027" max="12038" width="7.140625" style="114" customWidth="1"/>
    <col min="12039" max="12039" width="6.140625" style="114" customWidth="1"/>
    <col min="12040" max="12040" width="13.5703125" style="114" bestFit="1" customWidth="1"/>
    <col min="12041" max="12041" width="15.140625" style="114" bestFit="1" customWidth="1"/>
    <col min="12042" max="12042" width="14.140625" style="114" bestFit="1" customWidth="1"/>
    <col min="12043" max="12280" width="9.140625" style="114"/>
    <col min="12281" max="12281" width="26.5703125" style="114" customWidth="1"/>
    <col min="12282" max="12282" width="8" style="114" customWidth="1"/>
    <col min="12283" max="12294" width="7.140625" style="114" customWidth="1"/>
    <col min="12295" max="12295" width="6.140625" style="114" customWidth="1"/>
    <col min="12296" max="12296" width="13.5703125" style="114" bestFit="1" customWidth="1"/>
    <col min="12297" max="12297" width="15.140625" style="114" bestFit="1" customWidth="1"/>
    <col min="12298" max="12298" width="14.140625" style="114" bestFit="1" customWidth="1"/>
    <col min="12299" max="12536" width="9.140625" style="114"/>
    <col min="12537" max="12537" width="26.5703125" style="114" customWidth="1"/>
    <col min="12538" max="12538" width="8" style="114" customWidth="1"/>
    <col min="12539" max="12550" width="7.140625" style="114" customWidth="1"/>
    <col min="12551" max="12551" width="6.140625" style="114" customWidth="1"/>
    <col min="12552" max="12552" width="13.5703125" style="114" bestFit="1" customWidth="1"/>
    <col min="12553" max="12553" width="15.140625" style="114" bestFit="1" customWidth="1"/>
    <col min="12554" max="12554" width="14.140625" style="114" bestFit="1" customWidth="1"/>
    <col min="12555" max="12792" width="9.140625" style="114"/>
    <col min="12793" max="12793" width="26.5703125" style="114" customWidth="1"/>
    <col min="12794" max="12794" width="8" style="114" customWidth="1"/>
    <col min="12795" max="12806" width="7.140625" style="114" customWidth="1"/>
    <col min="12807" max="12807" width="6.140625" style="114" customWidth="1"/>
    <col min="12808" max="12808" width="13.5703125" style="114" bestFit="1" customWidth="1"/>
    <col min="12809" max="12809" width="15.140625" style="114" bestFit="1" customWidth="1"/>
    <col min="12810" max="12810" width="14.140625" style="114" bestFit="1" customWidth="1"/>
    <col min="12811" max="13048" width="9.140625" style="114"/>
    <col min="13049" max="13049" width="26.5703125" style="114" customWidth="1"/>
    <col min="13050" max="13050" width="8" style="114" customWidth="1"/>
    <col min="13051" max="13062" width="7.140625" style="114" customWidth="1"/>
    <col min="13063" max="13063" width="6.140625" style="114" customWidth="1"/>
    <col min="13064" max="13064" width="13.5703125" style="114" bestFit="1" customWidth="1"/>
    <col min="13065" max="13065" width="15.140625" style="114" bestFit="1" customWidth="1"/>
    <col min="13066" max="13066" width="14.140625" style="114" bestFit="1" customWidth="1"/>
    <col min="13067" max="13304" width="9.140625" style="114"/>
    <col min="13305" max="13305" width="26.5703125" style="114" customWidth="1"/>
    <col min="13306" max="13306" width="8" style="114" customWidth="1"/>
    <col min="13307" max="13318" width="7.140625" style="114" customWidth="1"/>
    <col min="13319" max="13319" width="6.140625" style="114" customWidth="1"/>
    <col min="13320" max="13320" width="13.5703125" style="114" bestFit="1" customWidth="1"/>
    <col min="13321" max="13321" width="15.140625" style="114" bestFit="1" customWidth="1"/>
    <col min="13322" max="13322" width="14.140625" style="114" bestFit="1" customWidth="1"/>
    <col min="13323" max="13560" width="9.140625" style="114"/>
    <col min="13561" max="13561" width="26.5703125" style="114" customWidth="1"/>
    <col min="13562" max="13562" width="8" style="114" customWidth="1"/>
    <col min="13563" max="13574" width="7.140625" style="114" customWidth="1"/>
    <col min="13575" max="13575" width="6.140625" style="114" customWidth="1"/>
    <col min="13576" max="13576" width="13.5703125" style="114" bestFit="1" customWidth="1"/>
    <col min="13577" max="13577" width="15.140625" style="114" bestFit="1" customWidth="1"/>
    <col min="13578" max="13578" width="14.140625" style="114" bestFit="1" customWidth="1"/>
    <col min="13579" max="13816" width="9.140625" style="114"/>
    <col min="13817" max="13817" width="26.5703125" style="114" customWidth="1"/>
    <col min="13818" max="13818" width="8" style="114" customWidth="1"/>
    <col min="13819" max="13830" width="7.140625" style="114" customWidth="1"/>
    <col min="13831" max="13831" width="6.140625" style="114" customWidth="1"/>
    <col min="13832" max="13832" width="13.5703125" style="114" bestFit="1" customWidth="1"/>
    <col min="13833" max="13833" width="15.140625" style="114" bestFit="1" customWidth="1"/>
    <col min="13834" max="13834" width="14.140625" style="114" bestFit="1" customWidth="1"/>
    <col min="13835" max="14072" width="9.140625" style="114"/>
    <col min="14073" max="14073" width="26.5703125" style="114" customWidth="1"/>
    <col min="14074" max="14074" width="8" style="114" customWidth="1"/>
    <col min="14075" max="14086" width="7.140625" style="114" customWidth="1"/>
    <col min="14087" max="14087" width="6.140625" style="114" customWidth="1"/>
    <col min="14088" max="14088" width="13.5703125" style="114" bestFit="1" customWidth="1"/>
    <col min="14089" max="14089" width="15.140625" style="114" bestFit="1" customWidth="1"/>
    <col min="14090" max="14090" width="14.140625" style="114" bestFit="1" customWidth="1"/>
    <col min="14091" max="14328" width="9.140625" style="114"/>
    <col min="14329" max="14329" width="26.5703125" style="114" customWidth="1"/>
    <col min="14330" max="14330" width="8" style="114" customWidth="1"/>
    <col min="14331" max="14342" width="7.140625" style="114" customWidth="1"/>
    <col min="14343" max="14343" width="6.140625" style="114" customWidth="1"/>
    <col min="14344" max="14344" width="13.5703125" style="114" bestFit="1" customWidth="1"/>
    <col min="14345" max="14345" width="15.140625" style="114" bestFit="1" customWidth="1"/>
    <col min="14346" max="14346" width="14.140625" style="114" bestFit="1" customWidth="1"/>
    <col min="14347" max="14584" width="9.140625" style="114"/>
    <col min="14585" max="14585" width="26.5703125" style="114" customWidth="1"/>
    <col min="14586" max="14586" width="8" style="114" customWidth="1"/>
    <col min="14587" max="14598" width="7.140625" style="114" customWidth="1"/>
    <col min="14599" max="14599" width="6.140625" style="114" customWidth="1"/>
    <col min="14600" max="14600" width="13.5703125" style="114" bestFit="1" customWidth="1"/>
    <col min="14601" max="14601" width="15.140625" style="114" bestFit="1" customWidth="1"/>
    <col min="14602" max="14602" width="14.140625" style="114" bestFit="1" customWidth="1"/>
    <col min="14603" max="14840" width="9.140625" style="114"/>
    <col min="14841" max="14841" width="26.5703125" style="114" customWidth="1"/>
    <col min="14842" max="14842" width="8" style="114" customWidth="1"/>
    <col min="14843" max="14854" width="7.140625" style="114" customWidth="1"/>
    <col min="14855" max="14855" width="6.140625" style="114" customWidth="1"/>
    <col min="14856" max="14856" width="13.5703125" style="114" bestFit="1" customWidth="1"/>
    <col min="14857" max="14857" width="15.140625" style="114" bestFit="1" customWidth="1"/>
    <col min="14858" max="14858" width="14.140625" style="114" bestFit="1" customWidth="1"/>
    <col min="14859" max="15096" width="9.140625" style="114"/>
    <col min="15097" max="15097" width="26.5703125" style="114" customWidth="1"/>
    <col min="15098" max="15098" width="8" style="114" customWidth="1"/>
    <col min="15099" max="15110" width="7.140625" style="114" customWidth="1"/>
    <col min="15111" max="15111" width="6.140625" style="114" customWidth="1"/>
    <col min="15112" max="15112" width="13.5703125" style="114" bestFit="1" customWidth="1"/>
    <col min="15113" max="15113" width="15.140625" style="114" bestFit="1" customWidth="1"/>
    <col min="15114" max="15114" width="14.140625" style="114" bestFit="1" customWidth="1"/>
    <col min="15115" max="15352" width="9.140625" style="114"/>
    <col min="15353" max="15353" width="26.5703125" style="114" customWidth="1"/>
    <col min="15354" max="15354" width="8" style="114" customWidth="1"/>
    <col min="15355" max="15366" width="7.140625" style="114" customWidth="1"/>
    <col min="15367" max="15367" width="6.140625" style="114" customWidth="1"/>
    <col min="15368" max="15368" width="13.5703125" style="114" bestFit="1" customWidth="1"/>
    <col min="15369" max="15369" width="15.140625" style="114" bestFit="1" customWidth="1"/>
    <col min="15370" max="15370" width="14.140625" style="114" bestFit="1" customWidth="1"/>
    <col min="15371" max="15608" width="9.140625" style="114"/>
    <col min="15609" max="15609" width="26.5703125" style="114" customWidth="1"/>
    <col min="15610" max="15610" width="8" style="114" customWidth="1"/>
    <col min="15611" max="15622" width="7.140625" style="114" customWidth="1"/>
    <col min="15623" max="15623" width="6.140625" style="114" customWidth="1"/>
    <col min="15624" max="15624" width="13.5703125" style="114" bestFit="1" customWidth="1"/>
    <col min="15625" max="15625" width="15.140625" style="114" bestFit="1" customWidth="1"/>
    <col min="15626" max="15626" width="14.140625" style="114" bestFit="1" customWidth="1"/>
    <col min="15627" max="15864" width="9.140625" style="114"/>
    <col min="15865" max="15865" width="26.5703125" style="114" customWidth="1"/>
    <col min="15866" max="15866" width="8" style="114" customWidth="1"/>
    <col min="15867" max="15878" width="7.140625" style="114" customWidth="1"/>
    <col min="15879" max="15879" width="6.140625" style="114" customWidth="1"/>
    <col min="15880" max="15880" width="13.5703125" style="114" bestFit="1" customWidth="1"/>
    <col min="15881" max="15881" width="15.140625" style="114" bestFit="1" customWidth="1"/>
    <col min="15882" max="15882" width="14.140625" style="114" bestFit="1" customWidth="1"/>
    <col min="15883" max="16120" width="9.140625" style="114"/>
    <col min="16121" max="16121" width="26.5703125" style="114" customWidth="1"/>
    <col min="16122" max="16122" width="8" style="114" customWidth="1"/>
    <col min="16123" max="16134" width="7.140625" style="114" customWidth="1"/>
    <col min="16135" max="16135" width="6.140625" style="114" customWidth="1"/>
    <col min="16136" max="16136" width="13.5703125" style="114" bestFit="1" customWidth="1"/>
    <col min="16137" max="16137" width="15.140625" style="114" bestFit="1" customWidth="1"/>
    <col min="16138" max="16138" width="14.140625" style="114" bestFit="1" customWidth="1"/>
    <col min="16139" max="16384" width="9.140625" style="114"/>
  </cols>
  <sheetData>
    <row r="1" spans="1:19" ht="22.5" customHeigh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138"/>
      <c r="P1" s="138"/>
      <c r="Q1" s="138"/>
      <c r="R1" s="138"/>
      <c r="S1" s="138"/>
    </row>
    <row r="2" spans="1:19" ht="17.25" customHeight="1">
      <c r="A2" s="277" t="s">
        <v>291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38"/>
      <c r="P2" s="138"/>
      <c r="Q2" s="138"/>
      <c r="R2" s="138"/>
      <c r="S2" s="138"/>
    </row>
    <row r="3" spans="1:19">
      <c r="A3" s="115"/>
      <c r="B3" s="116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1:19">
      <c r="A4" s="164" t="s">
        <v>342</v>
      </c>
      <c r="B4"/>
      <c r="C4" s="115"/>
      <c r="D4" s="115"/>
      <c r="E4" s="115"/>
      <c r="F4" s="115"/>
      <c r="G4" s="115"/>
      <c r="H4" s="115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 ht="11.45" customHeight="1">
      <c r="A5" s="118"/>
      <c r="B5"/>
      <c r="J5" s="138"/>
      <c r="K5" s="138"/>
      <c r="L5" s="138"/>
      <c r="M5" s="138"/>
      <c r="N5" s="138"/>
      <c r="O5" s="138"/>
      <c r="P5" s="138"/>
      <c r="Q5" s="138"/>
      <c r="R5" s="138"/>
      <c r="S5" s="138"/>
    </row>
    <row r="6" spans="1:19" ht="19.899999999999999" customHeight="1">
      <c r="A6" s="271" t="s">
        <v>273</v>
      </c>
      <c r="B6" s="296" t="s">
        <v>90</v>
      </c>
      <c r="C6" s="273">
        <v>2011</v>
      </c>
      <c r="D6" s="273"/>
      <c r="E6" s="273"/>
      <c r="F6" s="273"/>
      <c r="G6" s="273"/>
      <c r="H6" s="274"/>
      <c r="I6" s="275">
        <v>2012</v>
      </c>
      <c r="J6" s="273"/>
      <c r="K6" s="273"/>
      <c r="L6" s="273"/>
      <c r="M6" s="273"/>
      <c r="N6" s="274"/>
      <c r="O6" s="138"/>
      <c r="P6" s="138"/>
      <c r="Q6" s="138"/>
      <c r="R6" s="138"/>
      <c r="S6" s="138"/>
    </row>
    <row r="7" spans="1:19" ht="19.899999999999999" customHeight="1">
      <c r="A7" s="272"/>
      <c r="B7" s="297"/>
      <c r="C7" s="133" t="s">
        <v>268</v>
      </c>
      <c r="D7" s="132" t="s">
        <v>269</v>
      </c>
      <c r="E7" s="131" t="s">
        <v>270</v>
      </c>
      <c r="F7" s="132" t="s">
        <v>271</v>
      </c>
      <c r="G7" s="131" t="s">
        <v>272</v>
      </c>
      <c r="H7" s="131" t="s">
        <v>261</v>
      </c>
      <c r="I7" s="134" t="s">
        <v>262</v>
      </c>
      <c r="J7" s="134" t="s">
        <v>263</v>
      </c>
      <c r="K7" s="134" t="s">
        <v>264</v>
      </c>
      <c r="L7" s="134" t="s">
        <v>265</v>
      </c>
      <c r="M7" s="134" t="s">
        <v>266</v>
      </c>
      <c r="N7" s="134" t="s">
        <v>267</v>
      </c>
      <c r="O7" s="138"/>
      <c r="P7" s="138"/>
      <c r="Q7" s="138"/>
      <c r="R7" s="138"/>
      <c r="S7" s="138"/>
    </row>
    <row r="8" spans="1:19" ht="22.5" customHeight="1">
      <c r="A8" s="124" t="s">
        <v>274</v>
      </c>
      <c r="B8" s="135">
        <v>1.5400000000000003</v>
      </c>
      <c r="C8" s="86">
        <v>105.5</v>
      </c>
      <c r="D8" s="86">
        <v>105.8</v>
      </c>
      <c r="E8" s="86">
        <v>105.7</v>
      </c>
      <c r="F8" s="86">
        <v>105.7</v>
      </c>
      <c r="G8" s="86">
        <v>105.7</v>
      </c>
      <c r="H8" s="87">
        <v>105.8</v>
      </c>
      <c r="I8" s="86">
        <v>106.1</v>
      </c>
      <c r="J8" s="86">
        <v>106.1</v>
      </c>
      <c r="K8" s="86">
        <v>106.1</v>
      </c>
      <c r="L8" s="86">
        <v>106.9</v>
      </c>
      <c r="M8" s="86">
        <v>106.9</v>
      </c>
      <c r="N8" s="87">
        <v>106.9</v>
      </c>
      <c r="O8" s="138"/>
      <c r="P8" s="138"/>
      <c r="Q8" s="138"/>
      <c r="R8" s="138"/>
      <c r="S8" s="138"/>
    </row>
    <row r="9" spans="1:19" ht="22.5" customHeight="1">
      <c r="A9" s="124" t="s">
        <v>275</v>
      </c>
      <c r="B9" s="135">
        <v>0.48000000000000004</v>
      </c>
      <c r="C9" s="80">
        <v>112.2</v>
      </c>
      <c r="D9" s="80">
        <v>114.9</v>
      </c>
      <c r="E9" s="80">
        <v>114.9</v>
      </c>
      <c r="F9" s="80">
        <v>115.1</v>
      </c>
      <c r="G9" s="80">
        <v>115.1</v>
      </c>
      <c r="H9" s="81">
        <v>115.3</v>
      </c>
      <c r="I9" s="80">
        <v>117.1</v>
      </c>
      <c r="J9" s="80">
        <v>117</v>
      </c>
      <c r="K9" s="80">
        <v>117</v>
      </c>
      <c r="L9" s="80">
        <v>117</v>
      </c>
      <c r="M9" s="80">
        <v>117</v>
      </c>
      <c r="N9" s="81">
        <v>117</v>
      </c>
      <c r="O9" s="138"/>
      <c r="P9" s="138"/>
      <c r="Q9" s="138"/>
      <c r="R9" s="138"/>
      <c r="S9" s="138"/>
    </row>
    <row r="10" spans="1:19" ht="22.5" customHeight="1">
      <c r="A10" s="124" t="s">
        <v>276</v>
      </c>
      <c r="B10" s="135">
        <v>3.2699999999999996</v>
      </c>
      <c r="C10" s="80">
        <v>111.1</v>
      </c>
      <c r="D10" s="80">
        <v>111.1</v>
      </c>
      <c r="E10" s="80">
        <v>111.1</v>
      </c>
      <c r="F10" s="80">
        <v>110.4</v>
      </c>
      <c r="G10" s="80">
        <v>110.4</v>
      </c>
      <c r="H10" s="81">
        <v>110.4</v>
      </c>
      <c r="I10" s="80">
        <v>111.2</v>
      </c>
      <c r="J10" s="80">
        <v>111.2</v>
      </c>
      <c r="K10" s="80">
        <v>111.2</v>
      </c>
      <c r="L10" s="80">
        <v>110.7</v>
      </c>
      <c r="M10" s="80">
        <v>110.7</v>
      </c>
      <c r="N10" s="81">
        <v>110.7</v>
      </c>
      <c r="O10" s="138"/>
      <c r="P10" s="138"/>
      <c r="Q10" s="138"/>
      <c r="R10" s="138"/>
      <c r="S10" s="138"/>
    </row>
    <row r="11" spans="1:19" ht="22.5" customHeight="1">
      <c r="A11" s="124" t="s">
        <v>277</v>
      </c>
      <c r="B11" s="135">
        <v>21.319999999999997</v>
      </c>
      <c r="C11" s="80">
        <v>102.4</v>
      </c>
      <c r="D11" s="80">
        <v>103.7</v>
      </c>
      <c r="E11" s="80">
        <v>103.8</v>
      </c>
      <c r="F11" s="80">
        <v>103.8</v>
      </c>
      <c r="G11" s="80">
        <v>103.9</v>
      </c>
      <c r="H11" s="81">
        <v>104.2</v>
      </c>
      <c r="I11" s="80">
        <v>105.6</v>
      </c>
      <c r="J11" s="80">
        <v>105.8</v>
      </c>
      <c r="K11" s="80">
        <v>105.8</v>
      </c>
      <c r="L11" s="80">
        <v>110.8</v>
      </c>
      <c r="M11" s="80">
        <v>110.9</v>
      </c>
      <c r="N11" s="81">
        <v>110.9</v>
      </c>
      <c r="O11" s="138"/>
      <c r="P11" s="138"/>
      <c r="Q11" s="138"/>
      <c r="R11" s="138"/>
      <c r="S11" s="138"/>
    </row>
    <row r="12" spans="1:19" ht="22.5" customHeight="1">
      <c r="A12" s="124" t="s">
        <v>278</v>
      </c>
      <c r="B12" s="135">
        <v>14.569999999999999</v>
      </c>
      <c r="C12" s="80">
        <v>105.3</v>
      </c>
      <c r="D12" s="80">
        <v>106.1</v>
      </c>
      <c r="E12" s="80">
        <v>106.7</v>
      </c>
      <c r="F12" s="80">
        <v>108.1</v>
      </c>
      <c r="G12" s="80">
        <v>108.1</v>
      </c>
      <c r="H12" s="81">
        <v>107.9</v>
      </c>
      <c r="I12" s="80">
        <v>108.7</v>
      </c>
      <c r="J12" s="80">
        <v>109.2</v>
      </c>
      <c r="K12" s="80">
        <v>109</v>
      </c>
      <c r="L12" s="80">
        <v>108.9</v>
      </c>
      <c r="M12" s="80">
        <v>108.2</v>
      </c>
      <c r="N12" s="81">
        <v>108.2</v>
      </c>
      <c r="O12" s="138"/>
      <c r="P12" s="138"/>
      <c r="Q12" s="138"/>
      <c r="R12" s="138"/>
      <c r="S12" s="138"/>
    </row>
    <row r="13" spans="1:19" ht="22.5" customHeight="1">
      <c r="A13" s="124" t="s">
        <v>279</v>
      </c>
      <c r="B13" s="135">
        <v>8.4499999999999993</v>
      </c>
      <c r="C13" s="80">
        <v>102.3</v>
      </c>
      <c r="D13" s="80">
        <v>102.5</v>
      </c>
      <c r="E13" s="80">
        <v>102.6</v>
      </c>
      <c r="F13" s="80">
        <v>102.7</v>
      </c>
      <c r="G13" s="80">
        <v>102.7</v>
      </c>
      <c r="H13" s="81">
        <v>102.7</v>
      </c>
      <c r="I13" s="80">
        <v>104.1</v>
      </c>
      <c r="J13" s="80">
        <v>103.7</v>
      </c>
      <c r="K13" s="80">
        <v>103.7</v>
      </c>
      <c r="L13" s="80">
        <v>104.1</v>
      </c>
      <c r="M13" s="80">
        <v>104.1</v>
      </c>
      <c r="N13" s="81">
        <v>104.1</v>
      </c>
      <c r="O13" s="138"/>
      <c r="P13" s="138"/>
      <c r="Q13" s="138"/>
      <c r="R13" s="138"/>
      <c r="S13" s="138"/>
    </row>
    <row r="14" spans="1:19" ht="22.5" customHeight="1">
      <c r="A14" s="124" t="s">
        <v>280</v>
      </c>
      <c r="B14" s="135">
        <v>8.68</v>
      </c>
      <c r="C14" s="80">
        <v>106</v>
      </c>
      <c r="D14" s="80">
        <v>106.5</v>
      </c>
      <c r="E14" s="80">
        <v>107</v>
      </c>
      <c r="F14" s="80">
        <v>107</v>
      </c>
      <c r="G14" s="80">
        <v>107.1</v>
      </c>
      <c r="H14" s="81">
        <v>107.2</v>
      </c>
      <c r="I14" s="80">
        <v>107.8</v>
      </c>
      <c r="J14" s="80">
        <v>107.9</v>
      </c>
      <c r="K14" s="80">
        <v>108.2</v>
      </c>
      <c r="L14" s="80">
        <v>112.1</v>
      </c>
      <c r="M14" s="80">
        <v>112.1</v>
      </c>
      <c r="N14" s="81">
        <v>112.1</v>
      </c>
      <c r="O14" s="138"/>
      <c r="P14" s="138"/>
      <c r="Q14" s="138"/>
      <c r="R14" s="138"/>
      <c r="S14" s="138"/>
    </row>
    <row r="15" spans="1:19" ht="22.5" customHeight="1">
      <c r="A15" s="124" t="s">
        <v>281</v>
      </c>
      <c r="B15" s="135">
        <v>1.5400000000000003</v>
      </c>
      <c r="C15" s="80">
        <v>104.4</v>
      </c>
      <c r="D15" s="80">
        <v>106.9</v>
      </c>
      <c r="E15" s="80">
        <v>106.9</v>
      </c>
      <c r="F15" s="80">
        <v>107</v>
      </c>
      <c r="G15" s="80">
        <v>107</v>
      </c>
      <c r="H15" s="81">
        <v>107.2</v>
      </c>
      <c r="I15" s="80">
        <v>109.9</v>
      </c>
      <c r="J15" s="80">
        <v>109.7</v>
      </c>
      <c r="K15" s="80">
        <v>109.7</v>
      </c>
      <c r="L15" s="80">
        <v>109.7</v>
      </c>
      <c r="M15" s="80">
        <v>109.7</v>
      </c>
      <c r="N15" s="81">
        <v>109.7</v>
      </c>
      <c r="O15" s="138"/>
      <c r="P15" s="138"/>
      <c r="Q15" s="138"/>
      <c r="R15" s="138"/>
      <c r="S15" s="138"/>
    </row>
    <row r="16" spans="1:19" ht="22.5" customHeight="1">
      <c r="A16" s="124" t="s">
        <v>282</v>
      </c>
      <c r="B16" s="135">
        <v>6.04</v>
      </c>
      <c r="C16" s="80">
        <v>101.1</v>
      </c>
      <c r="D16" s="80">
        <v>101.1</v>
      </c>
      <c r="E16" s="80">
        <v>101.1</v>
      </c>
      <c r="F16" s="80">
        <v>101.1</v>
      </c>
      <c r="G16" s="80">
        <v>101.1</v>
      </c>
      <c r="H16" s="81">
        <v>101.1</v>
      </c>
      <c r="I16" s="80">
        <v>102.2</v>
      </c>
      <c r="J16" s="80">
        <v>102.2</v>
      </c>
      <c r="K16" s="80">
        <v>102.2</v>
      </c>
      <c r="L16" s="80">
        <v>102.2</v>
      </c>
      <c r="M16" s="80">
        <v>102.2</v>
      </c>
      <c r="N16" s="81">
        <v>102.2</v>
      </c>
      <c r="O16" s="138"/>
      <c r="P16" s="138"/>
      <c r="Q16" s="138"/>
      <c r="R16" s="138"/>
      <c r="S16" s="138"/>
    </row>
    <row r="17" spans="1:19" ht="22.5" customHeight="1">
      <c r="A17" s="124" t="s">
        <v>283</v>
      </c>
      <c r="B17" s="135">
        <v>4.0799999999999992</v>
      </c>
      <c r="C17" s="80">
        <v>106.7</v>
      </c>
      <c r="D17" s="80">
        <v>106.7</v>
      </c>
      <c r="E17" s="80">
        <v>106.8</v>
      </c>
      <c r="F17" s="80">
        <v>106.8</v>
      </c>
      <c r="G17" s="80">
        <v>106.8</v>
      </c>
      <c r="H17" s="81">
        <v>106.8</v>
      </c>
      <c r="I17" s="80">
        <v>107.9</v>
      </c>
      <c r="J17" s="80">
        <v>107.9</v>
      </c>
      <c r="K17" s="80">
        <v>107.9</v>
      </c>
      <c r="L17" s="80">
        <v>107.9</v>
      </c>
      <c r="M17" s="80">
        <v>107.9</v>
      </c>
      <c r="N17" s="81">
        <v>107.9</v>
      </c>
      <c r="O17" s="138"/>
      <c r="P17" s="138"/>
      <c r="Q17" s="138"/>
      <c r="R17" s="138"/>
      <c r="S17" s="138"/>
    </row>
    <row r="18" spans="1:19" ht="22.5" customHeight="1">
      <c r="A18" s="124" t="s">
        <v>284</v>
      </c>
      <c r="B18" s="135">
        <v>10.35</v>
      </c>
      <c r="C18" s="80">
        <v>103.3</v>
      </c>
      <c r="D18" s="80">
        <v>104.1</v>
      </c>
      <c r="E18" s="80">
        <v>104.1</v>
      </c>
      <c r="F18" s="80">
        <v>104.1</v>
      </c>
      <c r="G18" s="80">
        <v>104.2</v>
      </c>
      <c r="H18" s="81">
        <v>104.3</v>
      </c>
      <c r="I18" s="80">
        <v>107</v>
      </c>
      <c r="J18" s="80">
        <v>107.1</v>
      </c>
      <c r="K18" s="80">
        <v>107.1</v>
      </c>
      <c r="L18" s="80">
        <v>109.4</v>
      </c>
      <c r="M18" s="80">
        <v>109.5</v>
      </c>
      <c r="N18" s="81">
        <v>109.5</v>
      </c>
      <c r="O18" s="138"/>
      <c r="P18" s="138"/>
      <c r="Q18" s="138"/>
      <c r="R18" s="138"/>
      <c r="S18" s="138"/>
    </row>
    <row r="19" spans="1:19" ht="22.5" customHeight="1">
      <c r="A19" s="124" t="s">
        <v>285</v>
      </c>
      <c r="B19" s="135">
        <v>3.8400000000000003</v>
      </c>
      <c r="C19" s="80">
        <v>103.2</v>
      </c>
      <c r="D19" s="80">
        <v>104.3</v>
      </c>
      <c r="E19" s="80">
        <v>104.4</v>
      </c>
      <c r="F19" s="80">
        <v>104.4</v>
      </c>
      <c r="G19" s="80">
        <v>104.5</v>
      </c>
      <c r="H19" s="81">
        <v>104.7</v>
      </c>
      <c r="I19" s="80">
        <v>106.5</v>
      </c>
      <c r="J19" s="80">
        <v>106.7</v>
      </c>
      <c r="K19" s="80">
        <v>106.7</v>
      </c>
      <c r="L19" s="80">
        <v>110.7</v>
      </c>
      <c r="M19" s="80">
        <v>110.8</v>
      </c>
      <c r="N19" s="81">
        <v>110.8</v>
      </c>
      <c r="O19" s="138"/>
      <c r="P19" s="138"/>
      <c r="Q19" s="138"/>
      <c r="R19" s="138"/>
      <c r="S19" s="138"/>
    </row>
    <row r="20" spans="1:19" ht="22.5" customHeight="1">
      <c r="A20" s="124" t="s">
        <v>286</v>
      </c>
      <c r="B20" s="135">
        <v>1.6</v>
      </c>
      <c r="C20" s="80">
        <v>100.8</v>
      </c>
      <c r="D20" s="80">
        <v>101.2</v>
      </c>
      <c r="E20" s="80">
        <v>101.9</v>
      </c>
      <c r="F20" s="80">
        <v>101.2</v>
      </c>
      <c r="G20" s="80">
        <v>99.9</v>
      </c>
      <c r="H20" s="81">
        <v>99.9</v>
      </c>
      <c r="I20" s="80">
        <v>101.1</v>
      </c>
      <c r="J20" s="80">
        <v>102.5</v>
      </c>
      <c r="K20" s="80">
        <v>103.3</v>
      </c>
      <c r="L20" s="80">
        <v>103.8</v>
      </c>
      <c r="M20" s="80">
        <v>103.8</v>
      </c>
      <c r="N20" s="81">
        <v>104.6</v>
      </c>
      <c r="O20" s="138"/>
      <c r="P20" s="138"/>
      <c r="Q20" s="138"/>
      <c r="R20" s="138"/>
      <c r="S20" s="138"/>
    </row>
    <row r="21" spans="1:19" ht="22.5" customHeight="1">
      <c r="A21" s="124" t="s">
        <v>287</v>
      </c>
      <c r="B21" s="135">
        <v>3.2199999999999998</v>
      </c>
      <c r="C21" s="80">
        <v>108.4</v>
      </c>
      <c r="D21" s="80">
        <v>108.4</v>
      </c>
      <c r="E21" s="80">
        <v>108.4</v>
      </c>
      <c r="F21" s="80">
        <v>108.4</v>
      </c>
      <c r="G21" s="80">
        <v>108.4</v>
      </c>
      <c r="H21" s="81">
        <v>108.4</v>
      </c>
      <c r="I21" s="80">
        <v>109.5</v>
      </c>
      <c r="J21" s="80">
        <v>109.5</v>
      </c>
      <c r="K21" s="80">
        <v>109.5</v>
      </c>
      <c r="L21" s="80">
        <v>109.5</v>
      </c>
      <c r="M21" s="80">
        <v>109.5</v>
      </c>
      <c r="N21" s="81">
        <v>109.5</v>
      </c>
      <c r="O21" s="138"/>
      <c r="P21" s="138"/>
      <c r="Q21" s="138"/>
      <c r="R21" s="138"/>
      <c r="S21" s="138"/>
    </row>
    <row r="22" spans="1:19" ht="22.5" customHeight="1">
      <c r="A22" s="124" t="s">
        <v>288</v>
      </c>
      <c r="B22" s="135">
        <v>4.95</v>
      </c>
      <c r="C22" s="80">
        <v>102.9</v>
      </c>
      <c r="D22" s="80">
        <v>103.5</v>
      </c>
      <c r="E22" s="80">
        <v>103.7</v>
      </c>
      <c r="F22" s="80">
        <v>103.7</v>
      </c>
      <c r="G22" s="80">
        <v>103.7</v>
      </c>
      <c r="H22" s="81">
        <v>103.6</v>
      </c>
      <c r="I22" s="80">
        <v>104.5</v>
      </c>
      <c r="J22" s="80">
        <v>104.5</v>
      </c>
      <c r="K22" s="80">
        <v>104.5</v>
      </c>
      <c r="L22" s="80">
        <v>104.7</v>
      </c>
      <c r="M22" s="80">
        <v>104.7</v>
      </c>
      <c r="N22" s="81">
        <v>104.7</v>
      </c>
      <c r="O22" s="138"/>
      <c r="P22" s="138"/>
      <c r="Q22" s="138"/>
      <c r="R22" s="138"/>
      <c r="S22" s="138"/>
    </row>
    <row r="23" spans="1:19" ht="22.5" customHeight="1">
      <c r="A23" s="136" t="s">
        <v>289</v>
      </c>
      <c r="B23" s="129">
        <v>5.95</v>
      </c>
      <c r="C23" s="80">
        <v>108.9</v>
      </c>
      <c r="D23" s="80">
        <v>108.9</v>
      </c>
      <c r="E23" s="80">
        <v>109</v>
      </c>
      <c r="F23" s="80">
        <v>109</v>
      </c>
      <c r="G23" s="80">
        <v>109</v>
      </c>
      <c r="H23" s="81">
        <v>109</v>
      </c>
      <c r="I23" s="80">
        <v>109.7</v>
      </c>
      <c r="J23" s="80">
        <v>108.9</v>
      </c>
      <c r="K23" s="80">
        <v>108.9</v>
      </c>
      <c r="L23" s="80">
        <v>108.9</v>
      </c>
      <c r="M23" s="80">
        <v>108.9</v>
      </c>
      <c r="N23" s="81">
        <v>109.4</v>
      </c>
      <c r="O23" s="138"/>
      <c r="P23" s="138"/>
      <c r="Q23" s="138"/>
      <c r="R23" s="138"/>
      <c r="S23" s="138"/>
    </row>
    <row r="24" spans="1:19" ht="22.5" customHeight="1">
      <c r="A24" s="126" t="s">
        <v>292</v>
      </c>
      <c r="B24" s="127">
        <v>100</v>
      </c>
      <c r="C24" s="84">
        <v>104.3</v>
      </c>
      <c r="D24" s="84">
        <v>105</v>
      </c>
      <c r="E24" s="84">
        <v>105.2</v>
      </c>
      <c r="F24" s="84">
        <v>105.4</v>
      </c>
      <c r="G24" s="84">
        <v>105.4</v>
      </c>
      <c r="H24" s="85">
        <v>105.5</v>
      </c>
      <c r="I24" s="84">
        <v>106.7</v>
      </c>
      <c r="J24" s="84">
        <v>106.8</v>
      </c>
      <c r="K24" s="84">
        <v>106.8</v>
      </c>
      <c r="L24" s="84">
        <v>108.6</v>
      </c>
      <c r="M24" s="84">
        <v>108.6</v>
      </c>
      <c r="N24" s="85">
        <v>108.6</v>
      </c>
      <c r="O24" s="138"/>
      <c r="P24" s="138"/>
      <c r="Q24" s="138"/>
      <c r="R24" s="138"/>
      <c r="S24" s="138"/>
    </row>
    <row r="25" spans="1:19" ht="18" customHeight="1">
      <c r="A25" s="27"/>
      <c r="B25" s="29"/>
      <c r="C25" s="137"/>
      <c r="D25" s="137"/>
      <c r="E25" s="137"/>
      <c r="F25" s="137"/>
      <c r="G25" s="137"/>
      <c r="H25" s="137"/>
      <c r="I25" s="28"/>
      <c r="J25" s="170"/>
      <c r="K25" s="170"/>
      <c r="L25" s="170"/>
      <c r="M25" s="170"/>
      <c r="N25" s="170"/>
      <c r="O25" s="170"/>
      <c r="P25" s="170"/>
      <c r="Q25" s="170"/>
      <c r="R25" s="170"/>
      <c r="S25" s="170"/>
    </row>
    <row r="26" spans="1:19">
      <c r="C26" s="138"/>
      <c r="D26" s="138"/>
      <c r="E26" s="138"/>
      <c r="F26" s="138"/>
      <c r="G26" s="138"/>
      <c r="H26" s="138"/>
      <c r="J26" s="170"/>
      <c r="K26" s="170"/>
      <c r="L26" s="170"/>
      <c r="M26" s="170"/>
      <c r="N26" s="170"/>
      <c r="O26" s="170"/>
      <c r="P26" s="170"/>
      <c r="Q26" s="170"/>
      <c r="R26" s="170"/>
      <c r="S26" s="170"/>
    </row>
    <row r="27" spans="1:19">
      <c r="C27" s="151"/>
      <c r="D27" s="151"/>
      <c r="E27" s="151"/>
      <c r="F27" s="151"/>
      <c r="G27" s="151"/>
      <c r="H27" s="151"/>
      <c r="J27" s="170"/>
      <c r="K27" s="170"/>
      <c r="L27" s="170"/>
      <c r="M27" s="170"/>
      <c r="N27" s="170"/>
      <c r="O27" s="170"/>
      <c r="P27" s="170"/>
      <c r="Q27" s="170"/>
      <c r="R27" s="170"/>
      <c r="S27" s="170"/>
    </row>
    <row r="28" spans="1:19">
      <c r="J28" s="170"/>
      <c r="K28" s="170"/>
      <c r="L28" s="170"/>
      <c r="M28" s="170"/>
      <c r="N28" s="170"/>
      <c r="O28" s="170"/>
      <c r="P28" s="170"/>
      <c r="Q28" s="170"/>
      <c r="R28" s="170"/>
      <c r="S28" s="170"/>
    </row>
    <row r="29" spans="1:19">
      <c r="C29" s="139"/>
      <c r="D29" s="139"/>
      <c r="E29" s="139"/>
      <c r="F29" s="139"/>
      <c r="G29" s="139"/>
      <c r="H29" s="139"/>
      <c r="J29" s="170"/>
      <c r="K29" s="170"/>
      <c r="L29" s="170"/>
      <c r="M29" s="170"/>
      <c r="N29" s="170"/>
      <c r="O29" s="170"/>
      <c r="P29" s="170"/>
      <c r="Q29" s="170"/>
      <c r="R29" s="170"/>
      <c r="S29" s="170"/>
    </row>
    <row r="30" spans="1:19">
      <c r="C30" s="139"/>
      <c r="D30" s="139"/>
      <c r="E30" s="139"/>
      <c r="F30" s="139"/>
      <c r="G30" s="139"/>
      <c r="H30" s="139"/>
    </row>
  </sheetData>
  <mergeCells count="6">
    <mergeCell ref="A6:A7"/>
    <mergeCell ref="B6:B7"/>
    <mergeCell ref="C6:H6"/>
    <mergeCell ref="I6:N6"/>
    <mergeCell ref="A1:N1"/>
    <mergeCell ref="A2:N2"/>
  </mergeCells>
  <printOptions horizontalCentered="1"/>
  <pageMargins left="0.75" right="0" top="0.75" bottom="0.75" header="0.41" footer="0.18"/>
  <pageSetup paperSize="9" orientation="landscape" horizontalDpi="300" verticalDpi="4294967292" r:id="rId1"/>
  <headerFooter alignWithMargins="0">
    <oddFooter xml:space="preserve">&amp;C&amp;"Times New Roman,Regular"&amp;12 &amp;10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sqref="A1:N1"/>
    </sheetView>
  </sheetViews>
  <sheetFormatPr defaultRowHeight="12.75"/>
  <cols>
    <col min="1" max="1" width="33.5703125" style="114" customWidth="1"/>
    <col min="2" max="2" width="8.140625" style="114" customWidth="1"/>
    <col min="3" max="9" width="7.28515625" style="114" customWidth="1"/>
    <col min="10" max="14" width="7.28515625" style="118" customWidth="1"/>
    <col min="15" max="229" width="9.140625" style="118"/>
    <col min="230" max="230" width="27.42578125" style="118" customWidth="1"/>
    <col min="231" max="231" width="7.28515625" style="118" customWidth="1"/>
    <col min="232" max="232" width="8.85546875" style="118" customWidth="1"/>
    <col min="233" max="243" width="6.85546875" style="118" customWidth="1"/>
    <col min="244" max="244" width="7.42578125" style="118" customWidth="1"/>
    <col min="245" max="485" width="9.140625" style="118"/>
    <col min="486" max="486" width="27.42578125" style="118" customWidth="1"/>
    <col min="487" max="487" width="7.28515625" style="118" customWidth="1"/>
    <col min="488" max="488" width="8.85546875" style="118" customWidth="1"/>
    <col min="489" max="499" width="6.85546875" style="118" customWidth="1"/>
    <col min="500" max="500" width="7.42578125" style="118" customWidth="1"/>
    <col min="501" max="741" width="9.140625" style="118"/>
    <col min="742" max="742" width="27.42578125" style="118" customWidth="1"/>
    <col min="743" max="743" width="7.28515625" style="118" customWidth="1"/>
    <col min="744" max="744" width="8.85546875" style="118" customWidth="1"/>
    <col min="745" max="755" width="6.85546875" style="118" customWidth="1"/>
    <col min="756" max="756" width="7.42578125" style="118" customWidth="1"/>
    <col min="757" max="997" width="9.140625" style="118"/>
    <col min="998" max="998" width="27.42578125" style="118" customWidth="1"/>
    <col min="999" max="999" width="7.28515625" style="118" customWidth="1"/>
    <col min="1000" max="1000" width="8.85546875" style="118" customWidth="1"/>
    <col min="1001" max="1011" width="6.85546875" style="118" customWidth="1"/>
    <col min="1012" max="1012" width="7.42578125" style="118" customWidth="1"/>
    <col min="1013" max="1253" width="9.140625" style="118"/>
    <col min="1254" max="1254" width="27.42578125" style="118" customWidth="1"/>
    <col min="1255" max="1255" width="7.28515625" style="118" customWidth="1"/>
    <col min="1256" max="1256" width="8.85546875" style="118" customWidth="1"/>
    <col min="1257" max="1267" width="6.85546875" style="118" customWidth="1"/>
    <col min="1268" max="1268" width="7.42578125" style="118" customWidth="1"/>
    <col min="1269" max="1509" width="9.140625" style="118"/>
    <col min="1510" max="1510" width="27.42578125" style="118" customWidth="1"/>
    <col min="1511" max="1511" width="7.28515625" style="118" customWidth="1"/>
    <col min="1512" max="1512" width="8.85546875" style="118" customWidth="1"/>
    <col min="1513" max="1523" width="6.85546875" style="118" customWidth="1"/>
    <col min="1524" max="1524" width="7.42578125" style="118" customWidth="1"/>
    <col min="1525" max="1765" width="9.140625" style="118"/>
    <col min="1766" max="1766" width="27.42578125" style="118" customWidth="1"/>
    <col min="1767" max="1767" width="7.28515625" style="118" customWidth="1"/>
    <col min="1768" max="1768" width="8.85546875" style="118" customWidth="1"/>
    <col min="1769" max="1779" width="6.85546875" style="118" customWidth="1"/>
    <col min="1780" max="1780" width="7.42578125" style="118" customWidth="1"/>
    <col min="1781" max="2021" width="9.140625" style="118"/>
    <col min="2022" max="2022" width="27.42578125" style="118" customWidth="1"/>
    <col min="2023" max="2023" width="7.28515625" style="118" customWidth="1"/>
    <col min="2024" max="2024" width="8.85546875" style="118" customWidth="1"/>
    <col min="2025" max="2035" width="6.85546875" style="118" customWidth="1"/>
    <col min="2036" max="2036" width="7.42578125" style="118" customWidth="1"/>
    <col min="2037" max="2277" width="9.140625" style="118"/>
    <col min="2278" max="2278" width="27.42578125" style="118" customWidth="1"/>
    <col min="2279" max="2279" width="7.28515625" style="118" customWidth="1"/>
    <col min="2280" max="2280" width="8.85546875" style="118" customWidth="1"/>
    <col min="2281" max="2291" width="6.85546875" style="118" customWidth="1"/>
    <col min="2292" max="2292" width="7.42578125" style="118" customWidth="1"/>
    <col min="2293" max="2533" width="9.140625" style="118"/>
    <col min="2534" max="2534" width="27.42578125" style="118" customWidth="1"/>
    <col min="2535" max="2535" width="7.28515625" style="118" customWidth="1"/>
    <col min="2536" max="2536" width="8.85546875" style="118" customWidth="1"/>
    <col min="2537" max="2547" width="6.85546875" style="118" customWidth="1"/>
    <col min="2548" max="2548" width="7.42578125" style="118" customWidth="1"/>
    <col min="2549" max="2789" width="9.140625" style="118"/>
    <col min="2790" max="2790" width="27.42578125" style="118" customWidth="1"/>
    <col min="2791" max="2791" width="7.28515625" style="118" customWidth="1"/>
    <col min="2792" max="2792" width="8.85546875" style="118" customWidth="1"/>
    <col min="2793" max="2803" width="6.85546875" style="118" customWidth="1"/>
    <col min="2804" max="2804" width="7.42578125" style="118" customWidth="1"/>
    <col min="2805" max="3045" width="9.140625" style="118"/>
    <col min="3046" max="3046" width="27.42578125" style="118" customWidth="1"/>
    <col min="3047" max="3047" width="7.28515625" style="118" customWidth="1"/>
    <col min="3048" max="3048" width="8.85546875" style="118" customWidth="1"/>
    <col min="3049" max="3059" width="6.85546875" style="118" customWidth="1"/>
    <col min="3060" max="3060" width="7.42578125" style="118" customWidth="1"/>
    <col min="3061" max="3301" width="9.140625" style="118"/>
    <col min="3302" max="3302" width="27.42578125" style="118" customWidth="1"/>
    <col min="3303" max="3303" width="7.28515625" style="118" customWidth="1"/>
    <col min="3304" max="3304" width="8.85546875" style="118" customWidth="1"/>
    <col min="3305" max="3315" width="6.85546875" style="118" customWidth="1"/>
    <col min="3316" max="3316" width="7.42578125" style="118" customWidth="1"/>
    <col min="3317" max="3557" width="9.140625" style="118"/>
    <col min="3558" max="3558" width="27.42578125" style="118" customWidth="1"/>
    <col min="3559" max="3559" width="7.28515625" style="118" customWidth="1"/>
    <col min="3560" max="3560" width="8.85546875" style="118" customWidth="1"/>
    <col min="3561" max="3571" width="6.85546875" style="118" customWidth="1"/>
    <col min="3572" max="3572" width="7.42578125" style="118" customWidth="1"/>
    <col min="3573" max="3813" width="9.140625" style="118"/>
    <col min="3814" max="3814" width="27.42578125" style="118" customWidth="1"/>
    <col min="3815" max="3815" width="7.28515625" style="118" customWidth="1"/>
    <col min="3816" max="3816" width="8.85546875" style="118" customWidth="1"/>
    <col min="3817" max="3827" width="6.85546875" style="118" customWidth="1"/>
    <col min="3828" max="3828" width="7.42578125" style="118" customWidth="1"/>
    <col min="3829" max="4069" width="9.140625" style="118"/>
    <col min="4070" max="4070" width="27.42578125" style="118" customWidth="1"/>
    <col min="4071" max="4071" width="7.28515625" style="118" customWidth="1"/>
    <col min="4072" max="4072" width="8.85546875" style="118" customWidth="1"/>
    <col min="4073" max="4083" width="6.85546875" style="118" customWidth="1"/>
    <col min="4084" max="4084" width="7.42578125" style="118" customWidth="1"/>
    <col min="4085" max="4325" width="9.140625" style="118"/>
    <col min="4326" max="4326" width="27.42578125" style="118" customWidth="1"/>
    <col min="4327" max="4327" width="7.28515625" style="118" customWidth="1"/>
    <col min="4328" max="4328" width="8.85546875" style="118" customWidth="1"/>
    <col min="4329" max="4339" width="6.85546875" style="118" customWidth="1"/>
    <col min="4340" max="4340" width="7.42578125" style="118" customWidth="1"/>
    <col min="4341" max="4581" width="9.140625" style="118"/>
    <col min="4582" max="4582" width="27.42578125" style="118" customWidth="1"/>
    <col min="4583" max="4583" width="7.28515625" style="118" customWidth="1"/>
    <col min="4584" max="4584" width="8.85546875" style="118" customWidth="1"/>
    <col min="4585" max="4595" width="6.85546875" style="118" customWidth="1"/>
    <col min="4596" max="4596" width="7.42578125" style="118" customWidth="1"/>
    <col min="4597" max="4837" width="9.140625" style="118"/>
    <col min="4838" max="4838" width="27.42578125" style="118" customWidth="1"/>
    <col min="4839" max="4839" width="7.28515625" style="118" customWidth="1"/>
    <col min="4840" max="4840" width="8.85546875" style="118" customWidth="1"/>
    <col min="4841" max="4851" width="6.85546875" style="118" customWidth="1"/>
    <col min="4852" max="4852" width="7.42578125" style="118" customWidth="1"/>
    <col min="4853" max="5093" width="9.140625" style="118"/>
    <col min="5094" max="5094" width="27.42578125" style="118" customWidth="1"/>
    <col min="5095" max="5095" width="7.28515625" style="118" customWidth="1"/>
    <col min="5096" max="5096" width="8.85546875" style="118" customWidth="1"/>
    <col min="5097" max="5107" width="6.85546875" style="118" customWidth="1"/>
    <col min="5108" max="5108" width="7.42578125" style="118" customWidth="1"/>
    <col min="5109" max="5349" width="9.140625" style="118"/>
    <col min="5350" max="5350" width="27.42578125" style="118" customWidth="1"/>
    <col min="5351" max="5351" width="7.28515625" style="118" customWidth="1"/>
    <col min="5352" max="5352" width="8.85546875" style="118" customWidth="1"/>
    <col min="5353" max="5363" width="6.85546875" style="118" customWidth="1"/>
    <col min="5364" max="5364" width="7.42578125" style="118" customWidth="1"/>
    <col min="5365" max="5605" width="9.140625" style="118"/>
    <col min="5606" max="5606" width="27.42578125" style="118" customWidth="1"/>
    <col min="5607" max="5607" width="7.28515625" style="118" customWidth="1"/>
    <col min="5608" max="5608" width="8.85546875" style="118" customWidth="1"/>
    <col min="5609" max="5619" width="6.85546875" style="118" customWidth="1"/>
    <col min="5620" max="5620" width="7.42578125" style="118" customWidth="1"/>
    <col min="5621" max="5861" width="9.140625" style="118"/>
    <col min="5862" max="5862" width="27.42578125" style="118" customWidth="1"/>
    <col min="5863" max="5863" width="7.28515625" style="118" customWidth="1"/>
    <col min="5864" max="5864" width="8.85546875" style="118" customWidth="1"/>
    <col min="5865" max="5875" width="6.85546875" style="118" customWidth="1"/>
    <col min="5876" max="5876" width="7.42578125" style="118" customWidth="1"/>
    <col min="5877" max="6117" width="9.140625" style="118"/>
    <col min="6118" max="6118" width="27.42578125" style="118" customWidth="1"/>
    <col min="6119" max="6119" width="7.28515625" style="118" customWidth="1"/>
    <col min="6120" max="6120" width="8.85546875" style="118" customWidth="1"/>
    <col min="6121" max="6131" width="6.85546875" style="118" customWidth="1"/>
    <col min="6132" max="6132" width="7.42578125" style="118" customWidth="1"/>
    <col min="6133" max="6373" width="9.140625" style="118"/>
    <col min="6374" max="6374" width="27.42578125" style="118" customWidth="1"/>
    <col min="6375" max="6375" width="7.28515625" style="118" customWidth="1"/>
    <col min="6376" max="6376" width="8.85546875" style="118" customWidth="1"/>
    <col min="6377" max="6387" width="6.85546875" style="118" customWidth="1"/>
    <col min="6388" max="6388" width="7.42578125" style="118" customWidth="1"/>
    <col min="6389" max="6629" width="9.140625" style="118"/>
    <col min="6630" max="6630" width="27.42578125" style="118" customWidth="1"/>
    <col min="6631" max="6631" width="7.28515625" style="118" customWidth="1"/>
    <col min="6632" max="6632" width="8.85546875" style="118" customWidth="1"/>
    <col min="6633" max="6643" width="6.85546875" style="118" customWidth="1"/>
    <col min="6644" max="6644" width="7.42578125" style="118" customWidth="1"/>
    <col min="6645" max="6885" width="9.140625" style="118"/>
    <col min="6886" max="6886" width="27.42578125" style="118" customWidth="1"/>
    <col min="6887" max="6887" width="7.28515625" style="118" customWidth="1"/>
    <col min="6888" max="6888" width="8.85546875" style="118" customWidth="1"/>
    <col min="6889" max="6899" width="6.85546875" style="118" customWidth="1"/>
    <col min="6900" max="6900" width="7.42578125" style="118" customWidth="1"/>
    <col min="6901" max="7141" width="9.140625" style="118"/>
    <col min="7142" max="7142" width="27.42578125" style="118" customWidth="1"/>
    <col min="7143" max="7143" width="7.28515625" style="118" customWidth="1"/>
    <col min="7144" max="7144" width="8.85546875" style="118" customWidth="1"/>
    <col min="7145" max="7155" width="6.85546875" style="118" customWidth="1"/>
    <col min="7156" max="7156" width="7.42578125" style="118" customWidth="1"/>
    <col min="7157" max="7397" width="9.140625" style="118"/>
    <col min="7398" max="7398" width="27.42578125" style="118" customWidth="1"/>
    <col min="7399" max="7399" width="7.28515625" style="118" customWidth="1"/>
    <col min="7400" max="7400" width="8.85546875" style="118" customWidth="1"/>
    <col min="7401" max="7411" width="6.85546875" style="118" customWidth="1"/>
    <col min="7412" max="7412" width="7.42578125" style="118" customWidth="1"/>
    <col min="7413" max="7653" width="9.140625" style="118"/>
    <col min="7654" max="7654" width="27.42578125" style="118" customWidth="1"/>
    <col min="7655" max="7655" width="7.28515625" style="118" customWidth="1"/>
    <col min="7656" max="7656" width="8.85546875" style="118" customWidth="1"/>
    <col min="7657" max="7667" width="6.85546875" style="118" customWidth="1"/>
    <col min="7668" max="7668" width="7.42578125" style="118" customWidth="1"/>
    <col min="7669" max="7909" width="9.140625" style="118"/>
    <col min="7910" max="7910" width="27.42578125" style="118" customWidth="1"/>
    <col min="7911" max="7911" width="7.28515625" style="118" customWidth="1"/>
    <col min="7912" max="7912" width="8.85546875" style="118" customWidth="1"/>
    <col min="7913" max="7923" width="6.85546875" style="118" customWidth="1"/>
    <col min="7924" max="7924" width="7.42578125" style="118" customWidth="1"/>
    <col min="7925" max="8165" width="9.140625" style="118"/>
    <col min="8166" max="8166" width="27.42578125" style="118" customWidth="1"/>
    <col min="8167" max="8167" width="7.28515625" style="118" customWidth="1"/>
    <col min="8168" max="8168" width="8.85546875" style="118" customWidth="1"/>
    <col min="8169" max="8179" width="6.85546875" style="118" customWidth="1"/>
    <col min="8180" max="8180" width="7.42578125" style="118" customWidth="1"/>
    <col min="8181" max="8421" width="9.140625" style="118"/>
    <col min="8422" max="8422" width="27.42578125" style="118" customWidth="1"/>
    <col min="8423" max="8423" width="7.28515625" style="118" customWidth="1"/>
    <col min="8424" max="8424" width="8.85546875" style="118" customWidth="1"/>
    <col min="8425" max="8435" width="6.85546875" style="118" customWidth="1"/>
    <col min="8436" max="8436" width="7.42578125" style="118" customWidth="1"/>
    <col min="8437" max="8677" width="9.140625" style="118"/>
    <col min="8678" max="8678" width="27.42578125" style="118" customWidth="1"/>
    <col min="8679" max="8679" width="7.28515625" style="118" customWidth="1"/>
    <col min="8680" max="8680" width="8.85546875" style="118" customWidth="1"/>
    <col min="8681" max="8691" width="6.85546875" style="118" customWidth="1"/>
    <col min="8692" max="8692" width="7.42578125" style="118" customWidth="1"/>
    <col min="8693" max="8933" width="9.140625" style="118"/>
    <col min="8934" max="8934" width="27.42578125" style="118" customWidth="1"/>
    <col min="8935" max="8935" width="7.28515625" style="118" customWidth="1"/>
    <col min="8936" max="8936" width="8.85546875" style="118" customWidth="1"/>
    <col min="8937" max="8947" width="6.85546875" style="118" customWidth="1"/>
    <col min="8948" max="8948" width="7.42578125" style="118" customWidth="1"/>
    <col min="8949" max="9189" width="9.140625" style="118"/>
    <col min="9190" max="9190" width="27.42578125" style="118" customWidth="1"/>
    <col min="9191" max="9191" width="7.28515625" style="118" customWidth="1"/>
    <col min="9192" max="9192" width="8.85546875" style="118" customWidth="1"/>
    <col min="9193" max="9203" width="6.85546875" style="118" customWidth="1"/>
    <col min="9204" max="9204" width="7.42578125" style="118" customWidth="1"/>
    <col min="9205" max="9445" width="9.140625" style="118"/>
    <col min="9446" max="9446" width="27.42578125" style="118" customWidth="1"/>
    <col min="9447" max="9447" width="7.28515625" style="118" customWidth="1"/>
    <col min="9448" max="9448" width="8.85546875" style="118" customWidth="1"/>
    <col min="9449" max="9459" width="6.85546875" style="118" customWidth="1"/>
    <col min="9460" max="9460" width="7.42578125" style="118" customWidth="1"/>
    <col min="9461" max="9701" width="9.140625" style="118"/>
    <col min="9702" max="9702" width="27.42578125" style="118" customWidth="1"/>
    <col min="9703" max="9703" width="7.28515625" style="118" customWidth="1"/>
    <col min="9704" max="9704" width="8.85546875" style="118" customWidth="1"/>
    <col min="9705" max="9715" width="6.85546875" style="118" customWidth="1"/>
    <col min="9716" max="9716" width="7.42578125" style="118" customWidth="1"/>
    <col min="9717" max="9957" width="9.140625" style="118"/>
    <col min="9958" max="9958" width="27.42578125" style="118" customWidth="1"/>
    <col min="9959" max="9959" width="7.28515625" style="118" customWidth="1"/>
    <col min="9960" max="9960" width="8.85546875" style="118" customWidth="1"/>
    <col min="9961" max="9971" width="6.85546875" style="118" customWidth="1"/>
    <col min="9972" max="9972" width="7.42578125" style="118" customWidth="1"/>
    <col min="9973" max="10213" width="9.140625" style="118"/>
    <col min="10214" max="10214" width="27.42578125" style="118" customWidth="1"/>
    <col min="10215" max="10215" width="7.28515625" style="118" customWidth="1"/>
    <col min="10216" max="10216" width="8.85546875" style="118" customWidth="1"/>
    <col min="10217" max="10227" width="6.85546875" style="118" customWidth="1"/>
    <col min="10228" max="10228" width="7.42578125" style="118" customWidth="1"/>
    <col min="10229" max="10469" width="9.140625" style="118"/>
    <col min="10470" max="10470" width="27.42578125" style="118" customWidth="1"/>
    <col min="10471" max="10471" width="7.28515625" style="118" customWidth="1"/>
    <col min="10472" max="10472" width="8.85546875" style="118" customWidth="1"/>
    <col min="10473" max="10483" width="6.85546875" style="118" customWidth="1"/>
    <col min="10484" max="10484" width="7.42578125" style="118" customWidth="1"/>
    <col min="10485" max="10725" width="9.140625" style="118"/>
    <col min="10726" max="10726" width="27.42578125" style="118" customWidth="1"/>
    <col min="10727" max="10727" width="7.28515625" style="118" customWidth="1"/>
    <col min="10728" max="10728" width="8.85546875" style="118" customWidth="1"/>
    <col min="10729" max="10739" width="6.85546875" style="118" customWidth="1"/>
    <col min="10740" max="10740" width="7.42578125" style="118" customWidth="1"/>
    <col min="10741" max="10981" width="9.140625" style="118"/>
    <col min="10982" max="10982" width="27.42578125" style="118" customWidth="1"/>
    <col min="10983" max="10983" width="7.28515625" style="118" customWidth="1"/>
    <col min="10984" max="10984" width="8.85546875" style="118" customWidth="1"/>
    <col min="10985" max="10995" width="6.85546875" style="118" customWidth="1"/>
    <col min="10996" max="10996" width="7.42578125" style="118" customWidth="1"/>
    <col min="10997" max="11237" width="9.140625" style="118"/>
    <col min="11238" max="11238" width="27.42578125" style="118" customWidth="1"/>
    <col min="11239" max="11239" width="7.28515625" style="118" customWidth="1"/>
    <col min="11240" max="11240" width="8.85546875" style="118" customWidth="1"/>
    <col min="11241" max="11251" width="6.85546875" style="118" customWidth="1"/>
    <col min="11252" max="11252" width="7.42578125" style="118" customWidth="1"/>
    <col min="11253" max="11493" width="9.140625" style="118"/>
    <col min="11494" max="11494" width="27.42578125" style="118" customWidth="1"/>
    <col min="11495" max="11495" width="7.28515625" style="118" customWidth="1"/>
    <col min="11496" max="11496" width="8.85546875" style="118" customWidth="1"/>
    <col min="11497" max="11507" width="6.85546875" style="118" customWidth="1"/>
    <col min="11508" max="11508" width="7.42578125" style="118" customWidth="1"/>
    <col min="11509" max="11749" width="9.140625" style="118"/>
    <col min="11750" max="11750" width="27.42578125" style="118" customWidth="1"/>
    <col min="11751" max="11751" width="7.28515625" style="118" customWidth="1"/>
    <col min="11752" max="11752" width="8.85546875" style="118" customWidth="1"/>
    <col min="11753" max="11763" width="6.85546875" style="118" customWidth="1"/>
    <col min="11764" max="11764" width="7.42578125" style="118" customWidth="1"/>
    <col min="11765" max="12005" width="9.140625" style="118"/>
    <col min="12006" max="12006" width="27.42578125" style="118" customWidth="1"/>
    <col min="12007" max="12007" width="7.28515625" style="118" customWidth="1"/>
    <col min="12008" max="12008" width="8.85546875" style="118" customWidth="1"/>
    <col min="12009" max="12019" width="6.85546875" style="118" customWidth="1"/>
    <col min="12020" max="12020" width="7.42578125" style="118" customWidth="1"/>
    <col min="12021" max="12261" width="9.140625" style="118"/>
    <col min="12262" max="12262" width="27.42578125" style="118" customWidth="1"/>
    <col min="12263" max="12263" width="7.28515625" style="118" customWidth="1"/>
    <col min="12264" max="12264" width="8.85546875" style="118" customWidth="1"/>
    <col min="12265" max="12275" width="6.85546875" style="118" customWidth="1"/>
    <col min="12276" max="12276" width="7.42578125" style="118" customWidth="1"/>
    <col min="12277" max="12517" width="9.140625" style="118"/>
    <col min="12518" max="12518" width="27.42578125" style="118" customWidth="1"/>
    <col min="12519" max="12519" width="7.28515625" style="118" customWidth="1"/>
    <col min="12520" max="12520" width="8.85546875" style="118" customWidth="1"/>
    <col min="12521" max="12531" width="6.85546875" style="118" customWidth="1"/>
    <col min="12532" max="12532" width="7.42578125" style="118" customWidth="1"/>
    <col min="12533" max="12773" width="9.140625" style="118"/>
    <col min="12774" max="12774" width="27.42578125" style="118" customWidth="1"/>
    <col min="12775" max="12775" width="7.28515625" style="118" customWidth="1"/>
    <col min="12776" max="12776" width="8.85546875" style="118" customWidth="1"/>
    <col min="12777" max="12787" width="6.85546875" style="118" customWidth="1"/>
    <col min="12788" max="12788" width="7.42578125" style="118" customWidth="1"/>
    <col min="12789" max="13029" width="9.140625" style="118"/>
    <col min="13030" max="13030" width="27.42578125" style="118" customWidth="1"/>
    <col min="13031" max="13031" width="7.28515625" style="118" customWidth="1"/>
    <col min="13032" max="13032" width="8.85546875" style="118" customWidth="1"/>
    <col min="13033" max="13043" width="6.85546875" style="118" customWidth="1"/>
    <col min="13044" max="13044" width="7.42578125" style="118" customWidth="1"/>
    <col min="13045" max="13285" width="9.140625" style="118"/>
    <col min="13286" max="13286" width="27.42578125" style="118" customWidth="1"/>
    <col min="13287" max="13287" width="7.28515625" style="118" customWidth="1"/>
    <col min="13288" max="13288" width="8.85546875" style="118" customWidth="1"/>
    <col min="13289" max="13299" width="6.85546875" style="118" customWidth="1"/>
    <col min="13300" max="13300" width="7.42578125" style="118" customWidth="1"/>
    <col min="13301" max="13541" width="9.140625" style="118"/>
    <col min="13542" max="13542" width="27.42578125" style="118" customWidth="1"/>
    <col min="13543" max="13543" width="7.28515625" style="118" customWidth="1"/>
    <col min="13544" max="13544" width="8.85546875" style="118" customWidth="1"/>
    <col min="13545" max="13555" width="6.85546875" style="118" customWidth="1"/>
    <col min="13556" max="13556" width="7.42578125" style="118" customWidth="1"/>
    <col min="13557" max="13797" width="9.140625" style="118"/>
    <col min="13798" max="13798" width="27.42578125" style="118" customWidth="1"/>
    <col min="13799" max="13799" width="7.28515625" style="118" customWidth="1"/>
    <col min="13800" max="13800" width="8.85546875" style="118" customWidth="1"/>
    <col min="13801" max="13811" width="6.85546875" style="118" customWidth="1"/>
    <col min="13812" max="13812" width="7.42578125" style="118" customWidth="1"/>
    <col min="13813" max="14053" width="9.140625" style="118"/>
    <col min="14054" max="14054" width="27.42578125" style="118" customWidth="1"/>
    <col min="14055" max="14055" width="7.28515625" style="118" customWidth="1"/>
    <col min="14056" max="14056" width="8.85546875" style="118" customWidth="1"/>
    <col min="14057" max="14067" width="6.85546875" style="118" customWidth="1"/>
    <col min="14068" max="14068" width="7.42578125" style="118" customWidth="1"/>
    <col min="14069" max="14309" width="9.140625" style="118"/>
    <col min="14310" max="14310" width="27.42578125" style="118" customWidth="1"/>
    <col min="14311" max="14311" width="7.28515625" style="118" customWidth="1"/>
    <col min="14312" max="14312" width="8.85546875" style="118" customWidth="1"/>
    <col min="14313" max="14323" width="6.85546875" style="118" customWidth="1"/>
    <col min="14324" max="14324" width="7.42578125" style="118" customWidth="1"/>
    <col min="14325" max="14565" width="9.140625" style="118"/>
    <col min="14566" max="14566" width="27.42578125" style="118" customWidth="1"/>
    <col min="14567" max="14567" width="7.28515625" style="118" customWidth="1"/>
    <col min="14568" max="14568" width="8.85546875" style="118" customWidth="1"/>
    <col min="14569" max="14579" width="6.85546875" style="118" customWidth="1"/>
    <col min="14580" max="14580" width="7.42578125" style="118" customWidth="1"/>
    <col min="14581" max="14821" width="9.140625" style="118"/>
    <col min="14822" max="14822" width="27.42578125" style="118" customWidth="1"/>
    <col min="14823" max="14823" width="7.28515625" style="118" customWidth="1"/>
    <col min="14824" max="14824" width="8.85546875" style="118" customWidth="1"/>
    <col min="14825" max="14835" width="6.85546875" style="118" customWidth="1"/>
    <col min="14836" max="14836" width="7.42578125" style="118" customWidth="1"/>
    <col min="14837" max="15077" width="9.140625" style="118"/>
    <col min="15078" max="15078" width="27.42578125" style="118" customWidth="1"/>
    <col min="15079" max="15079" width="7.28515625" style="118" customWidth="1"/>
    <col min="15080" max="15080" width="8.85546875" style="118" customWidth="1"/>
    <col min="15081" max="15091" width="6.85546875" style="118" customWidth="1"/>
    <col min="15092" max="15092" width="7.42578125" style="118" customWidth="1"/>
    <col min="15093" max="15333" width="9.140625" style="118"/>
    <col min="15334" max="15334" width="27.42578125" style="118" customWidth="1"/>
    <col min="15335" max="15335" width="7.28515625" style="118" customWidth="1"/>
    <col min="15336" max="15336" width="8.85546875" style="118" customWidth="1"/>
    <col min="15337" max="15347" width="6.85546875" style="118" customWidth="1"/>
    <col min="15348" max="15348" width="7.42578125" style="118" customWidth="1"/>
    <col min="15349" max="15589" width="9.140625" style="118"/>
    <col min="15590" max="15590" width="27.42578125" style="118" customWidth="1"/>
    <col min="15591" max="15591" width="7.28515625" style="118" customWidth="1"/>
    <col min="15592" max="15592" width="8.85546875" style="118" customWidth="1"/>
    <col min="15593" max="15603" width="6.85546875" style="118" customWidth="1"/>
    <col min="15604" max="15604" width="7.42578125" style="118" customWidth="1"/>
    <col min="15605" max="15845" width="9.140625" style="118"/>
    <col min="15846" max="15846" width="27.42578125" style="118" customWidth="1"/>
    <col min="15847" max="15847" width="7.28515625" style="118" customWidth="1"/>
    <col min="15848" max="15848" width="8.85546875" style="118" customWidth="1"/>
    <col min="15849" max="15859" width="6.85546875" style="118" customWidth="1"/>
    <col min="15860" max="15860" width="7.42578125" style="118" customWidth="1"/>
    <col min="15861" max="16101" width="9.140625" style="118"/>
    <col min="16102" max="16102" width="27.42578125" style="118" customWidth="1"/>
    <col min="16103" max="16103" width="7.28515625" style="118" customWidth="1"/>
    <col min="16104" max="16104" width="8.85546875" style="118" customWidth="1"/>
    <col min="16105" max="16115" width="6.85546875" style="118" customWidth="1"/>
    <col min="16116" max="16116" width="7.42578125" style="118" customWidth="1"/>
    <col min="16117" max="16384" width="9.140625" style="118"/>
  </cols>
  <sheetData>
    <row r="1" spans="1:14" ht="20.25" customHeigh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18" customHeight="1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4">
      <c r="A3" s="115"/>
      <c r="B3" s="116"/>
    </row>
    <row r="4" spans="1:14">
      <c r="A4" s="164" t="s">
        <v>343</v>
      </c>
      <c r="B4" s="164"/>
      <c r="C4" s="167"/>
      <c r="D4" s="167"/>
      <c r="E4" s="167"/>
      <c r="F4" s="167"/>
      <c r="G4" s="167"/>
      <c r="H4" s="167"/>
    </row>
    <row r="5" spans="1:14" ht="11.45" customHeight="1">
      <c r="A5" s="117"/>
      <c r="B5" s="117"/>
      <c r="C5" s="118"/>
    </row>
    <row r="6" spans="1:14" ht="16.5" customHeight="1">
      <c r="A6" s="271" t="s">
        <v>273</v>
      </c>
      <c r="B6" s="271" t="s">
        <v>90</v>
      </c>
      <c r="C6" s="279" t="s">
        <v>293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</row>
    <row r="7" spans="1:14" ht="16.5" customHeight="1">
      <c r="A7" s="272"/>
      <c r="B7" s="272"/>
      <c r="C7" s="174" t="s">
        <v>316</v>
      </c>
      <c r="D7" s="174" t="s">
        <v>317</v>
      </c>
      <c r="E7" s="174" t="s">
        <v>318</v>
      </c>
      <c r="F7" s="174" t="s">
        <v>320</v>
      </c>
      <c r="G7" s="174" t="s">
        <v>321</v>
      </c>
      <c r="H7" s="174" t="s">
        <v>322</v>
      </c>
      <c r="I7" s="174" t="s">
        <v>324</v>
      </c>
      <c r="J7" s="174" t="s">
        <v>325</v>
      </c>
      <c r="K7" s="174" t="s">
        <v>326</v>
      </c>
      <c r="L7" s="174" t="s">
        <v>330</v>
      </c>
      <c r="M7" s="174" t="s">
        <v>331</v>
      </c>
      <c r="N7" s="174" t="s">
        <v>332</v>
      </c>
    </row>
    <row r="8" spans="1:14" ht="21" customHeight="1">
      <c r="A8" s="124" t="s">
        <v>274</v>
      </c>
      <c r="B8" s="125">
        <v>1.5400000000000003</v>
      </c>
      <c r="C8" s="96">
        <v>-0.1</v>
      </c>
      <c r="D8" s="96">
        <v>0.3</v>
      </c>
      <c r="E8" s="96">
        <v>-0.1</v>
      </c>
      <c r="F8" s="96">
        <v>0</v>
      </c>
      <c r="G8" s="96">
        <v>0</v>
      </c>
      <c r="H8" s="97">
        <v>0</v>
      </c>
      <c r="I8" s="96">
        <v>0.3</v>
      </c>
      <c r="J8" s="96">
        <v>0</v>
      </c>
      <c r="K8" s="96">
        <v>0</v>
      </c>
      <c r="L8" s="96">
        <v>0.7</v>
      </c>
      <c r="M8" s="96">
        <v>0</v>
      </c>
      <c r="N8" s="97">
        <v>0</v>
      </c>
    </row>
    <row r="9" spans="1:14" ht="21" customHeight="1">
      <c r="A9" s="124" t="s">
        <v>275</v>
      </c>
      <c r="B9" s="125">
        <v>0.48000000000000004</v>
      </c>
      <c r="C9" s="92">
        <v>0.1</v>
      </c>
      <c r="D9" s="92">
        <v>2.4</v>
      </c>
      <c r="E9" s="92">
        <v>0</v>
      </c>
      <c r="F9" s="92">
        <v>0.1</v>
      </c>
      <c r="G9" s="92">
        <v>0</v>
      </c>
      <c r="H9" s="93">
        <v>0.2</v>
      </c>
      <c r="I9" s="92">
        <v>1.6</v>
      </c>
      <c r="J9" s="92">
        <v>-0.1</v>
      </c>
      <c r="K9" s="92">
        <v>0</v>
      </c>
      <c r="L9" s="92">
        <v>0</v>
      </c>
      <c r="M9" s="92">
        <v>0</v>
      </c>
      <c r="N9" s="93">
        <v>0</v>
      </c>
    </row>
    <row r="10" spans="1:14" ht="21" customHeight="1">
      <c r="A10" s="124" t="s">
        <v>276</v>
      </c>
      <c r="B10" s="125">
        <v>3.2699999999999996</v>
      </c>
      <c r="C10" s="92">
        <v>0</v>
      </c>
      <c r="D10" s="92">
        <v>0</v>
      </c>
      <c r="E10" s="92">
        <v>0</v>
      </c>
      <c r="F10" s="92">
        <v>-0.6</v>
      </c>
      <c r="G10" s="92">
        <v>0</v>
      </c>
      <c r="H10" s="93">
        <v>0</v>
      </c>
      <c r="I10" s="92">
        <v>0.6</v>
      </c>
      <c r="J10" s="92">
        <v>0</v>
      </c>
      <c r="K10" s="92">
        <v>0</v>
      </c>
      <c r="L10" s="92">
        <v>-0.4</v>
      </c>
      <c r="M10" s="92">
        <v>0</v>
      </c>
      <c r="N10" s="93">
        <v>0</v>
      </c>
    </row>
    <row r="11" spans="1:14" ht="21" customHeight="1">
      <c r="A11" s="124" t="s">
        <v>277</v>
      </c>
      <c r="B11" s="125">
        <v>21.319999999999997</v>
      </c>
      <c r="C11" s="92">
        <v>0</v>
      </c>
      <c r="D11" s="92">
        <v>1.2</v>
      </c>
      <c r="E11" s="92">
        <v>0.1</v>
      </c>
      <c r="F11" s="92">
        <v>0</v>
      </c>
      <c r="G11" s="92">
        <v>0.2</v>
      </c>
      <c r="H11" s="93">
        <v>0.3</v>
      </c>
      <c r="I11" s="92">
        <v>1.3</v>
      </c>
      <c r="J11" s="92">
        <v>0.2</v>
      </c>
      <c r="K11" s="92">
        <v>0</v>
      </c>
      <c r="L11" s="92">
        <v>4.7</v>
      </c>
      <c r="M11" s="92">
        <v>0.1</v>
      </c>
      <c r="N11" s="93">
        <v>0</v>
      </c>
    </row>
    <row r="12" spans="1:14" ht="21" customHeight="1">
      <c r="A12" s="124" t="s">
        <v>278</v>
      </c>
      <c r="B12" s="125">
        <v>14.569999999999999</v>
      </c>
      <c r="C12" s="92">
        <v>-0.7</v>
      </c>
      <c r="D12" s="92">
        <v>0.7</v>
      </c>
      <c r="E12" s="92">
        <v>0.6</v>
      </c>
      <c r="F12" s="92">
        <v>1.3</v>
      </c>
      <c r="G12" s="92">
        <v>0</v>
      </c>
      <c r="H12" s="93">
        <v>-0.2</v>
      </c>
      <c r="I12" s="92">
        <v>0.7</v>
      </c>
      <c r="J12" s="92">
        <v>0.4</v>
      </c>
      <c r="K12" s="92">
        <v>-0.1</v>
      </c>
      <c r="L12" s="92">
        <v>-0.2</v>
      </c>
      <c r="M12" s="92">
        <v>-0.6</v>
      </c>
      <c r="N12" s="93">
        <v>0</v>
      </c>
    </row>
    <row r="13" spans="1:14" ht="21" customHeight="1">
      <c r="A13" s="124" t="s">
        <v>279</v>
      </c>
      <c r="B13" s="125">
        <v>8.4499999999999993</v>
      </c>
      <c r="C13" s="92">
        <v>0.1</v>
      </c>
      <c r="D13" s="92">
        <v>0.2</v>
      </c>
      <c r="E13" s="92">
        <v>0.1</v>
      </c>
      <c r="F13" s="92">
        <v>0.1</v>
      </c>
      <c r="G13" s="92">
        <v>0</v>
      </c>
      <c r="H13" s="93">
        <v>0</v>
      </c>
      <c r="I13" s="92">
        <v>1.3</v>
      </c>
      <c r="J13" s="92">
        <v>-0.4</v>
      </c>
      <c r="K13" s="92">
        <v>0</v>
      </c>
      <c r="L13" s="92">
        <v>0.4</v>
      </c>
      <c r="M13" s="92">
        <v>0</v>
      </c>
      <c r="N13" s="93">
        <v>0</v>
      </c>
    </row>
    <row r="14" spans="1:14" ht="21" customHeight="1">
      <c r="A14" s="124" t="s">
        <v>280</v>
      </c>
      <c r="B14" s="125">
        <v>8.68</v>
      </c>
      <c r="C14" s="92">
        <v>0</v>
      </c>
      <c r="D14" s="92">
        <v>0.5</v>
      </c>
      <c r="E14" s="92">
        <v>0.5</v>
      </c>
      <c r="F14" s="92">
        <v>0</v>
      </c>
      <c r="G14" s="92">
        <v>0</v>
      </c>
      <c r="H14" s="93">
        <v>0.1</v>
      </c>
      <c r="I14" s="92">
        <v>0.6</v>
      </c>
      <c r="J14" s="92">
        <v>0.1</v>
      </c>
      <c r="K14" s="92">
        <v>0.3</v>
      </c>
      <c r="L14" s="92">
        <v>3.6</v>
      </c>
      <c r="M14" s="92">
        <v>0</v>
      </c>
      <c r="N14" s="93">
        <v>0</v>
      </c>
    </row>
    <row r="15" spans="1:14" ht="21" customHeight="1">
      <c r="A15" s="124" t="s">
        <v>281</v>
      </c>
      <c r="B15" s="125">
        <v>1.5400000000000003</v>
      </c>
      <c r="C15" s="92">
        <v>0</v>
      </c>
      <c r="D15" s="92">
        <v>2.4</v>
      </c>
      <c r="E15" s="92">
        <v>0</v>
      </c>
      <c r="F15" s="92">
        <v>0.1</v>
      </c>
      <c r="G15" s="92">
        <v>0</v>
      </c>
      <c r="H15" s="93">
        <v>0.2</v>
      </c>
      <c r="I15" s="92">
        <v>2.6</v>
      </c>
      <c r="J15" s="92">
        <v>-0.2</v>
      </c>
      <c r="K15" s="92">
        <v>0</v>
      </c>
      <c r="L15" s="92">
        <v>0</v>
      </c>
      <c r="M15" s="92">
        <v>0</v>
      </c>
      <c r="N15" s="93">
        <v>0</v>
      </c>
    </row>
    <row r="16" spans="1:14" ht="21" customHeight="1">
      <c r="A16" s="124" t="s">
        <v>282</v>
      </c>
      <c r="B16" s="125">
        <v>6.04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3">
        <v>0</v>
      </c>
      <c r="I16" s="92">
        <v>1.1000000000000001</v>
      </c>
      <c r="J16" s="92">
        <v>0</v>
      </c>
      <c r="K16" s="92">
        <v>0</v>
      </c>
      <c r="L16" s="92">
        <v>0</v>
      </c>
      <c r="M16" s="92">
        <v>0</v>
      </c>
      <c r="N16" s="93">
        <v>0</v>
      </c>
    </row>
    <row r="17" spans="1:14" ht="21" customHeight="1">
      <c r="A17" s="124" t="s">
        <v>283</v>
      </c>
      <c r="B17" s="125">
        <v>4.0799999999999992</v>
      </c>
      <c r="C17" s="92">
        <v>0</v>
      </c>
      <c r="D17" s="92">
        <v>0.1</v>
      </c>
      <c r="E17" s="92">
        <v>0</v>
      </c>
      <c r="F17" s="92">
        <v>0</v>
      </c>
      <c r="G17" s="92">
        <v>0</v>
      </c>
      <c r="H17" s="93">
        <v>0</v>
      </c>
      <c r="I17" s="92">
        <v>1</v>
      </c>
      <c r="J17" s="92">
        <v>0</v>
      </c>
      <c r="K17" s="92">
        <v>0</v>
      </c>
      <c r="L17" s="92">
        <v>0</v>
      </c>
      <c r="M17" s="92">
        <v>0</v>
      </c>
      <c r="N17" s="93">
        <v>0</v>
      </c>
    </row>
    <row r="18" spans="1:14" ht="21" customHeight="1">
      <c r="A18" s="124" t="s">
        <v>284</v>
      </c>
      <c r="B18" s="125">
        <v>10.35</v>
      </c>
      <c r="C18" s="92">
        <v>0</v>
      </c>
      <c r="D18" s="92">
        <v>0.7</v>
      </c>
      <c r="E18" s="92">
        <v>0.1</v>
      </c>
      <c r="F18" s="92">
        <v>0</v>
      </c>
      <c r="G18" s="92">
        <v>0.1</v>
      </c>
      <c r="H18" s="93">
        <v>0.1</v>
      </c>
      <c r="I18" s="92">
        <v>2.5</v>
      </c>
      <c r="J18" s="92">
        <v>0.1</v>
      </c>
      <c r="K18" s="92">
        <v>0</v>
      </c>
      <c r="L18" s="92">
        <v>2.2000000000000002</v>
      </c>
      <c r="M18" s="92">
        <v>0.1</v>
      </c>
      <c r="N18" s="93">
        <v>0</v>
      </c>
    </row>
    <row r="19" spans="1:14" ht="21" customHeight="1">
      <c r="A19" s="124" t="s">
        <v>285</v>
      </c>
      <c r="B19" s="125">
        <v>3.8400000000000003</v>
      </c>
      <c r="C19" s="92">
        <v>0</v>
      </c>
      <c r="D19" s="92">
        <v>1.1000000000000001</v>
      </c>
      <c r="E19" s="92">
        <v>0.1</v>
      </c>
      <c r="F19" s="92">
        <v>0</v>
      </c>
      <c r="G19" s="92">
        <v>0.1</v>
      </c>
      <c r="H19" s="93">
        <v>0.2</v>
      </c>
      <c r="I19" s="92">
        <v>1.7</v>
      </c>
      <c r="J19" s="92">
        <v>0.1</v>
      </c>
      <c r="K19" s="92">
        <v>0</v>
      </c>
      <c r="L19" s="92">
        <v>3.8</v>
      </c>
      <c r="M19" s="92">
        <v>0.1</v>
      </c>
      <c r="N19" s="93">
        <v>0</v>
      </c>
    </row>
    <row r="20" spans="1:14" ht="21" customHeight="1">
      <c r="A20" s="124" t="s">
        <v>286</v>
      </c>
      <c r="B20" s="125">
        <v>1.6</v>
      </c>
      <c r="C20" s="92">
        <v>0</v>
      </c>
      <c r="D20" s="92">
        <v>0.4</v>
      </c>
      <c r="E20" s="92">
        <v>0.7</v>
      </c>
      <c r="F20" s="92">
        <v>-0.7</v>
      </c>
      <c r="G20" s="92">
        <v>-1.4</v>
      </c>
      <c r="H20" s="93">
        <v>0</v>
      </c>
      <c r="I20" s="92">
        <v>1.2</v>
      </c>
      <c r="J20" s="92">
        <v>1.4</v>
      </c>
      <c r="K20" s="92">
        <v>0.8</v>
      </c>
      <c r="L20" s="92">
        <v>0.5</v>
      </c>
      <c r="M20" s="92">
        <v>0</v>
      </c>
      <c r="N20" s="93">
        <v>0.8</v>
      </c>
    </row>
    <row r="21" spans="1:14" ht="21" customHeight="1">
      <c r="A21" s="124" t="s">
        <v>287</v>
      </c>
      <c r="B21" s="125">
        <v>3.2199999999999998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3">
        <v>0</v>
      </c>
      <c r="I21" s="92">
        <v>1</v>
      </c>
      <c r="J21" s="92">
        <v>0</v>
      </c>
      <c r="K21" s="92">
        <v>0</v>
      </c>
      <c r="L21" s="92">
        <v>0</v>
      </c>
      <c r="M21" s="92">
        <v>0</v>
      </c>
      <c r="N21" s="93">
        <v>0</v>
      </c>
    </row>
    <row r="22" spans="1:14" ht="21" customHeight="1">
      <c r="A22" s="124" t="s">
        <v>288</v>
      </c>
      <c r="B22" s="125">
        <v>4.95</v>
      </c>
      <c r="C22" s="92">
        <v>0</v>
      </c>
      <c r="D22" s="92">
        <v>0.6</v>
      </c>
      <c r="E22" s="92">
        <v>0.2</v>
      </c>
      <c r="F22" s="92">
        <v>0</v>
      </c>
      <c r="G22" s="92">
        <v>0</v>
      </c>
      <c r="H22" s="93">
        <v>-0.1</v>
      </c>
      <c r="I22" s="92">
        <v>0.8</v>
      </c>
      <c r="J22" s="92">
        <v>0</v>
      </c>
      <c r="K22" s="92">
        <v>0</v>
      </c>
      <c r="L22" s="92">
        <v>0.1</v>
      </c>
      <c r="M22" s="92">
        <v>0</v>
      </c>
      <c r="N22" s="93">
        <v>0.1</v>
      </c>
    </row>
    <row r="23" spans="1:14" ht="21" customHeight="1">
      <c r="A23" s="124" t="s">
        <v>289</v>
      </c>
      <c r="B23" s="129">
        <v>5.95</v>
      </c>
      <c r="C23" s="92">
        <v>0.2</v>
      </c>
      <c r="D23" s="92">
        <v>0</v>
      </c>
      <c r="E23" s="92">
        <v>0.1</v>
      </c>
      <c r="F23" s="92">
        <v>0</v>
      </c>
      <c r="G23" s="92">
        <v>0</v>
      </c>
      <c r="H23" s="93">
        <v>0</v>
      </c>
      <c r="I23" s="92">
        <v>0.6</v>
      </c>
      <c r="J23" s="92">
        <v>-0.7</v>
      </c>
      <c r="K23" s="92">
        <v>0</v>
      </c>
      <c r="L23" s="92">
        <v>0</v>
      </c>
      <c r="M23" s="92">
        <v>0</v>
      </c>
      <c r="N23" s="93">
        <v>0.5</v>
      </c>
    </row>
    <row r="24" spans="1:14" s="121" customFormat="1" ht="21.75" customHeight="1">
      <c r="A24" s="126" t="s">
        <v>292</v>
      </c>
      <c r="B24" s="127">
        <v>100</v>
      </c>
      <c r="C24" s="94">
        <v>-0.1</v>
      </c>
      <c r="D24" s="94">
        <v>0.6</v>
      </c>
      <c r="E24" s="94">
        <v>0.2</v>
      </c>
      <c r="F24" s="94">
        <v>0.2</v>
      </c>
      <c r="G24" s="94">
        <v>0</v>
      </c>
      <c r="H24" s="95">
        <v>0.1</v>
      </c>
      <c r="I24" s="94">
        <v>1.2</v>
      </c>
      <c r="J24" s="94">
        <v>0.1</v>
      </c>
      <c r="K24" s="94">
        <v>0</v>
      </c>
      <c r="L24" s="94">
        <v>1.7</v>
      </c>
      <c r="M24" s="94">
        <v>-0.1</v>
      </c>
      <c r="N24" s="95">
        <v>0</v>
      </c>
    </row>
    <row r="25" spans="1:14">
      <c r="J25" s="130"/>
      <c r="K25" s="130"/>
      <c r="L25" s="130"/>
      <c r="M25" s="130"/>
      <c r="N25" s="130"/>
    </row>
    <row r="26" spans="1:14">
      <c r="C26" s="130"/>
      <c r="D26" s="130"/>
      <c r="E26" s="130"/>
      <c r="F26" s="130"/>
      <c r="G26" s="130"/>
      <c r="H26" s="130"/>
      <c r="J26" s="130"/>
      <c r="K26" s="130"/>
      <c r="L26" s="130"/>
      <c r="M26" s="130"/>
      <c r="N26" s="130"/>
    </row>
    <row r="27" spans="1:14">
      <c r="C27" s="151"/>
      <c r="D27" s="151"/>
      <c r="E27" s="151"/>
      <c r="F27" s="151"/>
      <c r="G27" s="151"/>
      <c r="H27" s="151"/>
      <c r="J27" s="130"/>
      <c r="K27" s="130"/>
      <c r="L27" s="130"/>
      <c r="M27" s="130"/>
      <c r="N27" s="130"/>
    </row>
    <row r="28" spans="1:14">
      <c r="J28" s="130"/>
      <c r="K28" s="130"/>
      <c r="L28" s="130"/>
      <c r="M28" s="130"/>
      <c r="N28" s="130"/>
    </row>
    <row r="29" spans="1:14">
      <c r="J29" s="130"/>
      <c r="K29" s="130"/>
      <c r="L29" s="130"/>
      <c r="M29" s="130"/>
      <c r="N29" s="130"/>
    </row>
  </sheetData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5" footer="0.5"/>
  <pageSetup paperSize="9" orientation="landscape" horizontalDpi="300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workbookViewId="0">
      <selection sqref="A1:N1"/>
    </sheetView>
  </sheetViews>
  <sheetFormatPr defaultRowHeight="12.75"/>
  <cols>
    <col min="1" max="1" width="32" style="114" customWidth="1"/>
    <col min="2" max="2" width="7.28515625" style="114" customWidth="1"/>
    <col min="3" max="14" width="7.5703125" style="114" customWidth="1"/>
    <col min="15" max="242" width="9.140625" style="114"/>
    <col min="243" max="243" width="27.42578125" style="114" customWidth="1"/>
    <col min="244" max="244" width="7.28515625" style="114" customWidth="1"/>
    <col min="245" max="245" width="8.85546875" style="114" customWidth="1"/>
    <col min="246" max="256" width="6.85546875" style="114" customWidth="1"/>
    <col min="257" max="257" width="7.42578125" style="114" customWidth="1"/>
    <col min="258" max="498" width="9.140625" style="114"/>
    <col min="499" max="499" width="27.42578125" style="114" customWidth="1"/>
    <col min="500" max="500" width="7.28515625" style="114" customWidth="1"/>
    <col min="501" max="501" width="8.85546875" style="114" customWidth="1"/>
    <col min="502" max="512" width="6.85546875" style="114" customWidth="1"/>
    <col min="513" max="513" width="7.42578125" style="114" customWidth="1"/>
    <col min="514" max="754" width="9.140625" style="114"/>
    <col min="755" max="755" width="27.42578125" style="114" customWidth="1"/>
    <col min="756" max="756" width="7.28515625" style="114" customWidth="1"/>
    <col min="757" max="757" width="8.85546875" style="114" customWidth="1"/>
    <col min="758" max="768" width="6.85546875" style="114" customWidth="1"/>
    <col min="769" max="769" width="7.42578125" style="114" customWidth="1"/>
    <col min="770" max="1010" width="9.140625" style="114"/>
    <col min="1011" max="1011" width="27.42578125" style="114" customWidth="1"/>
    <col min="1012" max="1012" width="7.28515625" style="114" customWidth="1"/>
    <col min="1013" max="1013" width="8.85546875" style="114" customWidth="1"/>
    <col min="1014" max="1024" width="6.85546875" style="114" customWidth="1"/>
    <col min="1025" max="1025" width="7.42578125" style="114" customWidth="1"/>
    <col min="1026" max="1266" width="9.140625" style="114"/>
    <col min="1267" max="1267" width="27.42578125" style="114" customWidth="1"/>
    <col min="1268" max="1268" width="7.28515625" style="114" customWidth="1"/>
    <col min="1269" max="1269" width="8.85546875" style="114" customWidth="1"/>
    <col min="1270" max="1280" width="6.85546875" style="114" customWidth="1"/>
    <col min="1281" max="1281" width="7.42578125" style="114" customWidth="1"/>
    <col min="1282" max="1522" width="9.140625" style="114"/>
    <col min="1523" max="1523" width="27.42578125" style="114" customWidth="1"/>
    <col min="1524" max="1524" width="7.28515625" style="114" customWidth="1"/>
    <col min="1525" max="1525" width="8.85546875" style="114" customWidth="1"/>
    <col min="1526" max="1536" width="6.85546875" style="114" customWidth="1"/>
    <col min="1537" max="1537" width="7.42578125" style="114" customWidth="1"/>
    <col min="1538" max="1778" width="9.140625" style="114"/>
    <col min="1779" max="1779" width="27.42578125" style="114" customWidth="1"/>
    <col min="1780" max="1780" width="7.28515625" style="114" customWidth="1"/>
    <col min="1781" max="1781" width="8.85546875" style="114" customWidth="1"/>
    <col min="1782" max="1792" width="6.85546875" style="114" customWidth="1"/>
    <col min="1793" max="1793" width="7.42578125" style="114" customWidth="1"/>
    <col min="1794" max="2034" width="9.140625" style="114"/>
    <col min="2035" max="2035" width="27.42578125" style="114" customWidth="1"/>
    <col min="2036" max="2036" width="7.28515625" style="114" customWidth="1"/>
    <col min="2037" max="2037" width="8.85546875" style="114" customWidth="1"/>
    <col min="2038" max="2048" width="6.85546875" style="114" customWidth="1"/>
    <col min="2049" max="2049" width="7.42578125" style="114" customWidth="1"/>
    <col min="2050" max="2290" width="9.140625" style="114"/>
    <col min="2291" max="2291" width="27.42578125" style="114" customWidth="1"/>
    <col min="2292" max="2292" width="7.28515625" style="114" customWidth="1"/>
    <col min="2293" max="2293" width="8.85546875" style="114" customWidth="1"/>
    <col min="2294" max="2304" width="6.85546875" style="114" customWidth="1"/>
    <col min="2305" max="2305" width="7.42578125" style="114" customWidth="1"/>
    <col min="2306" max="2546" width="9.140625" style="114"/>
    <col min="2547" max="2547" width="27.42578125" style="114" customWidth="1"/>
    <col min="2548" max="2548" width="7.28515625" style="114" customWidth="1"/>
    <col min="2549" max="2549" width="8.85546875" style="114" customWidth="1"/>
    <col min="2550" max="2560" width="6.85546875" style="114" customWidth="1"/>
    <col min="2561" max="2561" width="7.42578125" style="114" customWidth="1"/>
    <col min="2562" max="2802" width="9.140625" style="114"/>
    <col min="2803" max="2803" width="27.42578125" style="114" customWidth="1"/>
    <col min="2804" max="2804" width="7.28515625" style="114" customWidth="1"/>
    <col min="2805" max="2805" width="8.85546875" style="114" customWidth="1"/>
    <col min="2806" max="2816" width="6.85546875" style="114" customWidth="1"/>
    <col min="2817" max="2817" width="7.42578125" style="114" customWidth="1"/>
    <col min="2818" max="3058" width="9.140625" style="114"/>
    <col min="3059" max="3059" width="27.42578125" style="114" customWidth="1"/>
    <col min="3060" max="3060" width="7.28515625" style="114" customWidth="1"/>
    <col min="3061" max="3061" width="8.85546875" style="114" customWidth="1"/>
    <col min="3062" max="3072" width="6.85546875" style="114" customWidth="1"/>
    <col min="3073" max="3073" width="7.42578125" style="114" customWidth="1"/>
    <col min="3074" max="3314" width="9.140625" style="114"/>
    <col min="3315" max="3315" width="27.42578125" style="114" customWidth="1"/>
    <col min="3316" max="3316" width="7.28515625" style="114" customWidth="1"/>
    <col min="3317" max="3317" width="8.85546875" style="114" customWidth="1"/>
    <col min="3318" max="3328" width="6.85546875" style="114" customWidth="1"/>
    <col min="3329" max="3329" width="7.42578125" style="114" customWidth="1"/>
    <col min="3330" max="3570" width="9.140625" style="114"/>
    <col min="3571" max="3571" width="27.42578125" style="114" customWidth="1"/>
    <col min="3572" max="3572" width="7.28515625" style="114" customWidth="1"/>
    <col min="3573" max="3573" width="8.85546875" style="114" customWidth="1"/>
    <col min="3574" max="3584" width="6.85546875" style="114" customWidth="1"/>
    <col min="3585" max="3585" width="7.42578125" style="114" customWidth="1"/>
    <col min="3586" max="3826" width="9.140625" style="114"/>
    <col min="3827" max="3827" width="27.42578125" style="114" customWidth="1"/>
    <col min="3828" max="3828" width="7.28515625" style="114" customWidth="1"/>
    <col min="3829" max="3829" width="8.85546875" style="114" customWidth="1"/>
    <col min="3830" max="3840" width="6.85546875" style="114" customWidth="1"/>
    <col min="3841" max="3841" width="7.42578125" style="114" customWidth="1"/>
    <col min="3842" max="4082" width="9.140625" style="114"/>
    <col min="4083" max="4083" width="27.42578125" style="114" customWidth="1"/>
    <col min="4084" max="4084" width="7.28515625" style="114" customWidth="1"/>
    <col min="4085" max="4085" width="8.85546875" style="114" customWidth="1"/>
    <col min="4086" max="4096" width="6.85546875" style="114" customWidth="1"/>
    <col min="4097" max="4097" width="7.42578125" style="114" customWidth="1"/>
    <col min="4098" max="4338" width="9.140625" style="114"/>
    <col min="4339" max="4339" width="27.42578125" style="114" customWidth="1"/>
    <col min="4340" max="4340" width="7.28515625" style="114" customWidth="1"/>
    <col min="4341" max="4341" width="8.85546875" style="114" customWidth="1"/>
    <col min="4342" max="4352" width="6.85546875" style="114" customWidth="1"/>
    <col min="4353" max="4353" width="7.42578125" style="114" customWidth="1"/>
    <col min="4354" max="4594" width="9.140625" style="114"/>
    <col min="4595" max="4595" width="27.42578125" style="114" customWidth="1"/>
    <col min="4596" max="4596" width="7.28515625" style="114" customWidth="1"/>
    <col min="4597" max="4597" width="8.85546875" style="114" customWidth="1"/>
    <col min="4598" max="4608" width="6.85546875" style="114" customWidth="1"/>
    <col min="4609" max="4609" width="7.42578125" style="114" customWidth="1"/>
    <col min="4610" max="4850" width="9.140625" style="114"/>
    <col min="4851" max="4851" width="27.42578125" style="114" customWidth="1"/>
    <col min="4852" max="4852" width="7.28515625" style="114" customWidth="1"/>
    <col min="4853" max="4853" width="8.85546875" style="114" customWidth="1"/>
    <col min="4854" max="4864" width="6.85546875" style="114" customWidth="1"/>
    <col min="4865" max="4865" width="7.42578125" style="114" customWidth="1"/>
    <col min="4866" max="5106" width="9.140625" style="114"/>
    <col min="5107" max="5107" width="27.42578125" style="114" customWidth="1"/>
    <col min="5108" max="5108" width="7.28515625" style="114" customWidth="1"/>
    <col min="5109" max="5109" width="8.85546875" style="114" customWidth="1"/>
    <col min="5110" max="5120" width="6.85546875" style="114" customWidth="1"/>
    <col min="5121" max="5121" width="7.42578125" style="114" customWidth="1"/>
    <col min="5122" max="5362" width="9.140625" style="114"/>
    <col min="5363" max="5363" width="27.42578125" style="114" customWidth="1"/>
    <col min="5364" max="5364" width="7.28515625" style="114" customWidth="1"/>
    <col min="5365" max="5365" width="8.85546875" style="114" customWidth="1"/>
    <col min="5366" max="5376" width="6.85546875" style="114" customWidth="1"/>
    <col min="5377" max="5377" width="7.42578125" style="114" customWidth="1"/>
    <col min="5378" max="5618" width="9.140625" style="114"/>
    <col min="5619" max="5619" width="27.42578125" style="114" customWidth="1"/>
    <col min="5620" max="5620" width="7.28515625" style="114" customWidth="1"/>
    <col min="5621" max="5621" width="8.85546875" style="114" customWidth="1"/>
    <col min="5622" max="5632" width="6.85546875" style="114" customWidth="1"/>
    <col min="5633" max="5633" width="7.42578125" style="114" customWidth="1"/>
    <col min="5634" max="5874" width="9.140625" style="114"/>
    <col min="5875" max="5875" width="27.42578125" style="114" customWidth="1"/>
    <col min="5876" max="5876" width="7.28515625" style="114" customWidth="1"/>
    <col min="5877" max="5877" width="8.85546875" style="114" customWidth="1"/>
    <col min="5878" max="5888" width="6.85546875" style="114" customWidth="1"/>
    <col min="5889" max="5889" width="7.42578125" style="114" customWidth="1"/>
    <col min="5890" max="6130" width="9.140625" style="114"/>
    <col min="6131" max="6131" width="27.42578125" style="114" customWidth="1"/>
    <col min="6132" max="6132" width="7.28515625" style="114" customWidth="1"/>
    <col min="6133" max="6133" width="8.85546875" style="114" customWidth="1"/>
    <col min="6134" max="6144" width="6.85546875" style="114" customWidth="1"/>
    <col min="6145" max="6145" width="7.42578125" style="114" customWidth="1"/>
    <col min="6146" max="6386" width="9.140625" style="114"/>
    <col min="6387" max="6387" width="27.42578125" style="114" customWidth="1"/>
    <col min="6388" max="6388" width="7.28515625" style="114" customWidth="1"/>
    <col min="6389" max="6389" width="8.85546875" style="114" customWidth="1"/>
    <col min="6390" max="6400" width="6.85546875" style="114" customWidth="1"/>
    <col min="6401" max="6401" width="7.42578125" style="114" customWidth="1"/>
    <col min="6402" max="6642" width="9.140625" style="114"/>
    <col min="6643" max="6643" width="27.42578125" style="114" customWidth="1"/>
    <col min="6644" max="6644" width="7.28515625" style="114" customWidth="1"/>
    <col min="6645" max="6645" width="8.85546875" style="114" customWidth="1"/>
    <col min="6646" max="6656" width="6.85546875" style="114" customWidth="1"/>
    <col min="6657" max="6657" width="7.42578125" style="114" customWidth="1"/>
    <col min="6658" max="6898" width="9.140625" style="114"/>
    <col min="6899" max="6899" width="27.42578125" style="114" customWidth="1"/>
    <col min="6900" max="6900" width="7.28515625" style="114" customWidth="1"/>
    <col min="6901" max="6901" width="8.85546875" style="114" customWidth="1"/>
    <col min="6902" max="6912" width="6.85546875" style="114" customWidth="1"/>
    <col min="6913" max="6913" width="7.42578125" style="114" customWidth="1"/>
    <col min="6914" max="7154" width="9.140625" style="114"/>
    <col min="7155" max="7155" width="27.42578125" style="114" customWidth="1"/>
    <col min="7156" max="7156" width="7.28515625" style="114" customWidth="1"/>
    <col min="7157" max="7157" width="8.85546875" style="114" customWidth="1"/>
    <col min="7158" max="7168" width="6.85546875" style="114" customWidth="1"/>
    <col min="7169" max="7169" width="7.42578125" style="114" customWidth="1"/>
    <col min="7170" max="7410" width="9.140625" style="114"/>
    <col min="7411" max="7411" width="27.42578125" style="114" customWidth="1"/>
    <col min="7412" max="7412" width="7.28515625" style="114" customWidth="1"/>
    <col min="7413" max="7413" width="8.85546875" style="114" customWidth="1"/>
    <col min="7414" max="7424" width="6.85546875" style="114" customWidth="1"/>
    <col min="7425" max="7425" width="7.42578125" style="114" customWidth="1"/>
    <col min="7426" max="7666" width="9.140625" style="114"/>
    <col min="7667" max="7667" width="27.42578125" style="114" customWidth="1"/>
    <col min="7668" max="7668" width="7.28515625" style="114" customWidth="1"/>
    <col min="7669" max="7669" width="8.85546875" style="114" customWidth="1"/>
    <col min="7670" max="7680" width="6.85546875" style="114" customWidth="1"/>
    <col min="7681" max="7681" width="7.42578125" style="114" customWidth="1"/>
    <col min="7682" max="7922" width="9.140625" style="114"/>
    <col min="7923" max="7923" width="27.42578125" style="114" customWidth="1"/>
    <col min="7924" max="7924" width="7.28515625" style="114" customWidth="1"/>
    <col min="7925" max="7925" width="8.85546875" style="114" customWidth="1"/>
    <col min="7926" max="7936" width="6.85546875" style="114" customWidth="1"/>
    <col min="7937" max="7937" width="7.42578125" style="114" customWidth="1"/>
    <col min="7938" max="8178" width="9.140625" style="114"/>
    <col min="8179" max="8179" width="27.42578125" style="114" customWidth="1"/>
    <col min="8180" max="8180" width="7.28515625" style="114" customWidth="1"/>
    <col min="8181" max="8181" width="8.85546875" style="114" customWidth="1"/>
    <col min="8182" max="8192" width="6.85546875" style="114" customWidth="1"/>
    <col min="8193" max="8193" width="7.42578125" style="114" customWidth="1"/>
    <col min="8194" max="8434" width="9.140625" style="114"/>
    <col min="8435" max="8435" width="27.42578125" style="114" customWidth="1"/>
    <col min="8436" max="8436" width="7.28515625" style="114" customWidth="1"/>
    <col min="8437" max="8437" width="8.85546875" style="114" customWidth="1"/>
    <col min="8438" max="8448" width="6.85546875" style="114" customWidth="1"/>
    <col min="8449" max="8449" width="7.42578125" style="114" customWidth="1"/>
    <col min="8450" max="8690" width="9.140625" style="114"/>
    <col min="8691" max="8691" width="27.42578125" style="114" customWidth="1"/>
    <col min="8692" max="8692" width="7.28515625" style="114" customWidth="1"/>
    <col min="8693" max="8693" width="8.85546875" style="114" customWidth="1"/>
    <col min="8694" max="8704" width="6.85546875" style="114" customWidth="1"/>
    <col min="8705" max="8705" width="7.42578125" style="114" customWidth="1"/>
    <col min="8706" max="8946" width="9.140625" style="114"/>
    <col min="8947" max="8947" width="27.42578125" style="114" customWidth="1"/>
    <col min="8948" max="8948" width="7.28515625" style="114" customWidth="1"/>
    <col min="8949" max="8949" width="8.85546875" style="114" customWidth="1"/>
    <col min="8950" max="8960" width="6.85546875" style="114" customWidth="1"/>
    <col min="8961" max="8961" width="7.42578125" style="114" customWidth="1"/>
    <col min="8962" max="9202" width="9.140625" style="114"/>
    <col min="9203" max="9203" width="27.42578125" style="114" customWidth="1"/>
    <col min="9204" max="9204" width="7.28515625" style="114" customWidth="1"/>
    <col min="9205" max="9205" width="8.85546875" style="114" customWidth="1"/>
    <col min="9206" max="9216" width="6.85546875" style="114" customWidth="1"/>
    <col min="9217" max="9217" width="7.42578125" style="114" customWidth="1"/>
    <col min="9218" max="9458" width="9.140625" style="114"/>
    <col min="9459" max="9459" width="27.42578125" style="114" customWidth="1"/>
    <col min="9460" max="9460" width="7.28515625" style="114" customWidth="1"/>
    <col min="9461" max="9461" width="8.85546875" style="114" customWidth="1"/>
    <col min="9462" max="9472" width="6.85546875" style="114" customWidth="1"/>
    <col min="9473" max="9473" width="7.42578125" style="114" customWidth="1"/>
    <col min="9474" max="9714" width="9.140625" style="114"/>
    <col min="9715" max="9715" width="27.42578125" style="114" customWidth="1"/>
    <col min="9716" max="9716" width="7.28515625" style="114" customWidth="1"/>
    <col min="9717" max="9717" width="8.85546875" style="114" customWidth="1"/>
    <col min="9718" max="9728" width="6.85546875" style="114" customWidth="1"/>
    <col min="9729" max="9729" width="7.42578125" style="114" customWidth="1"/>
    <col min="9730" max="9970" width="9.140625" style="114"/>
    <col min="9971" max="9971" width="27.42578125" style="114" customWidth="1"/>
    <col min="9972" max="9972" width="7.28515625" style="114" customWidth="1"/>
    <col min="9973" max="9973" width="8.85546875" style="114" customWidth="1"/>
    <col min="9974" max="9984" width="6.85546875" style="114" customWidth="1"/>
    <col min="9985" max="9985" width="7.42578125" style="114" customWidth="1"/>
    <col min="9986" max="10226" width="9.140625" style="114"/>
    <col min="10227" max="10227" width="27.42578125" style="114" customWidth="1"/>
    <col min="10228" max="10228" width="7.28515625" style="114" customWidth="1"/>
    <col min="10229" max="10229" width="8.85546875" style="114" customWidth="1"/>
    <col min="10230" max="10240" width="6.85546875" style="114" customWidth="1"/>
    <col min="10241" max="10241" width="7.42578125" style="114" customWidth="1"/>
    <col min="10242" max="10482" width="9.140625" style="114"/>
    <col min="10483" max="10483" width="27.42578125" style="114" customWidth="1"/>
    <col min="10484" max="10484" width="7.28515625" style="114" customWidth="1"/>
    <col min="10485" max="10485" width="8.85546875" style="114" customWidth="1"/>
    <col min="10486" max="10496" width="6.85546875" style="114" customWidth="1"/>
    <col min="10497" max="10497" width="7.42578125" style="114" customWidth="1"/>
    <col min="10498" max="10738" width="9.140625" style="114"/>
    <col min="10739" max="10739" width="27.42578125" style="114" customWidth="1"/>
    <col min="10740" max="10740" width="7.28515625" style="114" customWidth="1"/>
    <col min="10741" max="10741" width="8.85546875" style="114" customWidth="1"/>
    <col min="10742" max="10752" width="6.85546875" style="114" customWidth="1"/>
    <col min="10753" max="10753" width="7.42578125" style="114" customWidth="1"/>
    <col min="10754" max="10994" width="9.140625" style="114"/>
    <col min="10995" max="10995" width="27.42578125" style="114" customWidth="1"/>
    <col min="10996" max="10996" width="7.28515625" style="114" customWidth="1"/>
    <col min="10997" max="10997" width="8.85546875" style="114" customWidth="1"/>
    <col min="10998" max="11008" width="6.85546875" style="114" customWidth="1"/>
    <col min="11009" max="11009" width="7.42578125" style="114" customWidth="1"/>
    <col min="11010" max="11250" width="9.140625" style="114"/>
    <col min="11251" max="11251" width="27.42578125" style="114" customWidth="1"/>
    <col min="11252" max="11252" width="7.28515625" style="114" customWidth="1"/>
    <col min="11253" max="11253" width="8.85546875" style="114" customWidth="1"/>
    <col min="11254" max="11264" width="6.85546875" style="114" customWidth="1"/>
    <col min="11265" max="11265" width="7.42578125" style="114" customWidth="1"/>
    <col min="11266" max="11506" width="9.140625" style="114"/>
    <col min="11507" max="11507" width="27.42578125" style="114" customWidth="1"/>
    <col min="11508" max="11508" width="7.28515625" style="114" customWidth="1"/>
    <col min="11509" max="11509" width="8.85546875" style="114" customWidth="1"/>
    <col min="11510" max="11520" width="6.85546875" style="114" customWidth="1"/>
    <col min="11521" max="11521" width="7.42578125" style="114" customWidth="1"/>
    <col min="11522" max="11762" width="9.140625" style="114"/>
    <col min="11763" max="11763" width="27.42578125" style="114" customWidth="1"/>
    <col min="11764" max="11764" width="7.28515625" style="114" customWidth="1"/>
    <col min="11765" max="11765" width="8.85546875" style="114" customWidth="1"/>
    <col min="11766" max="11776" width="6.85546875" style="114" customWidth="1"/>
    <col min="11777" max="11777" width="7.42578125" style="114" customWidth="1"/>
    <col min="11778" max="12018" width="9.140625" style="114"/>
    <col min="12019" max="12019" width="27.42578125" style="114" customWidth="1"/>
    <col min="12020" max="12020" width="7.28515625" style="114" customWidth="1"/>
    <col min="12021" max="12021" width="8.85546875" style="114" customWidth="1"/>
    <col min="12022" max="12032" width="6.85546875" style="114" customWidth="1"/>
    <col min="12033" max="12033" width="7.42578125" style="114" customWidth="1"/>
    <col min="12034" max="12274" width="9.140625" style="114"/>
    <col min="12275" max="12275" width="27.42578125" style="114" customWidth="1"/>
    <col min="12276" max="12276" width="7.28515625" style="114" customWidth="1"/>
    <col min="12277" max="12277" width="8.85546875" style="114" customWidth="1"/>
    <col min="12278" max="12288" width="6.85546875" style="114" customWidth="1"/>
    <col min="12289" max="12289" width="7.42578125" style="114" customWidth="1"/>
    <col min="12290" max="12530" width="9.140625" style="114"/>
    <col min="12531" max="12531" width="27.42578125" style="114" customWidth="1"/>
    <col min="12532" max="12532" width="7.28515625" style="114" customWidth="1"/>
    <col min="12533" max="12533" width="8.85546875" style="114" customWidth="1"/>
    <col min="12534" max="12544" width="6.85546875" style="114" customWidth="1"/>
    <col min="12545" max="12545" width="7.42578125" style="114" customWidth="1"/>
    <col min="12546" max="12786" width="9.140625" style="114"/>
    <col min="12787" max="12787" width="27.42578125" style="114" customWidth="1"/>
    <col min="12788" max="12788" width="7.28515625" style="114" customWidth="1"/>
    <col min="12789" max="12789" width="8.85546875" style="114" customWidth="1"/>
    <col min="12790" max="12800" width="6.85546875" style="114" customWidth="1"/>
    <col min="12801" max="12801" width="7.42578125" style="114" customWidth="1"/>
    <col min="12802" max="13042" width="9.140625" style="114"/>
    <col min="13043" max="13043" width="27.42578125" style="114" customWidth="1"/>
    <col min="13044" max="13044" width="7.28515625" style="114" customWidth="1"/>
    <col min="13045" max="13045" width="8.85546875" style="114" customWidth="1"/>
    <col min="13046" max="13056" width="6.85546875" style="114" customWidth="1"/>
    <col min="13057" max="13057" width="7.42578125" style="114" customWidth="1"/>
    <col min="13058" max="13298" width="9.140625" style="114"/>
    <col min="13299" max="13299" width="27.42578125" style="114" customWidth="1"/>
    <col min="13300" max="13300" width="7.28515625" style="114" customWidth="1"/>
    <col min="13301" max="13301" width="8.85546875" style="114" customWidth="1"/>
    <col min="13302" max="13312" width="6.85546875" style="114" customWidth="1"/>
    <col min="13313" max="13313" width="7.42578125" style="114" customWidth="1"/>
    <col min="13314" max="13554" width="9.140625" style="114"/>
    <col min="13555" max="13555" width="27.42578125" style="114" customWidth="1"/>
    <col min="13556" max="13556" width="7.28515625" style="114" customWidth="1"/>
    <col min="13557" max="13557" width="8.85546875" style="114" customWidth="1"/>
    <col min="13558" max="13568" width="6.85546875" style="114" customWidth="1"/>
    <col min="13569" max="13569" width="7.42578125" style="114" customWidth="1"/>
    <col min="13570" max="13810" width="9.140625" style="114"/>
    <col min="13811" max="13811" width="27.42578125" style="114" customWidth="1"/>
    <col min="13812" max="13812" width="7.28515625" style="114" customWidth="1"/>
    <col min="13813" max="13813" width="8.85546875" style="114" customWidth="1"/>
    <col min="13814" max="13824" width="6.85546875" style="114" customWidth="1"/>
    <col min="13825" max="13825" width="7.42578125" style="114" customWidth="1"/>
    <col min="13826" max="14066" width="9.140625" style="114"/>
    <col min="14067" max="14067" width="27.42578125" style="114" customWidth="1"/>
    <col min="14068" max="14068" width="7.28515625" style="114" customWidth="1"/>
    <col min="14069" max="14069" width="8.85546875" style="114" customWidth="1"/>
    <col min="14070" max="14080" width="6.85546875" style="114" customWidth="1"/>
    <col min="14081" max="14081" width="7.42578125" style="114" customWidth="1"/>
    <col min="14082" max="14322" width="9.140625" style="114"/>
    <col min="14323" max="14323" width="27.42578125" style="114" customWidth="1"/>
    <col min="14324" max="14324" width="7.28515625" style="114" customWidth="1"/>
    <col min="14325" max="14325" width="8.85546875" style="114" customWidth="1"/>
    <col min="14326" max="14336" width="6.85546875" style="114" customWidth="1"/>
    <col min="14337" max="14337" width="7.42578125" style="114" customWidth="1"/>
    <col min="14338" max="14578" width="9.140625" style="114"/>
    <col min="14579" max="14579" width="27.42578125" style="114" customWidth="1"/>
    <col min="14580" max="14580" width="7.28515625" style="114" customWidth="1"/>
    <col min="14581" max="14581" width="8.85546875" style="114" customWidth="1"/>
    <col min="14582" max="14592" width="6.85546875" style="114" customWidth="1"/>
    <col min="14593" max="14593" width="7.42578125" style="114" customWidth="1"/>
    <col min="14594" max="14834" width="9.140625" style="114"/>
    <col min="14835" max="14835" width="27.42578125" style="114" customWidth="1"/>
    <col min="14836" max="14836" width="7.28515625" style="114" customWidth="1"/>
    <col min="14837" max="14837" width="8.85546875" style="114" customWidth="1"/>
    <col min="14838" max="14848" width="6.85546875" style="114" customWidth="1"/>
    <col min="14849" max="14849" width="7.42578125" style="114" customWidth="1"/>
    <col min="14850" max="15090" width="9.140625" style="114"/>
    <col min="15091" max="15091" width="27.42578125" style="114" customWidth="1"/>
    <col min="15092" max="15092" width="7.28515625" style="114" customWidth="1"/>
    <col min="15093" max="15093" width="8.85546875" style="114" customWidth="1"/>
    <col min="15094" max="15104" width="6.85546875" style="114" customWidth="1"/>
    <col min="15105" max="15105" width="7.42578125" style="114" customWidth="1"/>
    <col min="15106" max="15346" width="9.140625" style="114"/>
    <col min="15347" max="15347" width="27.42578125" style="114" customWidth="1"/>
    <col min="15348" max="15348" width="7.28515625" style="114" customWidth="1"/>
    <col min="15349" max="15349" width="8.85546875" style="114" customWidth="1"/>
    <col min="15350" max="15360" width="6.85546875" style="114" customWidth="1"/>
    <col min="15361" max="15361" width="7.42578125" style="114" customWidth="1"/>
    <col min="15362" max="15602" width="9.140625" style="114"/>
    <col min="15603" max="15603" width="27.42578125" style="114" customWidth="1"/>
    <col min="15604" max="15604" width="7.28515625" style="114" customWidth="1"/>
    <col min="15605" max="15605" width="8.85546875" style="114" customWidth="1"/>
    <col min="15606" max="15616" width="6.85546875" style="114" customWidth="1"/>
    <col min="15617" max="15617" width="7.42578125" style="114" customWidth="1"/>
    <col min="15618" max="15858" width="9.140625" style="114"/>
    <col min="15859" max="15859" width="27.42578125" style="114" customWidth="1"/>
    <col min="15860" max="15860" width="7.28515625" style="114" customWidth="1"/>
    <col min="15861" max="15861" width="8.85546875" style="114" customWidth="1"/>
    <col min="15862" max="15872" width="6.85546875" style="114" customWidth="1"/>
    <col min="15873" max="15873" width="7.42578125" style="114" customWidth="1"/>
    <col min="15874" max="16114" width="9.140625" style="114"/>
    <col min="16115" max="16115" width="27.42578125" style="114" customWidth="1"/>
    <col min="16116" max="16116" width="7.28515625" style="114" customWidth="1"/>
    <col min="16117" max="16117" width="8.85546875" style="114" customWidth="1"/>
    <col min="16118" max="16128" width="6.85546875" style="114" customWidth="1"/>
    <col min="16129" max="16129" width="7.42578125" style="114" customWidth="1"/>
    <col min="16130" max="16384" width="9.140625" style="114"/>
  </cols>
  <sheetData>
    <row r="1" spans="1:19" ht="19.5" customHeight="1">
      <c r="A1" s="276" t="s">
        <v>290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9" ht="17.25" customHeight="1">
      <c r="A2" s="282" t="s">
        <v>291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9">
      <c r="A3" s="115"/>
      <c r="B3" s="116"/>
    </row>
    <row r="4" spans="1:19">
      <c r="A4" s="164" t="s">
        <v>344</v>
      </c>
      <c r="B4" s="164"/>
    </row>
    <row r="5" spans="1:19" ht="11.45" customHeight="1">
      <c r="A5" s="117"/>
      <c r="B5" s="117"/>
      <c r="C5" s="118"/>
      <c r="D5" s="118"/>
      <c r="E5" s="118"/>
      <c r="F5" s="118"/>
      <c r="G5" s="118"/>
      <c r="H5" s="118"/>
      <c r="I5" s="118"/>
    </row>
    <row r="6" spans="1:19" ht="22.5" customHeight="1">
      <c r="A6" s="271" t="s">
        <v>273</v>
      </c>
      <c r="B6" s="271" t="s">
        <v>90</v>
      </c>
      <c r="C6" s="279" t="s">
        <v>315</v>
      </c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1"/>
    </row>
    <row r="7" spans="1:19" ht="22.5" customHeight="1">
      <c r="A7" s="272"/>
      <c r="B7" s="272"/>
      <c r="C7" s="174" t="s">
        <v>316</v>
      </c>
      <c r="D7" s="174" t="s">
        <v>317</v>
      </c>
      <c r="E7" s="174" t="s">
        <v>318</v>
      </c>
      <c r="F7" s="174" t="s">
        <v>323</v>
      </c>
      <c r="G7" s="174" t="s">
        <v>321</v>
      </c>
      <c r="H7" s="174" t="s">
        <v>322</v>
      </c>
      <c r="I7" s="174" t="s">
        <v>324</v>
      </c>
      <c r="J7" s="174" t="s">
        <v>325</v>
      </c>
      <c r="K7" s="174" t="s">
        <v>326</v>
      </c>
      <c r="L7" s="174" t="s">
        <v>330</v>
      </c>
      <c r="M7" s="174" t="s">
        <v>331</v>
      </c>
      <c r="N7" s="174" t="s">
        <v>332</v>
      </c>
    </row>
    <row r="8" spans="1:19" ht="21" customHeight="1">
      <c r="A8" s="124" t="s">
        <v>274</v>
      </c>
      <c r="B8" s="125">
        <v>1.5400000000000003</v>
      </c>
      <c r="C8" s="96">
        <v>4.8</v>
      </c>
      <c r="D8" s="96">
        <v>5.0999999999999996</v>
      </c>
      <c r="E8" s="96">
        <v>5</v>
      </c>
      <c r="F8" s="96">
        <v>5</v>
      </c>
      <c r="G8" s="96">
        <v>5</v>
      </c>
      <c r="H8" s="97">
        <v>5</v>
      </c>
      <c r="I8" s="96">
        <v>4.2</v>
      </c>
      <c r="J8" s="96">
        <v>0.6</v>
      </c>
      <c r="K8" s="96">
        <v>0.5</v>
      </c>
      <c r="L8" s="96">
        <v>1.2</v>
      </c>
      <c r="M8" s="96">
        <v>1.5</v>
      </c>
      <c r="N8" s="97">
        <v>1.2</v>
      </c>
      <c r="O8" s="138"/>
      <c r="P8" s="138"/>
      <c r="Q8" s="138"/>
      <c r="R8" s="138"/>
      <c r="S8" s="138"/>
    </row>
    <row r="9" spans="1:19" ht="21" customHeight="1">
      <c r="A9" s="124" t="s">
        <v>275</v>
      </c>
      <c r="B9" s="125">
        <v>0.48000000000000004</v>
      </c>
      <c r="C9" s="92">
        <v>11.3</v>
      </c>
      <c r="D9" s="92">
        <v>14</v>
      </c>
      <c r="E9" s="92">
        <v>14</v>
      </c>
      <c r="F9" s="92">
        <v>14.1</v>
      </c>
      <c r="G9" s="92">
        <v>14.1</v>
      </c>
      <c r="H9" s="93">
        <v>14.4</v>
      </c>
      <c r="I9" s="92">
        <v>15.1</v>
      </c>
      <c r="J9" s="92">
        <v>4.8</v>
      </c>
      <c r="K9" s="92">
        <v>5</v>
      </c>
      <c r="L9" s="92">
        <v>5</v>
      </c>
      <c r="M9" s="92">
        <v>4.4000000000000004</v>
      </c>
      <c r="N9" s="93">
        <v>4.4000000000000004</v>
      </c>
      <c r="O9" s="138"/>
      <c r="P9" s="138"/>
      <c r="Q9" s="138"/>
      <c r="R9" s="138"/>
      <c r="S9" s="138"/>
    </row>
    <row r="10" spans="1:19" ht="21" customHeight="1">
      <c r="A10" s="124" t="s">
        <v>276</v>
      </c>
      <c r="B10" s="125">
        <v>3.2699999999999996</v>
      </c>
      <c r="C10" s="92">
        <v>5.3</v>
      </c>
      <c r="D10" s="92">
        <v>5.3</v>
      </c>
      <c r="E10" s="92">
        <v>5.3</v>
      </c>
      <c r="F10" s="92">
        <v>4.7</v>
      </c>
      <c r="G10" s="92">
        <v>4.7</v>
      </c>
      <c r="H10" s="93">
        <v>4.7</v>
      </c>
      <c r="I10" s="92">
        <v>4.2</v>
      </c>
      <c r="J10" s="92">
        <v>2</v>
      </c>
      <c r="K10" s="92">
        <v>0.6</v>
      </c>
      <c r="L10" s="92">
        <v>0.3</v>
      </c>
      <c r="M10" s="92">
        <v>0.3</v>
      </c>
      <c r="N10" s="93">
        <v>-0.4</v>
      </c>
      <c r="O10" s="138"/>
      <c r="P10" s="138"/>
      <c r="Q10" s="179"/>
      <c r="R10" s="138"/>
      <c r="S10" s="138"/>
    </row>
    <row r="11" spans="1:19" ht="21" customHeight="1">
      <c r="A11" s="124" t="s">
        <v>277</v>
      </c>
      <c r="B11" s="125">
        <v>21.319999999999997</v>
      </c>
      <c r="C11" s="92">
        <v>3</v>
      </c>
      <c r="D11" s="92">
        <v>4.3</v>
      </c>
      <c r="E11" s="92">
        <v>4.4000000000000004</v>
      </c>
      <c r="F11" s="92">
        <v>4.4000000000000004</v>
      </c>
      <c r="G11" s="92">
        <v>4.5</v>
      </c>
      <c r="H11" s="93">
        <v>4.8</v>
      </c>
      <c r="I11" s="92">
        <v>4.9000000000000004</v>
      </c>
      <c r="J11" s="92">
        <v>4</v>
      </c>
      <c r="K11" s="92">
        <v>3.3</v>
      </c>
      <c r="L11" s="92">
        <v>8.1</v>
      </c>
      <c r="M11" s="92">
        <v>8.1999999999999993</v>
      </c>
      <c r="N11" s="93">
        <v>8.1999999999999993</v>
      </c>
      <c r="O11" s="138"/>
      <c r="P11" s="138"/>
      <c r="Q11" s="138"/>
      <c r="R11" s="138"/>
      <c r="S11" s="138"/>
    </row>
    <row r="12" spans="1:19" ht="21" customHeight="1">
      <c r="A12" s="124" t="s">
        <v>278</v>
      </c>
      <c r="B12" s="125">
        <v>14.569999999999999</v>
      </c>
      <c r="C12" s="92">
        <v>4</v>
      </c>
      <c r="D12" s="92">
        <v>5.6</v>
      </c>
      <c r="E12" s="92">
        <v>6.3</v>
      </c>
      <c r="F12" s="92">
        <v>5.5</v>
      </c>
      <c r="G12" s="92">
        <v>4.7</v>
      </c>
      <c r="H12" s="93">
        <v>4.2</v>
      </c>
      <c r="I12" s="92">
        <v>3.8</v>
      </c>
      <c r="J12" s="92">
        <v>1.3</v>
      </c>
      <c r="K12" s="92">
        <v>0.8</v>
      </c>
      <c r="L12" s="92">
        <v>1.8</v>
      </c>
      <c r="M12" s="92">
        <v>1.6</v>
      </c>
      <c r="N12" s="93">
        <v>2</v>
      </c>
      <c r="O12" s="138"/>
      <c r="P12" s="138"/>
      <c r="Q12" s="138"/>
      <c r="R12" s="138"/>
      <c r="S12" s="138"/>
    </row>
    <row r="13" spans="1:19" ht="21" customHeight="1">
      <c r="A13" s="124" t="s">
        <v>279</v>
      </c>
      <c r="B13" s="125">
        <v>8.4499999999999993</v>
      </c>
      <c r="C13" s="92">
        <v>1.8</v>
      </c>
      <c r="D13" s="92">
        <v>2</v>
      </c>
      <c r="E13" s="92">
        <v>2</v>
      </c>
      <c r="F13" s="92">
        <v>1.6</v>
      </c>
      <c r="G13" s="92">
        <v>1.5</v>
      </c>
      <c r="H13" s="93">
        <v>1.1000000000000001</v>
      </c>
      <c r="I13" s="92">
        <v>2.4</v>
      </c>
      <c r="J13" s="92">
        <v>1.6</v>
      </c>
      <c r="K13" s="92">
        <v>1.6</v>
      </c>
      <c r="L13" s="92">
        <v>2</v>
      </c>
      <c r="M13" s="92">
        <v>2</v>
      </c>
      <c r="N13" s="93">
        <v>1.8</v>
      </c>
      <c r="O13" s="138"/>
      <c r="P13" s="138"/>
      <c r="Q13" s="138"/>
      <c r="R13" s="138"/>
      <c r="S13" s="138"/>
    </row>
    <row r="14" spans="1:19" ht="21" customHeight="1">
      <c r="A14" s="124" t="s">
        <v>280</v>
      </c>
      <c r="B14" s="125">
        <v>8.68</v>
      </c>
      <c r="C14" s="92">
        <v>4.5</v>
      </c>
      <c r="D14" s="92">
        <v>5</v>
      </c>
      <c r="E14" s="92">
        <v>5.5</v>
      </c>
      <c r="F14" s="92">
        <v>5.5</v>
      </c>
      <c r="G14" s="92">
        <v>5.6</v>
      </c>
      <c r="H14" s="93">
        <v>5.7</v>
      </c>
      <c r="I14" s="92">
        <v>5.3</v>
      </c>
      <c r="J14" s="92">
        <v>3.3</v>
      </c>
      <c r="K14" s="92">
        <v>2.1</v>
      </c>
      <c r="L14" s="92">
        <v>5.7</v>
      </c>
      <c r="M14" s="92">
        <v>5.8</v>
      </c>
      <c r="N14" s="93">
        <v>5.8</v>
      </c>
      <c r="O14" s="138"/>
      <c r="P14" s="138"/>
      <c r="Q14" s="138"/>
      <c r="R14" s="138"/>
      <c r="S14" s="138"/>
    </row>
    <row r="15" spans="1:19" ht="21" customHeight="1">
      <c r="A15" s="124" t="s">
        <v>281</v>
      </c>
      <c r="B15" s="125">
        <v>1.5400000000000003</v>
      </c>
      <c r="C15" s="92">
        <v>4.0999999999999996</v>
      </c>
      <c r="D15" s="92">
        <v>6.6</v>
      </c>
      <c r="E15" s="92">
        <v>6.6</v>
      </c>
      <c r="F15" s="92">
        <v>5.8</v>
      </c>
      <c r="G15" s="92">
        <v>5.9</v>
      </c>
      <c r="H15" s="93">
        <v>5.5</v>
      </c>
      <c r="I15" s="92">
        <v>6.8</v>
      </c>
      <c r="J15" s="92">
        <v>6.7</v>
      </c>
      <c r="K15" s="92">
        <v>6.2</v>
      </c>
      <c r="L15" s="92">
        <v>6.1</v>
      </c>
      <c r="M15" s="92">
        <v>5.6</v>
      </c>
      <c r="N15" s="93">
        <v>5.0999999999999996</v>
      </c>
      <c r="O15" s="138"/>
      <c r="P15" s="138"/>
      <c r="Q15" s="138"/>
      <c r="R15" s="138"/>
      <c r="S15" s="138"/>
    </row>
    <row r="16" spans="1:19" ht="21" customHeight="1">
      <c r="A16" s="124" t="s">
        <v>282</v>
      </c>
      <c r="B16" s="125">
        <v>6.04</v>
      </c>
      <c r="C16" s="92">
        <v>0.6</v>
      </c>
      <c r="D16" s="92">
        <v>0.6</v>
      </c>
      <c r="E16" s="92">
        <v>0.6</v>
      </c>
      <c r="F16" s="92">
        <v>0.6</v>
      </c>
      <c r="G16" s="92">
        <v>0.6</v>
      </c>
      <c r="H16" s="93">
        <v>0.6</v>
      </c>
      <c r="I16" s="92">
        <v>1.1000000000000001</v>
      </c>
      <c r="J16" s="92">
        <v>1.1000000000000001</v>
      </c>
      <c r="K16" s="92">
        <v>1.1000000000000001</v>
      </c>
      <c r="L16" s="92">
        <v>1.1000000000000001</v>
      </c>
      <c r="M16" s="92">
        <v>1.1000000000000001</v>
      </c>
      <c r="N16" s="93">
        <v>1.1000000000000001</v>
      </c>
      <c r="O16" s="138"/>
      <c r="P16" s="138"/>
      <c r="Q16" s="138"/>
      <c r="R16" s="138"/>
      <c r="S16" s="138"/>
    </row>
    <row r="17" spans="1:19" ht="21" customHeight="1">
      <c r="A17" s="124" t="s">
        <v>283</v>
      </c>
      <c r="B17" s="125">
        <v>4.0799999999999992</v>
      </c>
      <c r="C17" s="92">
        <v>2.7</v>
      </c>
      <c r="D17" s="92">
        <v>2.8</v>
      </c>
      <c r="E17" s="92">
        <v>2.4</v>
      </c>
      <c r="F17" s="92">
        <v>2</v>
      </c>
      <c r="G17" s="92">
        <v>2</v>
      </c>
      <c r="H17" s="93">
        <v>2</v>
      </c>
      <c r="I17" s="92">
        <v>2.2999999999999998</v>
      </c>
      <c r="J17" s="92">
        <v>1.8</v>
      </c>
      <c r="K17" s="92">
        <v>1.8</v>
      </c>
      <c r="L17" s="92">
        <v>1.8</v>
      </c>
      <c r="M17" s="92">
        <v>1.2</v>
      </c>
      <c r="N17" s="93">
        <v>1.2</v>
      </c>
      <c r="O17" s="138"/>
      <c r="P17" s="138"/>
      <c r="Q17" s="138"/>
      <c r="R17" s="138"/>
      <c r="S17" s="138"/>
    </row>
    <row r="18" spans="1:19" ht="21" customHeight="1">
      <c r="A18" s="124" t="s">
        <v>284</v>
      </c>
      <c r="B18" s="125">
        <v>10.35</v>
      </c>
      <c r="C18" s="92">
        <v>1.9</v>
      </c>
      <c r="D18" s="92">
        <v>2.7</v>
      </c>
      <c r="E18" s="92">
        <v>2.7</v>
      </c>
      <c r="F18" s="92">
        <v>2.7</v>
      </c>
      <c r="G18" s="92">
        <v>2.8</v>
      </c>
      <c r="H18" s="93">
        <v>2.8</v>
      </c>
      <c r="I18" s="92">
        <v>4.2</v>
      </c>
      <c r="J18" s="92">
        <v>3.9</v>
      </c>
      <c r="K18" s="92">
        <v>3.7</v>
      </c>
      <c r="L18" s="92">
        <v>6</v>
      </c>
      <c r="M18" s="92">
        <v>6</v>
      </c>
      <c r="N18" s="93">
        <v>6</v>
      </c>
      <c r="O18" s="138"/>
      <c r="P18" s="138"/>
      <c r="Q18" s="138"/>
      <c r="R18" s="138"/>
      <c r="S18" s="138"/>
    </row>
    <row r="19" spans="1:19" ht="21" customHeight="1">
      <c r="A19" s="124" t="s">
        <v>285</v>
      </c>
      <c r="B19" s="125">
        <v>3.8400000000000003</v>
      </c>
      <c r="C19" s="92">
        <v>1.9</v>
      </c>
      <c r="D19" s="92">
        <v>3.1</v>
      </c>
      <c r="E19" s="92">
        <v>3.2</v>
      </c>
      <c r="F19" s="92">
        <v>3.2</v>
      </c>
      <c r="G19" s="92">
        <v>3.3</v>
      </c>
      <c r="H19" s="93">
        <v>3.5</v>
      </c>
      <c r="I19" s="92">
        <v>4.2</v>
      </c>
      <c r="J19" s="92">
        <v>3.7</v>
      </c>
      <c r="K19" s="92">
        <v>3.4</v>
      </c>
      <c r="L19" s="92">
        <v>7.3</v>
      </c>
      <c r="M19" s="92">
        <v>7.4</v>
      </c>
      <c r="N19" s="93">
        <v>7.4</v>
      </c>
      <c r="O19" s="138"/>
      <c r="P19" s="138"/>
      <c r="Q19" s="138"/>
      <c r="R19" s="138"/>
      <c r="S19" s="138"/>
    </row>
    <row r="20" spans="1:19" ht="21" customHeight="1">
      <c r="A20" s="124" t="s">
        <v>286</v>
      </c>
      <c r="B20" s="125">
        <v>1.6</v>
      </c>
      <c r="C20" s="92">
        <v>0.4</v>
      </c>
      <c r="D20" s="92">
        <v>0.7</v>
      </c>
      <c r="E20" s="92">
        <v>1.4</v>
      </c>
      <c r="F20" s="92">
        <v>0.8</v>
      </c>
      <c r="G20" s="92">
        <v>-0.6</v>
      </c>
      <c r="H20" s="93">
        <v>-0.6</v>
      </c>
      <c r="I20" s="92">
        <v>0.5</v>
      </c>
      <c r="J20" s="92">
        <v>1.9</v>
      </c>
      <c r="K20" s="92">
        <v>2.7</v>
      </c>
      <c r="L20" s="92">
        <v>3.1</v>
      </c>
      <c r="M20" s="92">
        <v>3.1</v>
      </c>
      <c r="N20" s="93">
        <v>3.8</v>
      </c>
      <c r="O20" s="138"/>
      <c r="P20" s="138"/>
      <c r="Q20" s="138"/>
      <c r="R20" s="138"/>
      <c r="S20" s="138"/>
    </row>
    <row r="21" spans="1:19" ht="21" customHeight="1">
      <c r="A21" s="124" t="s">
        <v>287</v>
      </c>
      <c r="B21" s="125">
        <v>3.2199999999999998</v>
      </c>
      <c r="C21" s="92">
        <v>7</v>
      </c>
      <c r="D21" s="92">
        <v>7</v>
      </c>
      <c r="E21" s="92">
        <v>7</v>
      </c>
      <c r="F21" s="92">
        <v>0.5</v>
      </c>
      <c r="G21" s="92">
        <v>0.5</v>
      </c>
      <c r="H21" s="93">
        <v>0.5</v>
      </c>
      <c r="I21" s="92">
        <v>1</v>
      </c>
      <c r="J21" s="92">
        <v>1</v>
      </c>
      <c r="K21" s="92">
        <v>1</v>
      </c>
      <c r="L21" s="92">
        <v>1</v>
      </c>
      <c r="M21" s="92">
        <v>1</v>
      </c>
      <c r="N21" s="93">
        <v>1</v>
      </c>
      <c r="O21" s="138"/>
      <c r="P21" s="138"/>
      <c r="Q21" s="138"/>
      <c r="R21" s="138"/>
      <c r="S21" s="138"/>
    </row>
    <row r="22" spans="1:19" ht="21" customHeight="1">
      <c r="A22" s="124" t="s">
        <v>288</v>
      </c>
      <c r="B22" s="125">
        <v>4.95</v>
      </c>
      <c r="C22" s="92">
        <v>1.5</v>
      </c>
      <c r="D22" s="92">
        <v>2.1</v>
      </c>
      <c r="E22" s="92">
        <v>2.4</v>
      </c>
      <c r="F22" s="92">
        <v>2.2999999999999998</v>
      </c>
      <c r="G22" s="92">
        <v>2.1</v>
      </c>
      <c r="H22" s="93">
        <v>1.9</v>
      </c>
      <c r="I22" s="92">
        <v>1.9</v>
      </c>
      <c r="J22" s="92">
        <v>1.7</v>
      </c>
      <c r="K22" s="92">
        <v>1.6</v>
      </c>
      <c r="L22" s="92">
        <v>1.7</v>
      </c>
      <c r="M22" s="92">
        <v>1.7</v>
      </c>
      <c r="N22" s="93">
        <v>1.8</v>
      </c>
      <c r="O22" s="138"/>
      <c r="P22" s="138"/>
      <c r="Q22" s="138"/>
      <c r="R22" s="138"/>
      <c r="S22" s="138"/>
    </row>
    <row r="23" spans="1:19" ht="21" customHeight="1">
      <c r="A23" s="124" t="s">
        <v>289</v>
      </c>
      <c r="B23" s="129">
        <v>5.95</v>
      </c>
      <c r="C23" s="92">
        <v>8.6</v>
      </c>
      <c r="D23" s="92">
        <v>8.6</v>
      </c>
      <c r="E23" s="92">
        <v>8.6999999999999993</v>
      </c>
      <c r="F23" s="92">
        <v>8.6999999999999993</v>
      </c>
      <c r="G23" s="92">
        <v>7.2</v>
      </c>
      <c r="H23" s="93">
        <v>7.2</v>
      </c>
      <c r="I23" s="92">
        <v>5.8</v>
      </c>
      <c r="J23" s="92">
        <v>2.4</v>
      </c>
      <c r="K23" s="92">
        <v>1.9</v>
      </c>
      <c r="L23" s="92">
        <v>0.4</v>
      </c>
      <c r="M23" s="92">
        <v>0.4</v>
      </c>
      <c r="N23" s="93">
        <v>0.7</v>
      </c>
      <c r="O23" s="138"/>
      <c r="P23" s="138"/>
      <c r="Q23" s="138"/>
      <c r="R23" s="138"/>
      <c r="S23" s="138"/>
    </row>
    <row r="24" spans="1:19" s="117" customFormat="1" ht="21" customHeight="1">
      <c r="A24" s="126" t="s">
        <v>292</v>
      </c>
      <c r="B24" s="127">
        <v>100</v>
      </c>
      <c r="C24" s="94">
        <v>3.4</v>
      </c>
      <c r="D24" s="94">
        <v>4.2</v>
      </c>
      <c r="E24" s="94">
        <v>4.3</v>
      </c>
      <c r="F24" s="94">
        <v>3.9</v>
      </c>
      <c r="G24" s="94">
        <v>3.7</v>
      </c>
      <c r="H24" s="95">
        <v>3.7</v>
      </c>
      <c r="I24" s="94">
        <v>3.9</v>
      </c>
      <c r="J24" s="94">
        <v>2.6</v>
      </c>
      <c r="K24" s="94">
        <v>2.2000000000000002</v>
      </c>
      <c r="L24" s="94">
        <v>4</v>
      </c>
      <c r="M24" s="94">
        <v>4</v>
      </c>
      <c r="N24" s="95">
        <v>4</v>
      </c>
      <c r="O24" s="138"/>
      <c r="P24" s="138"/>
      <c r="Q24" s="138"/>
      <c r="R24" s="138"/>
      <c r="S24" s="138"/>
    </row>
    <row r="25" spans="1:19">
      <c r="I25" s="165"/>
      <c r="J25" s="138"/>
      <c r="K25" s="138"/>
      <c r="L25" s="138"/>
      <c r="M25" s="138"/>
      <c r="N25" s="138"/>
      <c r="O25" s="138"/>
      <c r="P25" s="138"/>
      <c r="Q25" s="138"/>
      <c r="R25" s="138"/>
      <c r="S25" s="138"/>
    </row>
    <row r="26" spans="1:19">
      <c r="I26" s="165"/>
      <c r="J26" s="138"/>
      <c r="K26" s="138"/>
      <c r="L26" s="138"/>
      <c r="M26" s="138"/>
      <c r="N26" s="138"/>
      <c r="O26" s="138"/>
      <c r="P26" s="138"/>
      <c r="Q26" s="138"/>
      <c r="R26" s="138"/>
      <c r="S26" s="138"/>
    </row>
    <row r="27" spans="1:19">
      <c r="C27" s="130"/>
      <c r="D27" s="130"/>
      <c r="E27" s="130"/>
      <c r="F27" s="130"/>
      <c r="G27" s="130"/>
      <c r="H27" s="130"/>
      <c r="I27" s="165"/>
      <c r="J27" s="138"/>
      <c r="K27" s="138"/>
      <c r="L27" s="138"/>
      <c r="M27" s="138"/>
      <c r="N27" s="138"/>
      <c r="O27" s="138"/>
      <c r="P27" s="138"/>
      <c r="Q27" s="138"/>
      <c r="R27" s="138"/>
      <c r="S27" s="138"/>
    </row>
    <row r="28" spans="1:19">
      <c r="I28" s="165"/>
      <c r="J28" s="138"/>
      <c r="K28" s="138"/>
      <c r="L28" s="138"/>
      <c r="M28" s="138"/>
      <c r="N28" s="138"/>
      <c r="O28" s="138"/>
      <c r="P28" s="138"/>
      <c r="Q28" s="138"/>
      <c r="R28" s="138"/>
      <c r="S28" s="138"/>
    </row>
    <row r="29" spans="1:19">
      <c r="I29" s="165"/>
      <c r="J29" s="138"/>
      <c r="K29" s="138"/>
      <c r="L29" s="138"/>
      <c r="M29" s="138"/>
      <c r="N29" s="138"/>
      <c r="O29" s="138"/>
      <c r="P29" s="138"/>
      <c r="Q29" s="138"/>
      <c r="R29" s="138"/>
      <c r="S29" s="138"/>
    </row>
    <row r="31" spans="1:19">
      <c r="C31" s="130"/>
      <c r="D31" s="130"/>
      <c r="E31" s="130"/>
      <c r="F31" s="130"/>
      <c r="G31" s="130"/>
      <c r="H31" s="130"/>
    </row>
  </sheetData>
  <mergeCells count="5">
    <mergeCell ref="A6:A7"/>
    <mergeCell ref="B6:B7"/>
    <mergeCell ref="C6:N6"/>
    <mergeCell ref="A1:N1"/>
    <mergeCell ref="A2:N2"/>
  </mergeCells>
  <printOptions horizontalCentered="1" verticalCentered="1"/>
  <pageMargins left="0.75" right="0" top="0.75" bottom="0.75" header="0.5" footer="0.5"/>
  <pageSetup paperSize="9" orientation="landscape" horizontalDpi="300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7E97A2-3A00-4B62-BD2C-C85DD9D15E1D}"/>
</file>

<file path=customXml/itemProps2.xml><?xml version="1.0" encoding="utf-8"?>
<ds:datastoreItem xmlns:ds="http://schemas.openxmlformats.org/officeDocument/2006/customXml" ds:itemID="{AE7DF32B-DD82-4C9E-856E-0B69767AE1B1}"/>
</file>

<file path=customXml/itemProps3.xml><?xml version="1.0" encoding="utf-8"?>
<ds:datastoreItem xmlns:ds="http://schemas.openxmlformats.org/officeDocument/2006/customXml" ds:itemID="{CC648E21-C80F-4C0B-B1A5-E56F12394D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May (2)</vt:lpstr>
      <vt:lpstr>Tab1.1</vt:lpstr>
      <vt:lpstr>Tab1.2</vt:lpstr>
      <vt:lpstr>Tab1.3 </vt:lpstr>
      <vt:lpstr>Tab1.4</vt:lpstr>
      <vt:lpstr>Tab1.5</vt:lpstr>
      <vt:lpstr>Tab2.1</vt:lpstr>
      <vt:lpstr>Tab2.2 </vt:lpstr>
      <vt:lpstr>Tab2.3 </vt:lpstr>
      <vt:lpstr>Tab2.4</vt:lpstr>
      <vt:lpstr>Tab2.5</vt:lpstr>
      <vt:lpstr>Tab3.1 (multiple base) 01-12</vt:lpstr>
      <vt:lpstr>Table 3.2 (singlebase) 01-12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Persand</dc:creator>
  <cp:lastModifiedBy>lpersand</cp:lastModifiedBy>
  <cp:lastPrinted>2012-08-02T05:46:07Z</cp:lastPrinted>
  <dcterms:created xsi:type="dcterms:W3CDTF">2002-04-30T07:11:29Z</dcterms:created>
  <dcterms:modified xsi:type="dcterms:W3CDTF">2012-08-02T05:46:21Z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