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0" yWindow="65521" windowWidth="10845" windowHeight="9585" firstSheet="2" activeTab="2"/>
  </bookViews>
  <sheets>
    <sheet name="May (2)" sheetId="1" state="hidden" r:id="rId1"/>
    <sheet name="Tab1.1&amp;2.2" sheetId="2" r:id="rId2"/>
    <sheet name="Tab1.2&amp;2.2" sheetId="3" r:id="rId3"/>
    <sheet name="Tab1.3&amp;2.3 " sheetId="4" r:id="rId4"/>
    <sheet name="Tab1.4&amp;2.4" sheetId="5" r:id="rId5"/>
    <sheet name="Tab1.5&amp;2.5" sheetId="6" r:id="rId6"/>
    <sheet name="Tab3.1 (multiple base)98-2010" sheetId="7" r:id="rId7"/>
    <sheet name="Table 3.2(singlebase) 98-2010" sheetId="8" r:id="rId8"/>
  </sheets>
  <definedNames>
    <definedName name="_xlnm.Print_Area" localSheetId="5">'Tab1.5&amp;2.5'!$A$6:$J$64</definedName>
    <definedName name="_xlnm.Print_Area" localSheetId="6">'Tab3.1 (multiple base)98-2010'!$A$1:$N$22</definedName>
  </definedNames>
  <calcPr fullCalcOnLoad="1"/>
</workbook>
</file>

<file path=xl/comments1.xml><?xml version="1.0" encoding="utf-8"?>
<comments xmlns="http://schemas.openxmlformats.org/spreadsheetml/2006/main">
  <authors>
    <author>francesca</author>
  </authors>
  <commentList>
    <comment ref="Z136" authorId="0">
      <text>
        <r>
          <rPr>
            <b/>
            <sz val="8"/>
            <rFont val="Tahoma"/>
            <family val="2"/>
          </rPr>
          <t>francesca:</t>
        </r>
        <r>
          <rPr>
            <sz val="8"/>
            <rFont val="Tahoma"/>
            <family val="2"/>
          </rPr>
          <t xml:space="preserve">
imputed noprice for Cpe</t>
        </r>
      </text>
    </comment>
    <comment ref="Z147" authorId="0">
      <text>
        <r>
          <rPr>
            <b/>
            <sz val="8"/>
            <rFont val="Tahoma"/>
            <family val="2"/>
          </rPr>
          <t>francesca:</t>
        </r>
        <r>
          <rPr>
            <sz val="8"/>
            <rFont val="Tahoma"/>
            <family val="2"/>
          </rPr>
          <t xml:space="preserve">
imputed noprice for Cpe</t>
        </r>
      </text>
    </comment>
    <comment ref="Z156" authorId="0">
      <text>
        <r>
          <rPr>
            <b/>
            <sz val="8"/>
            <rFont val="Tahoma"/>
            <family val="2"/>
          </rPr>
          <t>francesca:</t>
        </r>
        <r>
          <rPr>
            <sz val="8"/>
            <rFont val="Tahoma"/>
            <family val="2"/>
          </rPr>
          <t xml:space="preserve">
imputed no price for RHILL</t>
        </r>
      </text>
    </comment>
    <comment ref="Z169" authorId="0">
      <text>
        <r>
          <rPr>
            <b/>
            <sz val="8"/>
            <rFont val="Tahoma"/>
            <family val="2"/>
          </rPr>
          <t>francesca:</t>
        </r>
        <r>
          <rPr>
            <sz val="8"/>
            <rFont val="Tahoma"/>
            <family val="2"/>
          </rPr>
          <t xml:space="preserve">
imputed noprice for Cpe</t>
        </r>
      </text>
    </comment>
    <comment ref="Z180" authorId="0">
      <text>
        <r>
          <rPr>
            <b/>
            <sz val="8"/>
            <rFont val="Tahoma"/>
            <family val="2"/>
          </rPr>
          <t>francesca:</t>
        </r>
        <r>
          <rPr>
            <sz val="8"/>
            <rFont val="Tahoma"/>
            <family val="2"/>
          </rPr>
          <t xml:space="preserve">
imputed noprice for Cpe</t>
        </r>
      </text>
    </comment>
    <comment ref="AJ189" authorId="0">
      <text>
        <r>
          <rPr>
            <b/>
            <sz val="8"/>
            <rFont val="Tahoma"/>
            <family val="2"/>
          </rPr>
          <t>francesca:</t>
        </r>
        <r>
          <rPr>
            <sz val="8"/>
            <rFont val="Tahoma"/>
            <family val="2"/>
          </rPr>
          <t xml:space="preserve">
Imputed </t>
        </r>
      </text>
    </comment>
    <comment ref="AE227" authorId="0">
      <text>
        <r>
          <rPr>
            <b/>
            <sz val="8"/>
            <rFont val="Tahoma"/>
            <family val="2"/>
          </rPr>
          <t>francesca:</t>
        </r>
        <r>
          <rPr>
            <sz val="8"/>
            <rFont val="Tahoma"/>
            <family val="2"/>
          </rPr>
          <t xml:space="preserve">
Imputed</t>
        </r>
      </text>
    </comment>
    <comment ref="AF227" authorId="0">
      <text>
        <r>
          <rPr>
            <b/>
            <sz val="8"/>
            <rFont val="Tahoma"/>
            <family val="2"/>
          </rPr>
          <t>francesca:</t>
        </r>
        <r>
          <rPr>
            <sz val="8"/>
            <rFont val="Tahoma"/>
            <family val="2"/>
          </rPr>
          <t xml:space="preserve">
Imputed</t>
        </r>
      </text>
    </comment>
    <comment ref="F238" authorId="0">
      <text>
        <r>
          <rPr>
            <b/>
            <sz val="8"/>
            <rFont val="Tahoma"/>
            <family val="2"/>
          </rPr>
          <t>francesca:</t>
        </r>
        <r>
          <rPr>
            <sz val="8"/>
            <rFont val="Tahoma"/>
            <family val="2"/>
          </rPr>
          <t xml:space="preserve">
Imputed</t>
        </r>
      </text>
    </comment>
    <comment ref="G238" authorId="0">
      <text>
        <r>
          <rPr>
            <b/>
            <sz val="8"/>
            <rFont val="Tahoma"/>
            <family val="2"/>
          </rPr>
          <t>francesca:</t>
        </r>
        <r>
          <rPr>
            <sz val="8"/>
            <rFont val="Tahoma"/>
            <family val="2"/>
          </rPr>
          <t xml:space="preserve">
Imputed</t>
        </r>
      </text>
    </comment>
    <comment ref="AE238" authorId="0">
      <text>
        <r>
          <rPr>
            <b/>
            <sz val="8"/>
            <rFont val="Tahoma"/>
            <family val="2"/>
          </rPr>
          <t>francesca:</t>
        </r>
        <r>
          <rPr>
            <sz val="8"/>
            <rFont val="Tahoma"/>
            <family val="2"/>
          </rPr>
          <t xml:space="preserve">
Imputed</t>
        </r>
      </text>
    </comment>
    <comment ref="AF238" authorId="0">
      <text>
        <r>
          <rPr>
            <b/>
            <sz val="8"/>
            <rFont val="Tahoma"/>
            <family val="2"/>
          </rPr>
          <t>francesca:</t>
        </r>
        <r>
          <rPr>
            <sz val="8"/>
            <rFont val="Tahoma"/>
            <family val="2"/>
          </rPr>
          <t xml:space="preserve">
Imputed</t>
        </r>
      </text>
    </comment>
    <comment ref="F239" authorId="0">
      <text>
        <r>
          <rPr>
            <b/>
            <sz val="8"/>
            <rFont val="Tahoma"/>
            <family val="2"/>
          </rPr>
          <t>francesca:</t>
        </r>
        <r>
          <rPr>
            <sz val="8"/>
            <rFont val="Tahoma"/>
            <family val="2"/>
          </rPr>
          <t xml:space="preserve">
Imputed</t>
        </r>
      </text>
    </comment>
    <comment ref="G239" authorId="0">
      <text>
        <r>
          <rPr>
            <b/>
            <sz val="8"/>
            <rFont val="Tahoma"/>
            <family val="2"/>
          </rPr>
          <t>francesca:</t>
        </r>
        <r>
          <rPr>
            <sz val="8"/>
            <rFont val="Tahoma"/>
            <family val="2"/>
          </rPr>
          <t xml:space="preserve">
Imputed</t>
        </r>
      </text>
    </comment>
    <comment ref="AE239" authorId="0">
      <text>
        <r>
          <rPr>
            <b/>
            <sz val="8"/>
            <rFont val="Tahoma"/>
            <family val="2"/>
          </rPr>
          <t>francesca:</t>
        </r>
        <r>
          <rPr>
            <sz val="8"/>
            <rFont val="Tahoma"/>
            <family val="2"/>
          </rPr>
          <t xml:space="preserve">
Imputed</t>
        </r>
      </text>
    </comment>
    <comment ref="AF239" authorId="0">
      <text>
        <r>
          <rPr>
            <b/>
            <sz val="8"/>
            <rFont val="Tahoma"/>
            <family val="2"/>
          </rPr>
          <t>francesca:</t>
        </r>
        <r>
          <rPr>
            <sz val="8"/>
            <rFont val="Tahoma"/>
            <family val="2"/>
          </rPr>
          <t xml:space="preserve">
Imputed</t>
        </r>
      </text>
    </comment>
    <comment ref="K279" authorId="0">
      <text>
        <r>
          <rPr>
            <b/>
            <sz val="8"/>
            <rFont val="Tahoma"/>
            <family val="2"/>
          </rPr>
          <t>francesca:</t>
        </r>
        <r>
          <rPr>
            <sz val="8"/>
            <rFont val="Tahoma"/>
            <family val="2"/>
          </rPr>
          <t xml:space="preserve">
</t>
        </r>
      </text>
    </comment>
    <comment ref="L279" authorId="0">
      <text>
        <r>
          <rPr>
            <b/>
            <sz val="8"/>
            <rFont val="Tahoma"/>
            <family val="2"/>
          </rPr>
          <t>francesca:</t>
        </r>
        <r>
          <rPr>
            <sz val="8"/>
            <rFont val="Tahoma"/>
            <family val="2"/>
          </rPr>
          <t xml:space="preserve">
</t>
        </r>
      </text>
    </comment>
    <comment ref="AE279" authorId="0">
      <text>
        <r>
          <rPr>
            <b/>
            <sz val="8"/>
            <rFont val="Tahoma"/>
            <family val="2"/>
          </rPr>
          <t>francesca:</t>
        </r>
        <r>
          <rPr>
            <sz val="8"/>
            <rFont val="Tahoma"/>
            <family val="2"/>
          </rPr>
          <t xml:space="preserve">
</t>
        </r>
      </text>
    </comment>
    <comment ref="AF279" authorId="0">
      <text>
        <r>
          <rPr>
            <b/>
            <sz val="8"/>
            <rFont val="Tahoma"/>
            <family val="2"/>
          </rPr>
          <t>francesca:</t>
        </r>
        <r>
          <rPr>
            <sz val="8"/>
            <rFont val="Tahoma"/>
            <family val="2"/>
          </rPr>
          <t xml:space="preserve">
</t>
        </r>
      </text>
    </comment>
    <comment ref="AY364" authorId="0">
      <text>
        <r>
          <rPr>
            <b/>
            <sz val="8"/>
            <rFont val="Tahoma"/>
            <family val="2"/>
          </rPr>
          <t>francesca:
1078 recorded</t>
        </r>
        <r>
          <rPr>
            <sz val="8"/>
            <rFont val="Tahoma"/>
            <family val="2"/>
          </rPr>
          <t xml:space="preserve">
</t>
        </r>
      </text>
    </comment>
    <comment ref="AY365" authorId="0">
      <text>
        <r>
          <rPr>
            <b/>
            <sz val="8"/>
            <rFont val="Tahoma"/>
            <family val="2"/>
          </rPr>
          <t>francesca:</t>
        </r>
        <r>
          <rPr>
            <sz val="8"/>
            <rFont val="Tahoma"/>
            <family val="2"/>
          </rPr>
          <t xml:space="preserve">
imputed
</t>
        </r>
      </text>
    </comment>
    <comment ref="AY372" authorId="0">
      <text>
        <r>
          <rPr>
            <b/>
            <sz val="8"/>
            <rFont val="Tahoma"/>
            <family val="2"/>
          </rPr>
          <t>francesca:</t>
        </r>
        <r>
          <rPr>
            <sz val="8"/>
            <rFont val="Tahoma"/>
            <family val="2"/>
          </rPr>
          <t xml:space="preserve">
imputed
</t>
        </r>
      </text>
    </comment>
    <comment ref="AY373" authorId="0">
      <text>
        <r>
          <rPr>
            <b/>
            <sz val="8"/>
            <rFont val="Tahoma"/>
            <family val="2"/>
          </rPr>
          <t>francesca:</t>
        </r>
        <r>
          <rPr>
            <sz val="8"/>
            <rFont val="Tahoma"/>
            <family val="2"/>
          </rPr>
          <t xml:space="preserve">
1667 recorded</t>
        </r>
      </text>
    </comment>
    <comment ref="AY376" authorId="0">
      <text>
        <r>
          <rPr>
            <b/>
            <sz val="8"/>
            <rFont val="Tahoma"/>
            <family val="2"/>
          </rPr>
          <t>francesca:</t>
        </r>
        <r>
          <rPr>
            <sz val="8"/>
            <rFont val="Tahoma"/>
            <family val="2"/>
          </rPr>
          <t xml:space="preserve">
imputed</t>
        </r>
      </text>
    </comment>
    <comment ref="AY427" authorId="0">
      <text>
        <r>
          <rPr>
            <b/>
            <sz val="8"/>
            <rFont val="Tahoma"/>
            <family val="2"/>
          </rPr>
          <t>francesca:</t>
        </r>
        <r>
          <rPr>
            <sz val="8"/>
            <rFont val="Tahoma"/>
            <family val="2"/>
          </rPr>
          <t xml:space="preserve">
imputed</t>
        </r>
      </text>
    </comment>
    <comment ref="AY449" authorId="0">
      <text>
        <r>
          <rPr>
            <b/>
            <sz val="8"/>
            <rFont val="Tahoma"/>
            <family val="2"/>
          </rPr>
          <t>francesca:</t>
        </r>
        <r>
          <rPr>
            <sz val="8"/>
            <rFont val="Tahoma"/>
            <family val="2"/>
          </rPr>
          <t xml:space="preserve">
imputed</t>
        </r>
      </text>
    </comment>
    <comment ref="AY459" authorId="0">
      <text>
        <r>
          <rPr>
            <b/>
            <sz val="8"/>
            <rFont val="Tahoma"/>
            <family val="2"/>
          </rPr>
          <t>francesca:</t>
        </r>
        <r>
          <rPr>
            <sz val="8"/>
            <rFont val="Tahoma"/>
            <family val="2"/>
          </rPr>
          <t xml:space="preserve">
imputed
</t>
        </r>
      </text>
    </comment>
    <comment ref="AY460" authorId="0">
      <text>
        <r>
          <rPr>
            <b/>
            <sz val="8"/>
            <rFont val="Tahoma"/>
            <family val="2"/>
          </rPr>
          <t>francesca:</t>
        </r>
        <r>
          <rPr>
            <sz val="8"/>
            <rFont val="Tahoma"/>
            <family val="2"/>
          </rPr>
          <t xml:space="preserve">
imputed
</t>
        </r>
      </text>
    </comment>
    <comment ref="AY461" authorId="0">
      <text>
        <r>
          <rPr>
            <b/>
            <sz val="8"/>
            <rFont val="Tahoma"/>
            <family val="2"/>
          </rPr>
          <t>francesca:</t>
        </r>
        <r>
          <rPr>
            <sz val="8"/>
            <rFont val="Tahoma"/>
            <family val="2"/>
          </rPr>
          <t xml:space="preserve">
imputed
</t>
        </r>
      </text>
    </comment>
    <comment ref="AY465" authorId="0">
      <text>
        <r>
          <rPr>
            <b/>
            <sz val="8"/>
            <rFont val="Tahoma"/>
            <family val="2"/>
          </rPr>
          <t>francesca:</t>
        </r>
        <r>
          <rPr>
            <sz val="8"/>
            <rFont val="Tahoma"/>
            <family val="2"/>
          </rPr>
          <t xml:space="preserve">
imputed</t>
        </r>
      </text>
    </comment>
    <comment ref="AY482" authorId="0">
      <text>
        <r>
          <rPr>
            <b/>
            <sz val="8"/>
            <rFont val="Tahoma"/>
            <family val="2"/>
          </rPr>
          <t>francesca:</t>
        </r>
        <r>
          <rPr>
            <sz val="8"/>
            <rFont val="Tahoma"/>
            <family val="2"/>
          </rPr>
          <t xml:space="preserve">
imputed</t>
        </r>
      </text>
    </comment>
    <comment ref="BN531" authorId="0">
      <text>
        <r>
          <rPr>
            <b/>
            <sz val="8"/>
            <rFont val="Tahoma"/>
            <family val="2"/>
          </rPr>
          <t>francesca:</t>
        </r>
        <r>
          <rPr>
            <sz val="8"/>
            <rFont val="Tahoma"/>
            <family val="2"/>
          </rPr>
          <t xml:space="preserve">
imputed</t>
        </r>
      </text>
    </comment>
    <comment ref="BO531" authorId="0">
      <text>
        <r>
          <rPr>
            <b/>
            <sz val="8"/>
            <rFont val="Tahoma"/>
            <family val="2"/>
          </rPr>
          <t>francesca:</t>
        </r>
        <r>
          <rPr>
            <sz val="8"/>
            <rFont val="Tahoma"/>
            <family val="2"/>
          </rPr>
          <t xml:space="preserve">
imputed</t>
        </r>
      </text>
    </comment>
    <comment ref="BX808" authorId="0">
      <text>
        <r>
          <rPr>
            <b/>
            <sz val="8"/>
            <rFont val="Tahoma"/>
            <family val="2"/>
          </rPr>
          <t>francesca:</t>
        </r>
        <r>
          <rPr>
            <sz val="8"/>
            <rFont val="Tahoma"/>
            <family val="2"/>
          </rPr>
          <t xml:space="preserve">
imputed</t>
        </r>
      </text>
    </comment>
    <comment ref="BY808" authorId="0">
      <text>
        <r>
          <rPr>
            <b/>
            <sz val="8"/>
            <rFont val="Tahoma"/>
            <family val="2"/>
          </rPr>
          <t>francesca:</t>
        </r>
        <r>
          <rPr>
            <sz val="8"/>
            <rFont val="Tahoma"/>
            <family val="2"/>
          </rPr>
          <t xml:space="preserve">
imputed</t>
        </r>
      </text>
    </comment>
    <comment ref="BX860" authorId="0">
      <text>
        <r>
          <rPr>
            <b/>
            <sz val="8"/>
            <rFont val="Tahoma"/>
            <family val="2"/>
          </rPr>
          <t>francesca:</t>
        </r>
        <r>
          <rPr>
            <sz val="8"/>
            <rFont val="Tahoma"/>
            <family val="2"/>
          </rPr>
          <t xml:space="preserve">
imputed</t>
        </r>
      </text>
    </comment>
    <comment ref="BY860" authorId="0">
      <text>
        <r>
          <rPr>
            <b/>
            <sz val="8"/>
            <rFont val="Tahoma"/>
            <family val="2"/>
          </rPr>
          <t>francesca:</t>
        </r>
        <r>
          <rPr>
            <sz val="8"/>
            <rFont val="Tahoma"/>
            <family val="2"/>
          </rPr>
          <t xml:space="preserve">
imputed</t>
        </r>
      </text>
    </comment>
    <comment ref="BX892" authorId="0">
      <text>
        <r>
          <rPr>
            <b/>
            <sz val="8"/>
            <rFont val="Tahoma"/>
            <family val="2"/>
          </rPr>
          <t>francesca:</t>
        </r>
        <r>
          <rPr>
            <sz val="8"/>
            <rFont val="Tahoma"/>
            <family val="2"/>
          </rPr>
          <t xml:space="preserve">
imputed</t>
        </r>
      </text>
    </comment>
    <comment ref="BY892" authorId="0">
      <text>
        <r>
          <rPr>
            <b/>
            <sz val="8"/>
            <rFont val="Tahoma"/>
            <family val="2"/>
          </rPr>
          <t>francesca:</t>
        </r>
        <r>
          <rPr>
            <sz val="8"/>
            <rFont val="Tahoma"/>
            <family val="2"/>
          </rPr>
          <t xml:space="preserve">
imputed</t>
        </r>
      </text>
    </comment>
    <comment ref="BX894" authorId="0">
      <text>
        <r>
          <rPr>
            <b/>
            <sz val="8"/>
            <rFont val="Tahoma"/>
            <family val="2"/>
          </rPr>
          <t>francesca:</t>
        </r>
        <r>
          <rPr>
            <sz val="8"/>
            <rFont val="Tahoma"/>
            <family val="2"/>
          </rPr>
          <t xml:space="preserve">
imputed</t>
        </r>
      </text>
    </comment>
    <comment ref="BY894" authorId="0">
      <text>
        <r>
          <rPr>
            <b/>
            <sz val="8"/>
            <rFont val="Tahoma"/>
            <family val="2"/>
          </rPr>
          <t>francesca:</t>
        </r>
        <r>
          <rPr>
            <sz val="8"/>
            <rFont val="Tahoma"/>
            <family val="2"/>
          </rPr>
          <t xml:space="preserve">
imputed</t>
        </r>
      </text>
    </comment>
    <comment ref="CC945" authorId="0">
      <text>
        <r>
          <rPr>
            <b/>
            <sz val="8"/>
            <rFont val="Tahoma"/>
            <family val="2"/>
          </rPr>
          <t>francesca:</t>
        </r>
        <r>
          <rPr>
            <sz val="8"/>
            <rFont val="Tahoma"/>
            <family val="2"/>
          </rPr>
          <t xml:space="preserve">
imputed</t>
        </r>
      </text>
    </comment>
    <comment ref="CD945" authorId="0">
      <text>
        <r>
          <rPr>
            <b/>
            <sz val="8"/>
            <rFont val="Tahoma"/>
            <family val="2"/>
          </rPr>
          <t>francesca:</t>
        </r>
        <r>
          <rPr>
            <sz val="8"/>
            <rFont val="Tahoma"/>
            <family val="2"/>
          </rPr>
          <t xml:space="preserve">
imputed</t>
        </r>
      </text>
    </comment>
  </commentList>
</comments>
</file>

<file path=xl/sharedStrings.xml><?xml version="1.0" encoding="utf-8"?>
<sst xmlns="http://schemas.openxmlformats.org/spreadsheetml/2006/main" count="1990" uniqueCount="350">
  <si>
    <t>Item</t>
  </si>
  <si>
    <t>Region</t>
  </si>
  <si>
    <t>Unit</t>
  </si>
  <si>
    <t>Wt/item/Cat</t>
  </si>
  <si>
    <t>Base Price</t>
  </si>
  <si>
    <t>B</t>
  </si>
  <si>
    <t>Current Price</t>
  </si>
  <si>
    <t>C</t>
  </si>
  <si>
    <t>Price Relative</t>
  </si>
  <si>
    <t>R=C/B</t>
  </si>
  <si>
    <t>RW(ic)</t>
  </si>
  <si>
    <t>W(ic)</t>
  </si>
  <si>
    <t>Weighted Pr Rel</t>
  </si>
  <si>
    <t>LABOUR</t>
  </si>
  <si>
    <t>Skilled</t>
  </si>
  <si>
    <t>R. Hill</t>
  </si>
  <si>
    <t>P. Louis</t>
  </si>
  <si>
    <t>Curepipe</t>
  </si>
  <si>
    <t>Q.Bornes</t>
  </si>
  <si>
    <t>Vacoas</t>
  </si>
  <si>
    <t>Goodlands</t>
  </si>
  <si>
    <t>Flacq</t>
  </si>
  <si>
    <t>Mbourg</t>
  </si>
  <si>
    <t xml:space="preserve">Monthly </t>
  </si>
  <si>
    <t>Unskilled</t>
  </si>
  <si>
    <t>PLANT</t>
  </si>
  <si>
    <t>WC1: Setting up</t>
  </si>
  <si>
    <t>WC2: Setting out</t>
  </si>
  <si>
    <t>Salary</t>
  </si>
  <si>
    <t>Weight per Main Input Category</t>
  </si>
  <si>
    <t>Day/Hire</t>
  </si>
  <si>
    <t>Metal plaques</t>
  </si>
  <si>
    <t>MATERIALS</t>
  </si>
  <si>
    <t>(remplissage)</t>
  </si>
  <si>
    <t>Ton</t>
  </si>
  <si>
    <t>PL(TR)</t>
  </si>
  <si>
    <t>La Resv.</t>
  </si>
  <si>
    <t>Sud conc.</t>
  </si>
  <si>
    <t>La Mec.</t>
  </si>
  <si>
    <t>Gd(P'or)</t>
  </si>
  <si>
    <t>Fl(Fast)</t>
  </si>
  <si>
    <t>Mbg(PM)</t>
  </si>
  <si>
    <t>SteMarie</t>
  </si>
  <si>
    <t>Proban</t>
  </si>
  <si>
    <t>Geof Rd</t>
  </si>
  <si>
    <t>Agg 3/4</t>
  </si>
  <si>
    <t>(Beton)</t>
  </si>
  <si>
    <t>Washed</t>
  </si>
  <si>
    <t>Rocksand</t>
  </si>
  <si>
    <t>Cement</t>
  </si>
  <si>
    <t>50 kg bag</t>
  </si>
  <si>
    <t>Steel bars 6mm</t>
  </si>
  <si>
    <t>Nr</t>
  </si>
  <si>
    <t>Steel bar 8 mm</t>
  </si>
  <si>
    <t>Steel bar 10 mm</t>
  </si>
  <si>
    <t>Steel bar 12 mm</t>
  </si>
  <si>
    <t>Binding wire</t>
  </si>
  <si>
    <t>Kg</t>
  </si>
  <si>
    <t>Concrete blocks</t>
  </si>
  <si>
    <t>6'' (150 mm)</t>
  </si>
  <si>
    <t>ft</t>
  </si>
  <si>
    <t>Rondins</t>
  </si>
  <si>
    <t>Cast iron sheeting</t>
  </si>
  <si>
    <t>8' x 4' x 4mm</t>
  </si>
  <si>
    <t>sheet</t>
  </si>
  <si>
    <t>8'' x 1''</t>
  </si>
  <si>
    <t>Meranti tringle</t>
  </si>
  <si>
    <t>2'' x 1''</t>
  </si>
  <si>
    <t>Gallon</t>
  </si>
  <si>
    <t>m</t>
  </si>
  <si>
    <t>Box</t>
  </si>
  <si>
    <t>TRANSPORT</t>
  </si>
  <si>
    <t>Blocks</t>
  </si>
  <si>
    <t>P D'Or to Goodlands</t>
  </si>
  <si>
    <t>Geoffroy to Rose Hill</t>
  </si>
  <si>
    <t>Aggregate</t>
  </si>
  <si>
    <t>Load: 10 T</t>
  </si>
  <si>
    <t>Labour</t>
  </si>
  <si>
    <t>Plant</t>
  </si>
  <si>
    <t>Materials</t>
  </si>
  <si>
    <t>Transport</t>
  </si>
  <si>
    <t>Hinges</t>
  </si>
  <si>
    <t>BaseRW:</t>
  </si>
  <si>
    <t>New RW:</t>
  </si>
  <si>
    <t>Weight  per item (Wi)</t>
  </si>
  <si>
    <t>Total RW per item (RWi) BASE</t>
  </si>
  <si>
    <t>Total RW per item (RWi) CURRENT</t>
  </si>
  <si>
    <t>Change in RWi</t>
  </si>
  <si>
    <t>Total Work Category</t>
  </si>
  <si>
    <t>Base RW:</t>
  </si>
  <si>
    <t>Weight</t>
  </si>
  <si>
    <t>Input Categories (IC)</t>
  </si>
  <si>
    <t xml:space="preserve">Name </t>
  </si>
  <si>
    <t>Current RW</t>
  </si>
  <si>
    <t>Base RW</t>
  </si>
  <si>
    <t>Change in RW</t>
  </si>
  <si>
    <t>Index</t>
  </si>
  <si>
    <t>Hire of plant</t>
  </si>
  <si>
    <t>Hardcore</t>
  </si>
  <si>
    <t>Sand</t>
  </si>
  <si>
    <t>Steel bars</t>
  </si>
  <si>
    <t>Block</t>
  </si>
  <si>
    <t>Carpentry</t>
  </si>
  <si>
    <t>Iron sheet</t>
  </si>
  <si>
    <t>Joinery</t>
  </si>
  <si>
    <t>Metal openings</t>
  </si>
  <si>
    <t>Tiles</t>
  </si>
  <si>
    <t>Paint</t>
  </si>
  <si>
    <t>Sanitary</t>
  </si>
  <si>
    <t>Plumbing</t>
  </si>
  <si>
    <t>Other</t>
  </si>
  <si>
    <t xml:space="preserve"> </t>
  </si>
  <si>
    <t>JCB Excavator incl operator</t>
  </si>
  <si>
    <t>Concrete Mixer and Compressor</t>
  </si>
  <si>
    <t>Fibreglass decorative colums formwork - 1 set</t>
  </si>
  <si>
    <t xml:space="preserve">Cornice -aluminium </t>
  </si>
  <si>
    <t>per feet for 12 days</t>
  </si>
  <si>
    <t>12 Days/sqft</t>
  </si>
  <si>
    <t>nr/day</t>
  </si>
  <si>
    <t>WC3: Earthworks</t>
  </si>
  <si>
    <t>WC4: Concrete</t>
  </si>
  <si>
    <t>WC5: Reinforcement</t>
  </si>
  <si>
    <t>WC6: Formwork</t>
  </si>
  <si>
    <t>WC7: Blockwork</t>
  </si>
  <si>
    <t>WC8: Softwood joinery</t>
  </si>
  <si>
    <t>WC9: Aluminium Doors and Openings</t>
  </si>
  <si>
    <t>WC10: Metal Works</t>
  </si>
  <si>
    <t>WC11: Rendering to wall and ceiling</t>
  </si>
  <si>
    <t>WC12: Bed and screed to wall and roof</t>
  </si>
  <si>
    <t>WC13: Tiling</t>
  </si>
  <si>
    <t>WC14: Paintwork</t>
  </si>
  <si>
    <t>WC15: Plumbing and Drainage</t>
  </si>
  <si>
    <t>WC16: Electrical Installation</t>
  </si>
  <si>
    <t>Mr Gokhool</t>
  </si>
  <si>
    <t>Mr V Bujhawon</t>
  </si>
  <si>
    <t>Tikis Group</t>
  </si>
  <si>
    <t>Mr Raj</t>
  </si>
  <si>
    <t>Mr Limone</t>
  </si>
  <si>
    <t>Mr Fawzi</t>
  </si>
  <si>
    <t>Crusher run</t>
  </si>
  <si>
    <t>0-25mm</t>
  </si>
  <si>
    <t>(14-20mm)</t>
  </si>
  <si>
    <t>Agg 1/2</t>
  </si>
  <si>
    <t>(10-14mm)</t>
  </si>
  <si>
    <t>Rock sand(crepi) 0-2 mm</t>
  </si>
  <si>
    <t>Planchette" 3/1" 75mm/25mm</t>
  </si>
  <si>
    <t>Plank 5/6" x 1" (125/180x25mm)</t>
  </si>
  <si>
    <t>Marine Board(Supawood) "8/4"</t>
  </si>
  <si>
    <t>Ordinary Nails 2"</t>
  </si>
  <si>
    <t>Concrete Nails 2"</t>
  </si>
  <si>
    <t>Tringle 2" x 1" (50x25mm)</t>
  </si>
  <si>
    <t>Plywood(ordinary)</t>
  </si>
  <si>
    <t>Meranti plaNk 8" x 1  (200x25mm) ( 14 - 16 ft long)</t>
  </si>
  <si>
    <t>Frame-C1009</t>
  </si>
  <si>
    <t>Bar 5.8 m</t>
  </si>
  <si>
    <t>Global Aluminium</t>
  </si>
  <si>
    <t>Battant-C1022</t>
  </si>
  <si>
    <t>Battant-C1019</t>
  </si>
  <si>
    <t>Separation-C1014</t>
  </si>
  <si>
    <t>Pezette-C1011</t>
  </si>
  <si>
    <t>Rubber-"Lastic"-type Bobble</t>
  </si>
  <si>
    <t>Handles</t>
  </si>
  <si>
    <t>Door Lock</t>
  </si>
  <si>
    <t>Aluminium</t>
  </si>
  <si>
    <t>Galv Angle-Bar - 1 1/2" x 3/16", 18 feet long bar</t>
  </si>
  <si>
    <t>Bar</t>
  </si>
  <si>
    <t>Galv flat bar - 2" x 6mm", 18 feet long bar</t>
  </si>
  <si>
    <t>Galv. Plain sheet 18G, 8' x 4'</t>
  </si>
  <si>
    <t>Sheet</t>
  </si>
  <si>
    <t>Rawl bolt 10 mm</t>
  </si>
  <si>
    <t>unit</t>
  </si>
  <si>
    <t>Bolt 1/4" x 2"</t>
  </si>
  <si>
    <t>Rivet 3/4" x 3/16"</t>
  </si>
  <si>
    <t xml:space="preserve">Box </t>
  </si>
  <si>
    <t>Panel door lock (for Garage door) - China and Germany</t>
  </si>
  <si>
    <t>Pad lock (tarzet) - 6 :, nickle</t>
  </si>
  <si>
    <t>Flat bar (Black) - 25 x 6mm thk, 18 feet bar</t>
  </si>
  <si>
    <t>Solid round bars 10 mm dia. (Black) - 30 feet bar</t>
  </si>
  <si>
    <t>Rawl Bolt 3/8 x 1" (China or India)</t>
  </si>
  <si>
    <t>Solder rods - 5 kg</t>
  </si>
  <si>
    <t>Couplet Metal Plate 180X100mm pour Garage</t>
  </si>
  <si>
    <t>Roulette Brass top Fitting pour Garage</t>
  </si>
  <si>
    <t>Roulette avec Goupille nylon (bottom fitting) pour Garage</t>
  </si>
  <si>
    <t>Roulette 3" (China) metal</t>
  </si>
  <si>
    <t xml:space="preserve">Couplet No 13 </t>
  </si>
  <si>
    <t>Roulette Brass (Cuivre) 120x90mm</t>
  </si>
  <si>
    <t>Tile 8'x10' china</t>
  </si>
  <si>
    <t>Render/tile adhesive - 'Primefix','Permofix' or equivalent</t>
  </si>
  <si>
    <t>20 kg bag</t>
  </si>
  <si>
    <t>Rendering compound (for fairface surfaces)</t>
  </si>
  <si>
    <t>15 kg bag</t>
  </si>
  <si>
    <t>Waterproofing admixture - Type 'Jaycocrete'</t>
  </si>
  <si>
    <t>Adhesive</t>
  </si>
  <si>
    <t>Undercoat -  (for 1 coat)      -  lt</t>
  </si>
  <si>
    <t>litre</t>
  </si>
  <si>
    <t>Emulsion paint - interior type ( for 1 coat)  - white         -  pelle litres</t>
  </si>
  <si>
    <t>Emulsion paint - exterior type ( for 1 coat) - white        - pelle litres</t>
  </si>
  <si>
    <t>Metal primer - 2 pack etch primer</t>
  </si>
  <si>
    <t xml:space="preserve">Gloss paint - undercoat </t>
  </si>
  <si>
    <t>Gloss paint - finishing coat  - white</t>
  </si>
  <si>
    <t>Thinner</t>
  </si>
  <si>
    <t>Pinceaux, 6"</t>
  </si>
  <si>
    <t>Roller brush - rouleux -local</t>
  </si>
  <si>
    <t>PVC round edge (pezette)  - 10 ' long - white</t>
  </si>
  <si>
    <t>50 mm dia. PVC pipe - 20 feet</t>
  </si>
  <si>
    <t>75 mm PVC pipe - non-pressure ( 20 feet)</t>
  </si>
  <si>
    <t>110 mm dia. PVC pipe - 20 feet</t>
  </si>
  <si>
    <t>50 mm Elbow</t>
  </si>
  <si>
    <t>50 mm Cap</t>
  </si>
  <si>
    <t>50 mm UL</t>
  </si>
  <si>
    <t>50/40 mm bushing</t>
  </si>
  <si>
    <t>50 mm bottle trap</t>
  </si>
  <si>
    <t>Elbow 75 mm- 45  º</t>
  </si>
  <si>
    <t>Socket 75 mm</t>
  </si>
  <si>
    <t>110 mm Tee x 87'5</t>
  </si>
  <si>
    <t>110 mm Pan adaptor</t>
  </si>
  <si>
    <t>110 mm vent cowl</t>
  </si>
  <si>
    <t>1/2 "Polypipe' pipe (rolls of 50 m)</t>
  </si>
  <si>
    <t>Brass reducer socket 1/2" x 3/4"</t>
  </si>
  <si>
    <t>Brass elbow (fix) female  15 x  1/2</t>
  </si>
  <si>
    <t>Brass Elbow 15 (polycop)</t>
  </si>
  <si>
    <t>Swanneck Sink tap - "Robinet Levier" - straight type Moreno( Italy) or equivalent</t>
  </si>
  <si>
    <t>½ " C.p Bip tap  'Cobra'</t>
  </si>
  <si>
    <t xml:space="preserve">Low Level W.C suite in vitreous china type Armitage S.A or Vaal </t>
  </si>
  <si>
    <t>Heavy duty plastic cistern and flush mechanism</t>
  </si>
  <si>
    <t>Double bowl stainless steel sink complete withS.Africa 6feet</t>
  </si>
  <si>
    <t>Water tank 1000L-Resiglas</t>
  </si>
  <si>
    <t>cylindrical</t>
  </si>
  <si>
    <t>Resiglas</t>
  </si>
  <si>
    <t>Fibreglass septic tank-Resiglas size 2.45m long*0.75m wide*1.35m deep</t>
  </si>
  <si>
    <t>Distribution Board (2x12 modules), Surface Type c/w E &amp; N Link, Rail &amp; Plastron (IP 40) (COFFRET)</t>
  </si>
  <si>
    <t xml:space="preserve"> MCB (Miniature circuit breaker)  63A, Double Pole (make Legrand) </t>
  </si>
  <si>
    <t>RCCB (Residual Current Circuit Breaker) 63A, 30mA, Double Pole (make Legrand)</t>
  </si>
  <si>
    <t>Double Switch Socket 13A ( 3 pin) with Neon (make Legrand or Hageer or  PDL)</t>
  </si>
  <si>
    <t>Single Switch Socket 13A ( 3 pin) with Neon (make Legrand or Hager or  PDL)</t>
  </si>
  <si>
    <t>Switch 10A 1G1W with mounting box  LEAR</t>
  </si>
  <si>
    <t>Switch 10A 2G2W with mounting box LEAR</t>
  </si>
  <si>
    <t>Cooker unit 45A + switch socket complete with mounting box</t>
  </si>
  <si>
    <t>Single core cable, 2.5mm2 semi flexible (power sockets)</t>
  </si>
  <si>
    <t>Single core cable, 6.0mm2 semi flexible (water heater and oven)</t>
  </si>
  <si>
    <t>P.V.C. Trunking 40x20mm (6' 6 long)</t>
  </si>
  <si>
    <t>2 m strip/Nr</t>
  </si>
  <si>
    <t>P.V.C. Trunking 16x25mm or 36 x 12.5 mm</t>
  </si>
  <si>
    <t>P.V.C. Trunking 20x10mm</t>
  </si>
  <si>
    <t>Indoor fluorescent fitting complete with 1 x 36W tube</t>
  </si>
  <si>
    <t>Electrical</t>
  </si>
  <si>
    <t>Load: 600 units 10T</t>
  </si>
  <si>
    <t>22 Gauge/24</t>
  </si>
  <si>
    <r>
      <t xml:space="preserve">CONSTRUCTION PRICE INDEX -  July 09 </t>
    </r>
    <r>
      <rPr>
        <b/>
        <sz val="10"/>
        <color indexed="10"/>
        <rFont val="Calibri"/>
        <family val="2"/>
      </rPr>
      <t xml:space="preserve">Reference month- Base Weights: 2nd Quarter 2009 </t>
    </r>
  </si>
  <si>
    <t>HIRE OF PLANT</t>
  </si>
  <si>
    <t>MATERIALS :</t>
  </si>
  <si>
    <t>Hardcore (remplissage)</t>
  </si>
  <si>
    <t>Steel bars (armature)</t>
  </si>
  <si>
    <t>Galvanised corrugated cast iron sheeting</t>
  </si>
  <si>
    <t>Timber: (a) Carpentry</t>
  </si>
  <si>
    <t xml:space="preserve">              (b) Joinery</t>
  </si>
  <si>
    <t>Aluminium openings</t>
  </si>
  <si>
    <t>Ceramic tiles</t>
  </si>
  <si>
    <t>Sanitary installation</t>
  </si>
  <si>
    <t>Electrical installation</t>
  </si>
  <si>
    <t>Input Categories</t>
  </si>
  <si>
    <t>Dec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</si>
  <si>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</si>
  <si>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</si>
  <si>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</si>
  <si>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</si>
  <si>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</si>
  <si>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</si>
  <si>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</si>
  <si>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</si>
  <si>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</si>
  <si>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</si>
  <si>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</si>
  <si>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Work Categories</t>
  </si>
  <si>
    <t>1.  Setting up</t>
  </si>
  <si>
    <t>2.  Setting out</t>
  </si>
  <si>
    <t>3.  Earthworks</t>
  </si>
  <si>
    <t>4.   Concrete</t>
  </si>
  <si>
    <t>5.   Reinforcement</t>
  </si>
  <si>
    <t>6.   Formwork (coffrage)</t>
  </si>
  <si>
    <t>7.   Blockwork</t>
  </si>
  <si>
    <t>8.   Softwood joinery</t>
  </si>
  <si>
    <t>9.   Aluminium Doors and Openings</t>
  </si>
  <si>
    <t>10. Metal openings</t>
  </si>
  <si>
    <t>11. Rendering to wall/ceiling (crepissage)</t>
  </si>
  <si>
    <t>12.  Bed &amp; screed to floor/roof</t>
  </si>
  <si>
    <t>13.  Tiling</t>
  </si>
  <si>
    <t>14.  Painting</t>
  </si>
  <si>
    <t>15.  Plumbing and Drainage</t>
  </si>
  <si>
    <t>16.  Electrical installation</t>
  </si>
  <si>
    <t xml:space="preserve">     TOTAL:</t>
  </si>
  <si>
    <t>Input Cost Index for the construction of a single storey house</t>
  </si>
  <si>
    <t>(Base: 2nd Quarter  2009 = 100)</t>
  </si>
  <si>
    <t xml:space="preserve">Apr </t>
  </si>
  <si>
    <t xml:space="preserve">May </t>
  </si>
  <si>
    <t xml:space="preserve">Jun </t>
  </si>
  <si>
    <t>Total</t>
  </si>
  <si>
    <t>% change from previous month</t>
  </si>
  <si>
    <t>Jul 10</t>
  </si>
  <si>
    <t>Aug 10</t>
  </si>
  <si>
    <t>Sep 10</t>
  </si>
  <si>
    <t>Oct 10</t>
  </si>
  <si>
    <t>Nov 10</t>
  </si>
  <si>
    <t>Dec 10</t>
  </si>
  <si>
    <t>(Base: 2nd Quarter  2009= 100)</t>
  </si>
  <si>
    <t>% change from previous quarter</t>
  </si>
  <si>
    <t>3rd Qr</t>
  </si>
  <si>
    <t xml:space="preserve">4th Qr </t>
  </si>
  <si>
    <t>4th Qr 2010</t>
  </si>
  <si>
    <t>(Base: 4th Quarter 2001 = 100)</t>
  </si>
  <si>
    <t>(Base:2nd Quarter 2009 = 100)</t>
  </si>
  <si>
    <t>January</t>
  </si>
  <si>
    <t>February</t>
  </si>
  <si>
    <t>March</t>
  </si>
  <si>
    <t>1st Quarter</t>
  </si>
  <si>
    <t>April</t>
  </si>
  <si>
    <t>June</t>
  </si>
  <si>
    <t>2nd Quarter</t>
  </si>
  <si>
    <t>July</t>
  </si>
  <si>
    <t>August</t>
  </si>
  <si>
    <t>September</t>
  </si>
  <si>
    <t>3rd Quarter</t>
  </si>
  <si>
    <t>October</t>
  </si>
  <si>
    <t>November</t>
  </si>
  <si>
    <t>December</t>
  </si>
  <si>
    <t>4th Quarter</t>
  </si>
  <si>
    <t>Yearly average</t>
  </si>
  <si>
    <t>% change in the yearly average</t>
  </si>
  <si>
    <t>Jan 11</t>
  </si>
  <si>
    <t>Feb 11</t>
  </si>
  <si>
    <t>Mar 11</t>
  </si>
  <si>
    <t>Apr 11</t>
  </si>
  <si>
    <t>May 11</t>
  </si>
  <si>
    <t>Jun 11</t>
  </si>
  <si>
    <t>Table  1.1:  Monthly sub-indices by input category, July 2010 to June 2011</t>
  </si>
  <si>
    <t>Table 2.1: Monthly sub-indices by work category,  July 2010 to June 2011</t>
  </si>
  <si>
    <t>Table 1.2: Percentage change from previous month by input category,  July 2010 to June 2011</t>
  </si>
  <si>
    <t>Table  2.2: Percentage change from previous month by work category, July 2010 to June 2011</t>
  </si>
  <si>
    <t>Table 3.1: Construction Price Index - January 2000 to March June 2011</t>
  </si>
  <si>
    <t>Table 3.2: Construction Price Index - January 2000 to June 2011  (base period 2nd Qtr 2009=100)</t>
  </si>
  <si>
    <t>2nd Qr 2011</t>
  </si>
  <si>
    <t>1st Qr 2011</t>
  </si>
  <si>
    <t>Table 1.3: Percentage change from corresponding month of previous year by input category,  July 2010 to June 2011</t>
  </si>
  <si>
    <t>Table  2.3: Percentage change from corresponding month of previous year by work category, July 2010 to June 2011</t>
  </si>
  <si>
    <t>Table 1.4: Net monthly contributions of input categories to the index,  July 2010 to June 2011</t>
  </si>
  <si>
    <t>Table 2.4: Net monthly contributions of work categories to the index, July 2010 to June 2011</t>
  </si>
  <si>
    <t>Table 2.5 Quarterly average of monthly indices and percentage changes by work category, 3rd Quarter 2010 to  2nd quarter 2011</t>
  </si>
  <si>
    <t xml:space="preserve">% change from corresponding month of previous year </t>
  </si>
  <si>
    <t>Table 1.5: Quarterly average of monthly indices and percentage changes by input category, 3rd Quarter 2010 to  2nd quarter 2011</t>
  </si>
  <si>
    <t>(Base: 4th Quarter 1993 = 100)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</si>
</sst>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0.0"/>
    <numFmt numFmtId="167" formatCode="0.0\ \ \ \ \ "/>
    <numFmt numFmtId="168" formatCode="0.0\ "/>
    <numFmt numFmtId="169" formatCode="0.0\ \ \ "/>
    <numFmt numFmtId="170" formatCode="0.0\ \ \ \ "/>
    <numFmt numFmtId="171" formatCode="0.00\ \ \ "/>
    <numFmt numFmtId="172" formatCode="mmmm\-yyyy"/>
    <numFmt numFmtId="173" formatCode="0.0\ \ \ \ \ \ "/>
    <numFmt numFmtId="174" formatCode="0.00000000000"/>
    <numFmt numFmtId="175" formatCode="_(* #,##0.0_);_(* \(#,##0.0\);_(* &quot;-&quot;??_);_(@_)"/>
    <numFmt numFmtId="176" formatCode="0.00000\ "/>
    <numFmt numFmtId="177" formatCode="0.000000\ "/>
  </numFmts>
  <fonts count="62">
    <font>
      <sz val="10"/>
      <name val="Arial"/>
      <family val="0"/>
    </font>
    <font>
      <sz val="11"/>
      <color indexed="8"/>
      <name val="Calibri"/>
      <family val="2"/>
    </font>
    <font>
      <b/>
      <sz val="10"/>
      <color indexed="10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sz val="8"/>
      <color indexed="10"/>
      <name val="Calibri"/>
      <family val="2"/>
    </font>
    <font>
      <b/>
      <sz val="12"/>
      <name val="Calibri"/>
      <family val="2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MS Sans Serif"/>
      <family val="2"/>
    </font>
    <font>
      <b/>
      <sz val="12"/>
      <name val="Times New Roman"/>
      <family val="1"/>
    </font>
    <font>
      <b/>
      <sz val="10"/>
      <name val="MS Sans Serif"/>
      <family val="2"/>
    </font>
    <font>
      <sz val="9"/>
      <name val="Times New Roman"/>
      <family val="1"/>
    </font>
    <font>
      <b/>
      <i/>
      <sz val="9.5"/>
      <name val="Times New Roman"/>
      <family val="1"/>
    </font>
    <font>
      <sz val="9.5"/>
      <name val="MS Sans Serif"/>
      <family val="2"/>
    </font>
    <font>
      <b/>
      <i/>
      <sz val="9"/>
      <name val="Times New Roman"/>
      <family val="1"/>
    </font>
    <font>
      <sz val="9.5"/>
      <name val="Times New Roman"/>
      <family val="1"/>
    </font>
    <font>
      <b/>
      <sz val="9.5"/>
      <name val="Times New Roman"/>
      <family val="1"/>
    </font>
    <font>
      <i/>
      <sz val="9"/>
      <name val="Times New Roman"/>
      <family val="1"/>
    </font>
    <font>
      <i/>
      <sz val="9.5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00072813034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double"/>
      <top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double"/>
      <top style="hair"/>
      <bottom style="thin"/>
    </border>
    <border>
      <left/>
      <right style="medium"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double"/>
      <top style="thin"/>
      <bottom style="thin"/>
    </border>
    <border>
      <left style="double"/>
      <right/>
      <top/>
      <bottom/>
    </border>
    <border>
      <left style="thin"/>
      <right style="double"/>
      <top/>
      <bottom/>
    </border>
    <border>
      <left style="thin"/>
      <right style="double"/>
      <top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329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10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/>
    </xf>
    <xf numFmtId="2" fontId="7" fillId="0" borderId="0" xfId="0" applyNumberFormat="1" applyFont="1" applyAlignment="1">
      <alignment/>
    </xf>
    <xf numFmtId="0" fontId="7" fillId="0" borderId="10" xfId="0" applyFont="1" applyBorder="1" applyAlignment="1">
      <alignment/>
    </xf>
    <xf numFmtId="16" fontId="8" fillId="0" borderId="0" xfId="0" applyNumberFormat="1" applyFont="1" applyAlignment="1">
      <alignment/>
    </xf>
    <xf numFmtId="2" fontId="8" fillId="0" borderId="0" xfId="0" applyNumberFormat="1" applyFont="1" applyAlignment="1">
      <alignment/>
    </xf>
    <xf numFmtId="0" fontId="9" fillId="0" borderId="0" xfId="0" applyFont="1" applyAlignment="1">
      <alignment/>
    </xf>
    <xf numFmtId="0" fontId="8" fillId="33" borderId="0" xfId="0" applyFont="1" applyFill="1" applyAlignment="1">
      <alignment/>
    </xf>
    <xf numFmtId="0" fontId="8" fillId="34" borderId="0" xfId="0" applyFont="1" applyFill="1" applyAlignment="1">
      <alignment/>
    </xf>
    <xf numFmtId="0" fontId="8" fillId="34" borderId="10" xfId="0" applyFont="1" applyFill="1" applyBorder="1" applyAlignment="1">
      <alignment/>
    </xf>
    <xf numFmtId="0" fontId="9" fillId="34" borderId="0" xfId="0" applyFont="1" applyFill="1" applyAlignment="1">
      <alignment/>
    </xf>
    <xf numFmtId="0" fontId="7" fillId="34" borderId="0" xfId="0" applyFont="1" applyFill="1" applyAlignment="1">
      <alignment/>
    </xf>
    <xf numFmtId="2" fontId="8" fillId="0" borderId="10" xfId="0" applyNumberFormat="1" applyFont="1" applyBorder="1" applyAlignment="1">
      <alignment/>
    </xf>
    <xf numFmtId="2" fontId="12" fillId="0" borderId="0" xfId="0" applyNumberFormat="1" applyFont="1" applyBorder="1" applyAlignment="1">
      <alignment/>
    </xf>
    <xf numFmtId="2" fontId="13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13" fillId="0" borderId="0" xfId="55" applyFont="1">
      <alignment/>
      <protection/>
    </xf>
    <xf numFmtId="0" fontId="13" fillId="0" borderId="0" xfId="55" applyFont="1" applyAlignment="1">
      <alignment horizontal="centerContinuous"/>
      <protection/>
    </xf>
    <xf numFmtId="0" fontId="12" fillId="0" borderId="0" xfId="55" applyFont="1" applyBorder="1" applyAlignment="1">
      <alignment horizontal="centerContinuous"/>
      <protection/>
    </xf>
    <xf numFmtId="0" fontId="12" fillId="0" borderId="0" xfId="55" applyFont="1" applyBorder="1" applyAlignment="1" quotePrefix="1">
      <alignment horizontal="left"/>
      <protection/>
    </xf>
    <xf numFmtId="0" fontId="14" fillId="0" borderId="0" xfId="55">
      <alignment/>
      <protection/>
    </xf>
    <xf numFmtId="0" fontId="12" fillId="0" borderId="0" xfId="55" applyFont="1">
      <alignment/>
      <protection/>
    </xf>
    <xf numFmtId="0" fontId="13" fillId="0" borderId="18" xfId="55" applyFont="1" applyBorder="1" applyAlignment="1" quotePrefix="1">
      <alignment horizontal="center" vertical="center" wrapText="1"/>
      <protection/>
    </xf>
    <xf numFmtId="0" fontId="13" fillId="0" borderId="19" xfId="55" applyFont="1" applyBorder="1" applyAlignment="1" quotePrefix="1">
      <alignment horizontal="center" vertical="center" wrapText="1"/>
      <protection/>
    </xf>
    <xf numFmtId="0" fontId="13" fillId="0" borderId="18" xfId="55" applyFont="1" applyBorder="1" applyAlignment="1">
      <alignment horizontal="center" vertical="center" wrapText="1"/>
      <protection/>
    </xf>
    <xf numFmtId="0" fontId="12" fillId="0" borderId="20" xfId="55" applyFont="1" applyBorder="1" applyAlignment="1">
      <alignment wrapText="1"/>
      <protection/>
    </xf>
    <xf numFmtId="167" fontId="12" fillId="0" borderId="12" xfId="55" applyNumberFormat="1" applyFont="1" applyBorder="1">
      <alignment/>
      <protection/>
    </xf>
    <xf numFmtId="167" fontId="12" fillId="0" borderId="21" xfId="55" applyNumberFormat="1" applyFont="1" applyBorder="1">
      <alignment/>
      <protection/>
    </xf>
    <xf numFmtId="2" fontId="13" fillId="0" borderId="21" xfId="55" applyNumberFormat="1" applyFont="1" applyBorder="1">
      <alignment/>
      <protection/>
    </xf>
    <xf numFmtId="167" fontId="13" fillId="0" borderId="21" xfId="55" applyNumberFormat="1" applyFont="1" applyBorder="1">
      <alignment/>
      <protection/>
    </xf>
    <xf numFmtId="0" fontId="12" fillId="0" borderId="18" xfId="55" applyFont="1" applyBorder="1" applyAlignment="1">
      <alignment horizontal="centerContinuous"/>
      <protection/>
    </xf>
    <xf numFmtId="167" fontId="12" fillId="0" borderId="18" xfId="55" applyNumberFormat="1" applyFont="1" applyBorder="1">
      <alignment/>
      <protection/>
    </xf>
    <xf numFmtId="0" fontId="13" fillId="0" borderId="0" xfId="55" applyFont="1" applyBorder="1">
      <alignment/>
      <protection/>
    </xf>
    <xf numFmtId="167" fontId="13" fillId="0" borderId="22" xfId="55" applyNumberFormat="1" applyFont="1" applyBorder="1">
      <alignment/>
      <protection/>
    </xf>
    <xf numFmtId="167" fontId="13" fillId="0" borderId="23" xfId="55" applyNumberFormat="1" applyFont="1" applyBorder="1">
      <alignment/>
      <protection/>
    </xf>
    <xf numFmtId="2" fontId="12" fillId="0" borderId="19" xfId="55" applyNumberFormat="1" applyFont="1" applyBorder="1">
      <alignment/>
      <protection/>
    </xf>
    <xf numFmtId="2" fontId="13" fillId="0" borderId="0" xfId="55" applyNumberFormat="1" applyFont="1" applyBorder="1">
      <alignment/>
      <protection/>
    </xf>
    <xf numFmtId="166" fontId="13" fillId="0" borderId="0" xfId="55" applyNumberFormat="1" applyFont="1">
      <alignment/>
      <protection/>
    </xf>
    <xf numFmtId="0" fontId="15" fillId="0" borderId="0" xfId="55" applyFont="1" applyAlignment="1">
      <alignment horizontal="center" vertical="center" wrapText="1"/>
      <protection/>
    </xf>
    <xf numFmtId="0" fontId="13" fillId="0" borderId="0" xfId="55" applyFont="1" applyAlignment="1">
      <alignment horizontal="center"/>
      <protection/>
    </xf>
    <xf numFmtId="0" fontId="12" fillId="0" borderId="0" xfId="55" applyFont="1" applyBorder="1">
      <alignment/>
      <protection/>
    </xf>
    <xf numFmtId="0" fontId="13" fillId="0" borderId="0" xfId="55" applyFont="1" applyBorder="1" applyAlignment="1">
      <alignment horizontal="right" vertical="center" textRotation="180"/>
      <protection/>
    </xf>
    <xf numFmtId="0" fontId="13" fillId="0" borderId="24" xfId="55" applyFont="1" applyBorder="1" applyAlignment="1">
      <alignment horizontal="center" vertical="center" wrapText="1"/>
      <protection/>
    </xf>
    <xf numFmtId="0" fontId="13" fillId="0" borderId="19" xfId="55" applyFont="1" applyBorder="1" applyAlignment="1">
      <alignment horizontal="center" vertical="center" wrapText="1"/>
      <protection/>
    </xf>
    <xf numFmtId="2" fontId="17" fillId="0" borderId="21" xfId="55" applyNumberFormat="1" applyFont="1" applyBorder="1" applyAlignment="1">
      <alignment wrapText="1"/>
      <protection/>
    </xf>
    <xf numFmtId="0" fontId="13" fillId="0" borderId="25" xfId="55" applyFont="1" applyBorder="1">
      <alignment/>
      <protection/>
    </xf>
    <xf numFmtId="172" fontId="12" fillId="0" borderId="0" xfId="55" applyNumberFormat="1" applyFont="1" applyAlignment="1">
      <alignment horizontal="centerContinuous"/>
      <protection/>
    </xf>
    <xf numFmtId="167" fontId="13" fillId="0" borderId="12" xfId="55" applyNumberFormat="1" applyFont="1" applyBorder="1">
      <alignment/>
      <protection/>
    </xf>
    <xf numFmtId="1" fontId="13" fillId="0" borderId="0" xfId="55" applyNumberFormat="1" applyFont="1" applyBorder="1" applyAlignment="1">
      <alignment horizontal="right" vertical="center" textRotation="180"/>
      <protection/>
    </xf>
    <xf numFmtId="171" fontId="13" fillId="0" borderId="0" xfId="55" applyNumberFormat="1" applyFont="1">
      <alignment/>
      <protection/>
    </xf>
    <xf numFmtId="0" fontId="12" fillId="0" borderId="0" xfId="55" applyFont="1" applyBorder="1" applyAlignment="1">
      <alignment horizontal="center" vertical="center" wrapText="1"/>
      <protection/>
    </xf>
    <xf numFmtId="0" fontId="14" fillId="0" borderId="0" xfId="55" applyFont="1" applyAlignment="1">
      <alignment horizontal="center" vertical="center" wrapText="1"/>
      <protection/>
    </xf>
    <xf numFmtId="0" fontId="13" fillId="0" borderId="0" xfId="55" applyFont="1" applyAlignment="1">
      <alignment horizontal="center" vertical="center" wrapText="1"/>
      <protection/>
    </xf>
    <xf numFmtId="0" fontId="12" fillId="0" borderId="0" xfId="55" applyFont="1" applyBorder="1" applyAlignment="1">
      <alignment horizontal="left" vertical="center"/>
      <protection/>
    </xf>
    <xf numFmtId="0" fontId="12" fillId="0" borderId="19" xfId="55" applyFont="1" applyBorder="1" applyAlignment="1">
      <alignment horizontal="centerContinuous"/>
      <protection/>
    </xf>
    <xf numFmtId="0" fontId="13" fillId="0" borderId="12" xfId="55" applyFont="1" applyBorder="1">
      <alignment/>
      <protection/>
    </xf>
    <xf numFmtId="167" fontId="13" fillId="0" borderId="11" xfId="55" applyNumberFormat="1" applyFont="1" applyBorder="1">
      <alignment/>
      <protection/>
    </xf>
    <xf numFmtId="169" fontId="13" fillId="0" borderId="0" xfId="55" applyNumberFormat="1" applyFont="1">
      <alignment/>
      <protection/>
    </xf>
    <xf numFmtId="2" fontId="13" fillId="0" borderId="23" xfId="55" applyNumberFormat="1" applyFont="1" applyBorder="1">
      <alignment/>
      <protection/>
    </xf>
    <xf numFmtId="2" fontId="12" fillId="0" borderId="18" xfId="55" applyNumberFormat="1" applyFont="1" applyBorder="1">
      <alignment/>
      <protection/>
    </xf>
    <xf numFmtId="0" fontId="12" fillId="0" borderId="0" xfId="59" applyFont="1" applyAlignment="1">
      <alignment horizontal="left"/>
      <protection/>
    </xf>
    <xf numFmtId="0" fontId="15" fillId="0" borderId="0" xfId="59" applyFont="1" applyAlignment="1">
      <alignment horizontal="center"/>
      <protection/>
    </xf>
    <xf numFmtId="0" fontId="13" fillId="0" borderId="0" xfId="59" applyFont="1">
      <alignment/>
      <protection/>
    </xf>
    <xf numFmtId="0" fontId="13" fillId="0" borderId="0" xfId="59" applyFont="1" applyAlignment="1">
      <alignment horizontal="center"/>
      <protection/>
    </xf>
    <xf numFmtId="0" fontId="20" fillId="0" borderId="0" xfId="59" applyFont="1" applyAlignment="1">
      <alignment horizontal="left" vertical="center" wrapText="1"/>
      <protection/>
    </xf>
    <xf numFmtId="0" fontId="21" fillId="0" borderId="12" xfId="59" applyFont="1" applyBorder="1" applyAlignment="1">
      <alignment horizontal="center"/>
      <protection/>
    </xf>
    <xf numFmtId="0" fontId="14" fillId="0" borderId="0" xfId="55" applyAlignment="1">
      <alignment horizontal="center" vertical="center"/>
      <protection/>
    </xf>
    <xf numFmtId="0" fontId="21" fillId="0" borderId="21" xfId="59" applyFont="1" applyBorder="1">
      <alignment/>
      <protection/>
    </xf>
    <xf numFmtId="0" fontId="22" fillId="0" borderId="0" xfId="59" applyFont="1" applyBorder="1" applyAlignment="1">
      <alignment horizontal="center" vertical="center" wrapText="1"/>
      <protection/>
    </xf>
    <xf numFmtId="0" fontId="22" fillId="0" borderId="22" xfId="59" applyFont="1" applyBorder="1" applyAlignment="1">
      <alignment horizontal="center" vertical="center" wrapText="1"/>
      <protection/>
    </xf>
    <xf numFmtId="0" fontId="22" fillId="0" borderId="20" xfId="59" applyFont="1" applyBorder="1" applyAlignment="1">
      <alignment horizontal="center" vertical="center"/>
      <protection/>
    </xf>
    <xf numFmtId="0" fontId="22" fillId="0" borderId="0" xfId="59" applyFont="1" applyBorder="1" applyAlignment="1">
      <alignment horizontal="center" vertical="center"/>
      <protection/>
    </xf>
    <xf numFmtId="0" fontId="22" fillId="0" borderId="22" xfId="59" applyFont="1" applyBorder="1" applyAlignment="1">
      <alignment horizontal="center" vertical="center"/>
      <protection/>
    </xf>
    <xf numFmtId="166" fontId="21" fillId="0" borderId="20" xfId="59" applyNumberFormat="1" applyFont="1" applyBorder="1" applyAlignment="1">
      <alignment horizontal="right"/>
      <protection/>
    </xf>
    <xf numFmtId="166" fontId="21" fillId="0" borderId="0" xfId="59" applyNumberFormat="1" applyFont="1" applyBorder="1" applyAlignment="1">
      <alignment horizontal="right"/>
      <protection/>
    </xf>
    <xf numFmtId="166" fontId="21" fillId="0" borderId="22" xfId="59" applyNumberFormat="1" applyFont="1" applyBorder="1" applyAlignment="1">
      <alignment horizontal="right"/>
      <protection/>
    </xf>
    <xf numFmtId="166" fontId="13" fillId="0" borderId="22" xfId="59" applyNumberFormat="1" applyFont="1" applyBorder="1">
      <alignment/>
      <protection/>
    </xf>
    <xf numFmtId="0" fontId="23" fillId="0" borderId="21" xfId="59" applyFont="1" applyBorder="1" applyAlignment="1">
      <alignment wrapText="1"/>
      <protection/>
    </xf>
    <xf numFmtId="166" fontId="24" fillId="0" borderId="20" xfId="59" applyNumberFormat="1" applyFont="1" applyBorder="1" applyAlignment="1">
      <alignment horizontal="right"/>
      <protection/>
    </xf>
    <xf numFmtId="166" fontId="24" fillId="0" borderId="0" xfId="59" applyNumberFormat="1" applyFont="1" applyBorder="1" applyAlignment="1">
      <alignment horizontal="right"/>
      <protection/>
    </xf>
    <xf numFmtId="166" fontId="24" fillId="0" borderId="22" xfId="59" applyNumberFormat="1" applyFont="1" applyBorder="1" applyAlignment="1">
      <alignment horizontal="right"/>
      <protection/>
    </xf>
    <xf numFmtId="0" fontId="25" fillId="0" borderId="0" xfId="59" applyFont="1">
      <alignment/>
      <protection/>
    </xf>
    <xf numFmtId="0" fontId="22" fillId="0" borderId="21" xfId="59" applyFont="1" applyBorder="1" applyAlignment="1">
      <alignment wrapText="1"/>
      <protection/>
    </xf>
    <xf numFmtId="166" fontId="22" fillId="0" borderId="0" xfId="59" applyNumberFormat="1" applyFont="1" applyAlignment="1">
      <alignment horizontal="right"/>
      <protection/>
    </xf>
    <xf numFmtId="166" fontId="22" fillId="0" borderId="20" xfId="59" applyNumberFormat="1" applyFont="1" applyBorder="1" applyAlignment="1">
      <alignment horizontal="right"/>
      <protection/>
    </xf>
    <xf numFmtId="166" fontId="22" fillId="0" borderId="0" xfId="59" applyNumberFormat="1" applyFont="1" applyBorder="1" applyAlignment="1">
      <alignment horizontal="right"/>
      <protection/>
    </xf>
    <xf numFmtId="166" fontId="22" fillId="0" borderId="22" xfId="59" applyNumberFormat="1" applyFont="1" applyBorder="1" applyAlignment="1">
      <alignment horizontal="right"/>
      <protection/>
    </xf>
    <xf numFmtId="0" fontId="22" fillId="0" borderId="22" xfId="59" applyFont="1" applyBorder="1">
      <alignment/>
      <protection/>
    </xf>
    <xf numFmtId="0" fontId="12" fillId="0" borderId="0" xfId="59" applyFont="1">
      <alignment/>
      <protection/>
    </xf>
    <xf numFmtId="0" fontId="22" fillId="0" borderId="23" xfId="59" applyFont="1" applyBorder="1" applyAlignment="1">
      <alignment wrapText="1"/>
      <protection/>
    </xf>
    <xf numFmtId="166" fontId="22" fillId="0" borderId="26" xfId="59" applyNumberFormat="1" applyFont="1" applyBorder="1" applyAlignment="1">
      <alignment horizontal="right"/>
      <protection/>
    </xf>
    <xf numFmtId="166" fontId="22" fillId="0" borderId="25" xfId="59" applyNumberFormat="1" applyFont="1" applyBorder="1" applyAlignment="1">
      <alignment horizontal="right"/>
      <protection/>
    </xf>
    <xf numFmtId="166" fontId="22" fillId="0" borderId="27" xfId="59" applyNumberFormat="1" applyFont="1" applyBorder="1" applyAlignment="1">
      <alignment horizontal="right"/>
      <protection/>
    </xf>
    <xf numFmtId="0" fontId="22" fillId="0" borderId="27" xfId="59" applyFont="1" applyBorder="1">
      <alignment/>
      <protection/>
    </xf>
    <xf numFmtId="0" fontId="12" fillId="0" borderId="0" xfId="59" applyFont="1" applyAlignment="1">
      <alignment horizontal="center"/>
      <protection/>
    </xf>
    <xf numFmtId="0" fontId="12" fillId="0" borderId="0" xfId="59" applyFont="1" applyAlignment="1">
      <alignment horizontal="center" vertical="center" wrapText="1"/>
      <protection/>
    </xf>
    <xf numFmtId="0" fontId="12" fillId="0" borderId="0" xfId="59" applyFont="1" applyAlignment="1">
      <alignment horizontal="center" vertical="center"/>
      <protection/>
    </xf>
    <xf numFmtId="1" fontId="12" fillId="0" borderId="0" xfId="59" applyNumberFormat="1" applyFont="1" applyAlignment="1">
      <alignment horizontal="center" vertical="center"/>
      <protection/>
    </xf>
    <xf numFmtId="166" fontId="13" fillId="0" borderId="0" xfId="59" applyNumberFormat="1" applyFont="1" applyAlignment="1">
      <alignment horizontal="right"/>
      <protection/>
    </xf>
    <xf numFmtId="166" fontId="13" fillId="0" borderId="0" xfId="59" applyNumberFormat="1" applyFont="1">
      <alignment/>
      <protection/>
    </xf>
    <xf numFmtId="166" fontId="25" fillId="0" borderId="0" xfId="59" applyNumberFormat="1" applyFont="1" applyAlignment="1">
      <alignment horizontal="right"/>
      <protection/>
    </xf>
    <xf numFmtId="166" fontId="25" fillId="0" borderId="0" xfId="59" applyNumberFormat="1" applyFont="1">
      <alignment/>
      <protection/>
    </xf>
    <xf numFmtId="166" fontId="13" fillId="0" borderId="0" xfId="59" applyNumberFormat="1" applyFont="1" applyBorder="1">
      <alignment/>
      <protection/>
    </xf>
    <xf numFmtId="0" fontId="12" fillId="0" borderId="0" xfId="59" applyFont="1" applyAlignment="1">
      <alignment wrapText="1"/>
      <protection/>
    </xf>
    <xf numFmtId="166" fontId="12" fillId="0" borderId="0" xfId="59" applyNumberFormat="1" applyFont="1">
      <alignment/>
      <protection/>
    </xf>
    <xf numFmtId="168" fontId="12" fillId="0" borderId="0" xfId="0" applyNumberFormat="1" applyFont="1" applyBorder="1" applyAlignment="1">
      <alignment/>
    </xf>
    <xf numFmtId="168" fontId="12" fillId="0" borderId="28" xfId="0" applyNumberFormat="1" applyFont="1" applyBorder="1" applyAlignment="1">
      <alignment/>
    </xf>
    <xf numFmtId="168" fontId="12" fillId="0" borderId="11" xfId="0" applyNumberFormat="1" applyFont="1" applyBorder="1" applyAlignment="1">
      <alignment/>
    </xf>
    <xf numFmtId="168" fontId="12" fillId="0" borderId="22" xfId="0" applyNumberFormat="1" applyFont="1" applyBorder="1" applyAlignment="1">
      <alignment/>
    </xf>
    <xf numFmtId="168" fontId="13" fillId="0" borderId="0" xfId="0" applyNumberFormat="1" applyFont="1" applyBorder="1" applyAlignment="1">
      <alignment/>
    </xf>
    <xf numFmtId="168" fontId="13" fillId="0" borderId="22" xfId="0" applyNumberFormat="1" applyFont="1" applyBorder="1" applyAlignment="1">
      <alignment/>
    </xf>
    <xf numFmtId="168" fontId="12" fillId="0" borderId="25" xfId="0" applyNumberFormat="1" applyFont="1" applyBorder="1" applyAlignment="1">
      <alignment/>
    </xf>
    <xf numFmtId="168" fontId="12" fillId="0" borderId="27" xfId="0" applyNumberFormat="1" applyFont="1" applyBorder="1" applyAlignment="1">
      <alignment/>
    </xf>
    <xf numFmtId="168" fontId="12" fillId="0" borderId="29" xfId="0" applyNumberFormat="1" applyFont="1" applyBorder="1" applyAlignment="1">
      <alignment/>
    </xf>
    <xf numFmtId="168" fontId="12" fillId="0" borderId="24" xfId="0" applyNumberFormat="1" applyFont="1" applyBorder="1" applyAlignment="1">
      <alignment/>
    </xf>
    <xf numFmtId="169" fontId="13" fillId="0" borderId="0" xfId="0" applyNumberFormat="1" applyFont="1" applyBorder="1" applyAlignment="1">
      <alignment/>
    </xf>
    <xf numFmtId="169" fontId="13" fillId="0" borderId="28" xfId="0" applyNumberFormat="1" applyFont="1" applyBorder="1" applyAlignment="1">
      <alignment/>
    </xf>
    <xf numFmtId="168" fontId="13" fillId="0" borderId="28" xfId="0" applyNumberFormat="1" applyFont="1" applyBorder="1" applyAlignment="1">
      <alignment/>
    </xf>
    <xf numFmtId="168" fontId="13" fillId="0" borderId="11" xfId="0" applyNumberFormat="1" applyFont="1" applyBorder="1" applyAlignment="1">
      <alignment/>
    </xf>
    <xf numFmtId="169" fontId="12" fillId="0" borderId="29" xfId="0" applyNumberFormat="1" applyFont="1" applyBorder="1" applyAlignment="1">
      <alignment/>
    </xf>
    <xf numFmtId="170" fontId="12" fillId="0" borderId="28" xfId="0" applyNumberFormat="1" applyFont="1" applyBorder="1" applyAlignment="1">
      <alignment/>
    </xf>
    <xf numFmtId="170" fontId="12" fillId="0" borderId="11" xfId="0" applyNumberFormat="1" applyFont="1" applyBorder="1" applyAlignment="1">
      <alignment/>
    </xf>
    <xf numFmtId="170" fontId="12" fillId="0" borderId="0" xfId="0" applyNumberFormat="1" applyFont="1" applyBorder="1" applyAlignment="1">
      <alignment/>
    </xf>
    <xf numFmtId="170" fontId="12" fillId="0" borderId="22" xfId="0" applyNumberFormat="1" applyFont="1" applyBorder="1" applyAlignment="1">
      <alignment/>
    </xf>
    <xf numFmtId="170" fontId="13" fillId="0" borderId="0" xfId="0" applyNumberFormat="1" applyFont="1" applyBorder="1" applyAlignment="1">
      <alignment/>
    </xf>
    <xf numFmtId="170" fontId="13" fillId="0" borderId="22" xfId="0" applyNumberFormat="1" applyFont="1" applyBorder="1" applyAlignment="1">
      <alignment/>
    </xf>
    <xf numFmtId="170" fontId="12" fillId="0" borderId="19" xfId="0" applyNumberFormat="1" applyFont="1" applyBorder="1" applyAlignment="1">
      <alignment/>
    </xf>
    <xf numFmtId="170" fontId="12" fillId="0" borderId="29" xfId="0" applyNumberFormat="1" applyFont="1" applyBorder="1" applyAlignment="1">
      <alignment/>
    </xf>
    <xf numFmtId="170" fontId="12" fillId="0" borderId="24" xfId="0" applyNumberFormat="1" applyFont="1" applyBorder="1" applyAlignment="1">
      <alignment/>
    </xf>
    <xf numFmtId="170" fontId="13" fillId="0" borderId="28" xfId="0" applyNumberFormat="1" applyFont="1" applyBorder="1" applyAlignment="1">
      <alignment/>
    </xf>
    <xf numFmtId="170" fontId="13" fillId="0" borderId="11" xfId="0" applyNumberFormat="1" applyFont="1" applyBorder="1" applyAlignment="1">
      <alignment/>
    </xf>
    <xf numFmtId="171" fontId="12" fillId="0" borderId="28" xfId="0" applyNumberFormat="1" applyFont="1" applyBorder="1" applyAlignment="1">
      <alignment/>
    </xf>
    <xf numFmtId="171" fontId="12" fillId="0" borderId="11" xfId="0" applyNumberFormat="1" applyFont="1" applyBorder="1" applyAlignment="1">
      <alignment/>
    </xf>
    <xf numFmtId="171" fontId="12" fillId="0" borderId="0" xfId="0" applyNumberFormat="1" applyFont="1" applyBorder="1" applyAlignment="1">
      <alignment/>
    </xf>
    <xf numFmtId="171" fontId="12" fillId="0" borderId="22" xfId="0" applyNumberFormat="1" applyFont="1" applyBorder="1" applyAlignment="1">
      <alignment/>
    </xf>
    <xf numFmtId="171" fontId="13" fillId="0" borderId="0" xfId="0" applyNumberFormat="1" applyFont="1" applyBorder="1" applyAlignment="1">
      <alignment/>
    </xf>
    <xf numFmtId="171" fontId="13" fillId="0" borderId="22" xfId="0" applyNumberFormat="1" applyFont="1" applyBorder="1" applyAlignment="1">
      <alignment/>
    </xf>
    <xf numFmtId="171" fontId="12" fillId="0" borderId="29" xfId="0" applyNumberFormat="1" applyFont="1" applyBorder="1" applyAlignment="1">
      <alignment/>
    </xf>
    <xf numFmtId="171" fontId="12" fillId="0" borderId="24" xfId="0" applyNumberFormat="1" applyFont="1" applyBorder="1" applyAlignment="1">
      <alignment/>
    </xf>
    <xf numFmtId="171" fontId="13" fillId="0" borderId="28" xfId="0" applyNumberFormat="1" applyFont="1" applyBorder="1" applyAlignment="1">
      <alignment/>
    </xf>
    <xf numFmtId="171" fontId="13" fillId="0" borderId="25" xfId="0" applyNumberFormat="1" applyFont="1" applyBorder="1" applyAlignment="1">
      <alignment/>
    </xf>
    <xf numFmtId="166" fontId="12" fillId="0" borderId="21" xfId="0" applyNumberFormat="1" applyFont="1" applyBorder="1" applyAlignment="1">
      <alignment horizontal="center"/>
    </xf>
    <xf numFmtId="166" fontId="12" fillId="0" borderId="20" xfId="0" applyNumberFormat="1" applyFont="1" applyBorder="1" applyAlignment="1">
      <alignment horizontal="center"/>
    </xf>
    <xf numFmtId="166" fontId="13" fillId="0" borderId="21" xfId="0" applyNumberFormat="1" applyFont="1" applyBorder="1" applyAlignment="1">
      <alignment horizontal="center"/>
    </xf>
    <xf numFmtId="166" fontId="13" fillId="0" borderId="20" xfId="0" applyNumberFormat="1" applyFont="1" applyBorder="1" applyAlignment="1">
      <alignment horizontal="center"/>
    </xf>
    <xf numFmtId="166" fontId="13" fillId="0" borderId="0" xfId="0" applyNumberFormat="1" applyFont="1" applyBorder="1" applyAlignment="1">
      <alignment horizontal="center"/>
    </xf>
    <xf numFmtId="170" fontId="12" fillId="0" borderId="25" xfId="0" applyNumberFormat="1" applyFont="1" applyBorder="1" applyAlignment="1">
      <alignment/>
    </xf>
    <xf numFmtId="166" fontId="12" fillId="0" borderId="18" xfId="0" applyNumberFormat="1" applyFont="1" applyBorder="1" applyAlignment="1">
      <alignment horizontal="center"/>
    </xf>
    <xf numFmtId="166" fontId="12" fillId="0" borderId="19" xfId="0" applyNumberFormat="1" applyFont="1" applyBorder="1" applyAlignment="1">
      <alignment horizontal="center"/>
    </xf>
    <xf numFmtId="166" fontId="12" fillId="0" borderId="29" xfId="0" applyNumberFormat="1" applyFont="1" applyBorder="1" applyAlignment="1">
      <alignment horizontal="center"/>
    </xf>
    <xf numFmtId="169" fontId="13" fillId="0" borderId="20" xfId="0" applyNumberFormat="1" applyFont="1" applyBorder="1" applyAlignment="1">
      <alignment/>
    </xf>
    <xf numFmtId="166" fontId="13" fillId="0" borderId="30" xfId="0" applyNumberFormat="1" applyFont="1" applyBorder="1" applyAlignment="1">
      <alignment horizontal="center"/>
    </xf>
    <xf numFmtId="166" fontId="13" fillId="0" borderId="28" xfId="0" applyNumberFormat="1" applyFont="1" applyBorder="1" applyAlignment="1">
      <alignment horizontal="center"/>
    </xf>
    <xf numFmtId="0" fontId="22" fillId="35" borderId="20" xfId="59" applyFont="1" applyFill="1" applyBorder="1">
      <alignment/>
      <protection/>
    </xf>
    <xf numFmtId="0" fontId="22" fillId="35" borderId="26" xfId="59" applyFont="1" applyFill="1" applyBorder="1">
      <alignment/>
      <protection/>
    </xf>
    <xf numFmtId="0" fontId="13" fillId="0" borderId="0" xfId="0" applyFont="1" applyAlignment="1">
      <alignment/>
    </xf>
    <xf numFmtId="0" fontId="13" fillId="0" borderId="0" xfId="0" applyFont="1" applyAlignment="1">
      <alignment horizontal="centerContinuous"/>
    </xf>
    <xf numFmtId="0" fontId="12" fillId="0" borderId="0" xfId="0" applyFont="1" applyBorder="1" applyAlignment="1">
      <alignment horizontal="centerContinuous"/>
    </xf>
    <xf numFmtId="0" fontId="12" fillId="0" borderId="0" xfId="0" applyFont="1" applyBorder="1" applyAlignment="1" quotePrefix="1">
      <alignment horizontal="left"/>
    </xf>
    <xf numFmtId="0" fontId="12" fillId="0" borderId="0" xfId="0" applyFont="1" applyAlignment="1">
      <alignment/>
    </xf>
    <xf numFmtId="0" fontId="13" fillId="0" borderId="0" xfId="0" applyFont="1" applyBorder="1" applyAlignment="1">
      <alignment/>
    </xf>
    <xf numFmtId="0" fontId="12" fillId="0" borderId="20" xfId="0" applyFont="1" applyBorder="1" applyAlignment="1">
      <alignment wrapText="1"/>
    </xf>
    <xf numFmtId="167" fontId="12" fillId="0" borderId="12" xfId="0" applyNumberFormat="1" applyFont="1" applyBorder="1" applyAlignment="1">
      <alignment/>
    </xf>
    <xf numFmtId="0" fontId="12" fillId="0" borderId="0" xfId="0" applyFont="1" applyBorder="1" applyAlignment="1">
      <alignment/>
    </xf>
    <xf numFmtId="0" fontId="16" fillId="0" borderId="0" xfId="0" applyFont="1" applyAlignment="1">
      <alignment/>
    </xf>
    <xf numFmtId="167" fontId="12" fillId="0" borderId="21" xfId="0" applyNumberFormat="1" applyFont="1" applyBorder="1" applyAlignment="1">
      <alignment/>
    </xf>
    <xf numFmtId="2" fontId="13" fillId="0" borderId="21" xfId="0" applyNumberFormat="1" applyFont="1" applyBorder="1" applyAlignment="1">
      <alignment/>
    </xf>
    <xf numFmtId="167" fontId="13" fillId="0" borderId="21" xfId="0" applyNumberFormat="1" applyFont="1" applyBorder="1" applyAlignment="1">
      <alignment/>
    </xf>
    <xf numFmtId="0" fontId="13" fillId="0" borderId="0" xfId="0" applyFont="1" applyBorder="1" applyAlignment="1">
      <alignment horizontal="right" vertical="center" textRotation="180"/>
    </xf>
    <xf numFmtId="0" fontId="12" fillId="0" borderId="18" xfId="0" applyFont="1" applyBorder="1" applyAlignment="1">
      <alignment horizontal="centerContinuous"/>
    </xf>
    <xf numFmtId="167" fontId="12" fillId="0" borderId="18" xfId="0" applyNumberFormat="1" applyFont="1" applyBorder="1" applyAlignment="1">
      <alignment/>
    </xf>
    <xf numFmtId="167" fontId="12" fillId="0" borderId="0" xfId="0" applyNumberFormat="1" applyFont="1" applyBorder="1" applyAlignment="1">
      <alignment/>
    </xf>
    <xf numFmtId="167" fontId="13" fillId="0" borderId="0" xfId="0" applyNumberFormat="1" applyFont="1" applyAlignment="1">
      <alignment/>
    </xf>
    <xf numFmtId="2" fontId="13" fillId="0" borderId="0" xfId="0" applyNumberFormat="1" applyFont="1" applyAlignment="1">
      <alignment/>
    </xf>
    <xf numFmtId="167" fontId="13" fillId="0" borderId="23" xfId="0" applyNumberFormat="1" applyFont="1" applyBorder="1" applyAlignment="1">
      <alignment/>
    </xf>
    <xf numFmtId="166" fontId="13" fillId="0" borderId="0" xfId="0" applyNumberFormat="1" applyFont="1" applyBorder="1" applyAlignment="1">
      <alignment/>
    </xf>
    <xf numFmtId="0" fontId="13" fillId="0" borderId="18" xfId="0" applyFont="1" applyBorder="1" applyAlignment="1" quotePrefix="1">
      <alignment horizontal="center" vertical="center" wrapText="1"/>
    </xf>
    <xf numFmtId="0" fontId="13" fillId="0" borderId="19" xfId="0" applyFont="1" applyBorder="1" applyAlignment="1" quotePrefix="1">
      <alignment horizontal="center" vertical="center" wrapText="1"/>
    </xf>
    <xf numFmtId="0" fontId="13" fillId="0" borderId="24" xfId="0" applyFont="1" applyBorder="1" applyAlignment="1" quotePrefix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169" fontId="13" fillId="0" borderId="0" xfId="0" applyNumberFormat="1" applyFont="1" applyAlignment="1">
      <alignment/>
    </xf>
    <xf numFmtId="173" fontId="12" fillId="0" borderId="0" xfId="0" applyNumberFormat="1" applyFont="1" applyBorder="1" applyAlignment="1">
      <alignment/>
    </xf>
    <xf numFmtId="174" fontId="13" fillId="0" borderId="0" xfId="0" applyNumberFormat="1" applyFont="1" applyAlignment="1">
      <alignment/>
    </xf>
    <xf numFmtId="1" fontId="13" fillId="0" borderId="0" xfId="0" applyNumberFormat="1" applyFont="1" applyBorder="1" applyAlignment="1">
      <alignment horizontal="right" vertical="top" textRotation="180"/>
    </xf>
    <xf numFmtId="1" fontId="13" fillId="0" borderId="0" xfId="0" applyNumberFormat="1" applyFont="1" applyBorder="1" applyAlignment="1">
      <alignment horizontal="right" vertical="center" textRotation="180"/>
    </xf>
    <xf numFmtId="167" fontId="13" fillId="0" borderId="22" xfId="0" applyNumberFormat="1" applyFont="1" applyBorder="1" applyAlignment="1">
      <alignment/>
    </xf>
    <xf numFmtId="2" fontId="13" fillId="0" borderId="20" xfId="0" applyNumberFormat="1" applyFont="1" applyBorder="1" applyAlignment="1">
      <alignment/>
    </xf>
    <xf numFmtId="167" fontId="13" fillId="0" borderId="0" xfId="0" applyNumberFormat="1" applyFont="1" applyBorder="1" applyAlignment="1">
      <alignment/>
    </xf>
    <xf numFmtId="166" fontId="13" fillId="0" borderId="0" xfId="0" applyNumberFormat="1" applyFont="1" applyAlignment="1">
      <alignment/>
    </xf>
    <xf numFmtId="165" fontId="13" fillId="0" borderId="0" xfId="0" applyNumberFormat="1" applyFont="1" applyAlignment="1">
      <alignment/>
    </xf>
    <xf numFmtId="164" fontId="13" fillId="0" borderId="0" xfId="59" applyNumberFormat="1" applyFont="1">
      <alignment/>
      <protection/>
    </xf>
    <xf numFmtId="0" fontId="13" fillId="0" borderId="0" xfId="59" applyFont="1" applyAlignment="1">
      <alignment horizontal="center"/>
      <protection/>
    </xf>
    <xf numFmtId="168" fontId="13" fillId="0" borderId="30" xfId="0" applyNumberFormat="1" applyFont="1" applyBorder="1" applyAlignment="1">
      <alignment/>
    </xf>
    <xf numFmtId="168" fontId="13" fillId="0" borderId="20" xfId="0" applyNumberFormat="1" applyFont="1" applyBorder="1" applyAlignment="1">
      <alignment/>
    </xf>
    <xf numFmtId="168" fontId="12" fillId="0" borderId="19" xfId="0" applyNumberFormat="1" applyFont="1" applyBorder="1" applyAlignment="1">
      <alignment/>
    </xf>
    <xf numFmtId="170" fontId="12" fillId="0" borderId="30" xfId="0" applyNumberFormat="1" applyFont="1" applyBorder="1" applyAlignment="1">
      <alignment/>
    </xf>
    <xf numFmtId="170" fontId="12" fillId="0" borderId="20" xfId="0" applyNumberFormat="1" applyFont="1" applyBorder="1" applyAlignment="1">
      <alignment/>
    </xf>
    <xf numFmtId="170" fontId="13" fillId="0" borderId="20" xfId="0" applyNumberFormat="1" applyFont="1" applyBorder="1" applyAlignment="1">
      <alignment/>
    </xf>
    <xf numFmtId="170" fontId="13" fillId="0" borderId="30" xfId="0" applyNumberFormat="1" applyFont="1" applyBorder="1" applyAlignment="1">
      <alignment/>
    </xf>
    <xf numFmtId="166" fontId="25" fillId="0" borderId="0" xfId="59" applyNumberFormat="1" applyFont="1" applyBorder="1">
      <alignment/>
      <protection/>
    </xf>
    <xf numFmtId="0" fontId="13" fillId="0" borderId="22" xfId="59" applyFont="1" applyBorder="1">
      <alignment/>
      <protection/>
    </xf>
    <xf numFmtId="0" fontId="25" fillId="0" borderId="22" xfId="59" applyFont="1" applyBorder="1">
      <alignment/>
      <protection/>
    </xf>
    <xf numFmtId="166" fontId="12" fillId="0" borderId="0" xfId="59" applyNumberFormat="1" applyFont="1" applyBorder="1">
      <alignment/>
      <protection/>
    </xf>
    <xf numFmtId="0" fontId="12" fillId="0" borderId="22" xfId="59" applyFont="1" applyBorder="1">
      <alignment/>
      <protection/>
    </xf>
    <xf numFmtId="0" fontId="12" fillId="35" borderId="25" xfId="59" applyFont="1" applyFill="1" applyBorder="1">
      <alignment/>
      <protection/>
    </xf>
    <xf numFmtId="0" fontId="12" fillId="0" borderId="27" xfId="59" applyFont="1" applyBorder="1">
      <alignment/>
      <protection/>
    </xf>
    <xf numFmtId="0" fontId="13" fillId="0" borderId="29" xfId="55" applyFont="1" applyBorder="1" applyAlignment="1">
      <alignment horizontal="center" vertical="center" wrapText="1"/>
      <protection/>
    </xf>
    <xf numFmtId="171" fontId="12" fillId="0" borderId="30" xfId="0" applyNumberFormat="1" applyFont="1" applyBorder="1" applyAlignment="1">
      <alignment/>
    </xf>
    <xf numFmtId="171" fontId="12" fillId="0" borderId="20" xfId="0" applyNumberFormat="1" applyFont="1" applyBorder="1" applyAlignment="1">
      <alignment/>
    </xf>
    <xf numFmtId="171" fontId="13" fillId="0" borderId="20" xfId="0" applyNumberFormat="1" applyFont="1" applyBorder="1" applyAlignment="1">
      <alignment/>
    </xf>
    <xf numFmtId="171" fontId="12" fillId="0" borderId="19" xfId="0" applyNumberFormat="1" applyFont="1" applyBorder="1" applyAlignment="1">
      <alignment/>
    </xf>
    <xf numFmtId="167" fontId="12" fillId="0" borderId="0" xfId="55" applyNumberFormat="1" applyFont="1" applyBorder="1">
      <alignment/>
      <protection/>
    </xf>
    <xf numFmtId="166" fontId="13" fillId="0" borderId="22" xfId="0" applyNumberFormat="1" applyFont="1" applyBorder="1" applyAlignment="1">
      <alignment horizontal="center"/>
    </xf>
    <xf numFmtId="166" fontId="12" fillId="0" borderId="24" xfId="0" applyNumberFormat="1" applyFont="1" applyBorder="1" applyAlignment="1">
      <alignment horizontal="center"/>
    </xf>
    <xf numFmtId="175" fontId="12" fillId="0" borderId="0" xfId="42" applyNumberFormat="1" applyFont="1" applyBorder="1" applyAlignment="1">
      <alignment/>
    </xf>
    <xf numFmtId="175" fontId="13" fillId="0" borderId="0" xfId="42" applyNumberFormat="1" applyFont="1" applyBorder="1" applyAlignment="1">
      <alignment/>
    </xf>
    <xf numFmtId="175" fontId="12" fillId="0" borderId="25" xfId="42" applyNumberFormat="1" applyFont="1" applyBorder="1" applyAlignment="1">
      <alignment/>
    </xf>
    <xf numFmtId="175" fontId="12" fillId="0" borderId="29" xfId="42" applyNumberFormat="1" applyFont="1" applyBorder="1" applyAlignment="1">
      <alignment/>
    </xf>
    <xf numFmtId="166" fontId="12" fillId="0" borderId="12" xfId="0" applyNumberFormat="1" applyFont="1" applyBorder="1" applyAlignment="1">
      <alignment horizontal="center"/>
    </xf>
    <xf numFmtId="175" fontId="12" fillId="0" borderId="30" xfId="42" applyNumberFormat="1" applyFont="1" applyBorder="1" applyAlignment="1">
      <alignment/>
    </xf>
    <xf numFmtId="175" fontId="12" fillId="0" borderId="11" xfId="42" applyNumberFormat="1" applyFont="1" applyBorder="1" applyAlignment="1">
      <alignment/>
    </xf>
    <xf numFmtId="175" fontId="12" fillId="0" borderId="20" xfId="42" applyNumberFormat="1" applyFont="1" applyBorder="1" applyAlignment="1">
      <alignment/>
    </xf>
    <xf numFmtId="175" fontId="12" fillId="0" borderId="22" xfId="42" applyNumberFormat="1" applyFont="1" applyBorder="1" applyAlignment="1">
      <alignment/>
    </xf>
    <xf numFmtId="175" fontId="13" fillId="0" borderId="20" xfId="42" applyNumberFormat="1" applyFont="1" applyBorder="1" applyAlignment="1">
      <alignment/>
    </xf>
    <xf numFmtId="175" fontId="13" fillId="0" borderId="22" xfId="42" applyNumberFormat="1" applyFont="1" applyBorder="1" applyAlignment="1">
      <alignment/>
    </xf>
    <xf numFmtId="175" fontId="12" fillId="0" borderId="26" xfId="42" applyNumberFormat="1" applyFont="1" applyBorder="1" applyAlignment="1">
      <alignment/>
    </xf>
    <xf numFmtId="175" fontId="12" fillId="0" borderId="27" xfId="42" applyNumberFormat="1" applyFont="1" applyBorder="1" applyAlignment="1">
      <alignment/>
    </xf>
    <xf numFmtId="175" fontId="12" fillId="0" borderId="19" xfId="42" applyNumberFormat="1" applyFont="1" applyBorder="1" applyAlignment="1">
      <alignment/>
    </xf>
    <xf numFmtId="175" fontId="12" fillId="0" borderId="24" xfId="42" applyNumberFormat="1" applyFont="1" applyBorder="1" applyAlignment="1">
      <alignment/>
    </xf>
    <xf numFmtId="166" fontId="13" fillId="0" borderId="11" xfId="0" applyNumberFormat="1" applyFont="1" applyBorder="1" applyAlignment="1">
      <alignment horizontal="center"/>
    </xf>
    <xf numFmtId="0" fontId="22" fillId="0" borderId="30" xfId="59" applyFont="1" applyBorder="1" applyAlignment="1">
      <alignment horizontal="center" vertical="center"/>
      <protection/>
    </xf>
    <xf numFmtId="0" fontId="22" fillId="0" borderId="28" xfId="59" applyFont="1" applyBorder="1" applyAlignment="1">
      <alignment horizontal="center" vertical="center"/>
      <protection/>
    </xf>
    <xf numFmtId="0" fontId="22" fillId="0" borderId="11" xfId="59" applyFont="1" applyBorder="1" applyAlignment="1">
      <alignment horizontal="center" vertical="center"/>
      <protection/>
    </xf>
    <xf numFmtId="166" fontId="25" fillId="0" borderId="22" xfId="59" applyNumberFormat="1" applyFont="1" applyBorder="1">
      <alignment/>
      <protection/>
    </xf>
    <xf numFmtId="0" fontId="12" fillId="0" borderId="0" xfId="0" applyFont="1" applyBorder="1" applyAlignment="1" quotePrefix="1">
      <alignment horizontal="left"/>
    </xf>
    <xf numFmtId="169" fontId="12" fillId="0" borderId="19" xfId="0" applyNumberFormat="1" applyFont="1" applyBorder="1" applyAlignment="1">
      <alignment/>
    </xf>
    <xf numFmtId="169" fontId="13" fillId="0" borderId="22" xfId="0" applyNumberFormat="1" applyFont="1" applyBorder="1" applyAlignment="1">
      <alignment/>
    </xf>
    <xf numFmtId="169" fontId="12" fillId="0" borderId="24" xfId="0" applyNumberFormat="1" applyFont="1" applyBorder="1" applyAlignment="1">
      <alignment/>
    </xf>
    <xf numFmtId="0" fontId="12" fillId="0" borderId="0" xfId="0" applyFont="1" applyBorder="1" applyAlignment="1" quotePrefix="1">
      <alignment horizontal="left"/>
    </xf>
    <xf numFmtId="170" fontId="16" fillId="0" borderId="0" xfId="0" applyNumberFormat="1" applyFont="1" applyAlignment="1">
      <alignment/>
    </xf>
    <xf numFmtId="176" fontId="13" fillId="0" borderId="0" xfId="0" applyNumberFormat="1" applyFont="1" applyAlignment="1">
      <alignment/>
    </xf>
    <xf numFmtId="177" fontId="13" fillId="0" borderId="0" xfId="0" applyNumberFormat="1" applyFont="1" applyAlignment="1">
      <alignment/>
    </xf>
    <xf numFmtId="0" fontId="13" fillId="0" borderId="0" xfId="59" applyFont="1" applyBorder="1">
      <alignment/>
      <protection/>
    </xf>
    <xf numFmtId="0" fontId="18" fillId="0" borderId="0" xfId="59" applyFont="1" applyBorder="1" applyAlignment="1">
      <alignment horizontal="center" vertical="center"/>
      <protection/>
    </xf>
    <xf numFmtId="0" fontId="5" fillId="0" borderId="1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2" fillId="0" borderId="12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3" fillId="0" borderId="12" xfId="0" applyFont="1" applyBorder="1" applyAlignment="1" quotePrefix="1">
      <alignment horizontal="center" vertical="center" wrapText="1"/>
    </xf>
    <xf numFmtId="0" fontId="13" fillId="0" borderId="21" xfId="0" applyFont="1" applyBorder="1" applyAlignment="1" quotePrefix="1">
      <alignment horizontal="center" vertical="center" wrapText="1"/>
    </xf>
    <xf numFmtId="0" fontId="13" fillId="0" borderId="23" xfId="0" applyFont="1" applyBorder="1" applyAlignment="1" quotePrefix="1">
      <alignment horizontal="center" vertical="center" wrapText="1"/>
    </xf>
    <xf numFmtId="0" fontId="12" fillId="0" borderId="19" xfId="0" applyNumberFormat="1" applyFont="1" applyBorder="1" applyAlignment="1">
      <alignment horizontal="center" vertical="center"/>
    </xf>
    <xf numFmtId="0" fontId="12" fillId="0" borderId="29" xfId="0" applyNumberFormat="1" applyFont="1" applyBorder="1" applyAlignment="1">
      <alignment horizontal="center" vertical="center"/>
    </xf>
    <xf numFmtId="0" fontId="12" fillId="0" borderId="24" xfId="0" applyNumberFormat="1" applyFont="1" applyBorder="1" applyAlignment="1">
      <alignment horizontal="center" vertical="center"/>
    </xf>
    <xf numFmtId="0" fontId="12" fillId="0" borderId="0" xfId="0" applyFont="1" applyBorder="1" applyAlignment="1" quotePrefix="1">
      <alignment horizontal="left"/>
    </xf>
    <xf numFmtId="0" fontId="12" fillId="0" borderId="21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19" xfId="55" applyFont="1" applyBorder="1" applyAlignment="1">
      <alignment horizontal="center" vertical="center"/>
      <protection/>
    </xf>
    <xf numFmtId="0" fontId="12" fillId="0" borderId="29" xfId="55" applyFont="1" applyBorder="1" applyAlignment="1">
      <alignment horizontal="center" vertical="center"/>
      <protection/>
    </xf>
    <xf numFmtId="0" fontId="12" fillId="0" borderId="24" xfId="55" applyFont="1" applyBorder="1" applyAlignment="1">
      <alignment horizontal="center" vertical="center"/>
      <protection/>
    </xf>
    <xf numFmtId="0" fontId="15" fillId="0" borderId="0" xfId="55" applyFont="1" applyAlignment="1">
      <alignment horizontal="center" vertical="center" wrapText="1"/>
      <protection/>
    </xf>
    <xf numFmtId="0" fontId="12" fillId="0" borderId="12" xfId="55" applyFont="1" applyBorder="1" applyAlignment="1">
      <alignment horizontal="center" vertical="center" wrapText="1"/>
      <protection/>
    </xf>
    <xf numFmtId="0" fontId="14" fillId="0" borderId="23" xfId="55" applyBorder="1" applyAlignment="1">
      <alignment horizontal="center" vertical="center" wrapText="1"/>
      <protection/>
    </xf>
    <xf numFmtId="0" fontId="12" fillId="0" borderId="23" xfId="55" applyFont="1" applyBorder="1" applyAlignment="1">
      <alignment horizontal="center" vertical="center" wrapText="1"/>
      <protection/>
    </xf>
    <xf numFmtId="0" fontId="12" fillId="0" borderId="12" xfId="55" applyFont="1" applyBorder="1" applyAlignment="1">
      <alignment horizontal="center" vertical="center"/>
      <protection/>
    </xf>
    <xf numFmtId="0" fontId="12" fillId="0" borderId="23" xfId="55" applyFont="1" applyBorder="1" applyAlignment="1">
      <alignment horizontal="center" vertical="center"/>
      <protection/>
    </xf>
    <xf numFmtId="0" fontId="12" fillId="0" borderId="30" xfId="55" applyFont="1" applyBorder="1" applyAlignment="1">
      <alignment horizontal="center" vertical="center" wrapText="1"/>
      <protection/>
    </xf>
    <xf numFmtId="0" fontId="12" fillId="0" borderId="26" xfId="55" applyFont="1" applyBorder="1" applyAlignment="1">
      <alignment horizontal="center" vertical="center" wrapText="1"/>
      <protection/>
    </xf>
    <xf numFmtId="0" fontId="12" fillId="0" borderId="0" xfId="55" applyFont="1" applyBorder="1" applyAlignment="1">
      <alignment horizontal="center" vertical="center" wrapText="1"/>
      <protection/>
    </xf>
    <xf numFmtId="0" fontId="13" fillId="0" borderId="0" xfId="55" applyFont="1" applyAlignment="1">
      <alignment horizontal="center" vertical="center" wrapText="1"/>
      <protection/>
    </xf>
    <xf numFmtId="0" fontId="12" fillId="0" borderId="20" xfId="55" applyFont="1" applyBorder="1" applyAlignment="1">
      <alignment horizontal="center" vertical="center" wrapText="1"/>
      <protection/>
    </xf>
    <xf numFmtId="0" fontId="14" fillId="0" borderId="26" xfId="55" applyBorder="1" applyAlignment="1">
      <alignment horizontal="center" vertical="center" wrapText="1"/>
      <protection/>
    </xf>
    <xf numFmtId="0" fontId="12" fillId="0" borderId="21" xfId="55" applyFont="1" applyBorder="1" applyAlignment="1">
      <alignment horizontal="center" vertical="center" wrapText="1"/>
      <protection/>
    </xf>
    <xf numFmtId="0" fontId="12" fillId="0" borderId="11" xfId="55" applyFont="1" applyBorder="1" applyAlignment="1">
      <alignment horizontal="center" vertical="center" wrapText="1"/>
      <protection/>
    </xf>
    <xf numFmtId="0" fontId="12" fillId="0" borderId="27" xfId="55" applyFont="1" applyBorder="1" applyAlignment="1">
      <alignment horizontal="center" vertical="center" wrapText="1"/>
      <protection/>
    </xf>
    <xf numFmtId="0" fontId="19" fillId="0" borderId="0" xfId="55" applyFont="1" applyAlignment="1">
      <alignment horizontal="center" vertical="center"/>
      <protection/>
    </xf>
    <xf numFmtId="0" fontId="18" fillId="0" borderId="29" xfId="59" applyFont="1" applyBorder="1" applyAlignment="1">
      <alignment horizontal="center" vertical="center" wrapText="1"/>
      <protection/>
    </xf>
    <xf numFmtId="0" fontId="18" fillId="0" borderId="19" xfId="59" applyFont="1" applyBorder="1" applyAlignment="1">
      <alignment horizontal="center" vertical="center" wrapText="1"/>
      <protection/>
    </xf>
    <xf numFmtId="0" fontId="18" fillId="0" borderId="24" xfId="59" applyFont="1" applyBorder="1" applyAlignment="1">
      <alignment horizontal="center" vertical="center" wrapText="1"/>
      <protection/>
    </xf>
    <xf numFmtId="0" fontId="13" fillId="0" borderId="0" xfId="59" applyFont="1" applyAlignment="1">
      <alignment horizontal="center"/>
      <protection/>
    </xf>
    <xf numFmtId="0" fontId="26" fillId="0" borderId="0" xfId="59" applyFont="1" applyAlignment="1">
      <alignment horizontal="center" vertical="center" wrapText="1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3" xfId="57"/>
    <cellStyle name="Normal 2 4" xfId="58"/>
    <cellStyle name="Normal_Summary 94-98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75</xdr:col>
      <xdr:colOff>0</xdr:colOff>
      <xdr:row>6</xdr:row>
      <xdr:rowOff>114300</xdr:rowOff>
    </xdr:from>
    <xdr:to>
      <xdr:col>75</xdr:col>
      <xdr:colOff>0</xdr:colOff>
      <xdr:row>7</xdr:row>
      <xdr:rowOff>133350</xdr:rowOff>
    </xdr:to>
    <xdr:sp>
      <xdr:nvSpPr>
        <xdr:cNvPr id="1" name="Text 4"/>
        <xdr:cNvSpPr txBox="1">
          <a:spLocks noChangeArrowheads="1"/>
        </xdr:cNvSpPr>
      </xdr:nvSpPr>
      <xdr:spPr>
        <a:xfrm>
          <a:off x="46462950" y="1276350"/>
          <a:ext cx="0" cy="23812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Weight</a:t>
          </a:r>
        </a:p>
      </xdr:txBody>
    </xdr:sp>
    <xdr:clientData/>
  </xdr:twoCellAnchor>
  <xdr:twoCellAnchor>
    <xdr:from>
      <xdr:col>50</xdr:col>
      <xdr:colOff>0</xdr:colOff>
      <xdr:row>34</xdr:row>
      <xdr:rowOff>161925</xdr:rowOff>
    </xdr:from>
    <xdr:to>
      <xdr:col>50</xdr:col>
      <xdr:colOff>0</xdr:colOff>
      <xdr:row>35</xdr:row>
      <xdr:rowOff>161925</xdr:rowOff>
    </xdr:to>
    <xdr:sp fLocksText="0">
      <xdr:nvSpPr>
        <xdr:cNvPr id="2" name="Text 5"/>
        <xdr:cNvSpPr txBox="1">
          <a:spLocks noChangeArrowheads="1"/>
        </xdr:cNvSpPr>
      </xdr:nvSpPr>
      <xdr:spPr>
        <a:xfrm>
          <a:off x="31222950" y="7353300"/>
          <a:ext cx="0" cy="16192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Work  Categories</a:t>
          </a:r>
        </a:p>
      </xdr:txBody>
    </xdr:sp>
    <xdr:clientData fLocksWithSheet="0"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57150</xdr:rowOff>
    </xdr:to>
    <xdr:sp>
      <xdr:nvSpPr>
        <xdr:cNvPr id="3" name="Text 4"/>
        <xdr:cNvSpPr txBox="1">
          <a:spLocks noChangeArrowheads="1"/>
        </xdr:cNvSpPr>
      </xdr:nvSpPr>
      <xdr:spPr>
        <a:xfrm>
          <a:off x="32442150" y="0"/>
          <a:ext cx="0" cy="5715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Weight</a:t>
          </a:r>
        </a:p>
      </xdr:txBody>
    </xdr:sp>
    <xdr:clientData/>
  </xdr:twoCellAnchor>
  <xdr:twoCellAnchor>
    <xdr:from>
      <xdr:col>57</xdr:col>
      <xdr:colOff>552450</xdr:colOff>
      <xdr:row>25</xdr:row>
      <xdr:rowOff>133350</xdr:rowOff>
    </xdr:from>
    <xdr:to>
      <xdr:col>58</xdr:col>
      <xdr:colOff>0</xdr:colOff>
      <xdr:row>27</xdr:row>
      <xdr:rowOff>0</xdr:rowOff>
    </xdr:to>
    <xdr:sp>
      <xdr:nvSpPr>
        <xdr:cNvPr id="4" name="Text 4"/>
        <xdr:cNvSpPr txBox="1">
          <a:spLocks noChangeArrowheads="1"/>
        </xdr:cNvSpPr>
      </xdr:nvSpPr>
      <xdr:spPr>
        <a:xfrm>
          <a:off x="36042600" y="5381625"/>
          <a:ext cx="57150" cy="28575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Weight</a:t>
          </a:r>
        </a:p>
      </xdr:txBody>
    </xdr:sp>
    <xdr:clientData/>
  </xdr:twoCellAnchor>
  <xdr:twoCellAnchor>
    <xdr:from>
      <xdr:col>69</xdr:col>
      <xdr:colOff>0</xdr:colOff>
      <xdr:row>11</xdr:row>
      <xdr:rowOff>114300</xdr:rowOff>
    </xdr:from>
    <xdr:to>
      <xdr:col>69</xdr:col>
      <xdr:colOff>0</xdr:colOff>
      <xdr:row>12</xdr:row>
      <xdr:rowOff>133350</xdr:rowOff>
    </xdr:to>
    <xdr:sp>
      <xdr:nvSpPr>
        <xdr:cNvPr id="5" name="Text 4"/>
        <xdr:cNvSpPr txBox="1">
          <a:spLocks noChangeArrowheads="1"/>
        </xdr:cNvSpPr>
      </xdr:nvSpPr>
      <xdr:spPr>
        <a:xfrm>
          <a:off x="42805350" y="2333625"/>
          <a:ext cx="0" cy="22860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Weight</a:t>
          </a:r>
        </a:p>
      </xdr:txBody>
    </xdr:sp>
    <xdr:clientData/>
  </xdr:twoCellAnchor>
  <xdr:twoCellAnchor>
    <xdr:from>
      <xdr:col>44</xdr:col>
      <xdr:colOff>0</xdr:colOff>
      <xdr:row>39</xdr:row>
      <xdr:rowOff>200025</xdr:rowOff>
    </xdr:from>
    <xdr:to>
      <xdr:col>44</xdr:col>
      <xdr:colOff>0</xdr:colOff>
      <xdr:row>40</xdr:row>
      <xdr:rowOff>228600</xdr:rowOff>
    </xdr:to>
    <xdr:sp fLocksText="0">
      <xdr:nvSpPr>
        <xdr:cNvPr id="6" name="Text 5"/>
        <xdr:cNvSpPr txBox="1">
          <a:spLocks noChangeArrowheads="1"/>
        </xdr:cNvSpPr>
      </xdr:nvSpPr>
      <xdr:spPr>
        <a:xfrm>
          <a:off x="27565350" y="8181975"/>
          <a:ext cx="0" cy="27622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Work  Categories</a:t>
          </a:r>
        </a:p>
      </xdr:txBody>
    </xdr:sp>
    <xdr:clientData fLocksWithSheet="0"/>
  </xdr:twoCellAnchor>
  <xdr:twoCellAnchor>
    <xdr:from>
      <xdr:col>46</xdr:col>
      <xdr:colOff>0</xdr:colOff>
      <xdr:row>4</xdr:row>
      <xdr:rowOff>19050</xdr:rowOff>
    </xdr:from>
    <xdr:to>
      <xdr:col>46</xdr:col>
      <xdr:colOff>0</xdr:colOff>
      <xdr:row>5</xdr:row>
      <xdr:rowOff>57150</xdr:rowOff>
    </xdr:to>
    <xdr:sp>
      <xdr:nvSpPr>
        <xdr:cNvPr id="7" name="Text 4"/>
        <xdr:cNvSpPr txBox="1">
          <a:spLocks noChangeArrowheads="1"/>
        </xdr:cNvSpPr>
      </xdr:nvSpPr>
      <xdr:spPr>
        <a:xfrm>
          <a:off x="28784550" y="800100"/>
          <a:ext cx="0" cy="20002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Weight</a:t>
          </a:r>
        </a:p>
      </xdr:txBody>
    </xdr:sp>
    <xdr:clientData/>
  </xdr:twoCellAnchor>
  <xdr:twoCellAnchor>
    <xdr:from>
      <xdr:col>69</xdr:col>
      <xdr:colOff>0</xdr:colOff>
      <xdr:row>11</xdr:row>
      <xdr:rowOff>114300</xdr:rowOff>
    </xdr:from>
    <xdr:to>
      <xdr:col>69</xdr:col>
      <xdr:colOff>0</xdr:colOff>
      <xdr:row>12</xdr:row>
      <xdr:rowOff>133350</xdr:rowOff>
    </xdr:to>
    <xdr:sp>
      <xdr:nvSpPr>
        <xdr:cNvPr id="8" name="Text 4"/>
        <xdr:cNvSpPr txBox="1">
          <a:spLocks noChangeArrowheads="1"/>
        </xdr:cNvSpPr>
      </xdr:nvSpPr>
      <xdr:spPr>
        <a:xfrm>
          <a:off x="42805350" y="2333625"/>
          <a:ext cx="0" cy="22860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Weight</a:t>
          </a:r>
        </a:p>
      </xdr:txBody>
    </xdr:sp>
    <xdr:clientData/>
  </xdr:twoCellAnchor>
  <xdr:twoCellAnchor>
    <xdr:from>
      <xdr:col>44</xdr:col>
      <xdr:colOff>0</xdr:colOff>
      <xdr:row>39</xdr:row>
      <xdr:rowOff>200025</xdr:rowOff>
    </xdr:from>
    <xdr:to>
      <xdr:col>44</xdr:col>
      <xdr:colOff>0</xdr:colOff>
      <xdr:row>40</xdr:row>
      <xdr:rowOff>228600</xdr:rowOff>
    </xdr:to>
    <xdr:sp fLocksText="0">
      <xdr:nvSpPr>
        <xdr:cNvPr id="9" name="Text 5"/>
        <xdr:cNvSpPr txBox="1">
          <a:spLocks noChangeArrowheads="1"/>
        </xdr:cNvSpPr>
      </xdr:nvSpPr>
      <xdr:spPr>
        <a:xfrm>
          <a:off x="27565350" y="8181975"/>
          <a:ext cx="0" cy="27622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Work  Categories</a:t>
          </a:r>
        </a:p>
      </xdr:txBody>
    </xdr:sp>
    <xdr:clientData fLocksWithSheet="0"/>
  </xdr:twoCellAnchor>
  <xdr:twoCellAnchor>
    <xdr:from>
      <xdr:col>46</xdr:col>
      <xdr:colOff>0</xdr:colOff>
      <xdr:row>4</xdr:row>
      <xdr:rowOff>19050</xdr:rowOff>
    </xdr:from>
    <xdr:to>
      <xdr:col>46</xdr:col>
      <xdr:colOff>0</xdr:colOff>
      <xdr:row>5</xdr:row>
      <xdr:rowOff>57150</xdr:rowOff>
    </xdr:to>
    <xdr:sp>
      <xdr:nvSpPr>
        <xdr:cNvPr id="10" name="Text 4"/>
        <xdr:cNvSpPr txBox="1">
          <a:spLocks noChangeArrowheads="1"/>
        </xdr:cNvSpPr>
      </xdr:nvSpPr>
      <xdr:spPr>
        <a:xfrm>
          <a:off x="28784550" y="800100"/>
          <a:ext cx="0" cy="20002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Weight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34</xdr:col>
      <xdr:colOff>0</xdr:colOff>
      <xdr:row>7</xdr:row>
      <xdr:rowOff>0</xdr:rowOff>
    </xdr:from>
    <xdr:to>
      <xdr:col>34</xdr:col>
      <xdr:colOff>0</xdr:colOff>
      <xdr:row>8</xdr:row>
      <xdr:rowOff>9525</xdr:rowOff>
    </xdr:to>
    <xdr:sp>
      <xdr:nvSpPr>
        <xdr:cNvPr id="1" name="Text 4"/>
        <xdr:cNvSpPr txBox="1">
          <a:spLocks noChangeArrowheads="1"/>
        </xdr:cNvSpPr>
      </xdr:nvSpPr>
      <xdr:spPr>
        <a:xfrm>
          <a:off x="20164425" y="1323975"/>
          <a:ext cx="0" cy="14287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Weight</a:t>
          </a:r>
        </a:p>
      </xdr:txBody>
    </xdr:sp>
    <xdr:clientData/>
  </xdr:twoCellAnchor>
  <xdr:twoCellAnchor>
    <xdr:from>
      <xdr:col>42</xdr:col>
      <xdr:colOff>0</xdr:colOff>
      <xdr:row>44</xdr:row>
      <xdr:rowOff>85725</xdr:rowOff>
    </xdr:from>
    <xdr:to>
      <xdr:col>42</xdr:col>
      <xdr:colOff>0</xdr:colOff>
      <xdr:row>45</xdr:row>
      <xdr:rowOff>190500</xdr:rowOff>
    </xdr:to>
    <xdr:sp fLocksText="0">
      <xdr:nvSpPr>
        <xdr:cNvPr id="2" name="Text 5"/>
        <xdr:cNvSpPr txBox="1">
          <a:spLocks noChangeArrowheads="1"/>
        </xdr:cNvSpPr>
      </xdr:nvSpPr>
      <xdr:spPr>
        <a:xfrm>
          <a:off x="25041225" y="8362950"/>
          <a:ext cx="0" cy="38100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Work  Categories</a:t>
          </a:r>
        </a:p>
      </xdr:txBody>
    </xdr:sp>
    <xdr:clientData fLocksWithSheet="0"/>
  </xdr:twoCellAnchor>
  <xdr:twoCellAnchor>
    <xdr:from>
      <xdr:col>29</xdr:col>
      <xdr:colOff>0</xdr:colOff>
      <xdr:row>39</xdr:row>
      <xdr:rowOff>0</xdr:rowOff>
    </xdr:from>
    <xdr:to>
      <xdr:col>29</xdr:col>
      <xdr:colOff>28575</xdr:colOff>
      <xdr:row>41</xdr:row>
      <xdr:rowOff>0</xdr:rowOff>
    </xdr:to>
    <xdr:sp>
      <xdr:nvSpPr>
        <xdr:cNvPr id="3" name="Text 6"/>
        <xdr:cNvSpPr txBox="1">
          <a:spLocks noChangeArrowheads="1"/>
        </xdr:cNvSpPr>
      </xdr:nvSpPr>
      <xdr:spPr>
        <a:xfrm>
          <a:off x="17116425" y="7448550"/>
          <a:ext cx="28575" cy="30480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Weight</a:t>
          </a:r>
        </a:p>
      </xdr:txBody>
    </xdr:sp>
    <xdr:clientData/>
  </xdr:twoCellAnchor>
  <xdr:twoCellAnchor>
    <xdr:from>
      <xdr:col>34</xdr:col>
      <xdr:colOff>0</xdr:colOff>
      <xdr:row>45</xdr:row>
      <xdr:rowOff>142875</xdr:rowOff>
    </xdr:from>
    <xdr:to>
      <xdr:col>34</xdr:col>
      <xdr:colOff>0</xdr:colOff>
      <xdr:row>45</xdr:row>
      <xdr:rowOff>238125</xdr:rowOff>
    </xdr:to>
    <xdr:sp>
      <xdr:nvSpPr>
        <xdr:cNvPr id="4" name="Text 4"/>
        <xdr:cNvSpPr txBox="1">
          <a:spLocks noChangeArrowheads="1"/>
        </xdr:cNvSpPr>
      </xdr:nvSpPr>
      <xdr:spPr>
        <a:xfrm>
          <a:off x="20164425" y="8696325"/>
          <a:ext cx="0" cy="9525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Weight</a:t>
          </a:r>
        </a:p>
      </xdr:txBody>
    </xdr:sp>
    <xdr:clientData/>
  </xdr:twoCellAnchor>
  <xdr:twoCellAnchor>
    <xdr:from>
      <xdr:col>24</xdr:col>
      <xdr:colOff>0</xdr:colOff>
      <xdr:row>7</xdr:row>
      <xdr:rowOff>0</xdr:rowOff>
    </xdr:from>
    <xdr:to>
      <xdr:col>24</xdr:col>
      <xdr:colOff>0</xdr:colOff>
      <xdr:row>8</xdr:row>
      <xdr:rowOff>9525</xdr:rowOff>
    </xdr:to>
    <xdr:sp>
      <xdr:nvSpPr>
        <xdr:cNvPr id="5" name="Text 4"/>
        <xdr:cNvSpPr txBox="1">
          <a:spLocks noChangeArrowheads="1"/>
        </xdr:cNvSpPr>
      </xdr:nvSpPr>
      <xdr:spPr>
        <a:xfrm>
          <a:off x="14068425" y="1323975"/>
          <a:ext cx="0" cy="14287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Weight</a:t>
          </a:r>
        </a:p>
      </xdr:txBody>
    </xdr:sp>
    <xdr:clientData/>
  </xdr:twoCellAnchor>
  <xdr:twoCellAnchor>
    <xdr:from>
      <xdr:col>32</xdr:col>
      <xdr:colOff>0</xdr:colOff>
      <xdr:row>43</xdr:row>
      <xdr:rowOff>85725</xdr:rowOff>
    </xdr:from>
    <xdr:to>
      <xdr:col>32</xdr:col>
      <xdr:colOff>0</xdr:colOff>
      <xdr:row>44</xdr:row>
      <xdr:rowOff>190500</xdr:rowOff>
    </xdr:to>
    <xdr:sp fLocksText="0">
      <xdr:nvSpPr>
        <xdr:cNvPr id="6" name="Text 5"/>
        <xdr:cNvSpPr txBox="1">
          <a:spLocks noChangeArrowheads="1"/>
        </xdr:cNvSpPr>
      </xdr:nvSpPr>
      <xdr:spPr>
        <a:xfrm>
          <a:off x="18945225" y="8258175"/>
          <a:ext cx="0" cy="20955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Work  Categories</a:t>
          </a:r>
        </a:p>
      </xdr:txBody>
    </xdr:sp>
    <xdr:clientData fLocksWithSheet="0"/>
  </xdr:twoCellAnchor>
  <xdr:twoCellAnchor>
    <xdr:from>
      <xdr:col>24</xdr:col>
      <xdr:colOff>0</xdr:colOff>
      <xdr:row>44</xdr:row>
      <xdr:rowOff>142875</xdr:rowOff>
    </xdr:from>
    <xdr:to>
      <xdr:col>24</xdr:col>
      <xdr:colOff>0</xdr:colOff>
      <xdr:row>44</xdr:row>
      <xdr:rowOff>276225</xdr:rowOff>
    </xdr:to>
    <xdr:sp>
      <xdr:nvSpPr>
        <xdr:cNvPr id="7" name="Text 4"/>
        <xdr:cNvSpPr txBox="1">
          <a:spLocks noChangeArrowheads="1"/>
        </xdr:cNvSpPr>
      </xdr:nvSpPr>
      <xdr:spPr>
        <a:xfrm>
          <a:off x="14068425" y="8420100"/>
          <a:ext cx="0" cy="13335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Weight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33</xdr:col>
      <xdr:colOff>0</xdr:colOff>
      <xdr:row>7</xdr:row>
      <xdr:rowOff>0</xdr:rowOff>
    </xdr:from>
    <xdr:to>
      <xdr:col>33</xdr:col>
      <xdr:colOff>0</xdr:colOff>
      <xdr:row>8</xdr:row>
      <xdr:rowOff>9525</xdr:rowOff>
    </xdr:to>
    <xdr:sp>
      <xdr:nvSpPr>
        <xdr:cNvPr id="1" name="Text 4"/>
        <xdr:cNvSpPr txBox="1">
          <a:spLocks noChangeArrowheads="1"/>
        </xdr:cNvSpPr>
      </xdr:nvSpPr>
      <xdr:spPr>
        <a:xfrm>
          <a:off x="20297775" y="1323975"/>
          <a:ext cx="0" cy="14287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Weight</a:t>
          </a:r>
        </a:p>
      </xdr:txBody>
    </xdr:sp>
    <xdr:clientData/>
  </xdr:twoCellAnchor>
  <xdr:twoCellAnchor>
    <xdr:from>
      <xdr:col>41</xdr:col>
      <xdr:colOff>0</xdr:colOff>
      <xdr:row>44</xdr:row>
      <xdr:rowOff>85725</xdr:rowOff>
    </xdr:from>
    <xdr:to>
      <xdr:col>41</xdr:col>
      <xdr:colOff>0</xdr:colOff>
      <xdr:row>45</xdr:row>
      <xdr:rowOff>190500</xdr:rowOff>
    </xdr:to>
    <xdr:sp fLocksText="0">
      <xdr:nvSpPr>
        <xdr:cNvPr id="2" name="Text 5"/>
        <xdr:cNvSpPr txBox="1">
          <a:spLocks noChangeArrowheads="1"/>
        </xdr:cNvSpPr>
      </xdr:nvSpPr>
      <xdr:spPr>
        <a:xfrm>
          <a:off x="25174575" y="8362950"/>
          <a:ext cx="0" cy="38100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Work  Categories</a:t>
          </a:r>
        </a:p>
      </xdr:txBody>
    </xdr:sp>
    <xdr:clientData fLocksWithSheet="0"/>
  </xdr:twoCellAnchor>
  <xdr:twoCellAnchor>
    <xdr:from>
      <xdr:col>28</xdr:col>
      <xdr:colOff>0</xdr:colOff>
      <xdr:row>39</xdr:row>
      <xdr:rowOff>0</xdr:rowOff>
    </xdr:from>
    <xdr:to>
      <xdr:col>28</xdr:col>
      <xdr:colOff>28575</xdr:colOff>
      <xdr:row>41</xdr:row>
      <xdr:rowOff>0</xdr:rowOff>
    </xdr:to>
    <xdr:sp>
      <xdr:nvSpPr>
        <xdr:cNvPr id="3" name="Text 6"/>
        <xdr:cNvSpPr txBox="1">
          <a:spLocks noChangeArrowheads="1"/>
        </xdr:cNvSpPr>
      </xdr:nvSpPr>
      <xdr:spPr>
        <a:xfrm>
          <a:off x="17249775" y="7448550"/>
          <a:ext cx="28575" cy="30480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Weight</a:t>
          </a:r>
        </a:p>
      </xdr:txBody>
    </xdr:sp>
    <xdr:clientData/>
  </xdr:twoCellAnchor>
  <xdr:twoCellAnchor>
    <xdr:from>
      <xdr:col>33</xdr:col>
      <xdr:colOff>0</xdr:colOff>
      <xdr:row>45</xdr:row>
      <xdr:rowOff>142875</xdr:rowOff>
    </xdr:from>
    <xdr:to>
      <xdr:col>33</xdr:col>
      <xdr:colOff>0</xdr:colOff>
      <xdr:row>45</xdr:row>
      <xdr:rowOff>238125</xdr:rowOff>
    </xdr:to>
    <xdr:sp>
      <xdr:nvSpPr>
        <xdr:cNvPr id="4" name="Text 4"/>
        <xdr:cNvSpPr txBox="1">
          <a:spLocks noChangeArrowheads="1"/>
        </xdr:cNvSpPr>
      </xdr:nvSpPr>
      <xdr:spPr>
        <a:xfrm>
          <a:off x="20297775" y="8696325"/>
          <a:ext cx="0" cy="9525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Weight</a:t>
          </a:r>
        </a:p>
      </xdr:txBody>
    </xdr:sp>
    <xdr:clientData/>
  </xdr:twoCellAnchor>
  <xdr:twoCellAnchor>
    <xdr:from>
      <xdr:col>23</xdr:col>
      <xdr:colOff>0</xdr:colOff>
      <xdr:row>7</xdr:row>
      <xdr:rowOff>0</xdr:rowOff>
    </xdr:from>
    <xdr:to>
      <xdr:col>23</xdr:col>
      <xdr:colOff>0</xdr:colOff>
      <xdr:row>8</xdr:row>
      <xdr:rowOff>9525</xdr:rowOff>
    </xdr:to>
    <xdr:sp>
      <xdr:nvSpPr>
        <xdr:cNvPr id="5" name="Text 4"/>
        <xdr:cNvSpPr txBox="1">
          <a:spLocks noChangeArrowheads="1"/>
        </xdr:cNvSpPr>
      </xdr:nvSpPr>
      <xdr:spPr>
        <a:xfrm>
          <a:off x="14201775" y="1323975"/>
          <a:ext cx="0" cy="14287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Weight</a:t>
          </a:r>
        </a:p>
      </xdr:txBody>
    </xdr:sp>
    <xdr:clientData/>
  </xdr:twoCellAnchor>
  <xdr:twoCellAnchor>
    <xdr:from>
      <xdr:col>31</xdr:col>
      <xdr:colOff>0</xdr:colOff>
      <xdr:row>43</xdr:row>
      <xdr:rowOff>85725</xdr:rowOff>
    </xdr:from>
    <xdr:to>
      <xdr:col>31</xdr:col>
      <xdr:colOff>0</xdr:colOff>
      <xdr:row>44</xdr:row>
      <xdr:rowOff>190500</xdr:rowOff>
    </xdr:to>
    <xdr:sp fLocksText="0">
      <xdr:nvSpPr>
        <xdr:cNvPr id="6" name="Text 5"/>
        <xdr:cNvSpPr txBox="1">
          <a:spLocks noChangeArrowheads="1"/>
        </xdr:cNvSpPr>
      </xdr:nvSpPr>
      <xdr:spPr>
        <a:xfrm>
          <a:off x="19078575" y="8258175"/>
          <a:ext cx="0" cy="20955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Work  Categories</a:t>
          </a:r>
        </a:p>
      </xdr:txBody>
    </xdr:sp>
    <xdr:clientData fLocksWithSheet="0"/>
  </xdr:twoCellAnchor>
  <xdr:twoCellAnchor>
    <xdr:from>
      <xdr:col>23</xdr:col>
      <xdr:colOff>0</xdr:colOff>
      <xdr:row>44</xdr:row>
      <xdr:rowOff>142875</xdr:rowOff>
    </xdr:from>
    <xdr:to>
      <xdr:col>23</xdr:col>
      <xdr:colOff>0</xdr:colOff>
      <xdr:row>44</xdr:row>
      <xdr:rowOff>276225</xdr:rowOff>
    </xdr:to>
    <xdr:sp>
      <xdr:nvSpPr>
        <xdr:cNvPr id="7" name="Text 4"/>
        <xdr:cNvSpPr txBox="1">
          <a:spLocks noChangeArrowheads="1"/>
        </xdr:cNvSpPr>
      </xdr:nvSpPr>
      <xdr:spPr>
        <a:xfrm>
          <a:off x="14201775" y="8420100"/>
          <a:ext cx="0" cy="13335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Weight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35</xdr:col>
      <xdr:colOff>0</xdr:colOff>
      <xdr:row>11</xdr:row>
      <xdr:rowOff>161925</xdr:rowOff>
    </xdr:from>
    <xdr:to>
      <xdr:col>35</xdr:col>
      <xdr:colOff>19050</xdr:colOff>
      <xdr:row>12</xdr:row>
      <xdr:rowOff>85725</xdr:rowOff>
    </xdr:to>
    <xdr:sp>
      <xdr:nvSpPr>
        <xdr:cNvPr id="1" name="Text 1"/>
        <xdr:cNvSpPr txBox="1">
          <a:spLocks noChangeArrowheads="1"/>
        </xdr:cNvSpPr>
      </xdr:nvSpPr>
      <xdr:spPr>
        <a:xfrm>
          <a:off x="22240875" y="1362075"/>
          <a:ext cx="19050" cy="3143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 Input  Categories</a:t>
          </a:r>
        </a:p>
      </xdr:txBody>
    </xdr:sp>
    <xdr:clientData/>
  </xdr:twoCellAnchor>
  <xdr:twoCellAnchor>
    <xdr:from>
      <xdr:col>19</xdr:col>
      <xdr:colOff>0</xdr:colOff>
      <xdr:row>11</xdr:row>
      <xdr:rowOff>333375</xdr:rowOff>
    </xdr:from>
    <xdr:to>
      <xdr:col>19</xdr:col>
      <xdr:colOff>0</xdr:colOff>
      <xdr:row>12</xdr:row>
      <xdr:rowOff>190500</xdr:rowOff>
    </xdr:to>
    <xdr:sp>
      <xdr:nvSpPr>
        <xdr:cNvPr id="2" name="Text 4"/>
        <xdr:cNvSpPr txBox="1">
          <a:spLocks noChangeArrowheads="1"/>
        </xdr:cNvSpPr>
      </xdr:nvSpPr>
      <xdr:spPr>
        <a:xfrm>
          <a:off x="12487275" y="1533525"/>
          <a:ext cx="0" cy="24765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Weight</a:t>
          </a:r>
        </a:p>
      </xdr:txBody>
    </xdr:sp>
    <xdr:clientData/>
  </xdr:twoCellAnchor>
  <xdr:twoCellAnchor>
    <xdr:from>
      <xdr:col>22</xdr:col>
      <xdr:colOff>0</xdr:colOff>
      <xdr:row>43</xdr:row>
      <xdr:rowOff>76200</xdr:rowOff>
    </xdr:from>
    <xdr:to>
      <xdr:col>22</xdr:col>
      <xdr:colOff>0</xdr:colOff>
      <xdr:row>44</xdr:row>
      <xdr:rowOff>180975</xdr:rowOff>
    </xdr:to>
    <xdr:sp fLocksText="0">
      <xdr:nvSpPr>
        <xdr:cNvPr id="3" name="Text 5"/>
        <xdr:cNvSpPr txBox="1">
          <a:spLocks noChangeArrowheads="1"/>
        </xdr:cNvSpPr>
      </xdr:nvSpPr>
      <xdr:spPr>
        <a:xfrm>
          <a:off x="14316075" y="8162925"/>
          <a:ext cx="0" cy="30480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Work  Categories</a:t>
          </a:r>
        </a:p>
      </xdr:txBody>
    </xdr:sp>
    <xdr:clientData fLocksWithSheet="0"/>
  </xdr:twoCellAnchor>
  <xdr:twoCellAnchor>
    <xdr:from>
      <xdr:col>19</xdr:col>
      <xdr:colOff>0</xdr:colOff>
      <xdr:row>43</xdr:row>
      <xdr:rowOff>142875</xdr:rowOff>
    </xdr:from>
    <xdr:to>
      <xdr:col>19</xdr:col>
      <xdr:colOff>0</xdr:colOff>
      <xdr:row>44</xdr:row>
      <xdr:rowOff>171450</xdr:rowOff>
    </xdr:to>
    <xdr:sp>
      <xdr:nvSpPr>
        <xdr:cNvPr id="4" name="Text 6"/>
        <xdr:cNvSpPr txBox="1">
          <a:spLocks noChangeArrowheads="1"/>
        </xdr:cNvSpPr>
      </xdr:nvSpPr>
      <xdr:spPr>
        <a:xfrm>
          <a:off x="12487275" y="8229600"/>
          <a:ext cx="0" cy="22860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Weight</a:t>
          </a:r>
        </a:p>
      </xdr:txBody>
    </xdr:sp>
    <xdr:clientData/>
  </xdr:twoCellAnchor>
  <xdr:twoCellAnchor>
    <xdr:from>
      <xdr:col>19</xdr:col>
      <xdr:colOff>0</xdr:colOff>
      <xdr:row>11</xdr:row>
      <xdr:rowOff>133350</xdr:rowOff>
    </xdr:from>
    <xdr:to>
      <xdr:col>19</xdr:col>
      <xdr:colOff>0</xdr:colOff>
      <xdr:row>12</xdr:row>
      <xdr:rowOff>171450</xdr:rowOff>
    </xdr:to>
    <xdr:sp fLocksText="0">
      <xdr:nvSpPr>
        <xdr:cNvPr id="5" name="Text 5"/>
        <xdr:cNvSpPr txBox="1">
          <a:spLocks noChangeArrowheads="1"/>
        </xdr:cNvSpPr>
      </xdr:nvSpPr>
      <xdr:spPr>
        <a:xfrm>
          <a:off x="12487275" y="1333500"/>
          <a:ext cx="0" cy="42862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Work  Categories</a:t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R1088"/>
  <sheetViews>
    <sheetView zoomScale="110" zoomScaleNormal="110" zoomScalePageLayoutView="0" workbookViewId="0" topLeftCell="A1">
      <pane xSplit="4" ySplit="4" topLeftCell="AV487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1" sqref="A1:IV65536"/>
    </sheetView>
  </sheetViews>
  <sheetFormatPr defaultColWidth="9.140625" defaultRowHeight="12.75"/>
  <cols>
    <col min="1" max="1" width="6.8515625" style="7" customWidth="1"/>
    <col min="2" max="2" width="12.140625" style="7" customWidth="1"/>
    <col min="3" max="3" width="7.421875" style="7" customWidth="1"/>
    <col min="4" max="4" width="13.00390625" style="12" customWidth="1"/>
    <col min="5" max="5" width="7.57421875" style="7" customWidth="1"/>
    <col min="6" max="6" width="8.28125" style="7" customWidth="1"/>
    <col min="7" max="7" width="7.421875" style="7" customWidth="1"/>
    <col min="8" max="8" width="7.28125" style="7" customWidth="1"/>
    <col min="9" max="9" width="8.00390625" style="12" customWidth="1"/>
    <col min="10" max="10" width="7.7109375" style="7" customWidth="1"/>
    <col min="11" max="13" width="8.28125" style="7" customWidth="1"/>
    <col min="14" max="14" width="8.28125" style="12" customWidth="1"/>
    <col min="15" max="18" width="8.28125" style="7" customWidth="1"/>
    <col min="19" max="19" width="8.28125" style="12" customWidth="1"/>
    <col min="20" max="23" width="8.28125" style="7" customWidth="1"/>
    <col min="24" max="24" width="8.28125" style="12" customWidth="1"/>
    <col min="25" max="28" width="8.28125" style="7" customWidth="1"/>
    <col min="29" max="29" width="8.28125" style="12" customWidth="1"/>
    <col min="30" max="33" width="8.28125" style="7" customWidth="1"/>
    <col min="34" max="34" width="8.28125" style="12" customWidth="1"/>
    <col min="35" max="38" width="8.28125" style="7" customWidth="1"/>
    <col min="39" max="39" width="8.28125" style="12" customWidth="1"/>
    <col min="40" max="43" width="8.28125" style="7" customWidth="1"/>
    <col min="44" max="44" width="8.28125" style="12" customWidth="1"/>
    <col min="45" max="48" width="8.28125" style="7" customWidth="1"/>
    <col min="49" max="49" width="8.28125" style="12" customWidth="1"/>
    <col min="50" max="53" width="8.28125" style="7" customWidth="1"/>
    <col min="54" max="54" width="8.28125" style="12" customWidth="1"/>
    <col min="55" max="58" width="8.28125" style="7" customWidth="1"/>
    <col min="59" max="59" width="8.28125" style="12" customWidth="1"/>
    <col min="60" max="63" width="8.28125" style="7" customWidth="1"/>
    <col min="64" max="64" width="8.28125" style="12" customWidth="1"/>
    <col min="65" max="68" width="8.28125" style="7" customWidth="1"/>
    <col min="69" max="69" width="8.28125" style="12" customWidth="1"/>
    <col min="70" max="73" width="8.28125" style="7" customWidth="1"/>
    <col min="74" max="74" width="8.28125" style="12" customWidth="1"/>
    <col min="75" max="78" width="8.28125" style="7" customWidth="1"/>
    <col min="79" max="79" width="8.28125" style="12" customWidth="1"/>
    <col min="80" max="83" width="8.28125" style="7" customWidth="1"/>
    <col min="84" max="84" width="8.28125" style="12" customWidth="1"/>
    <col min="85" max="85" width="7.7109375" style="7" customWidth="1"/>
    <col min="86" max="86" width="6.28125" style="7" customWidth="1"/>
    <col min="87" max="87" width="3.57421875" style="7" customWidth="1"/>
    <col min="88" max="88" width="7.7109375" style="7" customWidth="1"/>
    <col min="89" max="90" width="6.00390625" style="7" customWidth="1"/>
    <col min="91" max="95" width="9.140625" style="7" customWidth="1"/>
    <col min="96" max="96" width="9.00390625" style="7" customWidth="1"/>
    <col min="97" max="16384" width="9.140625" style="7" customWidth="1"/>
  </cols>
  <sheetData>
    <row r="1" spans="1:84" s="2" customFormat="1" ht="25.5" customHeight="1">
      <c r="A1" s="1" t="s">
        <v>248</v>
      </c>
      <c r="D1" s="3"/>
      <c r="I1" s="3"/>
      <c r="N1" s="3"/>
      <c r="S1" s="3"/>
      <c r="X1" s="3"/>
      <c r="AC1" s="3"/>
      <c r="AH1" s="3"/>
      <c r="AM1" s="3"/>
      <c r="AR1" s="3"/>
      <c r="AW1" s="3"/>
      <c r="BB1" s="3"/>
      <c r="BG1" s="3"/>
      <c r="BL1" s="3"/>
      <c r="BQ1" s="3"/>
      <c r="BV1" s="3"/>
      <c r="CA1" s="3"/>
      <c r="CF1" s="3"/>
    </row>
    <row r="2" spans="1:96" s="2" customFormat="1" ht="17.25" customHeight="1">
      <c r="A2" s="269" t="s">
        <v>0</v>
      </c>
      <c r="B2" s="270"/>
      <c r="C2" s="275" t="s">
        <v>2</v>
      </c>
      <c r="D2" s="278" t="s">
        <v>1</v>
      </c>
      <c r="E2" s="264" t="s">
        <v>26</v>
      </c>
      <c r="F2" s="264"/>
      <c r="G2" s="264"/>
      <c r="H2" s="264"/>
      <c r="I2" s="265"/>
      <c r="J2" s="264" t="s">
        <v>27</v>
      </c>
      <c r="K2" s="264"/>
      <c r="L2" s="264"/>
      <c r="M2" s="264"/>
      <c r="N2" s="265"/>
      <c r="O2" s="264" t="s">
        <v>119</v>
      </c>
      <c r="P2" s="264"/>
      <c r="Q2" s="264"/>
      <c r="R2" s="264"/>
      <c r="S2" s="265"/>
      <c r="T2" s="264" t="s">
        <v>120</v>
      </c>
      <c r="U2" s="264"/>
      <c r="V2" s="264"/>
      <c r="W2" s="264"/>
      <c r="X2" s="265"/>
      <c r="Y2" s="264" t="s">
        <v>121</v>
      </c>
      <c r="Z2" s="264"/>
      <c r="AA2" s="264"/>
      <c r="AB2" s="264"/>
      <c r="AC2" s="265"/>
      <c r="AD2" s="264" t="s">
        <v>122</v>
      </c>
      <c r="AE2" s="264"/>
      <c r="AF2" s="264"/>
      <c r="AG2" s="264"/>
      <c r="AH2" s="265"/>
      <c r="AI2" s="264" t="s">
        <v>123</v>
      </c>
      <c r="AJ2" s="264"/>
      <c r="AK2" s="264"/>
      <c r="AL2" s="264"/>
      <c r="AM2" s="265"/>
      <c r="AN2" s="264" t="s">
        <v>124</v>
      </c>
      <c r="AO2" s="264"/>
      <c r="AP2" s="264"/>
      <c r="AQ2" s="264"/>
      <c r="AR2" s="265"/>
      <c r="AS2" s="264" t="s">
        <v>125</v>
      </c>
      <c r="AT2" s="264"/>
      <c r="AU2" s="264"/>
      <c r="AV2" s="264"/>
      <c r="AW2" s="265"/>
      <c r="AX2" s="264" t="s">
        <v>126</v>
      </c>
      <c r="AY2" s="264"/>
      <c r="AZ2" s="264"/>
      <c r="BA2" s="264"/>
      <c r="BB2" s="265"/>
      <c r="BC2" s="264" t="s">
        <v>127</v>
      </c>
      <c r="BD2" s="264"/>
      <c r="BE2" s="264"/>
      <c r="BF2" s="264"/>
      <c r="BG2" s="265"/>
      <c r="BH2" s="264" t="s">
        <v>128</v>
      </c>
      <c r="BI2" s="264"/>
      <c r="BJ2" s="264"/>
      <c r="BK2" s="264"/>
      <c r="BL2" s="265"/>
      <c r="BM2" s="264" t="s">
        <v>129</v>
      </c>
      <c r="BN2" s="264"/>
      <c r="BO2" s="264"/>
      <c r="BP2" s="264"/>
      <c r="BQ2" s="265"/>
      <c r="BR2" s="264" t="s">
        <v>130</v>
      </c>
      <c r="BS2" s="264"/>
      <c r="BT2" s="264"/>
      <c r="BU2" s="264"/>
      <c r="BV2" s="265"/>
      <c r="BW2" s="264" t="s">
        <v>131</v>
      </c>
      <c r="BX2" s="264"/>
      <c r="BY2" s="264"/>
      <c r="BZ2" s="264"/>
      <c r="CA2" s="265"/>
      <c r="CB2" s="264" t="s">
        <v>132</v>
      </c>
      <c r="CC2" s="264"/>
      <c r="CD2" s="264"/>
      <c r="CE2" s="264"/>
      <c r="CF2" s="265"/>
      <c r="CG2" s="266" t="s">
        <v>84</v>
      </c>
      <c r="CH2" s="260" t="s">
        <v>29</v>
      </c>
      <c r="CJ2" s="260" t="s">
        <v>86</v>
      </c>
      <c r="CK2" s="260" t="s">
        <v>85</v>
      </c>
      <c r="CL2" s="260" t="s">
        <v>87</v>
      </c>
      <c r="CM2" s="261" t="s">
        <v>91</v>
      </c>
      <c r="CN2" s="262"/>
      <c r="CO2" s="262"/>
      <c r="CP2" s="262"/>
      <c r="CQ2" s="262"/>
      <c r="CR2" s="263"/>
    </row>
    <row r="3" spans="1:96" ht="33.75" customHeight="1">
      <c r="A3" s="271"/>
      <c r="B3" s="272"/>
      <c r="C3" s="276"/>
      <c r="D3" s="279"/>
      <c r="E3" s="4" t="s">
        <v>3</v>
      </c>
      <c r="F3" s="5" t="s">
        <v>4</v>
      </c>
      <c r="G3" s="5" t="s">
        <v>6</v>
      </c>
      <c r="H3" s="5" t="s">
        <v>8</v>
      </c>
      <c r="I3" s="6" t="s">
        <v>12</v>
      </c>
      <c r="J3" s="4" t="s">
        <v>3</v>
      </c>
      <c r="K3" s="5" t="s">
        <v>4</v>
      </c>
      <c r="L3" s="5" t="s">
        <v>6</v>
      </c>
      <c r="M3" s="5" t="s">
        <v>8</v>
      </c>
      <c r="N3" s="6" t="s">
        <v>12</v>
      </c>
      <c r="O3" s="4" t="s">
        <v>3</v>
      </c>
      <c r="P3" s="5" t="s">
        <v>4</v>
      </c>
      <c r="Q3" s="5" t="s">
        <v>6</v>
      </c>
      <c r="R3" s="5" t="s">
        <v>8</v>
      </c>
      <c r="S3" s="6" t="s">
        <v>12</v>
      </c>
      <c r="T3" s="4" t="s">
        <v>3</v>
      </c>
      <c r="U3" s="5" t="s">
        <v>4</v>
      </c>
      <c r="V3" s="5" t="s">
        <v>6</v>
      </c>
      <c r="W3" s="5" t="s">
        <v>8</v>
      </c>
      <c r="X3" s="6" t="s">
        <v>12</v>
      </c>
      <c r="Y3" s="4" t="s">
        <v>3</v>
      </c>
      <c r="Z3" s="5" t="s">
        <v>4</v>
      </c>
      <c r="AA3" s="5" t="s">
        <v>6</v>
      </c>
      <c r="AB3" s="5" t="s">
        <v>8</v>
      </c>
      <c r="AC3" s="6" t="s">
        <v>12</v>
      </c>
      <c r="AD3" s="4" t="s">
        <v>3</v>
      </c>
      <c r="AE3" s="5" t="s">
        <v>4</v>
      </c>
      <c r="AF3" s="5" t="s">
        <v>6</v>
      </c>
      <c r="AG3" s="5" t="s">
        <v>8</v>
      </c>
      <c r="AH3" s="6" t="s">
        <v>12</v>
      </c>
      <c r="AI3" s="4" t="s">
        <v>3</v>
      </c>
      <c r="AJ3" s="5" t="s">
        <v>4</v>
      </c>
      <c r="AK3" s="5" t="s">
        <v>6</v>
      </c>
      <c r="AL3" s="5" t="s">
        <v>8</v>
      </c>
      <c r="AM3" s="6" t="s">
        <v>12</v>
      </c>
      <c r="AN3" s="4" t="s">
        <v>3</v>
      </c>
      <c r="AO3" s="5" t="s">
        <v>4</v>
      </c>
      <c r="AP3" s="5" t="s">
        <v>6</v>
      </c>
      <c r="AQ3" s="5" t="s">
        <v>8</v>
      </c>
      <c r="AR3" s="6" t="s">
        <v>12</v>
      </c>
      <c r="AS3" s="4" t="s">
        <v>3</v>
      </c>
      <c r="AT3" s="5" t="s">
        <v>4</v>
      </c>
      <c r="AU3" s="5" t="s">
        <v>6</v>
      </c>
      <c r="AV3" s="5" t="s">
        <v>8</v>
      </c>
      <c r="AW3" s="6" t="s">
        <v>12</v>
      </c>
      <c r="AX3" s="4" t="s">
        <v>3</v>
      </c>
      <c r="AY3" s="5" t="s">
        <v>4</v>
      </c>
      <c r="AZ3" s="5" t="s">
        <v>6</v>
      </c>
      <c r="BA3" s="5" t="s">
        <v>8</v>
      </c>
      <c r="BB3" s="6" t="s">
        <v>12</v>
      </c>
      <c r="BC3" s="4" t="s">
        <v>3</v>
      </c>
      <c r="BD3" s="5" t="s">
        <v>4</v>
      </c>
      <c r="BE3" s="5" t="s">
        <v>6</v>
      </c>
      <c r="BF3" s="5" t="s">
        <v>8</v>
      </c>
      <c r="BG3" s="6" t="s">
        <v>12</v>
      </c>
      <c r="BH3" s="4" t="s">
        <v>3</v>
      </c>
      <c r="BI3" s="5" t="s">
        <v>4</v>
      </c>
      <c r="BJ3" s="5" t="s">
        <v>6</v>
      </c>
      <c r="BK3" s="5" t="s">
        <v>8</v>
      </c>
      <c r="BL3" s="6" t="s">
        <v>12</v>
      </c>
      <c r="BM3" s="4" t="s">
        <v>3</v>
      </c>
      <c r="BN3" s="5" t="s">
        <v>4</v>
      </c>
      <c r="BO3" s="5" t="s">
        <v>6</v>
      </c>
      <c r="BP3" s="5" t="s">
        <v>8</v>
      </c>
      <c r="BQ3" s="6" t="s">
        <v>12</v>
      </c>
      <c r="BR3" s="4" t="s">
        <v>3</v>
      </c>
      <c r="BS3" s="5" t="s">
        <v>4</v>
      </c>
      <c r="BT3" s="5" t="s">
        <v>6</v>
      </c>
      <c r="BU3" s="5" t="s">
        <v>8</v>
      </c>
      <c r="BV3" s="6" t="s">
        <v>12</v>
      </c>
      <c r="BW3" s="4" t="s">
        <v>3</v>
      </c>
      <c r="BX3" s="5" t="s">
        <v>4</v>
      </c>
      <c r="BY3" s="5" t="s">
        <v>6</v>
      </c>
      <c r="BZ3" s="5" t="s">
        <v>8</v>
      </c>
      <c r="CA3" s="6" t="s">
        <v>12</v>
      </c>
      <c r="CB3" s="4" t="s">
        <v>3</v>
      </c>
      <c r="CC3" s="5" t="s">
        <v>4</v>
      </c>
      <c r="CD3" s="5" t="s">
        <v>6</v>
      </c>
      <c r="CE3" s="5" t="s">
        <v>8</v>
      </c>
      <c r="CF3" s="6" t="s">
        <v>12</v>
      </c>
      <c r="CG3" s="267"/>
      <c r="CH3" s="268"/>
      <c r="CJ3" s="260"/>
      <c r="CK3" s="260"/>
      <c r="CL3" s="260"/>
      <c r="CM3" s="258" t="s">
        <v>92</v>
      </c>
      <c r="CN3" s="258" t="s">
        <v>90</v>
      </c>
      <c r="CO3" s="258" t="s">
        <v>93</v>
      </c>
      <c r="CP3" s="258" t="s">
        <v>94</v>
      </c>
      <c r="CQ3" s="258" t="s">
        <v>95</v>
      </c>
      <c r="CR3" s="258" t="s">
        <v>96</v>
      </c>
    </row>
    <row r="4" spans="1:96" ht="15.75" customHeight="1">
      <c r="A4" s="273"/>
      <c r="B4" s="274"/>
      <c r="C4" s="277"/>
      <c r="D4" s="280"/>
      <c r="E4" s="8" t="s">
        <v>11</v>
      </c>
      <c r="F4" s="9" t="s">
        <v>5</v>
      </c>
      <c r="G4" s="9" t="s">
        <v>7</v>
      </c>
      <c r="H4" s="9" t="s">
        <v>9</v>
      </c>
      <c r="I4" s="10" t="s">
        <v>10</v>
      </c>
      <c r="J4" s="8" t="s">
        <v>11</v>
      </c>
      <c r="K4" s="9" t="s">
        <v>5</v>
      </c>
      <c r="L4" s="9" t="s">
        <v>7</v>
      </c>
      <c r="M4" s="9" t="s">
        <v>9</v>
      </c>
      <c r="N4" s="10" t="s">
        <v>10</v>
      </c>
      <c r="O4" s="8" t="s">
        <v>11</v>
      </c>
      <c r="P4" s="9" t="s">
        <v>5</v>
      </c>
      <c r="Q4" s="9" t="s">
        <v>7</v>
      </c>
      <c r="R4" s="9" t="s">
        <v>9</v>
      </c>
      <c r="S4" s="10" t="s">
        <v>10</v>
      </c>
      <c r="T4" s="8" t="s">
        <v>11</v>
      </c>
      <c r="U4" s="9" t="s">
        <v>5</v>
      </c>
      <c r="V4" s="9" t="s">
        <v>7</v>
      </c>
      <c r="W4" s="9" t="s">
        <v>9</v>
      </c>
      <c r="X4" s="10" t="s">
        <v>10</v>
      </c>
      <c r="Y4" s="8" t="s">
        <v>11</v>
      </c>
      <c r="Z4" s="9" t="s">
        <v>5</v>
      </c>
      <c r="AA4" s="9" t="s">
        <v>7</v>
      </c>
      <c r="AB4" s="9" t="s">
        <v>9</v>
      </c>
      <c r="AC4" s="10" t="s">
        <v>10</v>
      </c>
      <c r="AD4" s="8" t="s">
        <v>11</v>
      </c>
      <c r="AE4" s="9" t="s">
        <v>5</v>
      </c>
      <c r="AF4" s="9" t="s">
        <v>7</v>
      </c>
      <c r="AG4" s="9" t="s">
        <v>9</v>
      </c>
      <c r="AH4" s="10" t="s">
        <v>10</v>
      </c>
      <c r="AI4" s="8" t="s">
        <v>11</v>
      </c>
      <c r="AJ4" s="9" t="s">
        <v>5</v>
      </c>
      <c r="AK4" s="9" t="s">
        <v>7</v>
      </c>
      <c r="AL4" s="9" t="s">
        <v>9</v>
      </c>
      <c r="AM4" s="10" t="s">
        <v>10</v>
      </c>
      <c r="AN4" s="8" t="s">
        <v>11</v>
      </c>
      <c r="AO4" s="9" t="s">
        <v>5</v>
      </c>
      <c r="AP4" s="9" t="s">
        <v>7</v>
      </c>
      <c r="AQ4" s="9" t="s">
        <v>9</v>
      </c>
      <c r="AR4" s="10" t="s">
        <v>10</v>
      </c>
      <c r="AS4" s="8" t="s">
        <v>11</v>
      </c>
      <c r="AT4" s="9" t="s">
        <v>5</v>
      </c>
      <c r="AU4" s="9" t="s">
        <v>7</v>
      </c>
      <c r="AV4" s="9" t="s">
        <v>9</v>
      </c>
      <c r="AW4" s="10" t="s">
        <v>10</v>
      </c>
      <c r="AX4" s="8" t="s">
        <v>11</v>
      </c>
      <c r="AY4" s="9" t="s">
        <v>5</v>
      </c>
      <c r="AZ4" s="9" t="s">
        <v>7</v>
      </c>
      <c r="BA4" s="9" t="s">
        <v>9</v>
      </c>
      <c r="BB4" s="10" t="s">
        <v>10</v>
      </c>
      <c r="BC4" s="8" t="s">
        <v>11</v>
      </c>
      <c r="BD4" s="9" t="s">
        <v>5</v>
      </c>
      <c r="BE4" s="9" t="s">
        <v>7</v>
      </c>
      <c r="BF4" s="9" t="s">
        <v>9</v>
      </c>
      <c r="BG4" s="10" t="s">
        <v>10</v>
      </c>
      <c r="BH4" s="8" t="s">
        <v>11</v>
      </c>
      <c r="BI4" s="9" t="s">
        <v>5</v>
      </c>
      <c r="BJ4" s="9" t="s">
        <v>7</v>
      </c>
      <c r="BK4" s="9" t="s">
        <v>9</v>
      </c>
      <c r="BL4" s="10" t="s">
        <v>10</v>
      </c>
      <c r="BM4" s="8" t="s">
        <v>11</v>
      </c>
      <c r="BN4" s="9" t="s">
        <v>5</v>
      </c>
      <c r="BO4" s="9" t="s">
        <v>7</v>
      </c>
      <c r="BP4" s="9" t="s">
        <v>9</v>
      </c>
      <c r="BQ4" s="10" t="s">
        <v>10</v>
      </c>
      <c r="BR4" s="8" t="s">
        <v>11</v>
      </c>
      <c r="BS4" s="9" t="s">
        <v>5</v>
      </c>
      <c r="BT4" s="9" t="s">
        <v>7</v>
      </c>
      <c r="BU4" s="9" t="s">
        <v>9</v>
      </c>
      <c r="BV4" s="10" t="s">
        <v>10</v>
      </c>
      <c r="BW4" s="8" t="s">
        <v>11</v>
      </c>
      <c r="BX4" s="9" t="s">
        <v>5</v>
      </c>
      <c r="BY4" s="9" t="s">
        <v>7</v>
      </c>
      <c r="BZ4" s="9" t="s">
        <v>9</v>
      </c>
      <c r="CA4" s="10" t="s">
        <v>10</v>
      </c>
      <c r="CB4" s="8" t="s">
        <v>11</v>
      </c>
      <c r="CC4" s="9" t="s">
        <v>5</v>
      </c>
      <c r="CD4" s="9" t="s">
        <v>7</v>
      </c>
      <c r="CE4" s="9" t="s">
        <v>9</v>
      </c>
      <c r="CF4" s="10" t="s">
        <v>10</v>
      </c>
      <c r="CG4" s="267"/>
      <c r="CH4" s="268"/>
      <c r="CJ4" s="260"/>
      <c r="CK4" s="260"/>
      <c r="CL4" s="260"/>
      <c r="CM4" s="259"/>
      <c r="CN4" s="259"/>
      <c r="CO4" s="259"/>
      <c r="CP4" s="259"/>
      <c r="CQ4" s="259"/>
      <c r="CR4" s="259"/>
    </row>
    <row r="5" spans="1:84" ht="11.25">
      <c r="A5" s="11" t="s">
        <v>13</v>
      </c>
      <c r="B5" s="7" t="s">
        <v>14</v>
      </c>
      <c r="C5" s="7" t="s">
        <v>23</v>
      </c>
      <c r="D5" s="12" t="s">
        <v>16</v>
      </c>
      <c r="F5" s="7">
        <v>14000</v>
      </c>
      <c r="G5" s="7">
        <v>14000</v>
      </c>
      <c r="H5" s="7">
        <f>(G5/F5)*100</f>
        <v>100</v>
      </c>
      <c r="I5" s="12">
        <f>(H5*$E$13)/8</f>
        <v>0.75</v>
      </c>
      <c r="K5" s="7">
        <v>14000</v>
      </c>
      <c r="L5" s="7">
        <v>14000</v>
      </c>
      <c r="M5" s="7">
        <f>(L5/K5)*100</f>
        <v>100</v>
      </c>
      <c r="N5" s="12">
        <f>(M5*$J$13)/8</f>
        <v>1.125</v>
      </c>
      <c r="U5" s="7">
        <v>14000</v>
      </c>
      <c r="V5" s="7">
        <v>14000</v>
      </c>
      <c r="W5" s="7">
        <f>(V5/U5)*100</f>
        <v>100</v>
      </c>
      <c r="X5" s="12">
        <f>(W5*$T$13)/8</f>
        <v>15.875</v>
      </c>
      <c r="Z5" s="7">
        <v>14000</v>
      </c>
      <c r="AA5" s="7">
        <v>14000</v>
      </c>
      <c r="AB5" s="7">
        <f>(AA5/Z5)*100</f>
        <v>100</v>
      </c>
      <c r="AC5" s="12">
        <f>(AB5*$Y$13)/8</f>
        <v>18.125</v>
      </c>
      <c r="AE5" s="7">
        <v>14000</v>
      </c>
      <c r="AF5" s="7">
        <v>14000</v>
      </c>
      <c r="AG5" s="7">
        <f>(AF5/AE5)*100</f>
        <v>100</v>
      </c>
      <c r="AH5" s="12">
        <f>(AG5*$AD$13)/8</f>
        <v>12.375</v>
      </c>
      <c r="AJ5" s="7">
        <v>14000</v>
      </c>
      <c r="AK5" s="7">
        <v>14000</v>
      </c>
      <c r="AL5" s="7">
        <f>(AK5/AJ5)*100</f>
        <v>100</v>
      </c>
      <c r="AM5" s="12">
        <f>(AL5*$AI$13)/8</f>
        <v>11.625</v>
      </c>
      <c r="AO5" s="7">
        <v>14000</v>
      </c>
      <c r="AP5" s="7">
        <v>14000</v>
      </c>
      <c r="AQ5" s="7">
        <f>(AP5/AO5)*100</f>
        <v>100</v>
      </c>
      <c r="AR5" s="12">
        <f>(AQ5*$AN$13)/8</f>
        <v>3.875</v>
      </c>
      <c r="AT5" s="7">
        <v>14000</v>
      </c>
      <c r="AU5" s="7">
        <v>14000</v>
      </c>
      <c r="AV5" s="7">
        <f>(AU5/AT5)*100</f>
        <v>100</v>
      </c>
      <c r="AW5" s="12">
        <f>(AV5*$AS$13)/8</f>
        <v>18.5</v>
      </c>
      <c r="AY5" s="7">
        <v>14000</v>
      </c>
      <c r="AZ5" s="7">
        <v>14000</v>
      </c>
      <c r="BA5" s="7">
        <f>(AZ5/AY5)*100</f>
        <v>100</v>
      </c>
      <c r="BB5" s="12">
        <f>(BA5*$AX$13)/8</f>
        <v>7.75</v>
      </c>
      <c r="BD5" s="7">
        <v>14000</v>
      </c>
      <c r="BE5" s="7">
        <v>14000</v>
      </c>
      <c r="BF5" s="7">
        <f>(BE5/BD5)*100</f>
        <v>100</v>
      </c>
      <c r="BG5" s="12">
        <f>(BF5*$BC$13)/8</f>
        <v>38.625</v>
      </c>
      <c r="BI5" s="7">
        <v>14000</v>
      </c>
      <c r="BJ5" s="7">
        <v>14000</v>
      </c>
      <c r="BK5" s="7">
        <f>(BJ5/BI5)*100</f>
        <v>100</v>
      </c>
      <c r="BL5" s="12">
        <f>(BK5*$BH$13)/8</f>
        <v>7.000000000000001</v>
      </c>
      <c r="BN5" s="7">
        <v>14000</v>
      </c>
      <c r="BO5" s="7">
        <v>14000</v>
      </c>
      <c r="BP5" s="7">
        <f>(BO5/BN5)*100</f>
        <v>100</v>
      </c>
      <c r="BQ5" s="12">
        <f>(BP5*$BM$13)/8</f>
        <v>4.625</v>
      </c>
      <c r="BS5" s="7">
        <v>14000</v>
      </c>
      <c r="BT5" s="7">
        <v>14000</v>
      </c>
      <c r="BU5" s="7">
        <f>(BT5/BS5)*100</f>
        <v>100</v>
      </c>
      <c r="BV5" s="12">
        <f>(BU5*$BR$13)/8</f>
        <v>11.625</v>
      </c>
      <c r="BX5" s="7">
        <v>14000</v>
      </c>
      <c r="BY5" s="7">
        <v>14000</v>
      </c>
      <c r="BZ5" s="7">
        <f>(BY5/BX5)*100</f>
        <v>100</v>
      </c>
      <c r="CA5" s="12">
        <f>(BZ5*$BW$13)/8</f>
        <v>7.75</v>
      </c>
      <c r="CC5" s="7">
        <v>14000</v>
      </c>
      <c r="CD5" s="7">
        <v>14000</v>
      </c>
      <c r="CE5" s="7">
        <f>(CD5/CC5)*100</f>
        <v>100</v>
      </c>
      <c r="CF5" s="12">
        <f>(CE5*$CB$13)/8</f>
        <v>9.25</v>
      </c>
    </row>
    <row r="6" spans="3:84" ht="11.25">
      <c r="C6" s="7" t="s">
        <v>28</v>
      </c>
      <c r="D6" s="12" t="s">
        <v>15</v>
      </c>
      <c r="F6" s="7">
        <v>14000</v>
      </c>
      <c r="G6" s="7">
        <v>14000</v>
      </c>
      <c r="H6" s="7">
        <f aca="true" t="shared" si="0" ref="H6:H12">(G6/F6)*100</f>
        <v>100</v>
      </c>
      <c r="I6" s="12">
        <f aca="true" t="shared" si="1" ref="I6:I12">(H6*$E$13)/8</f>
        <v>0.75</v>
      </c>
      <c r="K6" s="7">
        <v>14000</v>
      </c>
      <c r="L6" s="7">
        <v>14000</v>
      </c>
      <c r="M6" s="7">
        <f aca="true" t="shared" si="2" ref="M6:M12">(L6/K6)*100</f>
        <v>100</v>
      </c>
      <c r="N6" s="12">
        <f aca="true" t="shared" si="3" ref="N6:N12">(M6*$J$13)/8</f>
        <v>1.125</v>
      </c>
      <c r="U6" s="7">
        <v>14000</v>
      </c>
      <c r="V6" s="7">
        <v>14000</v>
      </c>
      <c r="W6" s="7">
        <f aca="true" t="shared" si="4" ref="W6:W12">(V6/U6)*100</f>
        <v>100</v>
      </c>
      <c r="X6" s="12">
        <f aca="true" t="shared" si="5" ref="X6:X12">(W6*$T$13)/8</f>
        <v>15.875</v>
      </c>
      <c r="Z6" s="7">
        <v>14000</v>
      </c>
      <c r="AA6" s="7">
        <v>14000</v>
      </c>
      <c r="AB6" s="7">
        <f aca="true" t="shared" si="6" ref="AB6:AB12">(AA6/Z6)*100</f>
        <v>100</v>
      </c>
      <c r="AC6" s="12">
        <f aca="true" t="shared" si="7" ref="AC6:AC12">(AB6*$Y$13)/8</f>
        <v>18.125</v>
      </c>
      <c r="AE6" s="7">
        <v>14000</v>
      </c>
      <c r="AF6" s="7">
        <v>14000</v>
      </c>
      <c r="AG6" s="7">
        <f aca="true" t="shared" si="8" ref="AG6:AG12">(AF6/AE6)*100</f>
        <v>100</v>
      </c>
      <c r="AH6" s="12">
        <f aca="true" t="shared" si="9" ref="AH6:AH12">(AG6*$AD$13)/8</f>
        <v>12.375</v>
      </c>
      <c r="AJ6" s="7">
        <v>14000</v>
      </c>
      <c r="AK6" s="7">
        <v>14000</v>
      </c>
      <c r="AL6" s="7">
        <f aca="true" t="shared" si="10" ref="AL6:AL12">(AK6/AJ6)*100</f>
        <v>100</v>
      </c>
      <c r="AM6" s="12">
        <f aca="true" t="shared" si="11" ref="AM6:AM12">(AL6*$AI$13)/8</f>
        <v>11.625</v>
      </c>
      <c r="AO6" s="7">
        <v>14000</v>
      </c>
      <c r="AP6" s="7">
        <v>14000</v>
      </c>
      <c r="AQ6" s="7">
        <f aca="true" t="shared" si="12" ref="AQ6:AQ12">(AP6/AO6)*100</f>
        <v>100</v>
      </c>
      <c r="AR6" s="12">
        <f aca="true" t="shared" si="13" ref="AR6:AR12">(AQ6*$AN$13)/8</f>
        <v>3.875</v>
      </c>
      <c r="AT6" s="7">
        <v>14000</v>
      </c>
      <c r="AU6" s="7">
        <v>14000</v>
      </c>
      <c r="AV6" s="7">
        <f aca="true" t="shared" si="14" ref="AV6:AV12">(AU6/AT6)*100</f>
        <v>100</v>
      </c>
      <c r="AW6" s="12">
        <f aca="true" t="shared" si="15" ref="AW6:AW12">(AV6*$AS$13)/8</f>
        <v>18.5</v>
      </c>
      <c r="AY6" s="7">
        <v>14000</v>
      </c>
      <c r="AZ6" s="7">
        <v>14000</v>
      </c>
      <c r="BA6" s="7">
        <f aca="true" t="shared" si="16" ref="BA6:BA12">(AZ6/AY6)*100</f>
        <v>100</v>
      </c>
      <c r="BB6" s="12">
        <f aca="true" t="shared" si="17" ref="BB6:BB12">(BA6*$AX$13)/8</f>
        <v>7.75</v>
      </c>
      <c r="BD6" s="7">
        <v>14000</v>
      </c>
      <c r="BE6" s="7">
        <v>14000</v>
      </c>
      <c r="BF6" s="7">
        <f aca="true" t="shared" si="18" ref="BF6:BF12">(BE6/BD6)*100</f>
        <v>100</v>
      </c>
      <c r="BG6" s="12">
        <f aca="true" t="shared" si="19" ref="BG6:BG12">(BF6*$BC$13)/8</f>
        <v>38.625</v>
      </c>
      <c r="BI6" s="7">
        <v>14000</v>
      </c>
      <c r="BJ6" s="7">
        <v>14000</v>
      </c>
      <c r="BK6" s="7">
        <f aca="true" t="shared" si="20" ref="BK6:BK12">(BJ6/BI6)*100</f>
        <v>100</v>
      </c>
      <c r="BL6" s="12">
        <f aca="true" t="shared" si="21" ref="BL6:BL12">(BK6*$BH$13)/8</f>
        <v>7.000000000000001</v>
      </c>
      <c r="BN6" s="7">
        <v>14000</v>
      </c>
      <c r="BO6" s="7">
        <v>14000</v>
      </c>
      <c r="BP6" s="7">
        <f aca="true" t="shared" si="22" ref="BP6:BP12">(BO6/BN6)*100</f>
        <v>100</v>
      </c>
      <c r="BQ6" s="12">
        <f aca="true" t="shared" si="23" ref="BQ6:BQ12">(BP6*$BM$13)/8</f>
        <v>4.625</v>
      </c>
      <c r="BS6" s="7">
        <v>14000</v>
      </c>
      <c r="BT6" s="7">
        <v>14000</v>
      </c>
      <c r="BU6" s="7">
        <f aca="true" t="shared" si="24" ref="BU6:BU12">(BT6/BS6)*100</f>
        <v>100</v>
      </c>
      <c r="BV6" s="12">
        <f aca="true" t="shared" si="25" ref="BV6:BV12">(BU6*$BR$13)/8</f>
        <v>11.625</v>
      </c>
      <c r="BX6" s="7">
        <v>14000</v>
      </c>
      <c r="BY6" s="7">
        <v>14000</v>
      </c>
      <c r="BZ6" s="7">
        <f aca="true" t="shared" si="26" ref="BZ6:BZ12">(BY6/BX6)*100</f>
        <v>100</v>
      </c>
      <c r="CA6" s="12">
        <f aca="true" t="shared" si="27" ref="CA6:CA12">(BZ6*$BW$13)/8</f>
        <v>7.75</v>
      </c>
      <c r="CC6" s="7">
        <v>14000</v>
      </c>
      <c r="CD6" s="7">
        <v>14000</v>
      </c>
      <c r="CE6" s="7">
        <f aca="true" t="shared" si="28" ref="CE6:CE12">(CD6/CC6)*100</f>
        <v>100</v>
      </c>
      <c r="CF6" s="12">
        <f aca="true" t="shared" si="29" ref="CF6:CF12">(CE6*$CB$13)/8</f>
        <v>9.25</v>
      </c>
    </row>
    <row r="7" spans="4:84" ht="11.25">
      <c r="D7" s="12" t="s">
        <v>17</v>
      </c>
      <c r="F7" s="7">
        <v>14000</v>
      </c>
      <c r="G7" s="7">
        <v>14000</v>
      </c>
      <c r="H7" s="7">
        <f t="shared" si="0"/>
        <v>100</v>
      </c>
      <c r="I7" s="12">
        <f t="shared" si="1"/>
        <v>0.75</v>
      </c>
      <c r="K7" s="7">
        <v>14000</v>
      </c>
      <c r="L7" s="7">
        <v>14000</v>
      </c>
      <c r="M7" s="7">
        <f t="shared" si="2"/>
        <v>100</v>
      </c>
      <c r="N7" s="12">
        <f t="shared" si="3"/>
        <v>1.125</v>
      </c>
      <c r="U7" s="7">
        <v>14000</v>
      </c>
      <c r="V7" s="7">
        <v>14000</v>
      </c>
      <c r="W7" s="7">
        <f t="shared" si="4"/>
        <v>100</v>
      </c>
      <c r="X7" s="12">
        <f t="shared" si="5"/>
        <v>15.875</v>
      </c>
      <c r="Z7" s="7">
        <v>14000</v>
      </c>
      <c r="AA7" s="7">
        <v>14000</v>
      </c>
      <c r="AB7" s="7">
        <f t="shared" si="6"/>
        <v>100</v>
      </c>
      <c r="AC7" s="12">
        <f t="shared" si="7"/>
        <v>18.125</v>
      </c>
      <c r="AE7" s="7">
        <v>14000</v>
      </c>
      <c r="AF7" s="7">
        <v>14000</v>
      </c>
      <c r="AG7" s="7">
        <f t="shared" si="8"/>
        <v>100</v>
      </c>
      <c r="AH7" s="12">
        <f t="shared" si="9"/>
        <v>12.375</v>
      </c>
      <c r="AJ7" s="7">
        <v>14000</v>
      </c>
      <c r="AK7" s="7">
        <v>14000</v>
      </c>
      <c r="AL7" s="7">
        <f t="shared" si="10"/>
        <v>100</v>
      </c>
      <c r="AM7" s="12">
        <f t="shared" si="11"/>
        <v>11.625</v>
      </c>
      <c r="AO7" s="7">
        <v>14000</v>
      </c>
      <c r="AP7" s="7">
        <v>14000</v>
      </c>
      <c r="AQ7" s="7">
        <f t="shared" si="12"/>
        <v>100</v>
      </c>
      <c r="AR7" s="12">
        <f t="shared" si="13"/>
        <v>3.875</v>
      </c>
      <c r="AT7" s="7">
        <v>14000</v>
      </c>
      <c r="AU7" s="7">
        <v>14000</v>
      </c>
      <c r="AV7" s="7">
        <f t="shared" si="14"/>
        <v>100</v>
      </c>
      <c r="AW7" s="12">
        <f t="shared" si="15"/>
        <v>18.5</v>
      </c>
      <c r="AY7" s="7">
        <v>14000</v>
      </c>
      <c r="AZ7" s="7">
        <v>14000</v>
      </c>
      <c r="BA7" s="7">
        <f t="shared" si="16"/>
        <v>100</v>
      </c>
      <c r="BB7" s="12">
        <f t="shared" si="17"/>
        <v>7.75</v>
      </c>
      <c r="BD7" s="7">
        <v>14000</v>
      </c>
      <c r="BE7" s="7">
        <v>14000</v>
      </c>
      <c r="BF7" s="7">
        <f t="shared" si="18"/>
        <v>100</v>
      </c>
      <c r="BG7" s="12">
        <f t="shared" si="19"/>
        <v>38.625</v>
      </c>
      <c r="BI7" s="7">
        <v>14000</v>
      </c>
      <c r="BJ7" s="7">
        <v>14000</v>
      </c>
      <c r="BK7" s="7">
        <f t="shared" si="20"/>
        <v>100</v>
      </c>
      <c r="BL7" s="12">
        <f t="shared" si="21"/>
        <v>7.000000000000001</v>
      </c>
      <c r="BN7" s="7">
        <v>14000</v>
      </c>
      <c r="BO7" s="7">
        <v>14000</v>
      </c>
      <c r="BP7" s="7">
        <f t="shared" si="22"/>
        <v>100</v>
      </c>
      <c r="BQ7" s="12">
        <f t="shared" si="23"/>
        <v>4.625</v>
      </c>
      <c r="BS7" s="7">
        <v>14000</v>
      </c>
      <c r="BT7" s="7">
        <v>14000</v>
      </c>
      <c r="BU7" s="7">
        <f t="shared" si="24"/>
        <v>100</v>
      </c>
      <c r="BV7" s="12">
        <f t="shared" si="25"/>
        <v>11.625</v>
      </c>
      <c r="BX7" s="7">
        <v>14000</v>
      </c>
      <c r="BY7" s="7">
        <v>14000</v>
      </c>
      <c r="BZ7" s="7">
        <f t="shared" si="26"/>
        <v>100</v>
      </c>
      <c r="CA7" s="12">
        <f t="shared" si="27"/>
        <v>7.75</v>
      </c>
      <c r="CC7" s="7">
        <v>14000</v>
      </c>
      <c r="CD7" s="7">
        <v>14000</v>
      </c>
      <c r="CE7" s="7">
        <f t="shared" si="28"/>
        <v>100</v>
      </c>
      <c r="CF7" s="12">
        <f t="shared" si="29"/>
        <v>9.25</v>
      </c>
    </row>
    <row r="8" spans="4:84" ht="11.25">
      <c r="D8" s="12" t="s">
        <v>18</v>
      </c>
      <c r="F8" s="7">
        <v>14000</v>
      </c>
      <c r="G8" s="7">
        <v>14000</v>
      </c>
      <c r="H8" s="7">
        <f t="shared" si="0"/>
        <v>100</v>
      </c>
      <c r="I8" s="12">
        <f t="shared" si="1"/>
        <v>0.75</v>
      </c>
      <c r="K8" s="7">
        <v>14000</v>
      </c>
      <c r="L8" s="7">
        <v>14000</v>
      </c>
      <c r="M8" s="7">
        <f t="shared" si="2"/>
        <v>100</v>
      </c>
      <c r="N8" s="12">
        <f t="shared" si="3"/>
        <v>1.125</v>
      </c>
      <c r="U8" s="7">
        <v>14000</v>
      </c>
      <c r="V8" s="7">
        <v>14000</v>
      </c>
      <c r="W8" s="7">
        <f t="shared" si="4"/>
        <v>100</v>
      </c>
      <c r="X8" s="12">
        <f t="shared" si="5"/>
        <v>15.875</v>
      </c>
      <c r="Z8" s="7">
        <v>14000</v>
      </c>
      <c r="AA8" s="7">
        <v>14000</v>
      </c>
      <c r="AB8" s="7">
        <f t="shared" si="6"/>
        <v>100</v>
      </c>
      <c r="AC8" s="12">
        <f t="shared" si="7"/>
        <v>18.125</v>
      </c>
      <c r="AE8" s="7">
        <v>14000</v>
      </c>
      <c r="AF8" s="7">
        <v>14000</v>
      </c>
      <c r="AG8" s="7">
        <f t="shared" si="8"/>
        <v>100</v>
      </c>
      <c r="AH8" s="12">
        <f t="shared" si="9"/>
        <v>12.375</v>
      </c>
      <c r="AJ8" s="7">
        <v>14000</v>
      </c>
      <c r="AK8" s="7">
        <v>14000</v>
      </c>
      <c r="AL8" s="7">
        <f t="shared" si="10"/>
        <v>100</v>
      </c>
      <c r="AM8" s="12">
        <f t="shared" si="11"/>
        <v>11.625</v>
      </c>
      <c r="AO8" s="7">
        <v>14000</v>
      </c>
      <c r="AP8" s="7">
        <v>14000</v>
      </c>
      <c r="AQ8" s="7">
        <f t="shared" si="12"/>
        <v>100</v>
      </c>
      <c r="AR8" s="12">
        <f t="shared" si="13"/>
        <v>3.875</v>
      </c>
      <c r="AT8" s="7">
        <v>14000</v>
      </c>
      <c r="AU8" s="7">
        <v>14000</v>
      </c>
      <c r="AV8" s="7">
        <f t="shared" si="14"/>
        <v>100</v>
      </c>
      <c r="AW8" s="12">
        <f t="shared" si="15"/>
        <v>18.5</v>
      </c>
      <c r="AY8" s="7">
        <v>14000</v>
      </c>
      <c r="AZ8" s="7">
        <v>14000</v>
      </c>
      <c r="BA8" s="7">
        <f t="shared" si="16"/>
        <v>100</v>
      </c>
      <c r="BB8" s="12">
        <f t="shared" si="17"/>
        <v>7.75</v>
      </c>
      <c r="BD8" s="7">
        <v>14000</v>
      </c>
      <c r="BE8" s="7">
        <v>14000</v>
      </c>
      <c r="BF8" s="7">
        <f t="shared" si="18"/>
        <v>100</v>
      </c>
      <c r="BG8" s="12">
        <f t="shared" si="19"/>
        <v>38.625</v>
      </c>
      <c r="BI8" s="7">
        <v>14000</v>
      </c>
      <c r="BJ8" s="7">
        <v>14000</v>
      </c>
      <c r="BK8" s="7">
        <f t="shared" si="20"/>
        <v>100</v>
      </c>
      <c r="BL8" s="12">
        <f t="shared" si="21"/>
        <v>7.000000000000001</v>
      </c>
      <c r="BN8" s="7">
        <v>14000</v>
      </c>
      <c r="BO8" s="7">
        <v>14000</v>
      </c>
      <c r="BP8" s="7">
        <f t="shared" si="22"/>
        <v>100</v>
      </c>
      <c r="BQ8" s="12">
        <f t="shared" si="23"/>
        <v>4.625</v>
      </c>
      <c r="BS8" s="7">
        <v>14000</v>
      </c>
      <c r="BT8" s="7">
        <v>14000</v>
      </c>
      <c r="BU8" s="7">
        <f t="shared" si="24"/>
        <v>100</v>
      </c>
      <c r="BV8" s="12">
        <f t="shared" si="25"/>
        <v>11.625</v>
      </c>
      <c r="BX8" s="7">
        <v>14000</v>
      </c>
      <c r="BY8" s="7">
        <v>14000</v>
      </c>
      <c r="BZ8" s="7">
        <f t="shared" si="26"/>
        <v>100</v>
      </c>
      <c r="CA8" s="12">
        <f t="shared" si="27"/>
        <v>7.75</v>
      </c>
      <c r="CC8" s="7">
        <v>14000</v>
      </c>
      <c r="CD8" s="7">
        <v>14000</v>
      </c>
      <c r="CE8" s="7">
        <f t="shared" si="28"/>
        <v>100</v>
      </c>
      <c r="CF8" s="12">
        <f t="shared" si="29"/>
        <v>9.25</v>
      </c>
    </row>
    <row r="9" spans="4:84" ht="11.25">
      <c r="D9" s="12" t="s">
        <v>19</v>
      </c>
      <c r="F9" s="7">
        <v>14000</v>
      </c>
      <c r="G9" s="7">
        <v>14000</v>
      </c>
      <c r="H9" s="7">
        <f t="shared" si="0"/>
        <v>100</v>
      </c>
      <c r="I9" s="12">
        <f t="shared" si="1"/>
        <v>0.75</v>
      </c>
      <c r="K9" s="7">
        <v>14000</v>
      </c>
      <c r="L9" s="7">
        <v>14000</v>
      </c>
      <c r="M9" s="7">
        <f t="shared" si="2"/>
        <v>100</v>
      </c>
      <c r="N9" s="12">
        <f t="shared" si="3"/>
        <v>1.125</v>
      </c>
      <c r="U9" s="7">
        <v>14000</v>
      </c>
      <c r="V9" s="7">
        <v>14000</v>
      </c>
      <c r="W9" s="7">
        <f t="shared" si="4"/>
        <v>100</v>
      </c>
      <c r="X9" s="12">
        <f t="shared" si="5"/>
        <v>15.875</v>
      </c>
      <c r="Z9" s="7">
        <v>14000</v>
      </c>
      <c r="AA9" s="7">
        <v>14000</v>
      </c>
      <c r="AB9" s="7">
        <f t="shared" si="6"/>
        <v>100</v>
      </c>
      <c r="AC9" s="12">
        <f t="shared" si="7"/>
        <v>18.125</v>
      </c>
      <c r="AE9" s="7">
        <v>14000</v>
      </c>
      <c r="AF9" s="7">
        <v>14000</v>
      </c>
      <c r="AG9" s="7">
        <f t="shared" si="8"/>
        <v>100</v>
      </c>
      <c r="AH9" s="12">
        <f t="shared" si="9"/>
        <v>12.375</v>
      </c>
      <c r="AJ9" s="7">
        <v>14000</v>
      </c>
      <c r="AK9" s="7">
        <v>14000</v>
      </c>
      <c r="AL9" s="7">
        <f t="shared" si="10"/>
        <v>100</v>
      </c>
      <c r="AM9" s="12">
        <f t="shared" si="11"/>
        <v>11.625</v>
      </c>
      <c r="AO9" s="7">
        <v>14000</v>
      </c>
      <c r="AP9" s="7">
        <v>14000</v>
      </c>
      <c r="AQ9" s="7">
        <f t="shared" si="12"/>
        <v>100</v>
      </c>
      <c r="AR9" s="12">
        <f t="shared" si="13"/>
        <v>3.875</v>
      </c>
      <c r="AT9" s="7">
        <v>14000</v>
      </c>
      <c r="AU9" s="7">
        <v>14000</v>
      </c>
      <c r="AV9" s="7">
        <f t="shared" si="14"/>
        <v>100</v>
      </c>
      <c r="AW9" s="12">
        <f t="shared" si="15"/>
        <v>18.5</v>
      </c>
      <c r="AY9" s="7">
        <v>14000</v>
      </c>
      <c r="AZ9" s="7">
        <v>14000</v>
      </c>
      <c r="BA9" s="7">
        <f t="shared" si="16"/>
        <v>100</v>
      </c>
      <c r="BB9" s="12">
        <f t="shared" si="17"/>
        <v>7.75</v>
      </c>
      <c r="BD9" s="7">
        <v>14000</v>
      </c>
      <c r="BE9" s="7">
        <v>14000</v>
      </c>
      <c r="BF9" s="7">
        <f t="shared" si="18"/>
        <v>100</v>
      </c>
      <c r="BG9" s="12">
        <f t="shared" si="19"/>
        <v>38.625</v>
      </c>
      <c r="BI9" s="7">
        <v>14000</v>
      </c>
      <c r="BJ9" s="7">
        <v>14000</v>
      </c>
      <c r="BK9" s="7">
        <f t="shared" si="20"/>
        <v>100</v>
      </c>
      <c r="BL9" s="12">
        <f t="shared" si="21"/>
        <v>7.000000000000001</v>
      </c>
      <c r="BN9" s="7">
        <v>14000</v>
      </c>
      <c r="BO9" s="7">
        <v>14000</v>
      </c>
      <c r="BP9" s="7">
        <f t="shared" si="22"/>
        <v>100</v>
      </c>
      <c r="BQ9" s="12">
        <f t="shared" si="23"/>
        <v>4.625</v>
      </c>
      <c r="BS9" s="7">
        <v>14000</v>
      </c>
      <c r="BT9" s="7">
        <v>14000</v>
      </c>
      <c r="BU9" s="7">
        <f t="shared" si="24"/>
        <v>100</v>
      </c>
      <c r="BV9" s="12">
        <f t="shared" si="25"/>
        <v>11.625</v>
      </c>
      <c r="BX9" s="7">
        <v>14000</v>
      </c>
      <c r="BY9" s="7">
        <v>14000</v>
      </c>
      <c r="BZ9" s="7">
        <f t="shared" si="26"/>
        <v>100</v>
      </c>
      <c r="CA9" s="12">
        <f t="shared" si="27"/>
        <v>7.75</v>
      </c>
      <c r="CC9" s="7">
        <v>14000</v>
      </c>
      <c r="CD9" s="7">
        <v>14000</v>
      </c>
      <c r="CE9" s="7">
        <f t="shared" si="28"/>
        <v>100</v>
      </c>
      <c r="CF9" s="12">
        <f t="shared" si="29"/>
        <v>9.25</v>
      </c>
    </row>
    <row r="10" spans="4:84" ht="11.25">
      <c r="D10" s="12" t="s">
        <v>20</v>
      </c>
      <c r="F10" s="7">
        <v>14000</v>
      </c>
      <c r="G10" s="7">
        <v>14000</v>
      </c>
      <c r="H10" s="7">
        <f t="shared" si="0"/>
        <v>100</v>
      </c>
      <c r="I10" s="12">
        <f t="shared" si="1"/>
        <v>0.75</v>
      </c>
      <c r="K10" s="7">
        <v>14000</v>
      </c>
      <c r="L10" s="7">
        <v>14000</v>
      </c>
      <c r="M10" s="7">
        <f t="shared" si="2"/>
        <v>100</v>
      </c>
      <c r="N10" s="12">
        <f t="shared" si="3"/>
        <v>1.125</v>
      </c>
      <c r="U10" s="7">
        <v>14000</v>
      </c>
      <c r="V10" s="7">
        <v>14000</v>
      </c>
      <c r="W10" s="7">
        <f t="shared" si="4"/>
        <v>100</v>
      </c>
      <c r="X10" s="12">
        <f t="shared" si="5"/>
        <v>15.875</v>
      </c>
      <c r="Z10" s="7">
        <v>14000</v>
      </c>
      <c r="AA10" s="7">
        <v>14000</v>
      </c>
      <c r="AB10" s="7">
        <f t="shared" si="6"/>
        <v>100</v>
      </c>
      <c r="AC10" s="12">
        <f t="shared" si="7"/>
        <v>18.125</v>
      </c>
      <c r="AE10" s="7">
        <v>14000</v>
      </c>
      <c r="AF10" s="7">
        <v>14000</v>
      </c>
      <c r="AG10" s="7">
        <f t="shared" si="8"/>
        <v>100</v>
      </c>
      <c r="AH10" s="12">
        <f t="shared" si="9"/>
        <v>12.375</v>
      </c>
      <c r="AJ10" s="7">
        <v>14000</v>
      </c>
      <c r="AK10" s="7">
        <v>14000</v>
      </c>
      <c r="AL10" s="7">
        <f t="shared" si="10"/>
        <v>100</v>
      </c>
      <c r="AM10" s="12">
        <f t="shared" si="11"/>
        <v>11.625</v>
      </c>
      <c r="AO10" s="7">
        <v>14000</v>
      </c>
      <c r="AP10" s="7">
        <v>14000</v>
      </c>
      <c r="AQ10" s="7">
        <f t="shared" si="12"/>
        <v>100</v>
      </c>
      <c r="AR10" s="12">
        <f t="shared" si="13"/>
        <v>3.875</v>
      </c>
      <c r="AT10" s="7">
        <v>14000</v>
      </c>
      <c r="AU10" s="7">
        <v>14000</v>
      </c>
      <c r="AV10" s="7">
        <f t="shared" si="14"/>
        <v>100</v>
      </c>
      <c r="AW10" s="12">
        <f t="shared" si="15"/>
        <v>18.5</v>
      </c>
      <c r="AY10" s="7">
        <v>14000</v>
      </c>
      <c r="AZ10" s="7">
        <v>14000</v>
      </c>
      <c r="BA10" s="7">
        <f t="shared" si="16"/>
        <v>100</v>
      </c>
      <c r="BB10" s="12">
        <f t="shared" si="17"/>
        <v>7.75</v>
      </c>
      <c r="BD10" s="7">
        <v>14000</v>
      </c>
      <c r="BE10" s="7">
        <v>14000</v>
      </c>
      <c r="BF10" s="7">
        <f t="shared" si="18"/>
        <v>100</v>
      </c>
      <c r="BG10" s="12">
        <f t="shared" si="19"/>
        <v>38.625</v>
      </c>
      <c r="BI10" s="7">
        <v>14000</v>
      </c>
      <c r="BJ10" s="7">
        <v>14000</v>
      </c>
      <c r="BK10" s="7">
        <f t="shared" si="20"/>
        <v>100</v>
      </c>
      <c r="BL10" s="12">
        <f t="shared" si="21"/>
        <v>7.000000000000001</v>
      </c>
      <c r="BN10" s="7">
        <v>14000</v>
      </c>
      <c r="BO10" s="7">
        <v>14000</v>
      </c>
      <c r="BP10" s="7">
        <f t="shared" si="22"/>
        <v>100</v>
      </c>
      <c r="BQ10" s="12">
        <f t="shared" si="23"/>
        <v>4.625</v>
      </c>
      <c r="BS10" s="7">
        <v>14000</v>
      </c>
      <c r="BT10" s="7">
        <v>14000</v>
      </c>
      <c r="BU10" s="7">
        <f t="shared" si="24"/>
        <v>100</v>
      </c>
      <c r="BV10" s="12">
        <f t="shared" si="25"/>
        <v>11.625</v>
      </c>
      <c r="BX10" s="7">
        <v>14000</v>
      </c>
      <c r="BY10" s="7">
        <v>14000</v>
      </c>
      <c r="BZ10" s="7">
        <f t="shared" si="26"/>
        <v>100</v>
      </c>
      <c r="CA10" s="12">
        <f t="shared" si="27"/>
        <v>7.75</v>
      </c>
      <c r="CC10" s="7">
        <v>14000</v>
      </c>
      <c r="CD10" s="7">
        <v>14000</v>
      </c>
      <c r="CE10" s="7">
        <f t="shared" si="28"/>
        <v>100</v>
      </c>
      <c r="CF10" s="12">
        <f t="shared" si="29"/>
        <v>9.25</v>
      </c>
    </row>
    <row r="11" spans="4:84" ht="11.25">
      <c r="D11" s="12" t="s">
        <v>21</v>
      </c>
      <c r="F11" s="7">
        <v>14000</v>
      </c>
      <c r="G11" s="7">
        <v>14000</v>
      </c>
      <c r="H11" s="7">
        <f t="shared" si="0"/>
        <v>100</v>
      </c>
      <c r="I11" s="12">
        <f t="shared" si="1"/>
        <v>0.75</v>
      </c>
      <c r="K11" s="7">
        <v>14000</v>
      </c>
      <c r="L11" s="7">
        <v>14000</v>
      </c>
      <c r="M11" s="7">
        <f t="shared" si="2"/>
        <v>100</v>
      </c>
      <c r="N11" s="12">
        <f t="shared" si="3"/>
        <v>1.125</v>
      </c>
      <c r="U11" s="7">
        <v>14000</v>
      </c>
      <c r="V11" s="7">
        <v>14000</v>
      </c>
      <c r="W11" s="7">
        <f t="shared" si="4"/>
        <v>100</v>
      </c>
      <c r="X11" s="12">
        <f t="shared" si="5"/>
        <v>15.875</v>
      </c>
      <c r="Z11" s="7">
        <v>14000</v>
      </c>
      <c r="AA11" s="7">
        <v>14000</v>
      </c>
      <c r="AB11" s="7">
        <f t="shared" si="6"/>
        <v>100</v>
      </c>
      <c r="AC11" s="12">
        <f t="shared" si="7"/>
        <v>18.125</v>
      </c>
      <c r="AE11" s="7">
        <v>14000</v>
      </c>
      <c r="AF11" s="7">
        <v>14000</v>
      </c>
      <c r="AG11" s="7">
        <f t="shared" si="8"/>
        <v>100</v>
      </c>
      <c r="AH11" s="12">
        <f t="shared" si="9"/>
        <v>12.375</v>
      </c>
      <c r="AJ11" s="7">
        <v>14000</v>
      </c>
      <c r="AK11" s="7">
        <v>14000</v>
      </c>
      <c r="AL11" s="7">
        <f t="shared" si="10"/>
        <v>100</v>
      </c>
      <c r="AM11" s="12">
        <f t="shared" si="11"/>
        <v>11.625</v>
      </c>
      <c r="AO11" s="7">
        <v>14000</v>
      </c>
      <c r="AP11" s="7">
        <v>14000</v>
      </c>
      <c r="AQ11" s="7">
        <f t="shared" si="12"/>
        <v>100</v>
      </c>
      <c r="AR11" s="12">
        <f t="shared" si="13"/>
        <v>3.875</v>
      </c>
      <c r="AT11" s="7">
        <v>14000</v>
      </c>
      <c r="AU11" s="7">
        <v>14000</v>
      </c>
      <c r="AV11" s="7">
        <f t="shared" si="14"/>
        <v>100</v>
      </c>
      <c r="AW11" s="12">
        <f t="shared" si="15"/>
        <v>18.5</v>
      </c>
      <c r="AY11" s="7">
        <v>14000</v>
      </c>
      <c r="AZ11" s="7">
        <v>14000</v>
      </c>
      <c r="BA11" s="7">
        <f t="shared" si="16"/>
        <v>100</v>
      </c>
      <c r="BB11" s="12">
        <f t="shared" si="17"/>
        <v>7.75</v>
      </c>
      <c r="BD11" s="7">
        <v>14000</v>
      </c>
      <c r="BE11" s="7">
        <v>14000</v>
      </c>
      <c r="BF11" s="7">
        <f t="shared" si="18"/>
        <v>100</v>
      </c>
      <c r="BG11" s="12">
        <f t="shared" si="19"/>
        <v>38.625</v>
      </c>
      <c r="BI11" s="7">
        <v>14000</v>
      </c>
      <c r="BJ11" s="7">
        <v>14000</v>
      </c>
      <c r="BK11" s="7">
        <f t="shared" si="20"/>
        <v>100</v>
      </c>
      <c r="BL11" s="12">
        <f t="shared" si="21"/>
        <v>7.000000000000001</v>
      </c>
      <c r="BN11" s="7">
        <v>14000</v>
      </c>
      <c r="BO11" s="7">
        <v>14000</v>
      </c>
      <c r="BP11" s="7">
        <f t="shared" si="22"/>
        <v>100</v>
      </c>
      <c r="BQ11" s="12">
        <f t="shared" si="23"/>
        <v>4.625</v>
      </c>
      <c r="BS11" s="7">
        <v>14000</v>
      </c>
      <c r="BT11" s="7">
        <v>14000</v>
      </c>
      <c r="BU11" s="7">
        <f t="shared" si="24"/>
        <v>100</v>
      </c>
      <c r="BV11" s="12">
        <f t="shared" si="25"/>
        <v>11.625</v>
      </c>
      <c r="BX11" s="7">
        <v>14000</v>
      </c>
      <c r="BY11" s="7">
        <v>14000</v>
      </c>
      <c r="BZ11" s="7">
        <f t="shared" si="26"/>
        <v>100</v>
      </c>
      <c r="CA11" s="12">
        <f t="shared" si="27"/>
        <v>7.75</v>
      </c>
      <c r="CC11" s="7">
        <v>14000</v>
      </c>
      <c r="CD11" s="7">
        <v>14000</v>
      </c>
      <c r="CE11" s="7">
        <f t="shared" si="28"/>
        <v>100</v>
      </c>
      <c r="CF11" s="12">
        <f t="shared" si="29"/>
        <v>9.25</v>
      </c>
    </row>
    <row r="12" spans="4:84" ht="11.25">
      <c r="D12" s="12" t="s">
        <v>22</v>
      </c>
      <c r="F12" s="7">
        <v>14000</v>
      </c>
      <c r="G12" s="7">
        <v>14000</v>
      </c>
      <c r="H12" s="7">
        <f t="shared" si="0"/>
        <v>100</v>
      </c>
      <c r="I12" s="12">
        <f t="shared" si="1"/>
        <v>0.75</v>
      </c>
      <c r="K12" s="7">
        <v>14000</v>
      </c>
      <c r="L12" s="7">
        <v>14000</v>
      </c>
      <c r="M12" s="7">
        <f t="shared" si="2"/>
        <v>100</v>
      </c>
      <c r="N12" s="12">
        <f t="shared" si="3"/>
        <v>1.125</v>
      </c>
      <c r="U12" s="7">
        <v>14000</v>
      </c>
      <c r="V12" s="7">
        <v>14000</v>
      </c>
      <c r="W12" s="7">
        <f t="shared" si="4"/>
        <v>100</v>
      </c>
      <c r="X12" s="12">
        <f t="shared" si="5"/>
        <v>15.875</v>
      </c>
      <c r="Z12" s="7">
        <v>14000</v>
      </c>
      <c r="AA12" s="7">
        <v>14000</v>
      </c>
      <c r="AB12" s="7">
        <f t="shared" si="6"/>
        <v>100</v>
      </c>
      <c r="AC12" s="12">
        <f t="shared" si="7"/>
        <v>18.125</v>
      </c>
      <c r="AE12" s="7">
        <v>14000</v>
      </c>
      <c r="AF12" s="7">
        <v>14000</v>
      </c>
      <c r="AG12" s="7">
        <f t="shared" si="8"/>
        <v>100</v>
      </c>
      <c r="AH12" s="12">
        <f t="shared" si="9"/>
        <v>12.375</v>
      </c>
      <c r="AJ12" s="7">
        <v>14000</v>
      </c>
      <c r="AK12" s="7">
        <v>14000</v>
      </c>
      <c r="AL12" s="7">
        <f t="shared" si="10"/>
        <v>100</v>
      </c>
      <c r="AM12" s="12">
        <f t="shared" si="11"/>
        <v>11.625</v>
      </c>
      <c r="AO12" s="7">
        <v>14000</v>
      </c>
      <c r="AP12" s="7">
        <v>14000</v>
      </c>
      <c r="AQ12" s="7">
        <f t="shared" si="12"/>
        <v>100</v>
      </c>
      <c r="AR12" s="12">
        <f t="shared" si="13"/>
        <v>3.875</v>
      </c>
      <c r="AT12" s="7">
        <v>14000</v>
      </c>
      <c r="AU12" s="7">
        <v>14000</v>
      </c>
      <c r="AV12" s="7">
        <f t="shared" si="14"/>
        <v>100</v>
      </c>
      <c r="AW12" s="12">
        <f t="shared" si="15"/>
        <v>18.5</v>
      </c>
      <c r="AY12" s="7">
        <v>14000</v>
      </c>
      <c r="AZ12" s="7">
        <v>14000</v>
      </c>
      <c r="BA12" s="7">
        <f t="shared" si="16"/>
        <v>100</v>
      </c>
      <c r="BB12" s="12">
        <f t="shared" si="17"/>
        <v>7.75</v>
      </c>
      <c r="BD12" s="7">
        <v>14000</v>
      </c>
      <c r="BE12" s="7">
        <v>14000</v>
      </c>
      <c r="BF12" s="7">
        <f t="shared" si="18"/>
        <v>100</v>
      </c>
      <c r="BG12" s="12">
        <f t="shared" si="19"/>
        <v>38.625</v>
      </c>
      <c r="BI12" s="7">
        <v>14000</v>
      </c>
      <c r="BJ12" s="7">
        <v>14000</v>
      </c>
      <c r="BK12" s="7">
        <f t="shared" si="20"/>
        <v>100</v>
      </c>
      <c r="BL12" s="12">
        <f t="shared" si="21"/>
        <v>7.000000000000001</v>
      </c>
      <c r="BN12" s="7">
        <v>14000</v>
      </c>
      <c r="BO12" s="7">
        <v>14000</v>
      </c>
      <c r="BP12" s="7">
        <f t="shared" si="22"/>
        <v>100</v>
      </c>
      <c r="BQ12" s="12">
        <f t="shared" si="23"/>
        <v>4.625</v>
      </c>
      <c r="BS12" s="7">
        <v>14000</v>
      </c>
      <c r="BT12" s="7">
        <v>14000</v>
      </c>
      <c r="BU12" s="7">
        <f t="shared" si="24"/>
        <v>100</v>
      </c>
      <c r="BV12" s="12">
        <f t="shared" si="25"/>
        <v>11.625</v>
      </c>
      <c r="BX12" s="7">
        <v>14000</v>
      </c>
      <c r="BY12" s="7">
        <v>14000</v>
      </c>
      <c r="BZ12" s="7">
        <f t="shared" si="26"/>
        <v>100</v>
      </c>
      <c r="CA12" s="12">
        <f t="shared" si="27"/>
        <v>7.75</v>
      </c>
      <c r="CC12" s="7">
        <v>14000</v>
      </c>
      <c r="CD12" s="7">
        <v>14000</v>
      </c>
      <c r="CE12" s="7">
        <f t="shared" si="28"/>
        <v>100</v>
      </c>
      <c r="CF12" s="12">
        <f t="shared" si="29"/>
        <v>9.25</v>
      </c>
    </row>
    <row r="13" spans="5:90" ht="11.25">
      <c r="E13" s="7">
        <v>0.06</v>
      </c>
      <c r="F13" s="7" t="s">
        <v>82</v>
      </c>
      <c r="G13" s="7">
        <f>100*E13</f>
        <v>6</v>
      </c>
      <c r="H13" s="7" t="s">
        <v>83</v>
      </c>
      <c r="I13" s="12">
        <f>SUM(I5:I12)</f>
        <v>6</v>
      </c>
      <c r="J13" s="7">
        <v>0.09</v>
      </c>
      <c r="K13" s="7" t="s">
        <v>82</v>
      </c>
      <c r="L13" s="7">
        <f>100*J13</f>
        <v>9</v>
      </c>
      <c r="M13" s="7" t="s">
        <v>83</v>
      </c>
      <c r="N13" s="12">
        <f>SUM(N5:N12)</f>
        <v>9</v>
      </c>
      <c r="T13" s="7">
        <v>1.27</v>
      </c>
      <c r="U13" s="7" t="s">
        <v>82</v>
      </c>
      <c r="V13" s="7">
        <f>100*T13</f>
        <v>127</v>
      </c>
      <c r="W13" s="7" t="s">
        <v>83</v>
      </c>
      <c r="X13" s="12">
        <f>SUM(X5:X12)</f>
        <v>127</v>
      </c>
      <c r="Y13" s="7">
        <v>1.45</v>
      </c>
      <c r="Z13" s="7" t="s">
        <v>82</v>
      </c>
      <c r="AA13" s="7">
        <f>100*Y13</f>
        <v>145</v>
      </c>
      <c r="AB13" s="7" t="s">
        <v>83</v>
      </c>
      <c r="AC13" s="12">
        <f>SUM(AC5:AC12)</f>
        <v>145</v>
      </c>
      <c r="AD13" s="7">
        <v>0.99</v>
      </c>
      <c r="AE13" s="7" t="s">
        <v>82</v>
      </c>
      <c r="AF13" s="7">
        <f>100*AD13</f>
        <v>99</v>
      </c>
      <c r="AG13" s="7" t="s">
        <v>83</v>
      </c>
      <c r="AH13" s="12">
        <f>SUM(AH5:AH12)</f>
        <v>99</v>
      </c>
      <c r="AI13" s="7">
        <v>0.93</v>
      </c>
      <c r="AJ13" s="7" t="s">
        <v>82</v>
      </c>
      <c r="AK13" s="7">
        <f>100*AI13</f>
        <v>93</v>
      </c>
      <c r="AL13" s="7" t="s">
        <v>83</v>
      </c>
      <c r="AM13" s="12">
        <f>SUM(AM5:AM12)</f>
        <v>93</v>
      </c>
      <c r="AN13" s="7">
        <v>0.31</v>
      </c>
      <c r="AO13" s="7" t="s">
        <v>82</v>
      </c>
      <c r="AP13" s="7">
        <f>100*AN13</f>
        <v>31</v>
      </c>
      <c r="AQ13" s="7" t="s">
        <v>83</v>
      </c>
      <c r="AR13" s="12">
        <f>SUM(AR5:AR12)</f>
        <v>31</v>
      </c>
      <c r="AS13" s="7">
        <v>1.48</v>
      </c>
      <c r="AT13" s="7" t="s">
        <v>82</v>
      </c>
      <c r="AU13" s="7">
        <f>100*AS13</f>
        <v>148</v>
      </c>
      <c r="AV13" s="7" t="s">
        <v>83</v>
      </c>
      <c r="AW13" s="12">
        <f>SUM(AW5:AW12)</f>
        <v>148</v>
      </c>
      <c r="AX13" s="7">
        <v>0.62</v>
      </c>
      <c r="AY13" s="7" t="s">
        <v>82</v>
      </c>
      <c r="AZ13" s="7">
        <f>100*AX13</f>
        <v>62</v>
      </c>
      <c r="BA13" s="7" t="s">
        <v>83</v>
      </c>
      <c r="BB13" s="12">
        <f>SUM(BB5:BB12)</f>
        <v>62</v>
      </c>
      <c r="BC13" s="7">
        <v>3.09</v>
      </c>
      <c r="BD13" s="7" t="s">
        <v>82</v>
      </c>
      <c r="BE13" s="7">
        <f>100*BC13</f>
        <v>309</v>
      </c>
      <c r="BF13" s="7" t="s">
        <v>83</v>
      </c>
      <c r="BG13" s="12">
        <f>SUM(BG5:BG12)</f>
        <v>309</v>
      </c>
      <c r="BH13" s="7">
        <v>0.56</v>
      </c>
      <c r="BI13" s="7" t="s">
        <v>82</v>
      </c>
      <c r="BJ13" s="7">
        <f>100*BH13</f>
        <v>56.00000000000001</v>
      </c>
      <c r="BK13" s="7" t="s">
        <v>83</v>
      </c>
      <c r="BL13" s="12">
        <f>SUM(BL5:BL12)</f>
        <v>56.00000000000001</v>
      </c>
      <c r="BM13" s="7">
        <v>0.37</v>
      </c>
      <c r="BN13" s="7" t="s">
        <v>82</v>
      </c>
      <c r="BO13" s="7">
        <f>100*BM13</f>
        <v>37</v>
      </c>
      <c r="BP13" s="7" t="s">
        <v>83</v>
      </c>
      <c r="BQ13" s="12">
        <f>SUM(BQ5:BQ12)</f>
        <v>37</v>
      </c>
      <c r="BR13" s="7">
        <v>0.93</v>
      </c>
      <c r="BS13" s="7" t="s">
        <v>82</v>
      </c>
      <c r="BT13" s="7">
        <f>100*BR13</f>
        <v>93</v>
      </c>
      <c r="BU13" s="7" t="s">
        <v>83</v>
      </c>
      <c r="BV13" s="12">
        <f>SUM(BV5:BV12)</f>
        <v>93</v>
      </c>
      <c r="BW13" s="7">
        <v>0.62</v>
      </c>
      <c r="BX13" s="7" t="s">
        <v>82</v>
      </c>
      <c r="BY13" s="7">
        <f>100*BW13</f>
        <v>62</v>
      </c>
      <c r="BZ13" s="7" t="s">
        <v>83</v>
      </c>
      <c r="CA13" s="12">
        <f>SUM(CA5:CA12)</f>
        <v>62</v>
      </c>
      <c r="CB13" s="7">
        <v>0.74</v>
      </c>
      <c r="CC13" s="7" t="s">
        <v>82</v>
      </c>
      <c r="CD13" s="7">
        <f>100*CB13</f>
        <v>74</v>
      </c>
      <c r="CE13" s="7" t="s">
        <v>83</v>
      </c>
      <c r="CF13" s="12">
        <f>SUM(CF5:CF12)</f>
        <v>74</v>
      </c>
      <c r="CG13" s="7">
        <f>SUM(E13,J13,O13,T13,Y13,AD13,AI13,AN13,AS13,AX13,BC13,BH13,BM13,BR13,BW13,CB13)</f>
        <v>13.509999999999998</v>
      </c>
      <c r="CJ13" s="7">
        <f>SUM(I13,N13,S13,X13,AC13,AH13,AM13,AR13,AW13,BB13,BG13,BL13,BQ13,BV13,CA13,CF13)</f>
        <v>1351</v>
      </c>
      <c r="CK13" s="7">
        <f>SUM(G13,L13,Q13,V13,AA13,AF13,AK13,AP13,AU13,AZ13,BE13,BJ13,BO13,BT13,BY13,CD13)</f>
        <v>1351</v>
      </c>
      <c r="CL13" s="7">
        <f>CJ13-CK13</f>
        <v>0</v>
      </c>
    </row>
    <row r="14" ht="11.25"/>
    <row r="15" ht="11.25"/>
    <row r="16" spans="2:84" ht="11.25">
      <c r="B16" s="7" t="s">
        <v>24</v>
      </c>
      <c r="C16" s="7" t="s">
        <v>23</v>
      </c>
      <c r="D16" s="12" t="s">
        <v>16</v>
      </c>
      <c r="F16" s="7">
        <v>10000</v>
      </c>
      <c r="G16" s="7">
        <v>10000</v>
      </c>
      <c r="H16" s="7">
        <f>(G16/F16)*100</f>
        <v>100</v>
      </c>
      <c r="I16" s="12">
        <f>(H16*$E$24)/8</f>
        <v>1.625</v>
      </c>
      <c r="K16" s="7">
        <v>10000</v>
      </c>
      <c r="L16" s="7">
        <v>10000</v>
      </c>
      <c r="M16" s="7">
        <f>(L16/K16)*100</f>
        <v>100</v>
      </c>
      <c r="N16" s="12">
        <f>(M16*$J$24)/8</f>
        <v>1.625</v>
      </c>
      <c r="P16" s="7">
        <v>10000</v>
      </c>
      <c r="Q16" s="7">
        <v>10000</v>
      </c>
      <c r="R16" s="7">
        <f>(Q16/P16)*100</f>
        <v>100</v>
      </c>
      <c r="S16" s="12">
        <f>R16*$O$24/8</f>
        <v>6.375</v>
      </c>
      <c r="U16" s="7">
        <v>10000</v>
      </c>
      <c r="V16" s="7">
        <v>10000</v>
      </c>
      <c r="W16" s="7">
        <f>(V16/U16)*100</f>
        <v>100</v>
      </c>
      <c r="X16" s="12">
        <f>W16*$T$24/8</f>
        <v>44.75</v>
      </c>
      <c r="Z16" s="7">
        <v>10000</v>
      </c>
      <c r="AA16" s="7">
        <v>10000</v>
      </c>
      <c r="AB16" s="7">
        <f>(AA16/Z16)*100</f>
        <v>100</v>
      </c>
      <c r="AC16" s="12">
        <f>AB16*$Y$24/8</f>
        <v>30.125</v>
      </c>
      <c r="AE16" s="7">
        <v>10000</v>
      </c>
      <c r="AF16" s="7">
        <v>10000</v>
      </c>
      <c r="AG16" s="7">
        <f>(AF16/AE16)*100</f>
        <v>100</v>
      </c>
      <c r="AH16" s="12">
        <f>AG16*$AD$24/8</f>
        <v>14.875</v>
      </c>
      <c r="AJ16" s="7">
        <v>10000</v>
      </c>
      <c r="AK16" s="7">
        <v>10000</v>
      </c>
      <c r="AL16" s="7">
        <f>(AK16/AJ16)*100</f>
        <v>100</v>
      </c>
      <c r="AM16" s="12">
        <f>AL16*$AI$24/8</f>
        <v>3.875</v>
      </c>
      <c r="AO16" s="7">
        <v>10000</v>
      </c>
      <c r="AP16" s="7">
        <v>10000</v>
      </c>
      <c r="AQ16" s="7">
        <f>(AP16/AO16)*100</f>
        <v>100</v>
      </c>
      <c r="AR16" s="12">
        <f>AQ16*$AN$24/8</f>
        <v>2.75</v>
      </c>
      <c r="AT16" s="7">
        <v>10000</v>
      </c>
      <c r="AU16" s="7">
        <v>10000</v>
      </c>
      <c r="AV16" s="7">
        <f>(AU16/AT16)*100</f>
        <v>100</v>
      </c>
      <c r="AW16" s="12">
        <f>AV16*$AS$24/8</f>
        <v>4.375</v>
      </c>
      <c r="AY16" s="7">
        <v>10000</v>
      </c>
      <c r="AZ16" s="7">
        <v>10000</v>
      </c>
      <c r="BA16" s="7">
        <f>(AZ16/AY16)*100</f>
        <v>100</v>
      </c>
      <c r="BB16" s="12">
        <f>BA16*$AX$24/8</f>
        <v>6.375</v>
      </c>
      <c r="BD16" s="7">
        <v>10000</v>
      </c>
      <c r="BE16" s="7">
        <v>10000</v>
      </c>
      <c r="BF16" s="7">
        <f>(BE16/BD16)*100</f>
        <v>100</v>
      </c>
      <c r="BG16" s="12">
        <f>BF16*$BC$24/8</f>
        <v>41.125</v>
      </c>
      <c r="BI16" s="7">
        <v>10000</v>
      </c>
      <c r="BJ16" s="7">
        <v>10000</v>
      </c>
      <c r="BK16" s="7">
        <f>(BJ16/BI16)*100</f>
        <v>100</v>
      </c>
      <c r="BL16" s="12">
        <f>BK16*$BH$24/8</f>
        <v>9.875</v>
      </c>
      <c r="BN16" s="7">
        <v>10000</v>
      </c>
      <c r="BO16" s="7">
        <v>10000</v>
      </c>
      <c r="BP16" s="7">
        <f>(BO16/BN16)*100</f>
        <v>100</v>
      </c>
      <c r="BQ16" s="12">
        <f>BP16*$BM$24/8</f>
        <v>2.25</v>
      </c>
      <c r="BS16" s="7">
        <v>10000</v>
      </c>
      <c r="BT16" s="7">
        <v>10000</v>
      </c>
      <c r="BU16" s="7">
        <f>(BT16/BS16)*100</f>
        <v>100</v>
      </c>
      <c r="BV16" s="12">
        <f>BU16*$BR$24/8</f>
        <v>1.125</v>
      </c>
      <c r="BX16" s="7">
        <v>10000</v>
      </c>
      <c r="BY16" s="7">
        <v>10000</v>
      </c>
      <c r="BZ16" s="7">
        <f>(BY16/BX16)*100</f>
        <v>100</v>
      </c>
      <c r="CA16" s="12">
        <f>(BZ16*$BW$24)/8</f>
        <v>6.125</v>
      </c>
      <c r="CC16" s="7">
        <v>10000</v>
      </c>
      <c r="CD16" s="7">
        <v>10000</v>
      </c>
      <c r="CE16" s="7">
        <f>(CD16/CC16)*100</f>
        <v>100</v>
      </c>
      <c r="CF16" s="12">
        <f>CE16*$CB$24/8</f>
        <v>6.625</v>
      </c>
    </row>
    <row r="17" spans="3:84" ht="11.25">
      <c r="C17" s="7" t="s">
        <v>28</v>
      </c>
      <c r="D17" s="12" t="s">
        <v>15</v>
      </c>
      <c r="F17" s="7">
        <v>10000</v>
      </c>
      <c r="G17" s="7">
        <v>10000</v>
      </c>
      <c r="H17" s="7">
        <f aca="true" t="shared" si="30" ref="H17:H23">(G17/F17)*100</f>
        <v>100</v>
      </c>
      <c r="I17" s="12">
        <f aca="true" t="shared" si="31" ref="I17:I23">(H17*$E$24)/8</f>
        <v>1.625</v>
      </c>
      <c r="K17" s="7">
        <v>10000</v>
      </c>
      <c r="L17" s="7">
        <v>10000</v>
      </c>
      <c r="M17" s="7">
        <f aca="true" t="shared" si="32" ref="M17:M23">(L17/K17)*100</f>
        <v>100</v>
      </c>
      <c r="N17" s="12">
        <f aca="true" t="shared" si="33" ref="N17:N23">(M17*$J$24)/8</f>
        <v>1.625</v>
      </c>
      <c r="P17" s="7">
        <v>10000</v>
      </c>
      <c r="Q17" s="7">
        <v>10000</v>
      </c>
      <c r="R17" s="7">
        <f aca="true" t="shared" si="34" ref="R17:R23">(Q17/P17)*100</f>
        <v>100</v>
      </c>
      <c r="S17" s="12">
        <f aca="true" t="shared" si="35" ref="S17:S23">R17*$O$24/8</f>
        <v>6.375</v>
      </c>
      <c r="U17" s="7">
        <v>10000</v>
      </c>
      <c r="V17" s="7">
        <v>10000</v>
      </c>
      <c r="W17" s="7">
        <f aca="true" t="shared" si="36" ref="W17:W23">(V17/U17)*100</f>
        <v>100</v>
      </c>
      <c r="X17" s="12">
        <f aca="true" t="shared" si="37" ref="X17:X23">W17*$T$24/8</f>
        <v>44.75</v>
      </c>
      <c r="Z17" s="7">
        <v>10000</v>
      </c>
      <c r="AA17" s="7">
        <v>10000</v>
      </c>
      <c r="AB17" s="7">
        <f aca="true" t="shared" si="38" ref="AB17:AB23">(AA17/Z17)*100</f>
        <v>100</v>
      </c>
      <c r="AC17" s="12">
        <f aca="true" t="shared" si="39" ref="AC17:AC23">AB17*$Y$24/8</f>
        <v>30.125</v>
      </c>
      <c r="AE17" s="7">
        <v>10000</v>
      </c>
      <c r="AF17" s="7">
        <v>10000</v>
      </c>
      <c r="AG17" s="7">
        <f aca="true" t="shared" si="40" ref="AG17:AG23">(AF17/AE17)*100</f>
        <v>100</v>
      </c>
      <c r="AH17" s="12">
        <f aca="true" t="shared" si="41" ref="AH17:AH23">AG17*$AD$24/8</f>
        <v>14.875</v>
      </c>
      <c r="AJ17" s="7">
        <v>10000</v>
      </c>
      <c r="AK17" s="7">
        <v>10000</v>
      </c>
      <c r="AL17" s="7">
        <f aca="true" t="shared" si="42" ref="AL17:AL23">(AK17/AJ17)*100</f>
        <v>100</v>
      </c>
      <c r="AM17" s="12">
        <f aca="true" t="shared" si="43" ref="AM17:AM23">AL17*$AI$24/8</f>
        <v>3.875</v>
      </c>
      <c r="AO17" s="7">
        <v>10000</v>
      </c>
      <c r="AP17" s="7">
        <v>10000</v>
      </c>
      <c r="AQ17" s="7">
        <f aca="true" t="shared" si="44" ref="AQ17:AQ23">(AP17/AO17)*100</f>
        <v>100</v>
      </c>
      <c r="AR17" s="12">
        <f aca="true" t="shared" si="45" ref="AR17:AR23">AQ17*$AN$24/8</f>
        <v>2.75</v>
      </c>
      <c r="AT17" s="7">
        <v>10000</v>
      </c>
      <c r="AU17" s="7">
        <v>10000</v>
      </c>
      <c r="AV17" s="7">
        <f aca="true" t="shared" si="46" ref="AV17:AV23">(AU17/AT17)*100</f>
        <v>100</v>
      </c>
      <c r="AW17" s="12">
        <f aca="true" t="shared" si="47" ref="AW17:AW23">AV17*$AS$24/8</f>
        <v>4.375</v>
      </c>
      <c r="AY17" s="7">
        <v>10000</v>
      </c>
      <c r="AZ17" s="7">
        <v>10000</v>
      </c>
      <c r="BA17" s="7">
        <f aca="true" t="shared" si="48" ref="BA17:BA23">(AZ17/AY17)*100</f>
        <v>100</v>
      </c>
      <c r="BB17" s="12">
        <f aca="true" t="shared" si="49" ref="BB17:BB23">BA17*$AX$24/8</f>
        <v>6.375</v>
      </c>
      <c r="BD17" s="7">
        <v>10000</v>
      </c>
      <c r="BE17" s="7">
        <v>10000</v>
      </c>
      <c r="BF17" s="7">
        <f aca="true" t="shared" si="50" ref="BF17:BF23">(BE17/BD17)*100</f>
        <v>100</v>
      </c>
      <c r="BG17" s="12">
        <f aca="true" t="shared" si="51" ref="BG17:BG23">BF17*$BC$24/8</f>
        <v>41.125</v>
      </c>
      <c r="BI17" s="7">
        <v>10000</v>
      </c>
      <c r="BJ17" s="7">
        <v>10000</v>
      </c>
      <c r="BK17" s="7">
        <f aca="true" t="shared" si="52" ref="BK17:BK23">(BJ17/BI17)*100</f>
        <v>100</v>
      </c>
      <c r="BL17" s="12">
        <f aca="true" t="shared" si="53" ref="BL17:BL23">BK17*$BH$24/8</f>
        <v>9.875</v>
      </c>
      <c r="BN17" s="7">
        <v>10000</v>
      </c>
      <c r="BO17" s="7">
        <v>10000</v>
      </c>
      <c r="BP17" s="7">
        <f aca="true" t="shared" si="54" ref="BP17:BP23">(BO17/BN17)*100</f>
        <v>100</v>
      </c>
      <c r="BQ17" s="12">
        <f aca="true" t="shared" si="55" ref="BQ17:BQ23">BP17*$BM$24/8</f>
        <v>2.25</v>
      </c>
      <c r="BS17" s="7">
        <v>10000</v>
      </c>
      <c r="BT17" s="7">
        <v>10000</v>
      </c>
      <c r="BU17" s="7">
        <f aca="true" t="shared" si="56" ref="BU17:BU23">(BT17/BS17)*100</f>
        <v>100</v>
      </c>
      <c r="BV17" s="12">
        <f aca="true" t="shared" si="57" ref="BV17:BV23">BU17*$BR$24/8</f>
        <v>1.125</v>
      </c>
      <c r="BX17" s="7">
        <v>10000</v>
      </c>
      <c r="BY17" s="7">
        <v>10000</v>
      </c>
      <c r="BZ17" s="7">
        <f aca="true" t="shared" si="58" ref="BZ17:BZ23">(BY17/BX17)*100</f>
        <v>100</v>
      </c>
      <c r="CA17" s="12">
        <f aca="true" t="shared" si="59" ref="CA17:CA23">(BZ17*$BW$24)/8</f>
        <v>6.125</v>
      </c>
      <c r="CC17" s="7">
        <v>10000</v>
      </c>
      <c r="CD17" s="7">
        <v>10000</v>
      </c>
      <c r="CE17" s="7">
        <f aca="true" t="shared" si="60" ref="CE17:CE23">(CD17/CC17)*100</f>
        <v>100</v>
      </c>
      <c r="CF17" s="12">
        <f aca="true" t="shared" si="61" ref="CF17:CF23">CE17*$CB$24/8</f>
        <v>6.625</v>
      </c>
    </row>
    <row r="18" spans="4:84" ht="11.25">
      <c r="D18" s="12" t="s">
        <v>17</v>
      </c>
      <c r="F18" s="7">
        <v>10000</v>
      </c>
      <c r="G18" s="7">
        <v>10000</v>
      </c>
      <c r="H18" s="7">
        <f t="shared" si="30"/>
        <v>100</v>
      </c>
      <c r="I18" s="12">
        <f t="shared" si="31"/>
        <v>1.625</v>
      </c>
      <c r="K18" s="7">
        <v>10000</v>
      </c>
      <c r="L18" s="7">
        <v>10000</v>
      </c>
      <c r="M18" s="7">
        <f t="shared" si="32"/>
        <v>100</v>
      </c>
      <c r="N18" s="12">
        <f t="shared" si="33"/>
        <v>1.625</v>
      </c>
      <c r="P18" s="7">
        <v>10000</v>
      </c>
      <c r="Q18" s="7">
        <v>10000</v>
      </c>
      <c r="R18" s="7">
        <f t="shared" si="34"/>
        <v>100</v>
      </c>
      <c r="S18" s="12">
        <f t="shared" si="35"/>
        <v>6.375</v>
      </c>
      <c r="U18" s="7">
        <v>10000</v>
      </c>
      <c r="V18" s="7">
        <v>10000</v>
      </c>
      <c r="W18" s="7">
        <f t="shared" si="36"/>
        <v>100</v>
      </c>
      <c r="X18" s="12">
        <f t="shared" si="37"/>
        <v>44.75</v>
      </c>
      <c r="Z18" s="7">
        <v>10000</v>
      </c>
      <c r="AA18" s="7">
        <v>10000</v>
      </c>
      <c r="AB18" s="7">
        <f t="shared" si="38"/>
        <v>100</v>
      </c>
      <c r="AC18" s="12">
        <f t="shared" si="39"/>
        <v>30.125</v>
      </c>
      <c r="AE18" s="7">
        <v>10000</v>
      </c>
      <c r="AF18" s="7">
        <v>10000</v>
      </c>
      <c r="AG18" s="7">
        <f t="shared" si="40"/>
        <v>100</v>
      </c>
      <c r="AH18" s="12">
        <f t="shared" si="41"/>
        <v>14.875</v>
      </c>
      <c r="AJ18" s="7">
        <v>10000</v>
      </c>
      <c r="AK18" s="7">
        <v>10000</v>
      </c>
      <c r="AL18" s="7">
        <f t="shared" si="42"/>
        <v>100</v>
      </c>
      <c r="AM18" s="12">
        <f t="shared" si="43"/>
        <v>3.875</v>
      </c>
      <c r="AO18" s="7">
        <v>10000</v>
      </c>
      <c r="AP18" s="7">
        <v>10000</v>
      </c>
      <c r="AQ18" s="7">
        <f t="shared" si="44"/>
        <v>100</v>
      </c>
      <c r="AR18" s="12">
        <f t="shared" si="45"/>
        <v>2.75</v>
      </c>
      <c r="AT18" s="7">
        <v>10000</v>
      </c>
      <c r="AU18" s="7">
        <v>10000</v>
      </c>
      <c r="AV18" s="7">
        <f t="shared" si="46"/>
        <v>100</v>
      </c>
      <c r="AW18" s="12">
        <f t="shared" si="47"/>
        <v>4.375</v>
      </c>
      <c r="AY18" s="7">
        <v>10000</v>
      </c>
      <c r="AZ18" s="7">
        <v>10000</v>
      </c>
      <c r="BA18" s="7">
        <f t="shared" si="48"/>
        <v>100</v>
      </c>
      <c r="BB18" s="12">
        <f t="shared" si="49"/>
        <v>6.375</v>
      </c>
      <c r="BD18" s="7">
        <v>10000</v>
      </c>
      <c r="BE18" s="7">
        <v>10000</v>
      </c>
      <c r="BF18" s="7">
        <f t="shared" si="50"/>
        <v>100</v>
      </c>
      <c r="BG18" s="12">
        <f t="shared" si="51"/>
        <v>41.125</v>
      </c>
      <c r="BI18" s="7">
        <v>10000</v>
      </c>
      <c r="BJ18" s="7">
        <v>10000</v>
      </c>
      <c r="BK18" s="7">
        <f t="shared" si="52"/>
        <v>100</v>
      </c>
      <c r="BL18" s="12">
        <f t="shared" si="53"/>
        <v>9.875</v>
      </c>
      <c r="BN18" s="7">
        <v>10000</v>
      </c>
      <c r="BO18" s="7">
        <v>10000</v>
      </c>
      <c r="BP18" s="7">
        <f t="shared" si="54"/>
        <v>100</v>
      </c>
      <c r="BQ18" s="12">
        <f t="shared" si="55"/>
        <v>2.25</v>
      </c>
      <c r="BS18" s="7">
        <v>10000</v>
      </c>
      <c r="BT18" s="7">
        <v>10000</v>
      </c>
      <c r="BU18" s="7">
        <f t="shared" si="56"/>
        <v>100</v>
      </c>
      <c r="BV18" s="12">
        <f t="shared" si="57"/>
        <v>1.125</v>
      </c>
      <c r="BX18" s="7">
        <v>10000</v>
      </c>
      <c r="BY18" s="7">
        <v>10000</v>
      </c>
      <c r="BZ18" s="7">
        <f t="shared" si="58"/>
        <v>100</v>
      </c>
      <c r="CA18" s="12">
        <f t="shared" si="59"/>
        <v>6.125</v>
      </c>
      <c r="CC18" s="7">
        <v>10000</v>
      </c>
      <c r="CD18" s="7">
        <v>10000</v>
      </c>
      <c r="CE18" s="7">
        <f t="shared" si="60"/>
        <v>100</v>
      </c>
      <c r="CF18" s="12">
        <f t="shared" si="61"/>
        <v>6.625</v>
      </c>
    </row>
    <row r="19" spans="4:84" ht="11.25">
      <c r="D19" s="12" t="s">
        <v>18</v>
      </c>
      <c r="F19" s="7">
        <v>10000</v>
      </c>
      <c r="G19" s="7">
        <v>10000</v>
      </c>
      <c r="H19" s="7">
        <f t="shared" si="30"/>
        <v>100</v>
      </c>
      <c r="I19" s="12">
        <f t="shared" si="31"/>
        <v>1.625</v>
      </c>
      <c r="K19" s="7">
        <v>10000</v>
      </c>
      <c r="L19" s="7">
        <v>10000</v>
      </c>
      <c r="M19" s="7">
        <f t="shared" si="32"/>
        <v>100</v>
      </c>
      <c r="N19" s="12">
        <f t="shared" si="33"/>
        <v>1.625</v>
      </c>
      <c r="P19" s="7">
        <v>10000</v>
      </c>
      <c r="Q19" s="7">
        <v>10000</v>
      </c>
      <c r="R19" s="7">
        <f t="shared" si="34"/>
        <v>100</v>
      </c>
      <c r="S19" s="12">
        <f t="shared" si="35"/>
        <v>6.375</v>
      </c>
      <c r="U19" s="7">
        <v>10000</v>
      </c>
      <c r="V19" s="7">
        <v>10000</v>
      </c>
      <c r="W19" s="7">
        <f t="shared" si="36"/>
        <v>100</v>
      </c>
      <c r="X19" s="12">
        <f t="shared" si="37"/>
        <v>44.75</v>
      </c>
      <c r="Z19" s="7">
        <v>10000</v>
      </c>
      <c r="AA19" s="7">
        <v>10000</v>
      </c>
      <c r="AB19" s="7">
        <f t="shared" si="38"/>
        <v>100</v>
      </c>
      <c r="AC19" s="12">
        <f t="shared" si="39"/>
        <v>30.125</v>
      </c>
      <c r="AE19" s="7">
        <v>10000</v>
      </c>
      <c r="AF19" s="7">
        <v>10000</v>
      </c>
      <c r="AG19" s="7">
        <f t="shared" si="40"/>
        <v>100</v>
      </c>
      <c r="AH19" s="12">
        <f t="shared" si="41"/>
        <v>14.875</v>
      </c>
      <c r="AJ19" s="7">
        <v>10000</v>
      </c>
      <c r="AK19" s="7">
        <v>10000</v>
      </c>
      <c r="AL19" s="7">
        <f t="shared" si="42"/>
        <v>100</v>
      </c>
      <c r="AM19" s="12">
        <f t="shared" si="43"/>
        <v>3.875</v>
      </c>
      <c r="AO19" s="7">
        <v>10000</v>
      </c>
      <c r="AP19" s="7">
        <v>10000</v>
      </c>
      <c r="AQ19" s="7">
        <f t="shared" si="44"/>
        <v>100</v>
      </c>
      <c r="AR19" s="12">
        <f t="shared" si="45"/>
        <v>2.75</v>
      </c>
      <c r="AT19" s="7">
        <v>10000</v>
      </c>
      <c r="AU19" s="7">
        <v>10000</v>
      </c>
      <c r="AV19" s="7">
        <f t="shared" si="46"/>
        <v>100</v>
      </c>
      <c r="AW19" s="12">
        <f t="shared" si="47"/>
        <v>4.375</v>
      </c>
      <c r="AY19" s="7">
        <v>10000</v>
      </c>
      <c r="AZ19" s="7">
        <v>10000</v>
      </c>
      <c r="BA19" s="7">
        <f t="shared" si="48"/>
        <v>100</v>
      </c>
      <c r="BB19" s="12">
        <f t="shared" si="49"/>
        <v>6.375</v>
      </c>
      <c r="BD19" s="7">
        <v>10000</v>
      </c>
      <c r="BE19" s="7">
        <v>10000</v>
      </c>
      <c r="BF19" s="7">
        <f t="shared" si="50"/>
        <v>100</v>
      </c>
      <c r="BG19" s="12">
        <f t="shared" si="51"/>
        <v>41.125</v>
      </c>
      <c r="BI19" s="7">
        <v>10000</v>
      </c>
      <c r="BJ19" s="7">
        <v>10000</v>
      </c>
      <c r="BK19" s="7">
        <f t="shared" si="52"/>
        <v>100</v>
      </c>
      <c r="BL19" s="12">
        <f t="shared" si="53"/>
        <v>9.875</v>
      </c>
      <c r="BN19" s="7">
        <v>10000</v>
      </c>
      <c r="BO19" s="7">
        <v>10000</v>
      </c>
      <c r="BP19" s="7">
        <f t="shared" si="54"/>
        <v>100</v>
      </c>
      <c r="BQ19" s="12">
        <f t="shared" si="55"/>
        <v>2.25</v>
      </c>
      <c r="BS19" s="7">
        <v>10000</v>
      </c>
      <c r="BT19" s="7">
        <v>10000</v>
      </c>
      <c r="BU19" s="7">
        <f t="shared" si="56"/>
        <v>100</v>
      </c>
      <c r="BV19" s="12">
        <f t="shared" si="57"/>
        <v>1.125</v>
      </c>
      <c r="BX19" s="7">
        <v>10000</v>
      </c>
      <c r="BY19" s="7">
        <v>10000</v>
      </c>
      <c r="BZ19" s="7">
        <f t="shared" si="58"/>
        <v>100</v>
      </c>
      <c r="CA19" s="12">
        <f t="shared" si="59"/>
        <v>6.125</v>
      </c>
      <c r="CC19" s="7">
        <v>10000</v>
      </c>
      <c r="CD19" s="7">
        <v>10000</v>
      </c>
      <c r="CE19" s="7">
        <f t="shared" si="60"/>
        <v>100</v>
      </c>
      <c r="CF19" s="12">
        <f t="shared" si="61"/>
        <v>6.625</v>
      </c>
    </row>
    <row r="20" spans="4:84" ht="11.25">
      <c r="D20" s="12" t="s">
        <v>19</v>
      </c>
      <c r="F20" s="7">
        <v>10000</v>
      </c>
      <c r="G20" s="7">
        <v>10000</v>
      </c>
      <c r="H20" s="7">
        <f t="shared" si="30"/>
        <v>100</v>
      </c>
      <c r="I20" s="12">
        <f t="shared" si="31"/>
        <v>1.625</v>
      </c>
      <c r="K20" s="7">
        <v>10000</v>
      </c>
      <c r="L20" s="7">
        <v>10000</v>
      </c>
      <c r="M20" s="7">
        <f t="shared" si="32"/>
        <v>100</v>
      </c>
      <c r="N20" s="12">
        <f t="shared" si="33"/>
        <v>1.625</v>
      </c>
      <c r="P20" s="7">
        <v>10000</v>
      </c>
      <c r="Q20" s="7">
        <v>10000</v>
      </c>
      <c r="R20" s="7">
        <f t="shared" si="34"/>
        <v>100</v>
      </c>
      <c r="S20" s="12">
        <f t="shared" si="35"/>
        <v>6.375</v>
      </c>
      <c r="U20" s="7">
        <v>10000</v>
      </c>
      <c r="V20" s="7">
        <v>10000</v>
      </c>
      <c r="W20" s="7">
        <f t="shared" si="36"/>
        <v>100</v>
      </c>
      <c r="X20" s="12">
        <f t="shared" si="37"/>
        <v>44.75</v>
      </c>
      <c r="Z20" s="7">
        <v>10000</v>
      </c>
      <c r="AA20" s="7">
        <v>10000</v>
      </c>
      <c r="AB20" s="7">
        <f t="shared" si="38"/>
        <v>100</v>
      </c>
      <c r="AC20" s="12">
        <f t="shared" si="39"/>
        <v>30.125</v>
      </c>
      <c r="AE20" s="7">
        <v>10000</v>
      </c>
      <c r="AF20" s="7">
        <v>10000</v>
      </c>
      <c r="AG20" s="7">
        <f t="shared" si="40"/>
        <v>100</v>
      </c>
      <c r="AH20" s="12">
        <f t="shared" si="41"/>
        <v>14.875</v>
      </c>
      <c r="AJ20" s="7">
        <v>10000</v>
      </c>
      <c r="AK20" s="7">
        <v>10000</v>
      </c>
      <c r="AL20" s="7">
        <f t="shared" si="42"/>
        <v>100</v>
      </c>
      <c r="AM20" s="12">
        <f t="shared" si="43"/>
        <v>3.875</v>
      </c>
      <c r="AO20" s="7">
        <v>10000</v>
      </c>
      <c r="AP20" s="7">
        <v>10000</v>
      </c>
      <c r="AQ20" s="7">
        <f t="shared" si="44"/>
        <v>100</v>
      </c>
      <c r="AR20" s="12">
        <f t="shared" si="45"/>
        <v>2.75</v>
      </c>
      <c r="AT20" s="7">
        <v>10000</v>
      </c>
      <c r="AU20" s="7">
        <v>10000</v>
      </c>
      <c r="AV20" s="7">
        <f t="shared" si="46"/>
        <v>100</v>
      </c>
      <c r="AW20" s="12">
        <f t="shared" si="47"/>
        <v>4.375</v>
      </c>
      <c r="AY20" s="7">
        <v>10000</v>
      </c>
      <c r="AZ20" s="7">
        <v>10000</v>
      </c>
      <c r="BA20" s="7">
        <f t="shared" si="48"/>
        <v>100</v>
      </c>
      <c r="BB20" s="12">
        <f t="shared" si="49"/>
        <v>6.375</v>
      </c>
      <c r="BD20" s="7">
        <v>10000</v>
      </c>
      <c r="BE20" s="7">
        <v>10000</v>
      </c>
      <c r="BF20" s="7">
        <f t="shared" si="50"/>
        <v>100</v>
      </c>
      <c r="BG20" s="12">
        <f t="shared" si="51"/>
        <v>41.125</v>
      </c>
      <c r="BI20" s="7">
        <v>10000</v>
      </c>
      <c r="BJ20" s="7">
        <v>10000</v>
      </c>
      <c r="BK20" s="7">
        <f t="shared" si="52"/>
        <v>100</v>
      </c>
      <c r="BL20" s="12">
        <f t="shared" si="53"/>
        <v>9.875</v>
      </c>
      <c r="BN20" s="7">
        <v>10000</v>
      </c>
      <c r="BO20" s="7">
        <v>10000</v>
      </c>
      <c r="BP20" s="7">
        <f t="shared" si="54"/>
        <v>100</v>
      </c>
      <c r="BQ20" s="12">
        <f t="shared" si="55"/>
        <v>2.25</v>
      </c>
      <c r="BS20" s="7">
        <v>10000</v>
      </c>
      <c r="BT20" s="7">
        <v>10000</v>
      </c>
      <c r="BU20" s="7">
        <f t="shared" si="56"/>
        <v>100</v>
      </c>
      <c r="BV20" s="12">
        <f t="shared" si="57"/>
        <v>1.125</v>
      </c>
      <c r="BX20" s="7">
        <v>10000</v>
      </c>
      <c r="BY20" s="7">
        <v>10000</v>
      </c>
      <c r="BZ20" s="7">
        <f t="shared" si="58"/>
        <v>100</v>
      </c>
      <c r="CA20" s="12">
        <f t="shared" si="59"/>
        <v>6.125</v>
      </c>
      <c r="CC20" s="7">
        <v>10000</v>
      </c>
      <c r="CD20" s="7">
        <v>10000</v>
      </c>
      <c r="CE20" s="7">
        <f t="shared" si="60"/>
        <v>100</v>
      </c>
      <c r="CF20" s="12">
        <f t="shared" si="61"/>
        <v>6.625</v>
      </c>
    </row>
    <row r="21" spans="4:84" ht="11.25">
      <c r="D21" s="12" t="s">
        <v>20</v>
      </c>
      <c r="F21" s="7">
        <v>10000</v>
      </c>
      <c r="G21" s="7">
        <v>10000</v>
      </c>
      <c r="H21" s="7">
        <f t="shared" si="30"/>
        <v>100</v>
      </c>
      <c r="I21" s="12">
        <f t="shared" si="31"/>
        <v>1.625</v>
      </c>
      <c r="K21" s="7">
        <v>10000</v>
      </c>
      <c r="L21" s="7">
        <v>10000</v>
      </c>
      <c r="M21" s="7">
        <f t="shared" si="32"/>
        <v>100</v>
      </c>
      <c r="N21" s="12">
        <f t="shared" si="33"/>
        <v>1.625</v>
      </c>
      <c r="P21" s="7">
        <v>10000</v>
      </c>
      <c r="Q21" s="7">
        <v>10000</v>
      </c>
      <c r="R21" s="7">
        <f t="shared" si="34"/>
        <v>100</v>
      </c>
      <c r="S21" s="12">
        <f t="shared" si="35"/>
        <v>6.375</v>
      </c>
      <c r="U21" s="7">
        <v>10000</v>
      </c>
      <c r="V21" s="7">
        <v>10000</v>
      </c>
      <c r="W21" s="7">
        <f t="shared" si="36"/>
        <v>100</v>
      </c>
      <c r="X21" s="12">
        <f t="shared" si="37"/>
        <v>44.75</v>
      </c>
      <c r="Z21" s="7">
        <v>10000</v>
      </c>
      <c r="AA21" s="7">
        <v>10000</v>
      </c>
      <c r="AB21" s="7">
        <f t="shared" si="38"/>
        <v>100</v>
      </c>
      <c r="AC21" s="12">
        <f t="shared" si="39"/>
        <v>30.125</v>
      </c>
      <c r="AE21" s="7">
        <v>10000</v>
      </c>
      <c r="AF21" s="7">
        <v>10000</v>
      </c>
      <c r="AG21" s="7">
        <f t="shared" si="40"/>
        <v>100</v>
      </c>
      <c r="AH21" s="12">
        <f t="shared" si="41"/>
        <v>14.875</v>
      </c>
      <c r="AJ21" s="7">
        <v>10000</v>
      </c>
      <c r="AK21" s="7">
        <v>10000</v>
      </c>
      <c r="AL21" s="7">
        <f t="shared" si="42"/>
        <v>100</v>
      </c>
      <c r="AM21" s="12">
        <f t="shared" si="43"/>
        <v>3.875</v>
      </c>
      <c r="AO21" s="7">
        <v>10000</v>
      </c>
      <c r="AP21" s="7">
        <v>10000</v>
      </c>
      <c r="AQ21" s="7">
        <f t="shared" si="44"/>
        <v>100</v>
      </c>
      <c r="AR21" s="12">
        <f t="shared" si="45"/>
        <v>2.75</v>
      </c>
      <c r="AT21" s="7">
        <v>10000</v>
      </c>
      <c r="AU21" s="7">
        <v>10000</v>
      </c>
      <c r="AV21" s="7">
        <f t="shared" si="46"/>
        <v>100</v>
      </c>
      <c r="AW21" s="12">
        <f t="shared" si="47"/>
        <v>4.375</v>
      </c>
      <c r="AY21" s="7">
        <v>10000</v>
      </c>
      <c r="AZ21" s="7">
        <v>10000</v>
      </c>
      <c r="BA21" s="7">
        <f t="shared" si="48"/>
        <v>100</v>
      </c>
      <c r="BB21" s="12">
        <f t="shared" si="49"/>
        <v>6.375</v>
      </c>
      <c r="BD21" s="7">
        <v>10000</v>
      </c>
      <c r="BE21" s="7">
        <v>10000</v>
      </c>
      <c r="BF21" s="7">
        <f t="shared" si="50"/>
        <v>100</v>
      </c>
      <c r="BG21" s="12">
        <f t="shared" si="51"/>
        <v>41.125</v>
      </c>
      <c r="BI21" s="7">
        <v>10000</v>
      </c>
      <c r="BJ21" s="7">
        <v>10000</v>
      </c>
      <c r="BK21" s="7">
        <f t="shared" si="52"/>
        <v>100</v>
      </c>
      <c r="BL21" s="12">
        <f t="shared" si="53"/>
        <v>9.875</v>
      </c>
      <c r="BN21" s="7">
        <v>10000</v>
      </c>
      <c r="BO21" s="7">
        <v>10000</v>
      </c>
      <c r="BP21" s="7">
        <f t="shared" si="54"/>
        <v>100</v>
      </c>
      <c r="BQ21" s="12">
        <f t="shared" si="55"/>
        <v>2.25</v>
      </c>
      <c r="BS21" s="7">
        <v>10000</v>
      </c>
      <c r="BT21" s="7">
        <v>10000</v>
      </c>
      <c r="BU21" s="7">
        <f t="shared" si="56"/>
        <v>100</v>
      </c>
      <c r="BV21" s="12">
        <f t="shared" si="57"/>
        <v>1.125</v>
      </c>
      <c r="BX21" s="7">
        <v>10000</v>
      </c>
      <c r="BY21" s="7">
        <v>10000</v>
      </c>
      <c r="BZ21" s="7">
        <f t="shared" si="58"/>
        <v>100</v>
      </c>
      <c r="CA21" s="12">
        <f t="shared" si="59"/>
        <v>6.125</v>
      </c>
      <c r="CC21" s="7">
        <v>10000</v>
      </c>
      <c r="CD21" s="7">
        <v>10000</v>
      </c>
      <c r="CE21" s="7">
        <f t="shared" si="60"/>
        <v>100</v>
      </c>
      <c r="CF21" s="12">
        <f t="shared" si="61"/>
        <v>6.625</v>
      </c>
    </row>
    <row r="22" spans="4:84" ht="11.25">
      <c r="D22" s="12" t="s">
        <v>21</v>
      </c>
      <c r="F22" s="7">
        <v>10000</v>
      </c>
      <c r="G22" s="7">
        <v>10000</v>
      </c>
      <c r="H22" s="7">
        <f t="shared" si="30"/>
        <v>100</v>
      </c>
      <c r="I22" s="12">
        <f t="shared" si="31"/>
        <v>1.625</v>
      </c>
      <c r="K22" s="7">
        <v>10000</v>
      </c>
      <c r="L22" s="7">
        <v>10000</v>
      </c>
      <c r="M22" s="7">
        <f t="shared" si="32"/>
        <v>100</v>
      </c>
      <c r="N22" s="12">
        <f t="shared" si="33"/>
        <v>1.625</v>
      </c>
      <c r="P22" s="7">
        <v>10000</v>
      </c>
      <c r="Q22" s="7">
        <v>10000</v>
      </c>
      <c r="R22" s="7">
        <f t="shared" si="34"/>
        <v>100</v>
      </c>
      <c r="S22" s="12">
        <f t="shared" si="35"/>
        <v>6.375</v>
      </c>
      <c r="U22" s="7">
        <v>10000</v>
      </c>
      <c r="V22" s="7">
        <v>10000</v>
      </c>
      <c r="W22" s="7">
        <f t="shared" si="36"/>
        <v>100</v>
      </c>
      <c r="X22" s="12">
        <f t="shared" si="37"/>
        <v>44.75</v>
      </c>
      <c r="Z22" s="7">
        <v>10000</v>
      </c>
      <c r="AA22" s="7">
        <v>10000</v>
      </c>
      <c r="AB22" s="7">
        <f t="shared" si="38"/>
        <v>100</v>
      </c>
      <c r="AC22" s="12">
        <f t="shared" si="39"/>
        <v>30.125</v>
      </c>
      <c r="AE22" s="7">
        <v>10000</v>
      </c>
      <c r="AF22" s="7">
        <v>10000</v>
      </c>
      <c r="AG22" s="7">
        <f t="shared" si="40"/>
        <v>100</v>
      </c>
      <c r="AH22" s="12">
        <f t="shared" si="41"/>
        <v>14.875</v>
      </c>
      <c r="AJ22" s="7">
        <v>10000</v>
      </c>
      <c r="AK22" s="7">
        <v>10000</v>
      </c>
      <c r="AL22" s="7">
        <f t="shared" si="42"/>
        <v>100</v>
      </c>
      <c r="AM22" s="12">
        <f t="shared" si="43"/>
        <v>3.875</v>
      </c>
      <c r="AO22" s="7">
        <v>10000</v>
      </c>
      <c r="AP22" s="7">
        <v>10000</v>
      </c>
      <c r="AQ22" s="7">
        <f t="shared" si="44"/>
        <v>100</v>
      </c>
      <c r="AR22" s="12">
        <f t="shared" si="45"/>
        <v>2.75</v>
      </c>
      <c r="AT22" s="7">
        <v>10000</v>
      </c>
      <c r="AU22" s="7">
        <v>10000</v>
      </c>
      <c r="AV22" s="7">
        <f t="shared" si="46"/>
        <v>100</v>
      </c>
      <c r="AW22" s="12">
        <f t="shared" si="47"/>
        <v>4.375</v>
      </c>
      <c r="AY22" s="7">
        <v>10000</v>
      </c>
      <c r="AZ22" s="7">
        <v>10000</v>
      </c>
      <c r="BA22" s="7">
        <f t="shared" si="48"/>
        <v>100</v>
      </c>
      <c r="BB22" s="12">
        <f t="shared" si="49"/>
        <v>6.375</v>
      </c>
      <c r="BD22" s="7">
        <v>10000</v>
      </c>
      <c r="BE22" s="7">
        <v>10000</v>
      </c>
      <c r="BF22" s="7">
        <f t="shared" si="50"/>
        <v>100</v>
      </c>
      <c r="BG22" s="12">
        <f t="shared" si="51"/>
        <v>41.125</v>
      </c>
      <c r="BI22" s="7">
        <v>10000</v>
      </c>
      <c r="BJ22" s="7">
        <v>10000</v>
      </c>
      <c r="BK22" s="7">
        <f t="shared" si="52"/>
        <v>100</v>
      </c>
      <c r="BL22" s="12">
        <f t="shared" si="53"/>
        <v>9.875</v>
      </c>
      <c r="BN22" s="7">
        <v>10000</v>
      </c>
      <c r="BO22" s="7">
        <v>10000</v>
      </c>
      <c r="BP22" s="7">
        <f t="shared" si="54"/>
        <v>100</v>
      </c>
      <c r="BQ22" s="12">
        <f t="shared" si="55"/>
        <v>2.25</v>
      </c>
      <c r="BS22" s="7">
        <v>10000</v>
      </c>
      <c r="BT22" s="7">
        <v>10000</v>
      </c>
      <c r="BU22" s="7">
        <f t="shared" si="56"/>
        <v>100</v>
      </c>
      <c r="BV22" s="12">
        <f t="shared" si="57"/>
        <v>1.125</v>
      </c>
      <c r="BX22" s="7">
        <v>10000</v>
      </c>
      <c r="BY22" s="7">
        <v>10000</v>
      </c>
      <c r="BZ22" s="7">
        <f t="shared" si="58"/>
        <v>100</v>
      </c>
      <c r="CA22" s="12">
        <f t="shared" si="59"/>
        <v>6.125</v>
      </c>
      <c r="CC22" s="7">
        <v>10000</v>
      </c>
      <c r="CD22" s="7">
        <v>10000</v>
      </c>
      <c r="CE22" s="7">
        <f t="shared" si="60"/>
        <v>100</v>
      </c>
      <c r="CF22" s="12">
        <f t="shared" si="61"/>
        <v>6.625</v>
      </c>
    </row>
    <row r="23" spans="4:84" ht="11.25">
      <c r="D23" s="12" t="s">
        <v>22</v>
      </c>
      <c r="F23" s="7">
        <v>10000</v>
      </c>
      <c r="G23" s="7">
        <v>10000</v>
      </c>
      <c r="H23" s="7">
        <f t="shared" si="30"/>
        <v>100</v>
      </c>
      <c r="I23" s="12">
        <f t="shared" si="31"/>
        <v>1.625</v>
      </c>
      <c r="K23" s="7">
        <v>10000</v>
      </c>
      <c r="L23" s="7">
        <v>10000</v>
      </c>
      <c r="M23" s="7">
        <f t="shared" si="32"/>
        <v>100</v>
      </c>
      <c r="N23" s="12">
        <f t="shared" si="33"/>
        <v>1.625</v>
      </c>
      <c r="P23" s="7">
        <v>10000</v>
      </c>
      <c r="Q23" s="7">
        <v>10000</v>
      </c>
      <c r="R23" s="7">
        <f t="shared" si="34"/>
        <v>100</v>
      </c>
      <c r="S23" s="12">
        <f t="shared" si="35"/>
        <v>6.375</v>
      </c>
      <c r="U23" s="7">
        <v>10000</v>
      </c>
      <c r="V23" s="7">
        <v>10000</v>
      </c>
      <c r="W23" s="7">
        <f t="shared" si="36"/>
        <v>100</v>
      </c>
      <c r="X23" s="12">
        <f t="shared" si="37"/>
        <v>44.75</v>
      </c>
      <c r="Z23" s="7">
        <v>10000</v>
      </c>
      <c r="AA23" s="7">
        <v>10000</v>
      </c>
      <c r="AB23" s="7">
        <f t="shared" si="38"/>
        <v>100</v>
      </c>
      <c r="AC23" s="12">
        <f t="shared" si="39"/>
        <v>30.125</v>
      </c>
      <c r="AE23" s="7">
        <v>10000</v>
      </c>
      <c r="AF23" s="7">
        <v>10000</v>
      </c>
      <c r="AG23" s="7">
        <f t="shared" si="40"/>
        <v>100</v>
      </c>
      <c r="AH23" s="12">
        <f t="shared" si="41"/>
        <v>14.875</v>
      </c>
      <c r="AJ23" s="7">
        <v>10000</v>
      </c>
      <c r="AK23" s="7">
        <v>10000</v>
      </c>
      <c r="AL23" s="7">
        <f t="shared" si="42"/>
        <v>100</v>
      </c>
      <c r="AM23" s="12">
        <f t="shared" si="43"/>
        <v>3.875</v>
      </c>
      <c r="AO23" s="7">
        <v>10000</v>
      </c>
      <c r="AP23" s="7">
        <v>10000</v>
      </c>
      <c r="AQ23" s="7">
        <f t="shared" si="44"/>
        <v>100</v>
      </c>
      <c r="AR23" s="12">
        <f t="shared" si="45"/>
        <v>2.75</v>
      </c>
      <c r="AT23" s="7">
        <v>10000</v>
      </c>
      <c r="AU23" s="7">
        <v>10000</v>
      </c>
      <c r="AV23" s="7">
        <f t="shared" si="46"/>
        <v>100</v>
      </c>
      <c r="AW23" s="12">
        <f t="shared" si="47"/>
        <v>4.375</v>
      </c>
      <c r="AY23" s="7">
        <v>10000</v>
      </c>
      <c r="AZ23" s="7">
        <v>10000</v>
      </c>
      <c r="BA23" s="7">
        <f t="shared" si="48"/>
        <v>100</v>
      </c>
      <c r="BB23" s="12">
        <f t="shared" si="49"/>
        <v>6.375</v>
      </c>
      <c r="BD23" s="7">
        <v>10000</v>
      </c>
      <c r="BE23" s="7">
        <v>10000</v>
      </c>
      <c r="BF23" s="7">
        <f t="shared" si="50"/>
        <v>100</v>
      </c>
      <c r="BG23" s="12">
        <f t="shared" si="51"/>
        <v>41.125</v>
      </c>
      <c r="BI23" s="7">
        <v>10000</v>
      </c>
      <c r="BJ23" s="7">
        <v>10000</v>
      </c>
      <c r="BK23" s="7">
        <f t="shared" si="52"/>
        <v>100</v>
      </c>
      <c r="BL23" s="12">
        <f t="shared" si="53"/>
        <v>9.875</v>
      </c>
      <c r="BN23" s="7">
        <v>10000</v>
      </c>
      <c r="BO23" s="7">
        <v>10000</v>
      </c>
      <c r="BP23" s="7">
        <f t="shared" si="54"/>
        <v>100</v>
      </c>
      <c r="BQ23" s="12">
        <f t="shared" si="55"/>
        <v>2.25</v>
      </c>
      <c r="BS23" s="7">
        <v>10000</v>
      </c>
      <c r="BT23" s="7">
        <v>10000</v>
      </c>
      <c r="BU23" s="7">
        <f t="shared" si="56"/>
        <v>100</v>
      </c>
      <c r="BV23" s="12">
        <f t="shared" si="57"/>
        <v>1.125</v>
      </c>
      <c r="BX23" s="7">
        <v>10000</v>
      </c>
      <c r="BY23" s="7">
        <v>10000</v>
      </c>
      <c r="BZ23" s="7">
        <f t="shared" si="58"/>
        <v>100</v>
      </c>
      <c r="CA23" s="12">
        <f t="shared" si="59"/>
        <v>6.125</v>
      </c>
      <c r="CC23" s="7">
        <v>10000</v>
      </c>
      <c r="CD23" s="7">
        <v>10000</v>
      </c>
      <c r="CE23" s="7">
        <f t="shared" si="60"/>
        <v>100</v>
      </c>
      <c r="CF23" s="12">
        <f t="shared" si="61"/>
        <v>6.625</v>
      </c>
    </row>
    <row r="24" spans="5:96" ht="11.25">
      <c r="E24" s="7">
        <v>0.13</v>
      </c>
      <c r="F24" s="7" t="s">
        <v>82</v>
      </c>
      <c r="G24" s="7">
        <f>100*E24</f>
        <v>13</v>
      </c>
      <c r="H24" s="7" t="s">
        <v>83</v>
      </c>
      <c r="I24" s="12">
        <f>SUM(I16:I23)</f>
        <v>13</v>
      </c>
      <c r="J24" s="7">
        <v>0.13</v>
      </c>
      <c r="K24" s="7" t="s">
        <v>82</v>
      </c>
      <c r="L24" s="7">
        <f>100*J24</f>
        <v>13</v>
      </c>
      <c r="M24" s="7" t="s">
        <v>83</v>
      </c>
      <c r="N24" s="12">
        <f>SUM(N16:N23)</f>
        <v>13</v>
      </c>
      <c r="O24" s="7">
        <v>0.51</v>
      </c>
      <c r="P24" s="7" t="s">
        <v>82</v>
      </c>
      <c r="Q24" s="7">
        <f>100*O24</f>
        <v>51</v>
      </c>
      <c r="R24" s="7" t="s">
        <v>83</v>
      </c>
      <c r="S24" s="12">
        <f>SUM(S16:S23)</f>
        <v>51</v>
      </c>
      <c r="T24" s="7">
        <v>3.58</v>
      </c>
      <c r="U24" s="7" t="s">
        <v>82</v>
      </c>
      <c r="V24" s="7">
        <f>100*T24</f>
        <v>358</v>
      </c>
      <c r="W24" s="7" t="s">
        <v>83</v>
      </c>
      <c r="X24" s="12">
        <f>SUM(X16:X23)</f>
        <v>358</v>
      </c>
      <c r="Y24" s="7">
        <v>2.41</v>
      </c>
      <c r="Z24" s="7" t="s">
        <v>82</v>
      </c>
      <c r="AA24" s="7">
        <f>100*Y24</f>
        <v>241</v>
      </c>
      <c r="AB24" s="7" t="s">
        <v>83</v>
      </c>
      <c r="AC24" s="12">
        <f>SUM(AC16:AC23)</f>
        <v>241</v>
      </c>
      <c r="AD24" s="7">
        <v>1.19</v>
      </c>
      <c r="AE24" s="7" t="s">
        <v>82</v>
      </c>
      <c r="AF24" s="7">
        <f>100*AD24</f>
        <v>119</v>
      </c>
      <c r="AG24" s="7" t="s">
        <v>83</v>
      </c>
      <c r="AH24" s="12">
        <f>SUM(AH16:AH23)</f>
        <v>119</v>
      </c>
      <c r="AI24" s="7">
        <v>0.31</v>
      </c>
      <c r="AJ24" s="7" t="s">
        <v>82</v>
      </c>
      <c r="AK24" s="7">
        <f>100*AI24</f>
        <v>31</v>
      </c>
      <c r="AL24" s="7" t="s">
        <v>83</v>
      </c>
      <c r="AM24" s="12">
        <f>SUM(AM16:AM23)</f>
        <v>31</v>
      </c>
      <c r="AN24" s="7">
        <v>0.22</v>
      </c>
      <c r="AO24" s="7" t="s">
        <v>82</v>
      </c>
      <c r="AP24" s="7">
        <f>100*AN24</f>
        <v>22</v>
      </c>
      <c r="AQ24" s="7" t="s">
        <v>83</v>
      </c>
      <c r="AR24" s="12">
        <f>SUM(AR16:AR23)</f>
        <v>22</v>
      </c>
      <c r="AS24" s="7">
        <v>0.35</v>
      </c>
      <c r="AT24" s="7" t="s">
        <v>82</v>
      </c>
      <c r="AU24" s="7">
        <f>100*AS24</f>
        <v>35</v>
      </c>
      <c r="AV24" s="7" t="s">
        <v>83</v>
      </c>
      <c r="AW24" s="12">
        <f>SUM(AW16:AW23)</f>
        <v>35</v>
      </c>
      <c r="AX24" s="7">
        <v>0.51</v>
      </c>
      <c r="AY24" s="7" t="s">
        <v>82</v>
      </c>
      <c r="AZ24" s="7">
        <f>100*AX24</f>
        <v>51</v>
      </c>
      <c r="BA24" s="7" t="s">
        <v>83</v>
      </c>
      <c r="BB24" s="12">
        <f>SUM(BB16:BB23)</f>
        <v>51</v>
      </c>
      <c r="BC24" s="7">
        <v>3.29</v>
      </c>
      <c r="BD24" s="7" t="s">
        <v>82</v>
      </c>
      <c r="BE24" s="7">
        <f>100*BC24</f>
        <v>329</v>
      </c>
      <c r="BF24" s="7" t="s">
        <v>83</v>
      </c>
      <c r="BG24" s="12">
        <f>SUM(BG16:BG23)</f>
        <v>329</v>
      </c>
      <c r="BH24" s="7">
        <v>0.79</v>
      </c>
      <c r="BI24" s="7" t="s">
        <v>82</v>
      </c>
      <c r="BJ24" s="7">
        <f>100*BH24</f>
        <v>79</v>
      </c>
      <c r="BK24" s="7" t="s">
        <v>83</v>
      </c>
      <c r="BL24" s="12">
        <f>SUM(BL16:BL23)</f>
        <v>79</v>
      </c>
      <c r="BM24" s="7">
        <v>0.18</v>
      </c>
      <c r="BN24" s="7" t="s">
        <v>82</v>
      </c>
      <c r="BO24" s="7">
        <f>100*BM24</f>
        <v>18</v>
      </c>
      <c r="BP24" s="7" t="s">
        <v>83</v>
      </c>
      <c r="BQ24" s="12">
        <f>SUM(BQ16:BQ23)</f>
        <v>18</v>
      </c>
      <c r="BR24" s="7">
        <v>0.09</v>
      </c>
      <c r="BS24" s="7" t="s">
        <v>82</v>
      </c>
      <c r="BT24" s="7">
        <f>100*BR24</f>
        <v>9</v>
      </c>
      <c r="BU24" s="7" t="s">
        <v>83</v>
      </c>
      <c r="BV24" s="12">
        <f>SUM(BV16:BV23)</f>
        <v>9</v>
      </c>
      <c r="BW24" s="7">
        <v>0.49</v>
      </c>
      <c r="BX24" s="7" t="s">
        <v>82</v>
      </c>
      <c r="BY24" s="7">
        <f>100*BW24</f>
        <v>49</v>
      </c>
      <c r="BZ24" s="7" t="s">
        <v>83</v>
      </c>
      <c r="CA24" s="12">
        <f>SUM(CA16:CA23)</f>
        <v>49</v>
      </c>
      <c r="CB24" s="7">
        <v>0.53</v>
      </c>
      <c r="CC24" s="7" t="s">
        <v>82</v>
      </c>
      <c r="CD24" s="7">
        <f>100*CB24</f>
        <v>53</v>
      </c>
      <c r="CE24" s="7" t="s">
        <v>83</v>
      </c>
      <c r="CF24" s="12">
        <f>SUM(CF16:CF23)</f>
        <v>53</v>
      </c>
      <c r="CG24" s="7">
        <f>SUM(E24,J24,O24,T24,Y24,AD24,AI24,AN24,AS24,AX24,BC24,BH24,BM24,BR24,BW24,CB24)</f>
        <v>14.709999999999997</v>
      </c>
      <c r="CH24" s="11">
        <f>SUM(CG13,CG24)</f>
        <v>28.219999999999995</v>
      </c>
      <c r="CI24" s="11" t="s">
        <v>77</v>
      </c>
      <c r="CJ24" s="7">
        <f>SUM(I24,N24,S24,X24,AC24,AH24,AM24,AR24,AW24,BB24,BG24,BL24,BQ24,BV24,CA24,CF24)</f>
        <v>1471</v>
      </c>
      <c r="CK24" s="7">
        <f>SUM(G24,L24,Q24,V24,AA24,AF24,AK24,AP24,AU24,AZ24,BE24,BJ24,BO24,BT24,BY24,CD24)</f>
        <v>1471</v>
      </c>
      <c r="CL24" s="7">
        <f>CJ24-CK24</f>
        <v>0</v>
      </c>
      <c r="CM24" s="11" t="s">
        <v>77</v>
      </c>
      <c r="CN24" s="11">
        <f>SUM(CG13,CG24)</f>
        <v>28.219999999999995</v>
      </c>
      <c r="CO24" s="11">
        <f>SUM(CJ13,CJ24)</f>
        <v>2822</v>
      </c>
      <c r="CP24" s="11">
        <f>SUM(CK13,CK24)</f>
        <v>2822</v>
      </c>
      <c r="CQ24" s="7">
        <f>CO24-CP24</f>
        <v>0</v>
      </c>
      <c r="CR24" s="7">
        <f>CO24/CN24</f>
        <v>100.00000000000001</v>
      </c>
    </row>
    <row r="25" ht="11.25"/>
    <row r="26" ht="11.25"/>
    <row r="27" spans="1:19" ht="11.25">
      <c r="A27" s="11" t="s">
        <v>25</v>
      </c>
      <c r="B27" s="7" t="s">
        <v>112</v>
      </c>
      <c r="C27" s="7" t="s">
        <v>30</v>
      </c>
      <c r="D27" s="12" t="s">
        <v>133</v>
      </c>
      <c r="P27" s="7">
        <v>7500</v>
      </c>
      <c r="Q27" s="7">
        <v>7500</v>
      </c>
      <c r="R27" s="7">
        <f>(Q27/P27)*100</f>
        <v>100</v>
      </c>
      <c r="S27" s="12">
        <f>R27*$O$29/2</f>
        <v>31</v>
      </c>
    </row>
    <row r="28" spans="4:19" ht="11.25">
      <c r="D28" s="12" t="s">
        <v>134</v>
      </c>
      <c r="P28" s="7">
        <v>7000</v>
      </c>
      <c r="Q28" s="7">
        <v>7000</v>
      </c>
      <c r="R28" s="7">
        <f>(Q28/P28)*100</f>
        <v>100</v>
      </c>
      <c r="S28" s="12">
        <f>R28*$O$29/2</f>
        <v>31</v>
      </c>
    </row>
    <row r="29" spans="15:90" ht="11.25">
      <c r="O29" s="7">
        <v>0.62</v>
      </c>
      <c r="P29" s="7" t="s">
        <v>82</v>
      </c>
      <c r="Q29" s="7">
        <f>100*O29</f>
        <v>62</v>
      </c>
      <c r="R29" s="7" t="s">
        <v>83</v>
      </c>
      <c r="S29" s="12">
        <f>SUM(S27:S28)</f>
        <v>62</v>
      </c>
      <c r="CG29" s="7">
        <f>SUM(E29,J29,O29,T29,Y29,AD29,AI29,AN29,AS29,AX29,BC29,BH29,BM29,BR29,BW29,CB29)</f>
        <v>0.62</v>
      </c>
      <c r="CJ29" s="7">
        <f>SUM(I29,N29,S29,X29,AC29,AH29,AM29,AR29,AW29,BB29,BG29,BL29,BQ29,BV29,CA29,CF29)</f>
        <v>62</v>
      </c>
      <c r="CK29" s="7">
        <f>SUM(G29,L29,Q29,V29,AA29,AF29,AK29,AP29,AU29,AZ29,BE29,BJ29,BO29,BT29,BY29,CD29)</f>
        <v>62</v>
      </c>
      <c r="CL29" s="7">
        <f>CJ29-CK29</f>
        <v>0</v>
      </c>
    </row>
    <row r="30" ht="11.25"/>
    <row r="31" ht="11.25"/>
    <row r="32" spans="2:24" ht="11.25">
      <c r="B32" s="7" t="s">
        <v>113</v>
      </c>
      <c r="C32" s="7" t="s">
        <v>30</v>
      </c>
      <c r="D32" s="12" t="s">
        <v>135</v>
      </c>
      <c r="U32" s="7">
        <v>750</v>
      </c>
      <c r="V32" s="7">
        <v>750</v>
      </c>
      <c r="W32" s="7">
        <f>(V32/U32)*100</f>
        <v>100</v>
      </c>
      <c r="X32" s="12">
        <f>W32*T33/1</f>
        <v>44</v>
      </c>
    </row>
    <row r="33" spans="20:90" ht="11.25">
      <c r="T33" s="7">
        <v>0.44</v>
      </c>
      <c r="U33" s="7" t="s">
        <v>82</v>
      </c>
      <c r="V33" s="7">
        <f>100*T33</f>
        <v>44</v>
      </c>
      <c r="W33" s="7" t="s">
        <v>83</v>
      </c>
      <c r="X33" s="12">
        <f>SUM(X32)</f>
        <v>44</v>
      </c>
      <c r="CG33" s="7">
        <f>SUM(E33,J33,O33,T33,Y33,AD33,AI33,AN33,AS33,AX33,BC33,BH33,BM33,BR33,BW33,CB33)</f>
        <v>0.44</v>
      </c>
      <c r="CJ33" s="7">
        <f>SUM(I33,N33,S33,X33,AC33,AH33,AM33,AR33,AW33,BB33,BG33,BL33,BQ33,BV33,CA33,CF33)</f>
        <v>44</v>
      </c>
      <c r="CK33" s="7">
        <f>SUM(G33,L33,Q33,V33,AA33,AF33,AK33,AP33,AU33,AZ33,BE33,BJ33,BO33,BT33,BY33,CD33)</f>
        <v>44</v>
      </c>
      <c r="CL33" s="7">
        <f>CJ33-CK33</f>
        <v>0</v>
      </c>
    </row>
    <row r="34" ht="11.25"/>
    <row r="35" ht="11.25"/>
    <row r="36" spans="2:34" ht="11.25">
      <c r="B36" s="7" t="s">
        <v>114</v>
      </c>
      <c r="C36" s="7" t="s">
        <v>118</v>
      </c>
      <c r="D36" s="12" t="s">
        <v>136</v>
      </c>
      <c r="AE36" s="7">
        <v>600</v>
      </c>
      <c r="AF36" s="7">
        <v>600</v>
      </c>
      <c r="AG36" s="7">
        <f>(AF36/AE36)*100</f>
        <v>100</v>
      </c>
      <c r="AH36" s="12">
        <f>AG36*$AD$38/2</f>
        <v>13</v>
      </c>
    </row>
    <row r="37" spans="4:34" ht="11.25">
      <c r="D37" s="12" t="s">
        <v>137</v>
      </c>
      <c r="AE37" s="7">
        <v>400</v>
      </c>
      <c r="AF37" s="7">
        <v>400</v>
      </c>
      <c r="AG37" s="7">
        <f>(AF37/AE37)*100</f>
        <v>100</v>
      </c>
      <c r="AH37" s="12">
        <f>AG37*$AD$38/2</f>
        <v>13</v>
      </c>
    </row>
    <row r="38" spans="30:90" ht="11.25">
      <c r="AD38" s="7">
        <v>0.26</v>
      </c>
      <c r="AE38" s="7" t="s">
        <v>82</v>
      </c>
      <c r="AF38" s="7">
        <f>100*AD38</f>
        <v>26</v>
      </c>
      <c r="AG38" s="7" t="s">
        <v>83</v>
      </c>
      <c r="AH38" s="12">
        <f>SUM(AH36:AH37)</f>
        <v>26</v>
      </c>
      <c r="CG38" s="7">
        <f>SUM(E38,J38,O38,T38,Y38,AD38,AI38,AN38,AS38,AX38,BC38,BH38,BM38,BR38,BW38,CB38)</f>
        <v>0.26</v>
      </c>
      <c r="CJ38" s="7">
        <f>SUM(I38,N38,S38,X31,AC38,AH38,AM38,AR38,AW38,BB38,BG38,BL38,BQ38,BV38,CA38,CF38)</f>
        <v>26</v>
      </c>
      <c r="CK38" s="7">
        <f>SUM(G38,L38,Q38,V31,AA38,AF38,AK38,AP38,AU38,AZ38,BE38,BJ38,BO38,BT38,BY38,CD38)</f>
        <v>26</v>
      </c>
      <c r="CL38" s="7">
        <f>CJ38-CK38</f>
        <v>0</v>
      </c>
    </row>
    <row r="39" ht="11.25"/>
    <row r="40" ht="11.25"/>
    <row r="41" spans="2:34" ht="11.25">
      <c r="B41" s="7" t="s">
        <v>115</v>
      </c>
      <c r="C41" s="7" t="s">
        <v>116</v>
      </c>
      <c r="D41" s="12" t="s">
        <v>138</v>
      </c>
      <c r="AE41" s="7">
        <v>65</v>
      </c>
      <c r="AF41" s="7">
        <v>65</v>
      </c>
      <c r="AG41" s="7">
        <f>(AF41/AE41)*100</f>
        <v>100</v>
      </c>
      <c r="AH41" s="12">
        <f>AG41*$AD$44/3</f>
        <v>31.666666666666668</v>
      </c>
    </row>
    <row r="42" spans="4:34" ht="11.25">
      <c r="D42" s="12" t="s">
        <v>136</v>
      </c>
      <c r="AE42" s="7">
        <v>45</v>
      </c>
      <c r="AF42" s="7">
        <v>45</v>
      </c>
      <c r="AG42" s="7">
        <f>(AF42/AE42)*100</f>
        <v>100</v>
      </c>
      <c r="AH42" s="12">
        <f>AG42*$AD$44/3</f>
        <v>31.666666666666668</v>
      </c>
    </row>
    <row r="43" spans="4:34" ht="11.25">
      <c r="D43" s="12" t="s">
        <v>137</v>
      </c>
      <c r="AE43" s="7">
        <v>40</v>
      </c>
      <c r="AF43" s="7">
        <v>40</v>
      </c>
      <c r="AG43" s="7">
        <f>(AF43/AE43)*100</f>
        <v>100</v>
      </c>
      <c r="AH43" s="12">
        <f>AG43*$AD$44/3</f>
        <v>31.666666666666668</v>
      </c>
    </row>
    <row r="44" spans="30:90" ht="11.25">
      <c r="AD44" s="7">
        <v>0.95</v>
      </c>
      <c r="AE44" s="7" t="s">
        <v>82</v>
      </c>
      <c r="AF44" s="7">
        <f>100*AD44</f>
        <v>95</v>
      </c>
      <c r="AG44" s="7" t="s">
        <v>83</v>
      </c>
      <c r="AH44" s="12">
        <f>SUM(AH41:AH43)</f>
        <v>95</v>
      </c>
      <c r="CG44" s="7">
        <f>SUM(E44,J44,O44,T44,Y44,AD44,AI44,AN44,AS44,AX44,BC44,BH44,BM44,BR44,BW44,CB44)</f>
        <v>0.95</v>
      </c>
      <c r="CJ44" s="7">
        <f>SUM(I44,N44,S44,X37,AC44,AH44,AM44,AR44,AW44,BB44,BG44,BL44,BQ44,BV44,CA44,CF44)</f>
        <v>95</v>
      </c>
      <c r="CK44" s="7">
        <f>SUM(G44,L44,Q44,V37,AA44,AF44,AK44,AP44,AU44,AZ44,BE44,BJ44,BO44,BT44,BY44,CD44)</f>
        <v>95</v>
      </c>
      <c r="CL44" s="7">
        <f>CJ44-CK44</f>
        <v>0</v>
      </c>
    </row>
    <row r="45" ht="11.25"/>
    <row r="46" ht="11.25"/>
    <row r="47" spans="2:34" ht="11.25">
      <c r="B47" s="7" t="s">
        <v>31</v>
      </c>
      <c r="C47" s="7" t="s">
        <v>117</v>
      </c>
      <c r="D47" s="12" t="s">
        <v>16</v>
      </c>
      <c r="AE47" s="7">
        <v>0.6</v>
      </c>
      <c r="AF47" s="7">
        <v>0.6</v>
      </c>
      <c r="AG47" s="7">
        <f>(AF47/AE47)*100</f>
        <v>100</v>
      </c>
      <c r="AH47" s="12">
        <f>AG47*$AD$55/8</f>
        <v>12.5</v>
      </c>
    </row>
    <row r="48" spans="4:34" ht="11.25">
      <c r="D48" s="12" t="s">
        <v>15</v>
      </c>
      <c r="AE48" s="7">
        <v>0.6</v>
      </c>
      <c r="AF48" s="7">
        <v>0.6</v>
      </c>
      <c r="AG48" s="7">
        <f aca="true" t="shared" si="62" ref="AG48:AG54">(AF48/AE48)*100</f>
        <v>100</v>
      </c>
      <c r="AH48" s="12">
        <f aca="true" t="shared" si="63" ref="AH48:AH54">AG48*$AD$55/8</f>
        <v>12.5</v>
      </c>
    </row>
    <row r="49" spans="4:34" ht="11.25">
      <c r="D49" s="12" t="s">
        <v>17</v>
      </c>
      <c r="AE49" s="7">
        <v>0.45</v>
      </c>
      <c r="AF49" s="7">
        <v>0.45</v>
      </c>
      <c r="AG49" s="7">
        <f t="shared" si="62"/>
        <v>100</v>
      </c>
      <c r="AH49" s="12">
        <f t="shared" si="63"/>
        <v>12.5</v>
      </c>
    </row>
    <row r="50" spans="4:34" ht="11.25">
      <c r="D50" s="12" t="s">
        <v>18</v>
      </c>
      <c r="AE50" s="7">
        <v>0.5</v>
      </c>
      <c r="AF50" s="7">
        <v>0.5</v>
      </c>
      <c r="AG50" s="7">
        <f t="shared" si="62"/>
        <v>100</v>
      </c>
      <c r="AH50" s="12">
        <f t="shared" si="63"/>
        <v>12.5</v>
      </c>
    </row>
    <row r="51" spans="4:34" ht="11.25">
      <c r="D51" s="12" t="s">
        <v>19</v>
      </c>
      <c r="AE51" s="7">
        <v>0.6</v>
      </c>
      <c r="AF51" s="7">
        <v>0.6</v>
      </c>
      <c r="AG51" s="7">
        <f t="shared" si="62"/>
        <v>100</v>
      </c>
      <c r="AH51" s="12">
        <f t="shared" si="63"/>
        <v>12.5</v>
      </c>
    </row>
    <row r="52" spans="4:34" ht="11.25">
      <c r="D52" s="12" t="s">
        <v>20</v>
      </c>
      <c r="AE52" s="7">
        <v>0.75</v>
      </c>
      <c r="AF52" s="7">
        <v>0.75</v>
      </c>
      <c r="AG52" s="7">
        <f t="shared" si="62"/>
        <v>100</v>
      </c>
      <c r="AH52" s="12">
        <f t="shared" si="63"/>
        <v>12.5</v>
      </c>
    </row>
    <row r="53" spans="4:34" ht="11.25">
      <c r="D53" s="12" t="s">
        <v>21</v>
      </c>
      <c r="AE53" s="7">
        <v>0.75</v>
      </c>
      <c r="AF53" s="7">
        <v>0.75</v>
      </c>
      <c r="AG53" s="7">
        <f t="shared" si="62"/>
        <v>100</v>
      </c>
      <c r="AH53" s="12">
        <f t="shared" si="63"/>
        <v>12.5</v>
      </c>
    </row>
    <row r="54" spans="4:34" ht="11.25">
      <c r="D54" s="12" t="s">
        <v>22</v>
      </c>
      <c r="AE54" s="7">
        <v>0.5</v>
      </c>
      <c r="AF54" s="7">
        <v>0.5</v>
      </c>
      <c r="AG54" s="7">
        <f t="shared" si="62"/>
        <v>100</v>
      </c>
      <c r="AH54" s="12">
        <f t="shared" si="63"/>
        <v>12.5</v>
      </c>
    </row>
    <row r="55" spans="30:96" ht="11.25">
      <c r="AD55" s="7">
        <v>1</v>
      </c>
      <c r="AE55" s="7" t="s">
        <v>82</v>
      </c>
      <c r="AF55" s="7">
        <f>100*AD55</f>
        <v>100</v>
      </c>
      <c r="AG55" s="7" t="s">
        <v>83</v>
      </c>
      <c r="AH55" s="12">
        <f>SUM(AH47:AH54)</f>
        <v>100</v>
      </c>
      <c r="CG55" s="7">
        <f>SUM(E55,J55,O55,T55,Y55,AD55,AI55,AN55,AS55,AX55,BC55,BH55,BM55,BR55,BW55,CB55)</f>
        <v>1</v>
      </c>
      <c r="CH55" s="11">
        <f>SUM(CG29,CG33,CG38,CG44,CG55)</f>
        <v>3.27</v>
      </c>
      <c r="CI55" s="11" t="s">
        <v>78</v>
      </c>
      <c r="CJ55" s="7">
        <f>SUM(I55,N55,S55,X55,AC55,AH55,AM55,AR55,AW55,BB55,BG55,BL55,BQ55,BV55,CA55,CF55)</f>
        <v>100</v>
      </c>
      <c r="CK55" s="7">
        <f>SUM(G55,L55,Q55,V55,AA55,AF55,AK55,AP55,AU55,AZ55,BE55,BJ55,BO55,BT55,BY55,CD55)</f>
        <v>100</v>
      </c>
      <c r="CL55" s="7">
        <f>CJ55-CK55</f>
        <v>0</v>
      </c>
      <c r="CM55" s="11" t="s">
        <v>97</v>
      </c>
      <c r="CN55" s="11">
        <f>SUM(CG29,CG33,CG38,CG44,CG55)</f>
        <v>3.27</v>
      </c>
      <c r="CO55" s="11">
        <f>SUM(CJ29,CJ33,CJ38,CJ44,CJ55)</f>
        <v>327</v>
      </c>
      <c r="CP55" s="11">
        <f>SUM(CK29,CK33,CK38,CK44,CK55)</f>
        <v>327</v>
      </c>
      <c r="CQ55" s="11">
        <f>CO55-CP55</f>
        <v>0</v>
      </c>
      <c r="CR55" s="11">
        <f>CO55/CN55</f>
        <v>100</v>
      </c>
    </row>
    <row r="56" ht="11.25"/>
    <row r="57" ht="11.25"/>
    <row r="58" spans="1:96" ht="11.25">
      <c r="A58" s="11" t="s">
        <v>32</v>
      </c>
      <c r="B58" s="7" t="s">
        <v>139</v>
      </c>
      <c r="C58" s="7" t="s">
        <v>34</v>
      </c>
      <c r="D58" s="13" t="s">
        <v>35</v>
      </c>
      <c r="CM58" s="11" t="s">
        <v>79</v>
      </c>
      <c r="CN58" s="11">
        <f>SUM(CN68:CN1072)</f>
        <v>64.25</v>
      </c>
      <c r="CO58" s="11">
        <f>SUM(CO68:CO1072)</f>
        <v>6224.207320454906</v>
      </c>
      <c r="CP58" s="11">
        <f>SUM(CP68:CP1072)</f>
        <v>6425</v>
      </c>
      <c r="CQ58" s="11">
        <f>CO58-CP58</f>
        <v>-200.79267954509396</v>
      </c>
      <c r="CR58" s="11">
        <f>CO58/CN58</f>
        <v>96.87482210824757</v>
      </c>
    </row>
    <row r="59" spans="2:4" ht="11.25">
      <c r="B59" s="7" t="s">
        <v>33</v>
      </c>
      <c r="D59" s="13" t="s">
        <v>36</v>
      </c>
    </row>
    <row r="60" spans="2:19" ht="11.25">
      <c r="B60" s="7" t="s">
        <v>140</v>
      </c>
      <c r="D60" s="13" t="s">
        <v>37</v>
      </c>
      <c r="P60" s="7">
        <v>426.65</v>
      </c>
      <c r="Q60" s="7">
        <v>426.65</v>
      </c>
      <c r="R60" s="7">
        <f aca="true" t="shared" si="64" ref="R60:R67">Q60/P60*100</f>
        <v>100</v>
      </c>
      <c r="S60" s="12">
        <f>R60*O68/8</f>
        <v>22.5</v>
      </c>
    </row>
    <row r="61" spans="4:19" ht="11.25">
      <c r="D61" s="13" t="s">
        <v>38</v>
      </c>
      <c r="P61" s="7">
        <v>439.29999999999995</v>
      </c>
      <c r="Q61" s="7">
        <v>439.29999999999995</v>
      </c>
      <c r="R61" s="7">
        <f t="shared" si="64"/>
        <v>100</v>
      </c>
      <c r="S61" s="12">
        <f aca="true" t="shared" si="65" ref="S61:S67">R61*O69/8</f>
        <v>0</v>
      </c>
    </row>
    <row r="62" spans="4:19" ht="11.25">
      <c r="D62" s="13" t="s">
        <v>39</v>
      </c>
      <c r="P62" s="7">
        <v>408.24999999999994</v>
      </c>
      <c r="Q62" s="7">
        <v>408.24999999999994</v>
      </c>
      <c r="R62" s="7">
        <f t="shared" si="64"/>
        <v>100</v>
      </c>
      <c r="S62" s="12">
        <f t="shared" si="65"/>
        <v>0</v>
      </c>
    </row>
    <row r="63" spans="4:19" ht="11.25">
      <c r="D63" s="13" t="s">
        <v>40</v>
      </c>
      <c r="P63" s="7">
        <v>408.24999999999994</v>
      </c>
      <c r="Q63" s="7">
        <v>408.24999999999994</v>
      </c>
      <c r="R63" s="7">
        <f t="shared" si="64"/>
        <v>100</v>
      </c>
      <c r="S63" s="12">
        <f t="shared" si="65"/>
        <v>0</v>
      </c>
    </row>
    <row r="64" spans="4:19" ht="11.25">
      <c r="D64" s="13" t="s">
        <v>41</v>
      </c>
      <c r="P64" s="7">
        <v>426.65</v>
      </c>
      <c r="Q64" s="7">
        <v>426.65</v>
      </c>
      <c r="R64" s="7">
        <f t="shared" si="64"/>
        <v>100</v>
      </c>
      <c r="S64" s="12">
        <f t="shared" si="65"/>
        <v>0</v>
      </c>
    </row>
    <row r="65" spans="4:19" ht="11.25">
      <c r="D65" s="13" t="s">
        <v>42</v>
      </c>
      <c r="P65" s="7">
        <v>416.29999999999995</v>
      </c>
      <c r="Q65" s="7">
        <v>416.29999999999995</v>
      </c>
      <c r="R65" s="7">
        <f t="shared" si="64"/>
        <v>100</v>
      </c>
      <c r="S65" s="12">
        <f t="shared" si="65"/>
        <v>0</v>
      </c>
    </row>
    <row r="66" spans="4:19" ht="11.25">
      <c r="D66" s="13" t="s">
        <v>43</v>
      </c>
      <c r="P66" s="7">
        <v>408.24999999999994</v>
      </c>
      <c r="Q66" s="7">
        <v>408.24999999999994</v>
      </c>
      <c r="R66" s="7">
        <f t="shared" si="64"/>
        <v>100</v>
      </c>
      <c r="S66" s="12">
        <f t="shared" si="65"/>
        <v>0</v>
      </c>
    </row>
    <row r="67" spans="4:19" ht="11.25">
      <c r="D67" s="13" t="s">
        <v>44</v>
      </c>
      <c r="P67" s="7">
        <v>426.65</v>
      </c>
      <c r="Q67" s="7">
        <v>426.65</v>
      </c>
      <c r="R67" s="7">
        <f t="shared" si="64"/>
        <v>100</v>
      </c>
      <c r="S67" s="12">
        <f t="shared" si="65"/>
        <v>0</v>
      </c>
    </row>
    <row r="68" spans="15:96" ht="11.25">
      <c r="O68" s="7">
        <v>1.8</v>
      </c>
      <c r="P68" s="7" t="s">
        <v>82</v>
      </c>
      <c r="Q68" s="7">
        <f>100*O68</f>
        <v>180</v>
      </c>
      <c r="R68" s="7" t="s">
        <v>83</v>
      </c>
      <c r="S68" s="12">
        <f>SUM(S60:S67)</f>
        <v>22.5</v>
      </c>
      <c r="CG68" s="7">
        <f>SUM(O68)</f>
        <v>1.8</v>
      </c>
      <c r="CJ68" s="7">
        <f>SUM(I68,N68,S68,X68,AC68,AH68,AM68,AR68,AW68,BB68,BG68,BL68,BQ68,BV68,CA68,CF68)</f>
        <v>22.5</v>
      </c>
      <c r="CK68" s="7">
        <f>SUM(G68,L68,Q68,V68,AA68,AF68,AK68,AP68,AU68,AZ68,BE68,BJ68,BO68,BT68,BY68,CD68)</f>
        <v>180</v>
      </c>
      <c r="CL68" s="7">
        <f>CJ68-CK68</f>
        <v>-157.5</v>
      </c>
      <c r="CM68" s="7" t="s">
        <v>98</v>
      </c>
      <c r="CN68" s="7">
        <f>SUM(CG68)</f>
        <v>1.8</v>
      </c>
      <c r="CO68" s="7">
        <f>SUM(CJ68)</f>
        <v>22.5</v>
      </c>
      <c r="CP68" s="7">
        <f>SUM(CK68)</f>
        <v>180</v>
      </c>
      <c r="CQ68" s="7">
        <f>CO68-CP68</f>
        <v>-157.5</v>
      </c>
      <c r="CR68" s="7">
        <f>CO68/CN68</f>
        <v>12.5</v>
      </c>
    </row>
    <row r="69" ht="11.25"/>
    <row r="70" ht="11.25"/>
    <row r="71" spans="2:4" ht="11.25">
      <c r="B71" s="7" t="s">
        <v>45</v>
      </c>
      <c r="C71" s="7" t="s">
        <v>34</v>
      </c>
      <c r="D71" s="13" t="s">
        <v>35</v>
      </c>
    </row>
    <row r="72" spans="2:4" ht="11.25">
      <c r="B72" s="7" t="s">
        <v>141</v>
      </c>
      <c r="D72" s="13" t="s">
        <v>36</v>
      </c>
    </row>
    <row r="73" spans="4:24" ht="11.25">
      <c r="D73" s="13" t="s">
        <v>37</v>
      </c>
      <c r="F73" s="7">
        <v>379.49999999999994</v>
      </c>
      <c r="G73" s="7">
        <v>379.49999999999994</v>
      </c>
      <c r="H73" s="7">
        <f aca="true" t="shared" si="66" ref="H73:H80">G73/F73*100</f>
        <v>100</v>
      </c>
      <c r="I73" s="12">
        <f>H73*$E$81/8</f>
        <v>1</v>
      </c>
      <c r="U73" s="7">
        <v>379.49999999999994</v>
      </c>
      <c r="V73" s="7">
        <v>379.49999999999994</v>
      </c>
      <c r="W73" s="7">
        <f aca="true" t="shared" si="67" ref="W73:W80">V73/U73*100</f>
        <v>100</v>
      </c>
      <c r="X73" s="12">
        <f>W73*$T$81/8</f>
        <v>23</v>
      </c>
    </row>
    <row r="74" spans="4:24" ht="11.25">
      <c r="D74" s="13" t="s">
        <v>38</v>
      </c>
      <c r="F74" s="7">
        <v>373.74999999999994</v>
      </c>
      <c r="G74" s="7">
        <v>373.74999999999994</v>
      </c>
      <c r="H74" s="7">
        <f t="shared" si="66"/>
        <v>100</v>
      </c>
      <c r="I74" s="12">
        <f aca="true" t="shared" si="68" ref="I74:I80">H74*$E$81/8</f>
        <v>1</v>
      </c>
      <c r="U74" s="7">
        <v>373.74999999999994</v>
      </c>
      <c r="V74" s="7">
        <v>373.74999999999994</v>
      </c>
      <c r="W74" s="7">
        <f t="shared" si="67"/>
        <v>100</v>
      </c>
      <c r="X74" s="12">
        <f aca="true" t="shared" si="69" ref="X74:X80">W74*$T$81/8</f>
        <v>23</v>
      </c>
    </row>
    <row r="75" spans="4:24" ht="11.25">
      <c r="D75" s="13" t="s">
        <v>39</v>
      </c>
      <c r="F75" s="7">
        <v>358.79999999999995</v>
      </c>
      <c r="G75" s="7">
        <v>358.79999999999995</v>
      </c>
      <c r="H75" s="7">
        <f t="shared" si="66"/>
        <v>100</v>
      </c>
      <c r="I75" s="12">
        <f t="shared" si="68"/>
        <v>1</v>
      </c>
      <c r="U75" s="7">
        <v>358.79999999999995</v>
      </c>
      <c r="V75" s="7">
        <v>358.79999999999995</v>
      </c>
      <c r="W75" s="7">
        <f t="shared" si="67"/>
        <v>100</v>
      </c>
      <c r="X75" s="12">
        <f t="shared" si="69"/>
        <v>23</v>
      </c>
    </row>
    <row r="76" spans="4:24" ht="11.25">
      <c r="D76" s="13" t="s">
        <v>40</v>
      </c>
      <c r="F76" s="7">
        <v>358.79999999999995</v>
      </c>
      <c r="G76" s="7">
        <v>358.79999999999995</v>
      </c>
      <c r="H76" s="7">
        <f t="shared" si="66"/>
        <v>100</v>
      </c>
      <c r="I76" s="12">
        <f t="shared" si="68"/>
        <v>1</v>
      </c>
      <c r="U76" s="7">
        <v>358.79999999999995</v>
      </c>
      <c r="V76" s="7">
        <v>358.79999999999995</v>
      </c>
      <c r="W76" s="7">
        <f t="shared" si="67"/>
        <v>100</v>
      </c>
      <c r="X76" s="12">
        <f t="shared" si="69"/>
        <v>23</v>
      </c>
    </row>
    <row r="77" spans="4:24" ht="11.25">
      <c r="D77" s="13" t="s">
        <v>41</v>
      </c>
      <c r="F77" s="7">
        <v>379.49999999999994</v>
      </c>
      <c r="G77" s="7">
        <v>379.49999999999994</v>
      </c>
      <c r="H77" s="7">
        <f t="shared" si="66"/>
        <v>100</v>
      </c>
      <c r="I77" s="12">
        <f t="shared" si="68"/>
        <v>1</v>
      </c>
      <c r="U77" s="7">
        <v>379.49999999999994</v>
      </c>
      <c r="V77" s="7">
        <v>379.49999999999994</v>
      </c>
      <c r="W77" s="7">
        <f t="shared" si="67"/>
        <v>100</v>
      </c>
      <c r="X77" s="12">
        <f t="shared" si="69"/>
        <v>23</v>
      </c>
    </row>
    <row r="78" spans="4:24" ht="11.25">
      <c r="D78" s="13" t="s">
        <v>42</v>
      </c>
      <c r="F78" s="7">
        <v>366.84999999999997</v>
      </c>
      <c r="G78" s="7">
        <v>366.84999999999997</v>
      </c>
      <c r="H78" s="7">
        <f t="shared" si="66"/>
        <v>100</v>
      </c>
      <c r="I78" s="12">
        <f t="shared" si="68"/>
        <v>1</v>
      </c>
      <c r="U78" s="7">
        <v>366.84999999999997</v>
      </c>
      <c r="V78" s="7">
        <v>366.84999999999997</v>
      </c>
      <c r="W78" s="7">
        <f t="shared" si="67"/>
        <v>100</v>
      </c>
      <c r="X78" s="12">
        <f t="shared" si="69"/>
        <v>23</v>
      </c>
    </row>
    <row r="79" spans="4:24" ht="11.25">
      <c r="D79" s="13" t="s">
        <v>43</v>
      </c>
      <c r="F79" s="7">
        <v>358.79999999999995</v>
      </c>
      <c r="G79" s="7">
        <v>358.79999999999995</v>
      </c>
      <c r="H79" s="7">
        <f t="shared" si="66"/>
        <v>100</v>
      </c>
      <c r="I79" s="12">
        <f t="shared" si="68"/>
        <v>1</v>
      </c>
      <c r="U79" s="7">
        <v>358.79999999999995</v>
      </c>
      <c r="V79" s="7">
        <v>358.79999999999995</v>
      </c>
      <c r="W79" s="7">
        <f t="shared" si="67"/>
        <v>100</v>
      </c>
      <c r="X79" s="12">
        <f t="shared" si="69"/>
        <v>23</v>
      </c>
    </row>
    <row r="80" spans="4:24" ht="11.25">
      <c r="D80" s="13" t="s">
        <v>44</v>
      </c>
      <c r="F80" s="7">
        <v>379.49999999999994</v>
      </c>
      <c r="G80" s="7">
        <v>379.49999999999994</v>
      </c>
      <c r="H80" s="7">
        <f t="shared" si="66"/>
        <v>100</v>
      </c>
      <c r="I80" s="12">
        <f t="shared" si="68"/>
        <v>1</v>
      </c>
      <c r="U80" s="7">
        <v>379.49999999999994</v>
      </c>
      <c r="V80" s="7">
        <v>379.49999999999994</v>
      </c>
      <c r="W80" s="7">
        <f t="shared" si="67"/>
        <v>100</v>
      </c>
      <c r="X80" s="12">
        <f t="shared" si="69"/>
        <v>23</v>
      </c>
    </row>
    <row r="81" spans="5:90" ht="11.25">
      <c r="E81" s="7">
        <v>0.08</v>
      </c>
      <c r="F81" s="7" t="s">
        <v>82</v>
      </c>
      <c r="G81" s="7">
        <f>100*E81</f>
        <v>8</v>
      </c>
      <c r="H81" s="7" t="s">
        <v>83</v>
      </c>
      <c r="I81" s="12">
        <f>SUM(I73:I80)</f>
        <v>8</v>
      </c>
      <c r="T81" s="7">
        <v>1.84</v>
      </c>
      <c r="U81" s="7" t="s">
        <v>82</v>
      </c>
      <c r="V81" s="7">
        <f>100*T81</f>
        <v>184</v>
      </c>
      <c r="W81" s="7" t="s">
        <v>83</v>
      </c>
      <c r="X81" s="12">
        <f>SUM(X73:X80)</f>
        <v>184</v>
      </c>
      <c r="CG81" s="7">
        <f>SUM(E81,J81,O81,T81,Y81,AD81,AI81,AN81,AS81,AX81,BC81,BH81,BM81,BR81,BW81,CB81)</f>
        <v>1.9200000000000002</v>
      </c>
      <c r="CJ81" s="7">
        <f>SUM(I81,N81,S81,X81,AC81,AH81,AM81,AR81,AW81,BB81,BG81,BL81,BQ81,BV81,CA81,CF81)</f>
        <v>192</v>
      </c>
      <c r="CK81" s="7">
        <f>SUM(G81,L81,Q81,V81,AA81,AF81,AK81,AP81,AU81,AZ81,BE81,BJ81,BO81,BT81,BY81,CD81)</f>
        <v>192</v>
      </c>
      <c r="CL81" s="7">
        <f>CJ81-CK81</f>
        <v>0</v>
      </c>
    </row>
    <row r="82" ht="11.25"/>
    <row r="83" ht="11.25"/>
    <row r="84" spans="2:4" ht="11.25">
      <c r="B84" s="7" t="s">
        <v>142</v>
      </c>
      <c r="C84" s="7" t="s">
        <v>34</v>
      </c>
      <c r="D84" s="13" t="s">
        <v>35</v>
      </c>
    </row>
    <row r="85" spans="2:4" ht="11.25">
      <c r="B85" s="7" t="s">
        <v>143</v>
      </c>
      <c r="D85" s="13" t="s">
        <v>36</v>
      </c>
    </row>
    <row r="86" spans="4:24" ht="11.25">
      <c r="D86" s="13" t="s">
        <v>37</v>
      </c>
      <c r="U86" s="7">
        <v>379.49999999999994</v>
      </c>
      <c r="V86" s="7">
        <v>379.49999999999994</v>
      </c>
      <c r="W86" s="7">
        <f aca="true" t="shared" si="70" ref="W86:W93">V86/U86*100</f>
        <v>100</v>
      </c>
      <c r="X86" s="12">
        <f>W86*$T$94/8</f>
        <v>18.75</v>
      </c>
    </row>
    <row r="87" spans="4:24" ht="11.25">
      <c r="D87" s="13" t="s">
        <v>38</v>
      </c>
      <c r="U87" s="7">
        <v>373.74999999999994</v>
      </c>
      <c r="V87" s="7">
        <v>373.74999999999994</v>
      </c>
      <c r="W87" s="7">
        <f t="shared" si="70"/>
        <v>100</v>
      </c>
      <c r="X87" s="12">
        <f aca="true" t="shared" si="71" ref="X87:X93">W87*$T$94/8</f>
        <v>18.75</v>
      </c>
    </row>
    <row r="88" spans="4:24" ht="11.25">
      <c r="D88" s="13" t="s">
        <v>39</v>
      </c>
      <c r="U88" s="7">
        <v>358.79999999999995</v>
      </c>
      <c r="V88" s="7">
        <v>358.79999999999995</v>
      </c>
      <c r="W88" s="7">
        <f t="shared" si="70"/>
        <v>100</v>
      </c>
      <c r="X88" s="12">
        <f t="shared" si="71"/>
        <v>18.75</v>
      </c>
    </row>
    <row r="89" spans="4:24" ht="11.25">
      <c r="D89" s="13" t="s">
        <v>40</v>
      </c>
      <c r="U89" s="7">
        <v>358.79999999999995</v>
      </c>
      <c r="V89" s="7">
        <v>358.79999999999995</v>
      </c>
      <c r="W89" s="7">
        <f t="shared" si="70"/>
        <v>100</v>
      </c>
      <c r="X89" s="12">
        <f t="shared" si="71"/>
        <v>18.75</v>
      </c>
    </row>
    <row r="90" spans="4:24" ht="11.25">
      <c r="D90" s="13" t="s">
        <v>41</v>
      </c>
      <c r="U90" s="7">
        <v>379.49999999999994</v>
      </c>
      <c r="V90" s="7">
        <v>379.49999999999994</v>
      </c>
      <c r="W90" s="7">
        <f t="shared" si="70"/>
        <v>100</v>
      </c>
      <c r="X90" s="12">
        <f t="shared" si="71"/>
        <v>18.75</v>
      </c>
    </row>
    <row r="91" spans="4:24" ht="11.25">
      <c r="D91" s="13" t="s">
        <v>42</v>
      </c>
      <c r="U91" s="7">
        <v>366.84999999999997</v>
      </c>
      <c r="V91" s="7">
        <v>366.84999999999997</v>
      </c>
      <c r="W91" s="7">
        <f t="shared" si="70"/>
        <v>100</v>
      </c>
      <c r="X91" s="12">
        <f t="shared" si="71"/>
        <v>18.75</v>
      </c>
    </row>
    <row r="92" spans="4:24" ht="11.25">
      <c r="D92" s="13" t="s">
        <v>43</v>
      </c>
      <c r="U92" s="7">
        <v>358.79999999999995</v>
      </c>
      <c r="V92" s="7">
        <v>358.79999999999995</v>
      </c>
      <c r="W92" s="7">
        <f t="shared" si="70"/>
        <v>100</v>
      </c>
      <c r="X92" s="12">
        <f t="shared" si="71"/>
        <v>18.75</v>
      </c>
    </row>
    <row r="93" spans="4:24" ht="11.25">
      <c r="D93" s="13" t="s">
        <v>44</v>
      </c>
      <c r="U93" s="7">
        <v>379.49999999999994</v>
      </c>
      <c r="V93" s="7">
        <v>379.49999999999994</v>
      </c>
      <c r="W93" s="7">
        <f t="shared" si="70"/>
        <v>100</v>
      </c>
      <c r="X93" s="12">
        <f t="shared" si="71"/>
        <v>18.75</v>
      </c>
    </row>
    <row r="94" spans="20:96" ht="11.25">
      <c r="T94" s="7">
        <v>1.5</v>
      </c>
      <c r="U94" s="7" t="s">
        <v>82</v>
      </c>
      <c r="V94" s="7">
        <f>100*T94</f>
        <v>150</v>
      </c>
      <c r="W94" s="7" t="s">
        <v>83</v>
      </c>
      <c r="X94" s="12">
        <f>SUM(X86:X93)</f>
        <v>150</v>
      </c>
      <c r="CG94" s="7">
        <f>SUM(E94,J94,O94,T94,Y94,AD94,AI94,AN94,AS94,AX94,BC94,BH94,BM94,BR94,BW94,CB94)</f>
        <v>1.5</v>
      </c>
      <c r="CH94" s="11">
        <f>SUM(CG81,CG94)</f>
        <v>3.42</v>
      </c>
      <c r="CJ94" s="7">
        <f>SUM(I94,N94,S94,X94,AC94,AH94,AM94,AR94,AW94,BB94,BG94,BL94,BQ94,BV94,CA94,CF94)</f>
        <v>150</v>
      </c>
      <c r="CK94" s="7">
        <f>SUM(G94,L94,Q94,V94,AA94,AF94,AK94,AP94,AU94,AZ94,BE94,BJ94,BO94,BT94,BY94,CD94)</f>
        <v>150</v>
      </c>
      <c r="CL94" s="7">
        <f>CJ94-CK94</f>
        <v>0</v>
      </c>
      <c r="CM94" s="7" t="s">
        <v>75</v>
      </c>
      <c r="CN94" s="7">
        <f>SUM(CG81,CG94)</f>
        <v>3.42</v>
      </c>
      <c r="CO94" s="7">
        <f>SUM(CJ81,CJ94)</f>
        <v>342</v>
      </c>
      <c r="CP94" s="7">
        <f>SUM(CK81,CK94)</f>
        <v>342</v>
      </c>
      <c r="CQ94" s="7">
        <f>CO94-CP94</f>
        <v>0</v>
      </c>
      <c r="CR94" s="7">
        <f>CO94/CN94</f>
        <v>100</v>
      </c>
    </row>
    <row r="95" ht="11.25"/>
    <row r="96" ht="11.25"/>
    <row r="97" spans="2:4" ht="11.25">
      <c r="B97" s="7" t="s">
        <v>48</v>
      </c>
      <c r="C97" s="7" t="s">
        <v>34</v>
      </c>
      <c r="D97" s="13" t="s">
        <v>35</v>
      </c>
    </row>
    <row r="98" spans="2:4" ht="11.25">
      <c r="B98" s="7" t="s">
        <v>46</v>
      </c>
      <c r="D98" s="13" t="s">
        <v>36</v>
      </c>
    </row>
    <row r="99" spans="2:39" ht="11.25">
      <c r="B99" s="7" t="s">
        <v>47</v>
      </c>
      <c r="D99" s="13" t="s">
        <v>37</v>
      </c>
      <c r="F99" s="7">
        <v>555.4499999999999</v>
      </c>
      <c r="G99" s="7">
        <v>555.4499999999999</v>
      </c>
      <c r="H99" s="7">
        <f aca="true" t="shared" si="72" ref="H99:H106">G99/F99*100</f>
        <v>100</v>
      </c>
      <c r="I99" s="12">
        <f>H99*$E$107/8</f>
        <v>1</v>
      </c>
      <c r="U99" s="7">
        <v>555.4499999999999</v>
      </c>
      <c r="V99" s="7">
        <v>555.4499999999999</v>
      </c>
      <c r="W99" s="7">
        <f aca="true" t="shared" si="73" ref="W99:W106">V99/U99*100</f>
        <v>100</v>
      </c>
      <c r="X99" s="12">
        <f>W99*$T$107/8</f>
        <v>29.5</v>
      </c>
      <c r="AJ99" s="7">
        <v>555.4499999999999</v>
      </c>
      <c r="AK99" s="7">
        <v>555.4499999999999</v>
      </c>
      <c r="AL99" s="7">
        <f aca="true" t="shared" si="74" ref="AL99:AL106">AK99/AJ99*100</f>
        <v>100</v>
      </c>
      <c r="AM99" s="12">
        <f>AL99*$AI$107/8</f>
        <v>5.25</v>
      </c>
    </row>
    <row r="100" spans="4:39" ht="11.25">
      <c r="D100" s="13" t="s">
        <v>38</v>
      </c>
      <c r="F100" s="7">
        <v>555.4499999999999</v>
      </c>
      <c r="G100" s="7">
        <v>555.4499999999999</v>
      </c>
      <c r="H100" s="7">
        <f t="shared" si="72"/>
        <v>100</v>
      </c>
      <c r="I100" s="12">
        <f aca="true" t="shared" si="75" ref="I100:I106">H100*$E$107/8</f>
        <v>1</v>
      </c>
      <c r="U100" s="7">
        <v>555.4499999999999</v>
      </c>
      <c r="V100" s="7">
        <v>555.4499999999999</v>
      </c>
      <c r="W100" s="7">
        <f t="shared" si="73"/>
        <v>100</v>
      </c>
      <c r="X100" s="12">
        <f aca="true" t="shared" si="76" ref="X100:X106">W100*$T$107/8</f>
        <v>29.5</v>
      </c>
      <c r="AJ100" s="7">
        <v>555.4499999999999</v>
      </c>
      <c r="AK100" s="7">
        <v>555.4499999999999</v>
      </c>
      <c r="AL100" s="7">
        <f t="shared" si="74"/>
        <v>100</v>
      </c>
      <c r="AM100" s="12">
        <f aca="true" t="shared" si="77" ref="AM100:AM106">AL100*$AI$107/8</f>
        <v>5.25</v>
      </c>
    </row>
    <row r="101" spans="4:39" ht="11.25">
      <c r="D101" s="13" t="s">
        <v>39</v>
      </c>
      <c r="F101" s="7">
        <v>555.4499999999999</v>
      </c>
      <c r="G101" s="7">
        <v>555.4499999999999</v>
      </c>
      <c r="H101" s="7">
        <f t="shared" si="72"/>
        <v>100</v>
      </c>
      <c r="I101" s="12">
        <f t="shared" si="75"/>
        <v>1</v>
      </c>
      <c r="U101" s="7">
        <v>555.4499999999999</v>
      </c>
      <c r="V101" s="7">
        <v>555.4499999999999</v>
      </c>
      <c r="W101" s="7">
        <f t="shared" si="73"/>
        <v>100</v>
      </c>
      <c r="X101" s="12">
        <f t="shared" si="76"/>
        <v>29.5</v>
      </c>
      <c r="AJ101" s="7">
        <v>555.4499999999999</v>
      </c>
      <c r="AK101" s="7">
        <v>555.4499999999999</v>
      </c>
      <c r="AL101" s="7">
        <f t="shared" si="74"/>
        <v>100</v>
      </c>
      <c r="AM101" s="12">
        <f t="shared" si="77"/>
        <v>5.25</v>
      </c>
    </row>
    <row r="102" spans="4:39" ht="11.25">
      <c r="D102" s="13" t="s">
        <v>40</v>
      </c>
      <c r="F102" s="7">
        <v>555.4499999999999</v>
      </c>
      <c r="G102" s="7">
        <v>555.4499999999999</v>
      </c>
      <c r="H102" s="7">
        <f t="shared" si="72"/>
        <v>100</v>
      </c>
      <c r="I102" s="12">
        <f t="shared" si="75"/>
        <v>1</v>
      </c>
      <c r="U102" s="7">
        <v>555.4499999999999</v>
      </c>
      <c r="V102" s="7">
        <v>555.4499999999999</v>
      </c>
      <c r="W102" s="7">
        <f t="shared" si="73"/>
        <v>100</v>
      </c>
      <c r="X102" s="12">
        <f t="shared" si="76"/>
        <v>29.5</v>
      </c>
      <c r="AJ102" s="7">
        <v>555.4499999999999</v>
      </c>
      <c r="AK102" s="7">
        <v>555.4499999999999</v>
      </c>
      <c r="AL102" s="7">
        <f t="shared" si="74"/>
        <v>100</v>
      </c>
      <c r="AM102" s="12">
        <f t="shared" si="77"/>
        <v>5.25</v>
      </c>
    </row>
    <row r="103" spans="4:39" ht="11.25">
      <c r="D103" s="13" t="s">
        <v>41</v>
      </c>
      <c r="F103" s="7">
        <v>555.4499999999999</v>
      </c>
      <c r="G103" s="7">
        <v>555.4499999999999</v>
      </c>
      <c r="H103" s="7">
        <f t="shared" si="72"/>
        <v>100</v>
      </c>
      <c r="I103" s="12">
        <f t="shared" si="75"/>
        <v>1</v>
      </c>
      <c r="U103" s="7">
        <v>555.4499999999999</v>
      </c>
      <c r="V103" s="7">
        <v>555.4499999999999</v>
      </c>
      <c r="W103" s="7">
        <f t="shared" si="73"/>
        <v>100</v>
      </c>
      <c r="X103" s="12">
        <f t="shared" si="76"/>
        <v>29.5</v>
      </c>
      <c r="AJ103" s="7">
        <v>555.4499999999999</v>
      </c>
      <c r="AK103" s="7">
        <v>555.4499999999999</v>
      </c>
      <c r="AL103" s="7">
        <f t="shared" si="74"/>
        <v>100</v>
      </c>
      <c r="AM103" s="12">
        <f t="shared" si="77"/>
        <v>5.25</v>
      </c>
    </row>
    <row r="104" spans="4:39" ht="11.25">
      <c r="D104" s="13" t="s">
        <v>42</v>
      </c>
      <c r="F104" s="7">
        <v>592.25</v>
      </c>
      <c r="G104" s="7">
        <v>592.25</v>
      </c>
      <c r="H104" s="7">
        <f t="shared" si="72"/>
        <v>100</v>
      </c>
      <c r="I104" s="12">
        <f t="shared" si="75"/>
        <v>1</v>
      </c>
      <c r="U104" s="7">
        <v>592.25</v>
      </c>
      <c r="V104" s="7">
        <v>592.25</v>
      </c>
      <c r="W104" s="7">
        <f t="shared" si="73"/>
        <v>100</v>
      </c>
      <c r="X104" s="12">
        <f t="shared" si="76"/>
        <v>29.5</v>
      </c>
      <c r="AJ104" s="7">
        <v>592.25</v>
      </c>
      <c r="AK104" s="7">
        <v>592.25</v>
      </c>
      <c r="AL104" s="7">
        <f t="shared" si="74"/>
        <v>100</v>
      </c>
      <c r="AM104" s="12">
        <f t="shared" si="77"/>
        <v>5.25</v>
      </c>
    </row>
    <row r="105" spans="4:39" ht="11.25">
      <c r="D105" s="13" t="s">
        <v>43</v>
      </c>
      <c r="F105" s="7">
        <v>555.4499999999999</v>
      </c>
      <c r="G105" s="7">
        <v>555.4499999999999</v>
      </c>
      <c r="H105" s="7">
        <f t="shared" si="72"/>
        <v>100</v>
      </c>
      <c r="I105" s="12">
        <f t="shared" si="75"/>
        <v>1</v>
      </c>
      <c r="U105" s="7">
        <v>555.4499999999999</v>
      </c>
      <c r="V105" s="7">
        <v>555.4499999999999</v>
      </c>
      <c r="W105" s="7">
        <f t="shared" si="73"/>
        <v>100</v>
      </c>
      <c r="X105" s="12">
        <f t="shared" si="76"/>
        <v>29.5</v>
      </c>
      <c r="AJ105" s="7">
        <v>555.4499999999999</v>
      </c>
      <c r="AK105" s="7">
        <v>555.4499999999999</v>
      </c>
      <c r="AL105" s="7">
        <f t="shared" si="74"/>
        <v>100</v>
      </c>
      <c r="AM105" s="12">
        <f t="shared" si="77"/>
        <v>5.25</v>
      </c>
    </row>
    <row r="106" spans="4:39" ht="11.25">
      <c r="D106" s="13" t="s">
        <v>44</v>
      </c>
      <c r="F106" s="7">
        <v>555.4499999999999</v>
      </c>
      <c r="G106" s="7">
        <v>555.4499999999999</v>
      </c>
      <c r="H106" s="7">
        <f t="shared" si="72"/>
        <v>100</v>
      </c>
      <c r="I106" s="12">
        <f t="shared" si="75"/>
        <v>1</v>
      </c>
      <c r="U106" s="7">
        <v>555.4499999999999</v>
      </c>
      <c r="V106" s="7">
        <v>555.4499999999999</v>
      </c>
      <c r="W106" s="7">
        <f t="shared" si="73"/>
        <v>100</v>
      </c>
      <c r="X106" s="12">
        <f t="shared" si="76"/>
        <v>29.5</v>
      </c>
      <c r="AJ106" s="7">
        <v>555.4499999999999</v>
      </c>
      <c r="AK106" s="7">
        <v>555.4499999999999</v>
      </c>
      <c r="AL106" s="7">
        <f t="shared" si="74"/>
        <v>100</v>
      </c>
      <c r="AM106" s="12">
        <f t="shared" si="77"/>
        <v>5.25</v>
      </c>
    </row>
    <row r="107" spans="5:90" ht="11.25">
      <c r="E107" s="7">
        <v>0.08</v>
      </c>
      <c r="F107" s="7" t="s">
        <v>82</v>
      </c>
      <c r="G107" s="7">
        <f>100*E107</f>
        <v>8</v>
      </c>
      <c r="H107" s="7" t="s">
        <v>83</v>
      </c>
      <c r="I107" s="12">
        <f>SUM(I99:I106)</f>
        <v>8</v>
      </c>
      <c r="T107" s="7">
        <v>2.36</v>
      </c>
      <c r="U107" s="7" t="s">
        <v>82</v>
      </c>
      <c r="V107" s="7">
        <f>100*T107</f>
        <v>236</v>
      </c>
      <c r="W107" s="7" t="s">
        <v>83</v>
      </c>
      <c r="X107" s="12">
        <f>SUM(X99:X106)</f>
        <v>236</v>
      </c>
      <c r="AI107" s="7">
        <v>0.42</v>
      </c>
      <c r="AJ107" s="7" t="s">
        <v>82</v>
      </c>
      <c r="AK107" s="7">
        <f>100*AI107</f>
        <v>42</v>
      </c>
      <c r="AL107" s="7" t="s">
        <v>83</v>
      </c>
      <c r="AM107" s="12">
        <f>SUM(AM99:AM106)</f>
        <v>42</v>
      </c>
      <c r="CG107" s="7">
        <f>SUM(E107,J107,O107,T107,Y107,AD107,AI107,AN107,AS107,AX107,BC107,BH107,BM107,BR107,BW107,CB107)</f>
        <v>2.86</v>
      </c>
      <c r="CJ107" s="7">
        <f>SUM(I107,N107,S107,X107,AC107,AH107,AM107,AR107,AW107,BB107,BG107,BL107,BQ107,BV107,CA107,CF107)</f>
        <v>286</v>
      </c>
      <c r="CK107" s="7">
        <f>SUM(G107,L107,Q107,V107,AA107,AF107,AK107,AP107,AU107,AZ107,BE107,BJ107,BO107,BT107,BY107,CD107)</f>
        <v>286</v>
      </c>
      <c r="CL107" s="7">
        <f>CJ107-CK107</f>
        <v>0</v>
      </c>
    </row>
    <row r="108" ht="11.25"/>
    <row r="109" ht="11.25"/>
    <row r="110" spans="2:4" ht="11.25">
      <c r="B110" s="7" t="s">
        <v>144</v>
      </c>
      <c r="C110" s="7" t="s">
        <v>34</v>
      </c>
      <c r="D110" s="13" t="s">
        <v>35</v>
      </c>
    </row>
    <row r="111" spans="2:4" ht="11.25">
      <c r="B111" s="7" t="s">
        <v>47</v>
      </c>
      <c r="D111" s="13" t="s">
        <v>36</v>
      </c>
    </row>
    <row r="112" ht="11.25">
      <c r="D112" s="13" t="s">
        <v>37</v>
      </c>
    </row>
    <row r="113" spans="4:64" ht="11.25">
      <c r="D113" s="13" t="s">
        <v>38</v>
      </c>
      <c r="BD113" s="7">
        <v>541</v>
      </c>
      <c r="BE113" s="7">
        <v>541</v>
      </c>
      <c r="BF113" s="7">
        <f>BE113/BD113*100</f>
        <v>100</v>
      </c>
      <c r="BG113" s="12">
        <f>BF113*$BC$120/3</f>
        <v>27.333333333333332</v>
      </c>
      <c r="BI113" s="7">
        <v>541</v>
      </c>
      <c r="BJ113" s="7">
        <v>541</v>
      </c>
      <c r="BK113" s="7">
        <f>BJ113/BI113*100</f>
        <v>100</v>
      </c>
      <c r="BL113" s="12">
        <f>BK113*$BH$120/3</f>
        <v>18</v>
      </c>
    </row>
    <row r="114" spans="4:64" ht="11.25">
      <c r="D114" s="13" t="s">
        <v>39</v>
      </c>
      <c r="BD114" s="7">
        <v>541</v>
      </c>
      <c r="BE114" s="7">
        <v>541</v>
      </c>
      <c r="BF114" s="7">
        <f>BE114/BD114*100</f>
        <v>100</v>
      </c>
      <c r="BG114" s="12">
        <f>BF114*$BC$120/3</f>
        <v>27.333333333333332</v>
      </c>
      <c r="BI114" s="7">
        <v>541</v>
      </c>
      <c r="BJ114" s="7">
        <v>541</v>
      </c>
      <c r="BK114" s="7">
        <f>BJ114/BI114*100</f>
        <v>100</v>
      </c>
      <c r="BL114" s="12">
        <f>BK114*$BH$120/3</f>
        <v>18</v>
      </c>
    </row>
    <row r="115" ht="11.25">
      <c r="D115" s="13" t="s">
        <v>40</v>
      </c>
    </row>
    <row r="116" spans="4:64" ht="11.25">
      <c r="D116" s="13" t="s">
        <v>41</v>
      </c>
      <c r="BD116" s="7">
        <v>541</v>
      </c>
      <c r="BE116" s="7">
        <v>541</v>
      </c>
      <c r="BF116" s="7">
        <f>BE116/BD116*100</f>
        <v>100</v>
      </c>
      <c r="BG116" s="12">
        <f>BF116*$BC$120/3</f>
        <v>27.333333333333332</v>
      </c>
      <c r="BI116" s="7">
        <v>541</v>
      </c>
      <c r="BJ116" s="7">
        <v>541</v>
      </c>
      <c r="BK116" s="7">
        <f>BJ116/BI116*100</f>
        <v>100</v>
      </c>
      <c r="BL116" s="12">
        <f>BK116*$BH$120/3</f>
        <v>18</v>
      </c>
    </row>
    <row r="117" ht="11.25">
      <c r="D117" s="13" t="s">
        <v>42</v>
      </c>
    </row>
    <row r="118" ht="11.25">
      <c r="D118" s="13" t="s">
        <v>43</v>
      </c>
    </row>
    <row r="119" ht="11.25">
      <c r="D119" s="13" t="s">
        <v>44</v>
      </c>
    </row>
    <row r="120" spans="55:96" ht="11.25">
      <c r="BC120" s="7">
        <v>0.82</v>
      </c>
      <c r="BD120" s="7" t="s">
        <v>82</v>
      </c>
      <c r="BE120" s="7">
        <f>100*BC120</f>
        <v>82</v>
      </c>
      <c r="BF120" s="7" t="s">
        <v>83</v>
      </c>
      <c r="BG120" s="12">
        <f>SUM(BG110:BG119)</f>
        <v>82</v>
      </c>
      <c r="BH120" s="7">
        <v>0.54</v>
      </c>
      <c r="BI120" s="7" t="s">
        <v>82</v>
      </c>
      <c r="BJ120" s="7">
        <f>100*BH120</f>
        <v>54</v>
      </c>
      <c r="BK120" s="7" t="s">
        <v>83</v>
      </c>
      <c r="BL120" s="12">
        <f>SUM(BL110:BL119)</f>
        <v>54</v>
      </c>
      <c r="CG120" s="7">
        <f>SUM(E120,J120,O120,T120,Y120,AD120,AI120,AN120,AS120,AX120,BC120,BH120,BM120,BR120,BW120,CB120)</f>
        <v>1.3599999999999999</v>
      </c>
      <c r="CH120" s="11">
        <f>SUM(CG107,CG120)</f>
        <v>4.22</v>
      </c>
      <c r="CJ120" s="7">
        <f>SUM(I120,N120,S120,X120,AC120,AH120,AM120,AR120,AW120,BB120,BG120,BL120,BQ120,BV120,CA120,CF120)</f>
        <v>136</v>
      </c>
      <c r="CK120" s="7">
        <f>SUM(G120,L120,Q120,V120,AA120,AF120,AK120,AP120,AU120,AZ120,BE120,BJ120,BO120,BT120,BY120,CD120)</f>
        <v>136</v>
      </c>
      <c r="CL120" s="7">
        <f>CJ120-CK120</f>
        <v>0</v>
      </c>
      <c r="CM120" s="7" t="s">
        <v>99</v>
      </c>
      <c r="CN120" s="7">
        <f>SUM(CG107,CG120)</f>
        <v>4.22</v>
      </c>
      <c r="CO120" s="7">
        <f>SUM(CJ107,CJ120)</f>
        <v>422</v>
      </c>
      <c r="CP120" s="7">
        <f>SUM(CK107,CK120)</f>
        <v>422</v>
      </c>
      <c r="CQ120" s="7">
        <f>CO120-CP120</f>
        <v>0</v>
      </c>
      <c r="CR120" s="7">
        <f>CO120/CN120</f>
        <v>100</v>
      </c>
    </row>
    <row r="121" ht="11.25"/>
    <row r="122" ht="11.25"/>
    <row r="123" spans="2:69" ht="11.25">
      <c r="B123" s="7" t="s">
        <v>49</v>
      </c>
      <c r="C123" s="7" t="s">
        <v>50</v>
      </c>
      <c r="D123" s="12" t="s">
        <v>16</v>
      </c>
      <c r="F123" s="7">
        <v>190.4</v>
      </c>
      <c r="G123" s="7">
        <v>190.4</v>
      </c>
      <c r="H123" s="7">
        <f>G123/F123*100</f>
        <v>100</v>
      </c>
      <c r="I123" s="12">
        <f>H123*$E$131/8</f>
        <v>1</v>
      </c>
      <c r="U123" s="7">
        <v>190.4</v>
      </c>
      <c r="V123" s="7">
        <v>190.4</v>
      </c>
      <c r="W123" s="7">
        <f>V123/U123*100</f>
        <v>100</v>
      </c>
      <c r="X123" s="12">
        <f>W123*$T$131/8</f>
        <v>104.375</v>
      </c>
      <c r="AJ123" s="7">
        <v>190.4</v>
      </c>
      <c r="AK123" s="7">
        <v>190.4</v>
      </c>
      <c r="AL123" s="7">
        <f>AK123/AJ123*100</f>
        <v>100</v>
      </c>
      <c r="AM123" s="12">
        <f>AL123*$AI$131/8</f>
        <v>14.000000000000002</v>
      </c>
      <c r="BD123" s="7">
        <v>190.4</v>
      </c>
      <c r="BE123" s="7">
        <v>190.4</v>
      </c>
      <c r="BF123" s="7">
        <f>BE123/BD123*100</f>
        <v>100</v>
      </c>
      <c r="BG123" s="12">
        <f>BF123*$BC$131/8</f>
        <v>23.375</v>
      </c>
      <c r="BI123" s="7">
        <v>190.4</v>
      </c>
      <c r="BJ123" s="7">
        <v>190.4</v>
      </c>
      <c r="BK123" s="7">
        <f>BJ123/BI123*100</f>
        <v>100</v>
      </c>
      <c r="BL123" s="12">
        <f>BK123*$BH$131/8</f>
        <v>15.125</v>
      </c>
      <c r="BN123" s="7">
        <v>190.4</v>
      </c>
      <c r="BO123" s="7">
        <v>190.4</v>
      </c>
      <c r="BP123" s="7">
        <f>BO123/BN123*100</f>
        <v>100</v>
      </c>
      <c r="BQ123" s="12">
        <f>BP123*$BM$131/8</f>
        <v>0.625</v>
      </c>
    </row>
    <row r="124" spans="4:69" ht="11.25">
      <c r="D124" s="12" t="s">
        <v>15</v>
      </c>
      <c r="F124" s="7">
        <v>191</v>
      </c>
      <c r="G124" s="7">
        <v>191</v>
      </c>
      <c r="H124" s="7">
        <f aca="true" t="shared" si="78" ref="H124:H130">G124/F124*100</f>
        <v>100</v>
      </c>
      <c r="I124" s="12">
        <f aca="true" t="shared" si="79" ref="I124:I130">H124*$E$131/8</f>
        <v>1</v>
      </c>
      <c r="U124" s="7">
        <v>191</v>
      </c>
      <c r="V124" s="7">
        <v>191</v>
      </c>
      <c r="W124" s="7">
        <f aca="true" t="shared" si="80" ref="W124:W130">V124/U124*100</f>
        <v>100</v>
      </c>
      <c r="X124" s="12">
        <f aca="true" t="shared" si="81" ref="X124:X130">W124*$T$131/8</f>
        <v>104.375</v>
      </c>
      <c r="AJ124" s="7">
        <v>191</v>
      </c>
      <c r="AK124" s="7">
        <v>191</v>
      </c>
      <c r="AL124" s="7">
        <f aca="true" t="shared" si="82" ref="AL124:AL130">AK124/AJ124*100</f>
        <v>100</v>
      </c>
      <c r="AM124" s="12">
        <f aca="true" t="shared" si="83" ref="AM124:AM130">AL124*$AI$131/8</f>
        <v>14.000000000000002</v>
      </c>
      <c r="BD124" s="7">
        <v>191</v>
      </c>
      <c r="BE124" s="7">
        <v>191</v>
      </c>
      <c r="BF124" s="7">
        <f aca="true" t="shared" si="84" ref="BF124:BF130">BE124/BD124*100</f>
        <v>100</v>
      </c>
      <c r="BG124" s="12">
        <f aca="true" t="shared" si="85" ref="BG124:BG130">BF124*$BC$131/8</f>
        <v>23.375</v>
      </c>
      <c r="BI124" s="7">
        <v>191</v>
      </c>
      <c r="BJ124" s="7">
        <v>191</v>
      </c>
      <c r="BK124" s="7">
        <f aca="true" t="shared" si="86" ref="BK124:BK130">BJ124/BI124*100</f>
        <v>100</v>
      </c>
      <c r="BL124" s="12">
        <f aca="true" t="shared" si="87" ref="BL124:BL130">BK124*$BH$131/8</f>
        <v>15.125</v>
      </c>
      <c r="BN124" s="7">
        <v>191</v>
      </c>
      <c r="BO124" s="7">
        <v>191</v>
      </c>
      <c r="BP124" s="7">
        <f aca="true" t="shared" si="88" ref="BP124:BP130">BO124/BN124*100</f>
        <v>100</v>
      </c>
      <c r="BQ124" s="12">
        <f aca="true" t="shared" si="89" ref="BQ124:BQ130">BP124*$BM$131/8</f>
        <v>0.625</v>
      </c>
    </row>
    <row r="125" spans="4:69" ht="11.25">
      <c r="D125" s="12" t="s">
        <v>17</v>
      </c>
      <c r="F125" s="7">
        <v>193.4</v>
      </c>
      <c r="G125" s="7">
        <v>193.4</v>
      </c>
      <c r="H125" s="7">
        <f t="shared" si="78"/>
        <v>100</v>
      </c>
      <c r="I125" s="12">
        <f t="shared" si="79"/>
        <v>1</v>
      </c>
      <c r="U125" s="7">
        <v>193.4</v>
      </c>
      <c r="V125" s="7">
        <v>193.4</v>
      </c>
      <c r="W125" s="7">
        <f t="shared" si="80"/>
        <v>100</v>
      </c>
      <c r="X125" s="12">
        <f t="shared" si="81"/>
        <v>104.375</v>
      </c>
      <c r="AJ125" s="7">
        <v>193.4</v>
      </c>
      <c r="AK125" s="7">
        <v>193.4</v>
      </c>
      <c r="AL125" s="7">
        <f t="shared" si="82"/>
        <v>100</v>
      </c>
      <c r="AM125" s="12">
        <f t="shared" si="83"/>
        <v>14.000000000000002</v>
      </c>
      <c r="BD125" s="7">
        <v>193.4</v>
      </c>
      <c r="BE125" s="7">
        <v>193.4</v>
      </c>
      <c r="BF125" s="7">
        <f t="shared" si="84"/>
        <v>100</v>
      </c>
      <c r="BG125" s="12">
        <f t="shared" si="85"/>
        <v>23.375</v>
      </c>
      <c r="BI125" s="7">
        <v>193.4</v>
      </c>
      <c r="BJ125" s="7">
        <v>193.4</v>
      </c>
      <c r="BK125" s="7">
        <f t="shared" si="86"/>
        <v>100</v>
      </c>
      <c r="BL125" s="12">
        <f t="shared" si="87"/>
        <v>15.125</v>
      </c>
      <c r="BN125" s="7">
        <v>193.4</v>
      </c>
      <c r="BO125" s="7">
        <v>193.4</v>
      </c>
      <c r="BP125" s="7">
        <f t="shared" si="88"/>
        <v>100</v>
      </c>
      <c r="BQ125" s="12">
        <f t="shared" si="89"/>
        <v>0.625</v>
      </c>
    </row>
    <row r="126" spans="4:69" ht="11.25">
      <c r="D126" s="12" t="s">
        <v>18</v>
      </c>
      <c r="F126" s="7">
        <v>192.65</v>
      </c>
      <c r="G126" s="7">
        <v>192.65</v>
      </c>
      <c r="H126" s="7">
        <f t="shared" si="78"/>
        <v>100</v>
      </c>
      <c r="I126" s="12">
        <f t="shared" si="79"/>
        <v>1</v>
      </c>
      <c r="U126" s="7">
        <v>192.65</v>
      </c>
      <c r="V126" s="7">
        <v>192.65</v>
      </c>
      <c r="W126" s="7">
        <f t="shared" si="80"/>
        <v>100</v>
      </c>
      <c r="X126" s="12">
        <f t="shared" si="81"/>
        <v>104.375</v>
      </c>
      <c r="AJ126" s="7">
        <v>192.65</v>
      </c>
      <c r="AK126" s="7">
        <v>192.65</v>
      </c>
      <c r="AL126" s="7">
        <f t="shared" si="82"/>
        <v>100</v>
      </c>
      <c r="AM126" s="12">
        <f t="shared" si="83"/>
        <v>14.000000000000002</v>
      </c>
      <c r="BD126" s="7">
        <v>192.65</v>
      </c>
      <c r="BE126" s="7">
        <v>192.65</v>
      </c>
      <c r="BF126" s="7">
        <f t="shared" si="84"/>
        <v>100</v>
      </c>
      <c r="BG126" s="12">
        <f t="shared" si="85"/>
        <v>23.375</v>
      </c>
      <c r="BI126" s="7">
        <v>192.65</v>
      </c>
      <c r="BJ126" s="7">
        <v>192.65</v>
      </c>
      <c r="BK126" s="7">
        <f t="shared" si="86"/>
        <v>100</v>
      </c>
      <c r="BL126" s="12">
        <f t="shared" si="87"/>
        <v>15.125</v>
      </c>
      <c r="BN126" s="7">
        <v>192.65</v>
      </c>
      <c r="BO126" s="7">
        <v>192.65</v>
      </c>
      <c r="BP126" s="7">
        <f t="shared" si="88"/>
        <v>100</v>
      </c>
      <c r="BQ126" s="12">
        <f t="shared" si="89"/>
        <v>0.625</v>
      </c>
    </row>
    <row r="127" spans="4:69" ht="11.25">
      <c r="D127" s="12" t="s">
        <v>19</v>
      </c>
      <c r="F127" s="7">
        <v>193.4</v>
      </c>
      <c r="G127" s="7">
        <v>193.4</v>
      </c>
      <c r="H127" s="7">
        <f t="shared" si="78"/>
        <v>100</v>
      </c>
      <c r="I127" s="12">
        <f t="shared" si="79"/>
        <v>1</v>
      </c>
      <c r="U127" s="7">
        <v>193.4</v>
      </c>
      <c r="V127" s="7">
        <v>193.4</v>
      </c>
      <c r="W127" s="7">
        <f t="shared" si="80"/>
        <v>100</v>
      </c>
      <c r="X127" s="12">
        <f t="shared" si="81"/>
        <v>104.375</v>
      </c>
      <c r="AJ127" s="7">
        <v>193.4</v>
      </c>
      <c r="AK127" s="7">
        <v>193.4</v>
      </c>
      <c r="AL127" s="7">
        <f t="shared" si="82"/>
        <v>100</v>
      </c>
      <c r="AM127" s="12">
        <f t="shared" si="83"/>
        <v>14.000000000000002</v>
      </c>
      <c r="BD127" s="7">
        <v>193.4</v>
      </c>
      <c r="BE127" s="7">
        <v>193.4</v>
      </c>
      <c r="BF127" s="7">
        <f t="shared" si="84"/>
        <v>100</v>
      </c>
      <c r="BG127" s="12">
        <f t="shared" si="85"/>
        <v>23.375</v>
      </c>
      <c r="BI127" s="7">
        <v>193.4</v>
      </c>
      <c r="BJ127" s="7">
        <v>193.4</v>
      </c>
      <c r="BK127" s="7">
        <f t="shared" si="86"/>
        <v>100</v>
      </c>
      <c r="BL127" s="12">
        <f t="shared" si="87"/>
        <v>15.125</v>
      </c>
      <c r="BN127" s="7">
        <v>193.4</v>
      </c>
      <c r="BO127" s="7">
        <v>193.4</v>
      </c>
      <c r="BP127" s="7">
        <f t="shared" si="88"/>
        <v>100</v>
      </c>
      <c r="BQ127" s="12">
        <f t="shared" si="89"/>
        <v>0.625</v>
      </c>
    </row>
    <row r="128" spans="4:69" ht="11.25">
      <c r="D128" s="12" t="s">
        <v>20</v>
      </c>
      <c r="F128" s="7">
        <v>195</v>
      </c>
      <c r="G128" s="7">
        <v>195</v>
      </c>
      <c r="H128" s="7">
        <f t="shared" si="78"/>
        <v>100</v>
      </c>
      <c r="I128" s="12">
        <f t="shared" si="79"/>
        <v>1</v>
      </c>
      <c r="U128" s="7">
        <v>195</v>
      </c>
      <c r="V128" s="7">
        <v>195</v>
      </c>
      <c r="W128" s="7">
        <f t="shared" si="80"/>
        <v>100</v>
      </c>
      <c r="X128" s="12">
        <f t="shared" si="81"/>
        <v>104.375</v>
      </c>
      <c r="AJ128" s="7">
        <v>195</v>
      </c>
      <c r="AK128" s="7">
        <v>195</v>
      </c>
      <c r="AL128" s="7">
        <f t="shared" si="82"/>
        <v>100</v>
      </c>
      <c r="AM128" s="12">
        <f t="shared" si="83"/>
        <v>14.000000000000002</v>
      </c>
      <c r="BD128" s="7">
        <v>195</v>
      </c>
      <c r="BE128" s="7">
        <v>195</v>
      </c>
      <c r="BF128" s="7">
        <f t="shared" si="84"/>
        <v>100</v>
      </c>
      <c r="BG128" s="12">
        <f t="shared" si="85"/>
        <v>23.375</v>
      </c>
      <c r="BI128" s="7">
        <v>195</v>
      </c>
      <c r="BJ128" s="7">
        <v>195</v>
      </c>
      <c r="BK128" s="7">
        <f t="shared" si="86"/>
        <v>100</v>
      </c>
      <c r="BL128" s="12">
        <f t="shared" si="87"/>
        <v>15.125</v>
      </c>
      <c r="BN128" s="7">
        <v>195</v>
      </c>
      <c r="BO128" s="7">
        <v>195</v>
      </c>
      <c r="BP128" s="7">
        <f t="shared" si="88"/>
        <v>100</v>
      </c>
      <c r="BQ128" s="12">
        <f t="shared" si="89"/>
        <v>0.625</v>
      </c>
    </row>
    <row r="129" spans="4:69" ht="11.25">
      <c r="D129" s="12" t="s">
        <v>21</v>
      </c>
      <c r="F129" s="7">
        <v>194.4</v>
      </c>
      <c r="G129" s="7">
        <v>194.4</v>
      </c>
      <c r="H129" s="7">
        <f t="shared" si="78"/>
        <v>100</v>
      </c>
      <c r="I129" s="12">
        <f t="shared" si="79"/>
        <v>1</v>
      </c>
      <c r="U129" s="7">
        <v>194.4</v>
      </c>
      <c r="V129" s="7">
        <v>194.4</v>
      </c>
      <c r="W129" s="7">
        <f t="shared" si="80"/>
        <v>100</v>
      </c>
      <c r="X129" s="12">
        <f t="shared" si="81"/>
        <v>104.375</v>
      </c>
      <c r="AJ129" s="7">
        <v>194.4</v>
      </c>
      <c r="AK129" s="7">
        <v>194.4</v>
      </c>
      <c r="AL129" s="7">
        <f t="shared" si="82"/>
        <v>100</v>
      </c>
      <c r="AM129" s="12">
        <f t="shared" si="83"/>
        <v>14.000000000000002</v>
      </c>
      <c r="BD129" s="7">
        <v>194.4</v>
      </c>
      <c r="BE129" s="7">
        <v>194.4</v>
      </c>
      <c r="BF129" s="7">
        <f t="shared" si="84"/>
        <v>100</v>
      </c>
      <c r="BG129" s="12">
        <f t="shared" si="85"/>
        <v>23.375</v>
      </c>
      <c r="BI129" s="7">
        <v>194.4</v>
      </c>
      <c r="BJ129" s="7">
        <v>194.4</v>
      </c>
      <c r="BK129" s="7">
        <f t="shared" si="86"/>
        <v>100</v>
      </c>
      <c r="BL129" s="12">
        <f t="shared" si="87"/>
        <v>15.125</v>
      </c>
      <c r="BN129" s="7">
        <v>194.4</v>
      </c>
      <c r="BO129" s="7">
        <v>194.4</v>
      </c>
      <c r="BP129" s="7">
        <f t="shared" si="88"/>
        <v>100</v>
      </c>
      <c r="BQ129" s="12">
        <f t="shared" si="89"/>
        <v>0.625</v>
      </c>
    </row>
    <row r="130" spans="4:69" ht="11.25">
      <c r="D130" s="12" t="s">
        <v>22</v>
      </c>
      <c r="F130" s="7">
        <v>194</v>
      </c>
      <c r="G130" s="7">
        <v>194</v>
      </c>
      <c r="H130" s="7">
        <f t="shared" si="78"/>
        <v>100</v>
      </c>
      <c r="I130" s="12">
        <f t="shared" si="79"/>
        <v>1</v>
      </c>
      <c r="U130" s="7">
        <v>194</v>
      </c>
      <c r="V130" s="7">
        <v>194</v>
      </c>
      <c r="W130" s="7">
        <f t="shared" si="80"/>
        <v>100</v>
      </c>
      <c r="X130" s="12">
        <f t="shared" si="81"/>
        <v>104.375</v>
      </c>
      <c r="AJ130" s="7">
        <v>194</v>
      </c>
      <c r="AK130" s="7">
        <v>194</v>
      </c>
      <c r="AL130" s="7">
        <f t="shared" si="82"/>
        <v>100</v>
      </c>
      <c r="AM130" s="12">
        <f t="shared" si="83"/>
        <v>14.000000000000002</v>
      </c>
      <c r="BD130" s="7">
        <v>194</v>
      </c>
      <c r="BE130" s="7">
        <v>194</v>
      </c>
      <c r="BF130" s="7">
        <f t="shared" si="84"/>
        <v>100</v>
      </c>
      <c r="BG130" s="12">
        <f t="shared" si="85"/>
        <v>23.375</v>
      </c>
      <c r="BI130" s="7">
        <v>194</v>
      </c>
      <c r="BJ130" s="7">
        <v>194</v>
      </c>
      <c r="BK130" s="7">
        <f t="shared" si="86"/>
        <v>100</v>
      </c>
      <c r="BL130" s="12">
        <f t="shared" si="87"/>
        <v>15.125</v>
      </c>
      <c r="BN130" s="7">
        <v>194</v>
      </c>
      <c r="BO130" s="7">
        <v>194</v>
      </c>
      <c r="BP130" s="7">
        <f t="shared" si="88"/>
        <v>100</v>
      </c>
      <c r="BQ130" s="12">
        <f t="shared" si="89"/>
        <v>0.625</v>
      </c>
    </row>
    <row r="131" spans="5:96" ht="11.25">
      <c r="E131" s="7">
        <v>0.08</v>
      </c>
      <c r="F131" s="7" t="s">
        <v>82</v>
      </c>
      <c r="G131" s="7">
        <f>100*E131</f>
        <v>8</v>
      </c>
      <c r="H131" s="7" t="s">
        <v>83</v>
      </c>
      <c r="I131" s="12">
        <f>SUM(I123:I130)</f>
        <v>8</v>
      </c>
      <c r="T131" s="7">
        <v>8.35</v>
      </c>
      <c r="U131" s="7" t="s">
        <v>82</v>
      </c>
      <c r="V131" s="7">
        <f>100*T131</f>
        <v>835</v>
      </c>
      <c r="W131" s="7" t="s">
        <v>83</v>
      </c>
      <c r="X131" s="12">
        <f>SUM(X123:X130)</f>
        <v>835</v>
      </c>
      <c r="AI131" s="7">
        <v>1.12</v>
      </c>
      <c r="AJ131" s="7" t="s">
        <v>82</v>
      </c>
      <c r="AK131" s="7">
        <f>100*AI131</f>
        <v>112.00000000000001</v>
      </c>
      <c r="AL131" s="7" t="s">
        <v>83</v>
      </c>
      <c r="AM131" s="12">
        <f>SUM(AM123:AM130)</f>
        <v>112.00000000000001</v>
      </c>
      <c r="BC131" s="7">
        <v>1.87</v>
      </c>
      <c r="BD131" s="7" t="s">
        <v>82</v>
      </c>
      <c r="BE131" s="7">
        <f>100*BC131</f>
        <v>187</v>
      </c>
      <c r="BF131" s="7" t="s">
        <v>83</v>
      </c>
      <c r="BG131" s="12">
        <f>SUM(BG123:BG130)</f>
        <v>187</v>
      </c>
      <c r="BH131" s="7">
        <v>1.21</v>
      </c>
      <c r="BI131" s="7" t="s">
        <v>82</v>
      </c>
      <c r="BJ131" s="7">
        <f>100*BH131</f>
        <v>121</v>
      </c>
      <c r="BK131" s="7" t="s">
        <v>83</v>
      </c>
      <c r="BL131" s="12">
        <f>SUM(BL123:BL130)</f>
        <v>121</v>
      </c>
      <c r="BM131" s="7">
        <v>0.05</v>
      </c>
      <c r="BN131" s="7" t="s">
        <v>82</v>
      </c>
      <c r="BO131" s="7">
        <f>100*BM131</f>
        <v>5</v>
      </c>
      <c r="BP131" s="7" t="s">
        <v>83</v>
      </c>
      <c r="BQ131" s="12">
        <f>SUM(BQ123:BQ130)</f>
        <v>5</v>
      </c>
      <c r="CG131" s="7">
        <f>SUM(E131,J131,O131,T131,Y131,AD131,AI131,AN131,AS131,AX131,BC131,BH131,BM131,BR131,BW131,CB131)</f>
        <v>12.680000000000003</v>
      </c>
      <c r="CH131" s="11">
        <f>SUM(CG131)</f>
        <v>12.680000000000003</v>
      </c>
      <c r="CJ131" s="7">
        <f>SUM(I131,N131,S131,X131,AC131,AH131,AM131,AR131,AW131,BB131,BG131,BL131,BQ131,BV131,CA131,CF131)</f>
        <v>1268</v>
      </c>
      <c r="CK131" s="7">
        <f>SUM(G131,L131,Q131,V131,AA131,AF131,AK131,AP131,AU131,AZ131,BE131,BJ131,BO131,BT131,BY131,CD131)</f>
        <v>1268</v>
      </c>
      <c r="CL131" s="7">
        <f>CJ131-CK131</f>
        <v>0</v>
      </c>
      <c r="CM131" s="7" t="s">
        <v>49</v>
      </c>
      <c r="CN131" s="7">
        <f>SUM(CG131)</f>
        <v>12.680000000000003</v>
      </c>
      <c r="CO131" s="7">
        <f>SUM(CJ131)</f>
        <v>1268</v>
      </c>
      <c r="CP131" s="7">
        <f>SUM(CK131)</f>
        <v>1268</v>
      </c>
      <c r="CQ131" s="7">
        <f>CO131-CP131</f>
        <v>0</v>
      </c>
      <c r="CR131" s="7">
        <f>CO131/CN131</f>
        <v>99.99999999999997</v>
      </c>
    </row>
    <row r="132" ht="11.25"/>
    <row r="133" ht="11.25"/>
    <row r="134" spans="2:29" ht="11.25">
      <c r="B134" s="7" t="s">
        <v>51</v>
      </c>
      <c r="C134" s="7" t="s">
        <v>52</v>
      </c>
      <c r="D134" s="12" t="s">
        <v>16</v>
      </c>
      <c r="Z134" s="7">
        <v>40</v>
      </c>
      <c r="AA134" s="7">
        <v>40</v>
      </c>
      <c r="AB134" s="7">
        <f>AA134/Z134*100</f>
        <v>100</v>
      </c>
      <c r="AC134" s="12">
        <f>AB134*$Y$142/8</f>
        <v>16.375</v>
      </c>
    </row>
    <row r="135" spans="4:29" ht="11.25">
      <c r="D135" s="12" t="s">
        <v>15</v>
      </c>
      <c r="Z135" s="7">
        <v>42</v>
      </c>
      <c r="AA135" s="7">
        <v>45</v>
      </c>
      <c r="AB135" s="7">
        <f aca="true" t="shared" si="90" ref="AB135:AB141">AA135/Z135*100</f>
        <v>107.14285714285714</v>
      </c>
      <c r="AC135" s="12">
        <f aca="true" t="shared" si="91" ref="AC135:AC141">AB135*$Y$142/8</f>
        <v>17.544642857142858</v>
      </c>
    </row>
    <row r="136" spans="4:29" ht="11.25">
      <c r="D136" s="12" t="s">
        <v>17</v>
      </c>
      <c r="Z136" s="7">
        <v>43</v>
      </c>
      <c r="AA136" s="7">
        <v>48</v>
      </c>
      <c r="AB136" s="7">
        <f t="shared" si="90"/>
        <v>111.62790697674419</v>
      </c>
      <c r="AC136" s="12">
        <f t="shared" si="91"/>
        <v>18.27906976744186</v>
      </c>
    </row>
    <row r="137" spans="4:29" ht="11.25">
      <c r="D137" s="12" t="s">
        <v>18</v>
      </c>
      <c r="Z137" s="7">
        <v>46</v>
      </c>
      <c r="AA137" s="7">
        <v>45</v>
      </c>
      <c r="AB137" s="7">
        <f t="shared" si="90"/>
        <v>97.82608695652173</v>
      </c>
      <c r="AC137" s="12">
        <f t="shared" si="91"/>
        <v>16.019021739130434</v>
      </c>
    </row>
    <row r="138" spans="4:29" ht="11.25">
      <c r="D138" s="12" t="s">
        <v>19</v>
      </c>
      <c r="Z138" s="7">
        <v>43</v>
      </c>
      <c r="AA138" s="7">
        <v>45</v>
      </c>
      <c r="AB138" s="7">
        <f t="shared" si="90"/>
        <v>104.65116279069768</v>
      </c>
      <c r="AC138" s="12">
        <f t="shared" si="91"/>
        <v>17.136627906976745</v>
      </c>
    </row>
    <row r="139" spans="4:29" ht="11.25">
      <c r="D139" s="12" t="s">
        <v>20</v>
      </c>
      <c r="Z139" s="7">
        <v>48</v>
      </c>
      <c r="AA139" s="7">
        <v>42</v>
      </c>
      <c r="AB139" s="7">
        <f t="shared" si="90"/>
        <v>87.5</v>
      </c>
      <c r="AC139" s="12">
        <f t="shared" si="91"/>
        <v>14.328125</v>
      </c>
    </row>
    <row r="140" spans="4:29" ht="11.25">
      <c r="D140" s="12" t="s">
        <v>21</v>
      </c>
      <c r="Z140" s="7">
        <v>46</v>
      </c>
      <c r="AA140" s="7">
        <v>42</v>
      </c>
      <c r="AB140" s="7">
        <f t="shared" si="90"/>
        <v>91.30434782608695</v>
      </c>
      <c r="AC140" s="12">
        <f t="shared" si="91"/>
        <v>14.951086956521738</v>
      </c>
    </row>
    <row r="141" spans="4:29" ht="11.25">
      <c r="D141" s="12" t="s">
        <v>22</v>
      </c>
      <c r="Z141" s="7">
        <v>42</v>
      </c>
      <c r="AA141" s="7">
        <v>38</v>
      </c>
      <c r="AB141" s="7">
        <f t="shared" si="90"/>
        <v>90.47619047619048</v>
      </c>
      <c r="AC141" s="12">
        <f t="shared" si="91"/>
        <v>14.815476190476192</v>
      </c>
    </row>
    <row r="142" spans="25:90" ht="11.25">
      <c r="Y142" s="7">
        <v>1.31</v>
      </c>
      <c r="Z142" s="7" t="s">
        <v>82</v>
      </c>
      <c r="AA142" s="7">
        <f>100*Y142</f>
        <v>131</v>
      </c>
      <c r="AB142" s="7" t="s">
        <v>83</v>
      </c>
      <c r="AC142" s="12">
        <f>SUM(AC134:AC141)</f>
        <v>129.44905041768982</v>
      </c>
      <c r="CG142" s="7">
        <f>SUM(E142,J142,O142,T142,Y142,AD142,AI142,AN142,AS142,AX142,BC142,BH142,BM142,BR142,BW142,CB142)</f>
        <v>1.31</v>
      </c>
      <c r="CJ142" s="7">
        <f>SUM(I142,N142,S142,X142,AC142,AH142,AM142,AR142,AW142,BB142,BG142,BL142,BQ142,BV142,CA142,CF142)</f>
        <v>129.44905041768982</v>
      </c>
      <c r="CK142" s="7">
        <f>SUM(G142,L142,Q142,V142,AA142,AF142,AK142,AP142,AU142,AZ142,BE142,BJ142,BO142,BT142,BY142,CD142)</f>
        <v>131</v>
      </c>
      <c r="CL142" s="7">
        <f>CJ142-CK142</f>
        <v>-1.5509495823101815</v>
      </c>
    </row>
    <row r="143" ht="11.25"/>
    <row r="144" ht="11.25"/>
    <row r="145" spans="2:29" ht="11.25">
      <c r="B145" s="7" t="s">
        <v>53</v>
      </c>
      <c r="C145" s="7" t="s">
        <v>52</v>
      </c>
      <c r="D145" s="12" t="s">
        <v>16</v>
      </c>
      <c r="Z145" s="7">
        <v>118</v>
      </c>
      <c r="AA145" s="7">
        <v>115</v>
      </c>
      <c r="AB145" s="7">
        <f>AA145/Z145*100</f>
        <v>97.45762711864407</v>
      </c>
      <c r="AC145" s="12">
        <f>AB145*$Y$153/8</f>
        <v>52.87076271186441</v>
      </c>
    </row>
    <row r="146" spans="4:29" ht="11.25">
      <c r="D146" s="12" t="s">
        <v>15</v>
      </c>
      <c r="Z146" s="7">
        <v>117</v>
      </c>
      <c r="AA146" s="7">
        <v>110</v>
      </c>
      <c r="AB146" s="7">
        <f aca="true" t="shared" si="92" ref="AB146:AB152">AA146/Z146*100</f>
        <v>94.01709401709401</v>
      </c>
      <c r="AC146" s="12">
        <f aca="true" t="shared" si="93" ref="AC146:AC152">AB146*$Y$153/8</f>
        <v>51.0042735042735</v>
      </c>
    </row>
    <row r="147" spans="4:29" ht="11.25">
      <c r="D147" s="12" t="s">
        <v>17</v>
      </c>
      <c r="Z147" s="7">
        <v>123</v>
      </c>
      <c r="AA147" s="7">
        <v>125</v>
      </c>
      <c r="AB147" s="7">
        <f t="shared" si="92"/>
        <v>101.62601626016261</v>
      </c>
      <c r="AC147" s="12">
        <f t="shared" si="93"/>
        <v>55.13211382113822</v>
      </c>
    </row>
    <row r="148" spans="4:29" ht="11.25">
      <c r="D148" s="12" t="s">
        <v>18</v>
      </c>
      <c r="Z148" s="7">
        <v>118</v>
      </c>
      <c r="AA148" s="7">
        <v>110</v>
      </c>
      <c r="AB148" s="7">
        <f t="shared" si="92"/>
        <v>93.22033898305084</v>
      </c>
      <c r="AC148" s="12">
        <f t="shared" si="93"/>
        <v>50.57203389830508</v>
      </c>
    </row>
    <row r="149" spans="4:29" ht="11.25">
      <c r="D149" s="12" t="s">
        <v>19</v>
      </c>
      <c r="Z149" s="7">
        <v>123</v>
      </c>
      <c r="AA149" s="7">
        <v>120</v>
      </c>
      <c r="AB149" s="7">
        <f t="shared" si="92"/>
        <v>97.5609756097561</v>
      </c>
      <c r="AC149" s="12">
        <f t="shared" si="93"/>
        <v>52.92682926829268</v>
      </c>
    </row>
    <row r="150" spans="4:29" ht="11.25">
      <c r="D150" s="12" t="s">
        <v>20</v>
      </c>
      <c r="Z150" s="7">
        <v>125</v>
      </c>
      <c r="AA150" s="7">
        <v>115</v>
      </c>
      <c r="AB150" s="7">
        <f t="shared" si="92"/>
        <v>92</v>
      </c>
      <c r="AC150" s="12">
        <f t="shared" si="93"/>
        <v>49.91</v>
      </c>
    </row>
    <row r="151" spans="4:29" ht="11.25">
      <c r="D151" s="12" t="s">
        <v>21</v>
      </c>
      <c r="Z151" s="7">
        <v>121.67</v>
      </c>
      <c r="AA151" s="7">
        <v>110</v>
      </c>
      <c r="AB151" s="7">
        <f t="shared" si="92"/>
        <v>90.40848195939837</v>
      </c>
      <c r="AC151" s="12">
        <f t="shared" si="93"/>
        <v>49.04660146297361</v>
      </c>
    </row>
    <row r="152" spans="4:29" ht="11.25">
      <c r="D152" s="12" t="s">
        <v>22</v>
      </c>
      <c r="Z152" s="7">
        <v>118.33</v>
      </c>
      <c r="AA152" s="7">
        <v>105</v>
      </c>
      <c r="AB152" s="7">
        <f t="shared" si="92"/>
        <v>88.73489394067438</v>
      </c>
      <c r="AC152" s="12">
        <f t="shared" si="93"/>
        <v>48.13867996281585</v>
      </c>
    </row>
    <row r="153" spans="25:90" ht="11.25">
      <c r="Y153" s="7">
        <v>4.34</v>
      </c>
      <c r="Z153" s="7" t="s">
        <v>82</v>
      </c>
      <c r="AA153" s="7">
        <f>100*Y153</f>
        <v>434</v>
      </c>
      <c r="AB153" s="7" t="s">
        <v>83</v>
      </c>
      <c r="AC153" s="12">
        <f>SUM(AC145:AC152)</f>
        <v>409.6012946296633</v>
      </c>
      <c r="CG153" s="7">
        <f>SUM(E153,J153,O153,T153,Y153,AD153,AI153,AN153,AS153,AX153,BC153,BH153,BM153,BR153,BW153,CB153)</f>
        <v>4.34</v>
      </c>
      <c r="CJ153" s="7">
        <f>SUM(I153,N153,S153,X153,AC153,AH153,AM153,AR153,AW153,BB153,BG153,BL153,BQ153,BV153,CA153,CF153)</f>
        <v>409.6012946296633</v>
      </c>
      <c r="CK153" s="7">
        <f>SUM(G153,L153,Q153,V153,AA153,AF153,AK153,AP153,AU153,AZ153,BE153,BJ153,BO153,BT153,BY153,CD153)</f>
        <v>434</v>
      </c>
      <c r="CL153" s="7">
        <f>CJ153-CK153</f>
        <v>-24.3987053703367</v>
      </c>
    </row>
    <row r="154" ht="11.25"/>
    <row r="155" ht="11.25"/>
    <row r="156" spans="2:29" ht="11.25">
      <c r="B156" s="7" t="s">
        <v>54</v>
      </c>
      <c r="D156" s="12" t="s">
        <v>16</v>
      </c>
      <c r="Z156" s="7">
        <v>183</v>
      </c>
      <c r="AA156" s="7">
        <v>180</v>
      </c>
      <c r="AB156" s="7">
        <f>AA156/Z156*100</f>
        <v>98.36065573770492</v>
      </c>
      <c r="AC156" s="12">
        <f>AB156*$Y$164/8</f>
        <v>10.450819672131146</v>
      </c>
    </row>
    <row r="157" spans="4:29" ht="11.25">
      <c r="D157" s="12" t="s">
        <v>15</v>
      </c>
      <c r="Z157" s="7">
        <v>178</v>
      </c>
      <c r="AA157" s="7">
        <v>175</v>
      </c>
      <c r="AB157" s="7">
        <f aca="true" t="shared" si="94" ref="AB157:AB163">AA157/Z157*100</f>
        <v>98.31460674157303</v>
      </c>
      <c r="AC157" s="12">
        <f aca="true" t="shared" si="95" ref="AC157:AC163">AB157*$Y$164/8</f>
        <v>10.445926966292134</v>
      </c>
    </row>
    <row r="158" spans="4:29" ht="11.25">
      <c r="D158" s="12" t="s">
        <v>17</v>
      </c>
      <c r="Z158" s="7">
        <v>203</v>
      </c>
      <c r="AA158" s="7">
        <v>190</v>
      </c>
      <c r="AB158" s="7">
        <f t="shared" si="94"/>
        <v>93.59605911330048</v>
      </c>
      <c r="AC158" s="12">
        <f t="shared" si="95"/>
        <v>9.944581280788176</v>
      </c>
    </row>
    <row r="159" spans="4:29" ht="11.25">
      <c r="D159" s="12" t="s">
        <v>18</v>
      </c>
      <c r="Z159" s="7">
        <v>165</v>
      </c>
      <c r="AA159" s="7">
        <v>165</v>
      </c>
      <c r="AB159" s="7">
        <f t="shared" si="94"/>
        <v>100</v>
      </c>
      <c r="AC159" s="12">
        <f t="shared" si="95"/>
        <v>10.625</v>
      </c>
    </row>
    <row r="160" spans="4:29" ht="11.25">
      <c r="D160" s="12" t="s">
        <v>19</v>
      </c>
      <c r="Z160" s="7">
        <v>203</v>
      </c>
      <c r="AA160" s="7">
        <v>200</v>
      </c>
      <c r="AB160" s="7">
        <f t="shared" si="94"/>
        <v>98.52216748768473</v>
      </c>
      <c r="AC160" s="12">
        <f t="shared" si="95"/>
        <v>10.467980295566502</v>
      </c>
    </row>
    <row r="161" spans="4:29" ht="11.25">
      <c r="D161" s="12" t="s">
        <v>20</v>
      </c>
      <c r="Z161" s="7">
        <v>190</v>
      </c>
      <c r="AA161" s="7">
        <v>180</v>
      </c>
      <c r="AB161" s="7">
        <f t="shared" si="94"/>
        <v>94.73684210526315</v>
      </c>
      <c r="AC161" s="12">
        <f t="shared" si="95"/>
        <v>10.065789473684209</v>
      </c>
    </row>
    <row r="162" spans="4:29" ht="11.25">
      <c r="D162" s="12" t="s">
        <v>21</v>
      </c>
      <c r="Z162" s="7">
        <v>183.33</v>
      </c>
      <c r="AA162" s="7">
        <v>165</v>
      </c>
      <c r="AB162" s="7">
        <f t="shared" si="94"/>
        <v>90.00163639338896</v>
      </c>
      <c r="AC162" s="12">
        <f t="shared" si="95"/>
        <v>9.562673866797578</v>
      </c>
    </row>
    <row r="163" spans="4:29" ht="11.25">
      <c r="D163" s="12" t="s">
        <v>22</v>
      </c>
      <c r="Z163" s="7">
        <v>187.33</v>
      </c>
      <c r="AA163" s="7">
        <v>168</v>
      </c>
      <c r="AB163" s="7">
        <f t="shared" si="94"/>
        <v>89.68131105535684</v>
      </c>
      <c r="AC163" s="12">
        <f t="shared" si="95"/>
        <v>9.528639299631664</v>
      </c>
    </row>
    <row r="164" spans="25:90" ht="11.25">
      <c r="Y164" s="7">
        <v>0.85</v>
      </c>
      <c r="Z164" s="7" t="s">
        <v>82</v>
      </c>
      <c r="AA164" s="7">
        <f>100*Y164</f>
        <v>85</v>
      </c>
      <c r="AB164" s="7" t="s">
        <v>83</v>
      </c>
      <c r="AC164" s="12">
        <f>SUM(AC156:AC163)</f>
        <v>81.09141085489141</v>
      </c>
      <c r="CG164" s="7">
        <f>SUM(E164,J164,O164,T164,Y164,AD164,AI164,AN164,AS164,AX164,BC164,BH164,BM164,BR164,BW164,CB164)</f>
        <v>0.85</v>
      </c>
      <c r="CJ164" s="7">
        <f>SUM(I164,N164,S164,X164,AC164,AH164,AM164,AR164,AW164,BB164,BG164,BL164,BQ164,BV164,CA164,CF164)</f>
        <v>81.09141085489141</v>
      </c>
      <c r="CK164" s="7">
        <f>SUM(G164,L164,Q164,V164,AA164,AF164,AK164,AP164,AU164,AZ164,BE164,BJ164,BO164,BT164,BY164,CD164)</f>
        <v>85</v>
      </c>
      <c r="CL164" s="7">
        <f>CJ164-CK164</f>
        <v>-3.908589145108593</v>
      </c>
    </row>
    <row r="165" ht="11.25"/>
    <row r="166" ht="11.25"/>
    <row r="167" spans="2:29" ht="11.25">
      <c r="B167" s="7" t="s">
        <v>55</v>
      </c>
      <c r="C167" s="7" t="s">
        <v>52</v>
      </c>
      <c r="D167" s="12" t="s">
        <v>16</v>
      </c>
      <c r="Z167" s="7">
        <v>262</v>
      </c>
      <c r="AA167" s="7">
        <v>255</v>
      </c>
      <c r="AB167" s="7">
        <f>AA167/Z167*100</f>
        <v>97.32824427480917</v>
      </c>
      <c r="AC167" s="12">
        <f>AB167*$Y$175/8</f>
        <v>49.150763358778626</v>
      </c>
    </row>
    <row r="168" spans="4:29" ht="11.25">
      <c r="D168" s="12" t="s">
        <v>15</v>
      </c>
      <c r="Z168" s="7">
        <v>275</v>
      </c>
      <c r="AA168" s="7">
        <v>250</v>
      </c>
      <c r="AB168" s="7">
        <f aca="true" t="shared" si="96" ref="AB168:AB174">AA168/Z168*100</f>
        <v>90.9090909090909</v>
      </c>
      <c r="AC168" s="12">
        <f aca="true" t="shared" si="97" ref="AC168:AC174">AB168*$Y$175/8</f>
        <v>45.90909090909091</v>
      </c>
    </row>
    <row r="169" spans="4:29" ht="11.25">
      <c r="D169" s="12" t="s">
        <v>17</v>
      </c>
      <c r="Z169" s="7">
        <v>293</v>
      </c>
      <c r="AA169" s="7">
        <v>275</v>
      </c>
      <c r="AB169" s="7">
        <f t="shared" si="96"/>
        <v>93.85665529010238</v>
      </c>
      <c r="AC169" s="12">
        <f t="shared" si="97"/>
        <v>47.3976109215017</v>
      </c>
    </row>
    <row r="170" spans="4:29" ht="11.25">
      <c r="D170" s="12" t="s">
        <v>18</v>
      </c>
      <c r="Z170" s="7">
        <v>240</v>
      </c>
      <c r="AA170" s="7">
        <v>230</v>
      </c>
      <c r="AB170" s="7">
        <f t="shared" si="96"/>
        <v>95.83333333333334</v>
      </c>
      <c r="AC170" s="12">
        <f t="shared" si="97"/>
        <v>48.395833333333336</v>
      </c>
    </row>
    <row r="171" spans="4:29" ht="11.25">
      <c r="D171" s="12" t="s">
        <v>19</v>
      </c>
      <c r="Z171" s="7">
        <v>293</v>
      </c>
      <c r="AA171" s="7">
        <v>290</v>
      </c>
      <c r="AB171" s="7">
        <f t="shared" si="96"/>
        <v>98.97610921501706</v>
      </c>
      <c r="AC171" s="12">
        <f t="shared" si="97"/>
        <v>49.98293515358362</v>
      </c>
    </row>
    <row r="172" spans="4:29" ht="11.25">
      <c r="D172" s="12" t="s">
        <v>20</v>
      </c>
      <c r="Z172" s="7">
        <v>295</v>
      </c>
      <c r="AA172" s="7">
        <v>270</v>
      </c>
      <c r="AB172" s="7">
        <f t="shared" si="96"/>
        <v>91.52542372881356</v>
      </c>
      <c r="AC172" s="12">
        <f t="shared" si="97"/>
        <v>46.22033898305085</v>
      </c>
    </row>
    <row r="173" spans="4:29" ht="11.25">
      <c r="D173" s="12" t="s">
        <v>21</v>
      </c>
      <c r="Z173" s="7">
        <v>276.67</v>
      </c>
      <c r="AA173" s="7">
        <v>240</v>
      </c>
      <c r="AB173" s="7">
        <f t="shared" si="96"/>
        <v>86.74594281996602</v>
      </c>
      <c r="AC173" s="12">
        <f t="shared" si="97"/>
        <v>43.80670112408284</v>
      </c>
    </row>
    <row r="174" spans="4:29" ht="11.25">
      <c r="D174" s="12" t="s">
        <v>22</v>
      </c>
      <c r="Z174" s="7">
        <v>291.67</v>
      </c>
      <c r="AA174" s="7">
        <v>238</v>
      </c>
      <c r="AB174" s="7">
        <f t="shared" si="96"/>
        <v>81.59906743922927</v>
      </c>
      <c r="AC174" s="12">
        <f t="shared" si="97"/>
        <v>41.207529056810785</v>
      </c>
    </row>
    <row r="175" spans="25:90" ht="11.25">
      <c r="Y175" s="7">
        <v>4.04</v>
      </c>
      <c r="Z175" s="7" t="s">
        <v>82</v>
      </c>
      <c r="AA175" s="7">
        <f>100*Y175</f>
        <v>404</v>
      </c>
      <c r="AB175" s="7" t="s">
        <v>83</v>
      </c>
      <c r="AC175" s="12">
        <f>SUM(AC167:AC174)</f>
        <v>372.07080284023266</v>
      </c>
      <c r="CG175" s="7">
        <f>SUM(E175,J175,O175,T175,Y175,AD175,AI175,AN175,AS175,AX175,BC175,BH175,BM175,BR175,BW175,CB175)</f>
        <v>4.04</v>
      </c>
      <c r="CJ175" s="7">
        <f>SUM(I175,N175,S175,X175,AC175,AH175,AM175,AR175,AW175,BB175,BG175,BL175,BQ175,BV175,CA175,CF175)</f>
        <v>372.07080284023266</v>
      </c>
      <c r="CK175" s="7">
        <f>SUM(G175,L175,Q175,V175,AA175,AF175,AK175,AP175,AU175,AZ175,BE175,BJ175,BO175,BT175,BY175,CD175)</f>
        <v>404</v>
      </c>
      <c r="CL175" s="7">
        <f>CJ175-CK175</f>
        <v>-31.92919715976734</v>
      </c>
    </row>
    <row r="176" ht="11.25"/>
    <row r="177" ht="11.25"/>
    <row r="178" spans="2:29" ht="11.25">
      <c r="B178" s="7" t="s">
        <v>56</v>
      </c>
      <c r="C178" s="7" t="s">
        <v>57</v>
      </c>
      <c r="D178" s="12" t="s">
        <v>16</v>
      </c>
      <c r="Z178" s="7">
        <v>50</v>
      </c>
      <c r="AA178" s="7">
        <v>50</v>
      </c>
      <c r="AB178" s="7">
        <f>AA178/Z178*100</f>
        <v>100</v>
      </c>
      <c r="AC178" s="12">
        <f>AB178*$Y$186/8</f>
        <v>0.8750000000000001</v>
      </c>
    </row>
    <row r="179" spans="4:29" ht="11.25">
      <c r="D179" s="12" t="s">
        <v>15</v>
      </c>
      <c r="Z179" s="7">
        <v>60</v>
      </c>
      <c r="AA179" s="7">
        <v>60</v>
      </c>
      <c r="AB179" s="7">
        <f aca="true" t="shared" si="98" ref="AB179:AB185">AA179/Z179*100</f>
        <v>100</v>
      </c>
      <c r="AC179" s="12">
        <f aca="true" t="shared" si="99" ref="AC179:AC185">AB179*$Y$186/8</f>
        <v>0.8750000000000001</v>
      </c>
    </row>
    <row r="180" spans="4:29" ht="11.25">
      <c r="D180" s="12" t="s">
        <v>17</v>
      </c>
      <c r="Z180" s="7">
        <v>52</v>
      </c>
      <c r="AA180" s="7">
        <v>56</v>
      </c>
      <c r="AB180" s="7">
        <f t="shared" si="98"/>
        <v>107.6923076923077</v>
      </c>
      <c r="AC180" s="12">
        <f t="shared" si="99"/>
        <v>0.9423076923076924</v>
      </c>
    </row>
    <row r="181" spans="4:29" ht="11.25">
      <c r="D181" s="12" t="s">
        <v>18</v>
      </c>
      <c r="Z181" s="7">
        <v>60</v>
      </c>
      <c r="AA181" s="7">
        <v>60</v>
      </c>
      <c r="AB181" s="7">
        <f t="shared" si="98"/>
        <v>100</v>
      </c>
      <c r="AC181" s="12">
        <f t="shared" si="99"/>
        <v>0.8750000000000001</v>
      </c>
    </row>
    <row r="182" spans="4:29" ht="11.25">
      <c r="D182" s="12" t="s">
        <v>19</v>
      </c>
      <c r="Z182" s="7">
        <v>52</v>
      </c>
      <c r="AA182" s="7">
        <v>52</v>
      </c>
      <c r="AB182" s="7">
        <f t="shared" si="98"/>
        <v>100</v>
      </c>
      <c r="AC182" s="12">
        <f t="shared" si="99"/>
        <v>0.8750000000000001</v>
      </c>
    </row>
    <row r="183" spans="4:29" ht="11.25">
      <c r="D183" s="12" t="s">
        <v>20</v>
      </c>
      <c r="Z183" s="7">
        <v>50</v>
      </c>
      <c r="AA183" s="7">
        <v>50</v>
      </c>
      <c r="AB183" s="7">
        <f t="shared" si="98"/>
        <v>100</v>
      </c>
      <c r="AC183" s="12">
        <f t="shared" si="99"/>
        <v>0.8750000000000001</v>
      </c>
    </row>
    <row r="184" spans="4:29" ht="11.25">
      <c r="D184" s="12" t="s">
        <v>21</v>
      </c>
      <c r="Z184" s="7">
        <v>50</v>
      </c>
      <c r="AA184" s="7">
        <v>50</v>
      </c>
      <c r="AB184" s="7">
        <f t="shared" si="98"/>
        <v>100</v>
      </c>
      <c r="AC184" s="12">
        <f t="shared" si="99"/>
        <v>0.8750000000000001</v>
      </c>
    </row>
    <row r="185" spans="4:29" ht="11.25">
      <c r="D185" s="12" t="s">
        <v>22</v>
      </c>
      <c r="Z185" s="7">
        <v>44</v>
      </c>
      <c r="AA185" s="7">
        <v>40</v>
      </c>
      <c r="AB185" s="7">
        <f t="shared" si="98"/>
        <v>90.9090909090909</v>
      </c>
      <c r="AC185" s="12">
        <f t="shared" si="99"/>
        <v>0.7954545454545455</v>
      </c>
    </row>
    <row r="186" spans="25:96" ht="11.25">
      <c r="Y186" s="7">
        <v>0.07</v>
      </c>
      <c r="Z186" s="7" t="s">
        <v>82</v>
      </c>
      <c r="AA186" s="7">
        <f>100*Y186</f>
        <v>7.000000000000001</v>
      </c>
      <c r="AB186" s="7" t="s">
        <v>83</v>
      </c>
      <c r="AC186" s="12">
        <f>SUM(AC178:AC185)</f>
        <v>6.987762237762238</v>
      </c>
      <c r="CG186" s="7">
        <f>SUM(E186,J186,O186,T186,Y186,AD186,AI186,AN186,AS186,AX186,BC186,BH186,BM186,BR186,BW186,CB186)</f>
        <v>0.07</v>
      </c>
      <c r="CH186" s="11">
        <f>SUM(CG142,CG153,CG164,CG175,CG186)</f>
        <v>10.61</v>
      </c>
      <c r="CJ186" s="7">
        <f>SUM(I186,N186,S186,X186,AC186,AH186,AM186,AR186,AW186,BB186,BG186,BL186,BQ186,BV186,CA186,CF186)</f>
        <v>6.987762237762238</v>
      </c>
      <c r="CK186" s="7">
        <f>SUM(G186,L186,Q186,V186,AA186,AF186,AK186,AP186,AU186,AZ186,BE186,BJ186,BO186,BT186,BY186,CD186)</f>
        <v>7.000000000000001</v>
      </c>
      <c r="CL186" s="7">
        <f>CJ186-CK186</f>
        <v>-0.012237762237762517</v>
      </c>
      <c r="CM186" s="7" t="s">
        <v>100</v>
      </c>
      <c r="CN186" s="7">
        <f>SUM(CG142,CG153,CG164,CG175,CG186)</f>
        <v>10.61</v>
      </c>
      <c r="CO186" s="7">
        <f>SUM(CJ142,CJ153,CJ164,CJ175,CJ186)</f>
        <v>999.2003209802394</v>
      </c>
      <c r="CP186" s="7">
        <f>SUM(CK142,CK153,CK164,CK175,CK186)</f>
        <v>1061</v>
      </c>
      <c r="CQ186" s="7">
        <f>CO186-CP186</f>
        <v>-61.79967901976056</v>
      </c>
      <c r="CR186" s="7">
        <f>CO186/CN186</f>
        <v>94.17533656741183</v>
      </c>
    </row>
    <row r="187" ht="11.25"/>
    <row r="188" ht="11.25"/>
    <row r="189" spans="2:39" ht="11.25">
      <c r="B189" s="7" t="s">
        <v>58</v>
      </c>
      <c r="C189" s="7" t="s">
        <v>52</v>
      </c>
      <c r="D189" s="13" t="s">
        <v>35</v>
      </c>
      <c r="AJ189" s="20">
        <v>19.4</v>
      </c>
      <c r="AK189" s="20">
        <v>19.4</v>
      </c>
      <c r="AL189" s="7">
        <f>AK189/AJ189*100</f>
        <v>100</v>
      </c>
      <c r="AM189" s="12">
        <f>AL189*$AI$199/8</f>
        <v>64.625</v>
      </c>
    </row>
    <row r="190" spans="2:4" ht="11.25">
      <c r="B190" s="7" t="s">
        <v>59</v>
      </c>
      <c r="D190" s="13" t="s">
        <v>36</v>
      </c>
    </row>
    <row r="191" spans="4:39" ht="11.25">
      <c r="D191" s="13" t="s">
        <v>37</v>
      </c>
      <c r="AJ191" s="7">
        <v>20</v>
      </c>
      <c r="AK191" s="7">
        <v>20</v>
      </c>
      <c r="AL191" s="7">
        <f>AK191/AJ191*100</f>
        <v>100</v>
      </c>
      <c r="AM191" s="12">
        <f aca="true" t="shared" si="100" ref="AM191:AM198">AL191*$AI$199/8</f>
        <v>64.625</v>
      </c>
    </row>
    <row r="192" ht="11.25">
      <c r="D192" s="13" t="s">
        <v>38</v>
      </c>
    </row>
    <row r="193" spans="4:39" ht="11.25">
      <c r="D193" s="13" t="s">
        <v>39</v>
      </c>
      <c r="AJ193" s="7">
        <v>19.1</v>
      </c>
      <c r="AK193" s="7">
        <v>19.1</v>
      </c>
      <c r="AL193" s="7">
        <f aca="true" t="shared" si="101" ref="AL193:AL198">AK193/AJ193*100</f>
        <v>100</v>
      </c>
      <c r="AM193" s="12">
        <f t="shared" si="100"/>
        <v>64.625</v>
      </c>
    </row>
    <row r="194" spans="4:39" ht="11.25">
      <c r="D194" s="13" t="s">
        <v>40</v>
      </c>
      <c r="AJ194" s="7">
        <v>19.4</v>
      </c>
      <c r="AK194" s="7">
        <v>19.4</v>
      </c>
      <c r="AL194" s="7">
        <f t="shared" si="101"/>
        <v>100</v>
      </c>
      <c r="AM194" s="12">
        <f t="shared" si="100"/>
        <v>64.625</v>
      </c>
    </row>
    <row r="195" spans="4:39" ht="11.25">
      <c r="D195" s="13" t="s">
        <v>41</v>
      </c>
      <c r="AJ195" s="7">
        <v>19.1</v>
      </c>
      <c r="AK195" s="7">
        <v>19.1</v>
      </c>
      <c r="AL195" s="7">
        <f t="shared" si="101"/>
        <v>100</v>
      </c>
      <c r="AM195" s="12">
        <f t="shared" si="100"/>
        <v>64.625</v>
      </c>
    </row>
    <row r="196" spans="4:39" ht="11.25">
      <c r="D196" s="13" t="s">
        <v>42</v>
      </c>
      <c r="AJ196" s="7">
        <v>20</v>
      </c>
      <c r="AK196" s="7">
        <v>20</v>
      </c>
      <c r="AL196" s="7">
        <f t="shared" si="101"/>
        <v>100</v>
      </c>
      <c r="AM196" s="12">
        <f t="shared" si="100"/>
        <v>64.625</v>
      </c>
    </row>
    <row r="197" spans="4:39" ht="11.25">
      <c r="D197" s="13" t="s">
        <v>43</v>
      </c>
      <c r="AJ197" s="7">
        <v>19.4</v>
      </c>
      <c r="AK197" s="7">
        <v>19.4</v>
      </c>
      <c r="AL197" s="7">
        <f t="shared" si="101"/>
        <v>100</v>
      </c>
      <c r="AM197" s="12">
        <f t="shared" si="100"/>
        <v>64.625</v>
      </c>
    </row>
    <row r="198" spans="4:39" ht="11.25">
      <c r="D198" s="13" t="s">
        <v>44</v>
      </c>
      <c r="AJ198" s="7">
        <v>19.8</v>
      </c>
      <c r="AK198" s="7">
        <v>19.8</v>
      </c>
      <c r="AL198" s="7">
        <f t="shared" si="101"/>
        <v>100</v>
      </c>
      <c r="AM198" s="12">
        <f t="shared" si="100"/>
        <v>64.625</v>
      </c>
    </row>
    <row r="199" spans="4:96" ht="11.25">
      <c r="D199" s="14"/>
      <c r="AI199" s="7">
        <v>5.17</v>
      </c>
      <c r="AJ199" s="7" t="s">
        <v>82</v>
      </c>
      <c r="AK199" s="7">
        <f>100*AI199</f>
        <v>517</v>
      </c>
      <c r="AL199" s="7" t="s">
        <v>83</v>
      </c>
      <c r="AM199" s="12">
        <f>SUM(AM189:AM198)</f>
        <v>517</v>
      </c>
      <c r="CG199" s="7">
        <f>SUM(E199,J199,O199,T199,Y199,AD199,AI199,AN199,AS199,AX199,BC199,BH199,BM199,BR199,BW199,CB199)</f>
        <v>5.17</v>
      </c>
      <c r="CH199" s="11">
        <f>SUM(CG199)</f>
        <v>5.17</v>
      </c>
      <c r="CJ199" s="7">
        <f>SUM(I199,N199,S199,X199,AC199,AH199,AM199,AR199,AW199,BB199,BG199,BL199,BQ199,BV199,CA199,CF199)</f>
        <v>517</v>
      </c>
      <c r="CK199" s="7">
        <f>SUM(G199,L199,Q199,V199,AA199,AF199,AK199,AP199,AU199,AZ199,BE199,BJ199,BO199,BT199,BY199,CD199)</f>
        <v>517</v>
      </c>
      <c r="CL199" s="7">
        <f>CJ199-CK199</f>
        <v>0</v>
      </c>
      <c r="CM199" s="7" t="s">
        <v>101</v>
      </c>
      <c r="CN199" s="7">
        <f>SUM(CG199)</f>
        <v>5.17</v>
      </c>
      <c r="CO199" s="7">
        <f>SUM(CJ199)</f>
        <v>517</v>
      </c>
      <c r="CP199" s="7">
        <f>SUM(CK199)</f>
        <v>517</v>
      </c>
      <c r="CQ199" s="7">
        <f>CO199-CP199</f>
        <v>0</v>
      </c>
      <c r="CR199" s="7">
        <f>CO199/CN199</f>
        <v>100</v>
      </c>
    </row>
    <row r="200" ht="11.25">
      <c r="D200" s="14"/>
    </row>
    <row r="201" ht="11.25">
      <c r="D201" s="14"/>
    </row>
    <row r="202" spans="2:34" ht="11.25">
      <c r="B202" s="7" t="s">
        <v>145</v>
      </c>
      <c r="D202" s="12" t="s">
        <v>16</v>
      </c>
      <c r="F202" s="7">
        <v>10</v>
      </c>
      <c r="G202" s="7">
        <v>10</v>
      </c>
      <c r="H202" s="7">
        <f>G202/F202*100</f>
        <v>100</v>
      </c>
      <c r="I202" s="12">
        <f>H202*$E$210/3</f>
        <v>6</v>
      </c>
      <c r="K202" s="7">
        <v>10</v>
      </c>
      <c r="L202" s="7">
        <v>10</v>
      </c>
      <c r="M202" s="7">
        <f>L202/K202*100</f>
        <v>100</v>
      </c>
      <c r="N202" s="12">
        <f>M202*$J$210/3</f>
        <v>6.333333333333333</v>
      </c>
      <c r="AE202" s="7">
        <v>10</v>
      </c>
      <c r="AF202" s="7">
        <v>10</v>
      </c>
      <c r="AG202" s="7">
        <f>AF202/AE202*100</f>
        <v>100</v>
      </c>
      <c r="AH202" s="12">
        <f>AG202*$AD$210/3</f>
        <v>4.333333333333333</v>
      </c>
    </row>
    <row r="203" spans="2:34" ht="11.25">
      <c r="B203" s="18"/>
      <c r="D203" s="12" t="s">
        <v>15</v>
      </c>
      <c r="F203" s="7">
        <v>30</v>
      </c>
      <c r="G203" s="7">
        <v>30</v>
      </c>
      <c r="H203" s="7">
        <f>G203/F203*100</f>
        <v>100</v>
      </c>
      <c r="I203" s="12">
        <f>H203*$E$210/3</f>
        <v>6</v>
      </c>
      <c r="K203" s="7">
        <v>30</v>
      </c>
      <c r="L203" s="7">
        <v>30</v>
      </c>
      <c r="M203" s="7">
        <f>L203/K203*100</f>
        <v>100</v>
      </c>
      <c r="N203" s="12">
        <f>M203*$J$210/3</f>
        <v>6.333333333333333</v>
      </c>
      <c r="AE203" s="7">
        <v>30</v>
      </c>
      <c r="AF203" s="7">
        <v>30</v>
      </c>
      <c r="AG203" s="7">
        <f>AF203/AE203*100</f>
        <v>100</v>
      </c>
      <c r="AH203" s="12">
        <f>AG203*$AD$210/3</f>
        <v>4.333333333333333</v>
      </c>
    </row>
    <row r="204" ht="11.25">
      <c r="D204" s="12" t="s">
        <v>17</v>
      </c>
    </row>
    <row r="205" ht="11.25">
      <c r="D205" s="12" t="s">
        <v>18</v>
      </c>
    </row>
    <row r="206" ht="11.25">
      <c r="D206" s="12" t="s">
        <v>19</v>
      </c>
    </row>
    <row r="207" ht="11.25">
      <c r="D207" s="12" t="s">
        <v>20</v>
      </c>
    </row>
    <row r="208" ht="11.25">
      <c r="D208" s="12" t="s">
        <v>21</v>
      </c>
    </row>
    <row r="209" spans="4:34" ht="11.25">
      <c r="D209" s="12" t="s">
        <v>22</v>
      </c>
      <c r="F209" s="7">
        <v>10</v>
      </c>
      <c r="G209" s="7">
        <v>10</v>
      </c>
      <c r="H209" s="7">
        <f>G209/F209*100</f>
        <v>100</v>
      </c>
      <c r="I209" s="12">
        <f>H209*$E$210/3</f>
        <v>6</v>
      </c>
      <c r="K209" s="7">
        <v>10</v>
      </c>
      <c r="L209" s="7">
        <v>10</v>
      </c>
      <c r="M209" s="7">
        <f>L209/K209*100</f>
        <v>100</v>
      </c>
      <c r="N209" s="12">
        <f>M209*$J$210/3</f>
        <v>6.333333333333333</v>
      </c>
      <c r="AE209" s="7">
        <v>10</v>
      </c>
      <c r="AF209" s="7">
        <v>10</v>
      </c>
      <c r="AG209" s="7">
        <f>AF209/AE209*100</f>
        <v>100</v>
      </c>
      <c r="AH209" s="12">
        <f>AG209*$AD$210/3</f>
        <v>4.333333333333333</v>
      </c>
    </row>
    <row r="210" spans="4:90" ht="11.25">
      <c r="D210" s="14"/>
      <c r="E210" s="7">
        <v>0.18</v>
      </c>
      <c r="F210" s="7" t="s">
        <v>82</v>
      </c>
      <c r="G210" s="7">
        <f>100*E210</f>
        <v>18</v>
      </c>
      <c r="H210" s="7" t="s">
        <v>83</v>
      </c>
      <c r="I210" s="12">
        <f>SUM(I202:I209)</f>
        <v>18</v>
      </c>
      <c r="J210" s="7">
        <v>0.19</v>
      </c>
      <c r="K210" s="7" t="s">
        <v>82</v>
      </c>
      <c r="L210" s="7">
        <f>100*J210</f>
        <v>19</v>
      </c>
      <c r="M210" s="7" t="s">
        <v>83</v>
      </c>
      <c r="N210" s="12">
        <f>SUM(N202:N209)</f>
        <v>19</v>
      </c>
      <c r="AD210" s="7">
        <v>0.13</v>
      </c>
      <c r="AE210" s="7" t="s">
        <v>82</v>
      </c>
      <c r="AF210" s="7">
        <f>100*AD210</f>
        <v>13</v>
      </c>
      <c r="AG210" s="7" t="s">
        <v>83</v>
      </c>
      <c r="AH210" s="12">
        <f>SUM(AH202:AH209)</f>
        <v>13</v>
      </c>
      <c r="CG210" s="7">
        <f>SUM(E210,J210,O210,T210,Y210,AD210,AI210,AN210,AS210,AX210,BC210,BH210,BM210,BR210,BW210,CB210)</f>
        <v>0.5</v>
      </c>
      <c r="CJ210" s="7">
        <f>SUM(I210,N210,S210,X210,AC210,AH210,AM210,AR210,AW210,BB210,BG210,BL210,BQ210,BV210,CA210,CF210)</f>
        <v>50</v>
      </c>
      <c r="CK210" s="7">
        <f>SUM(G210,L210,Q210,V210,AA210,AF210,AK210,AP210,AU210,AZ210,BE210,BJ210,BO210,BT210,BY210,CD210)</f>
        <v>50</v>
      </c>
      <c r="CL210" s="7">
        <f>CJ210-CK210</f>
        <v>0</v>
      </c>
    </row>
    <row r="211" ht="11.25">
      <c r="D211" s="14"/>
    </row>
    <row r="212" ht="11.25">
      <c r="D212" s="14"/>
    </row>
    <row r="213" spans="2:34" ht="11.25">
      <c r="B213" s="7" t="s">
        <v>146</v>
      </c>
      <c r="C213" s="7" t="s">
        <v>60</v>
      </c>
      <c r="D213" s="12" t="s">
        <v>16</v>
      </c>
      <c r="AE213" s="7">
        <v>8.5</v>
      </c>
      <c r="AF213" s="7">
        <v>8.5</v>
      </c>
      <c r="AG213" s="7">
        <f>AF213/AE213*100</f>
        <v>100</v>
      </c>
      <c r="AH213" s="12">
        <f>AG213*$AD$221/8</f>
        <v>18.125</v>
      </c>
    </row>
    <row r="214" spans="4:34" ht="11.25">
      <c r="D214" s="12" t="s">
        <v>15</v>
      </c>
      <c r="AE214" s="7">
        <v>10</v>
      </c>
      <c r="AF214" s="7">
        <v>10</v>
      </c>
      <c r="AG214" s="7">
        <f aca="true" t="shared" si="102" ref="AG214:AG220">AF214/AE214*100</f>
        <v>100</v>
      </c>
      <c r="AH214" s="12">
        <f aca="true" t="shared" si="103" ref="AH214:AH220">AG214*$AD$221/8</f>
        <v>18.125</v>
      </c>
    </row>
    <row r="215" spans="4:34" ht="11.25">
      <c r="D215" s="12" t="s">
        <v>17</v>
      </c>
      <c r="AE215" s="7">
        <v>7.5</v>
      </c>
      <c r="AF215" s="7">
        <v>7.5</v>
      </c>
      <c r="AG215" s="7">
        <f t="shared" si="102"/>
        <v>100</v>
      </c>
      <c r="AH215" s="12">
        <f t="shared" si="103"/>
        <v>18.125</v>
      </c>
    </row>
    <row r="216" spans="4:34" ht="11.25">
      <c r="D216" s="12" t="s">
        <v>18</v>
      </c>
      <c r="AE216" s="7">
        <v>8</v>
      </c>
      <c r="AF216" s="7">
        <v>8</v>
      </c>
      <c r="AG216" s="7">
        <f t="shared" si="102"/>
        <v>100</v>
      </c>
      <c r="AH216" s="12">
        <f t="shared" si="103"/>
        <v>18.125</v>
      </c>
    </row>
    <row r="217" spans="4:34" ht="11.25">
      <c r="D217" s="12" t="s">
        <v>19</v>
      </c>
      <c r="AE217" s="7">
        <v>6</v>
      </c>
      <c r="AF217" s="7">
        <v>6.25</v>
      </c>
      <c r="AG217" s="7">
        <f t="shared" si="102"/>
        <v>104.16666666666667</v>
      </c>
      <c r="AH217" s="12">
        <f t="shared" si="103"/>
        <v>18.880208333333332</v>
      </c>
    </row>
    <row r="218" spans="4:34" ht="11.25">
      <c r="D218" s="12" t="s">
        <v>20</v>
      </c>
      <c r="AE218" s="7">
        <v>8.96</v>
      </c>
      <c r="AF218" s="7">
        <v>8.94</v>
      </c>
      <c r="AG218" s="7">
        <f t="shared" si="102"/>
        <v>99.7767857142857</v>
      </c>
      <c r="AH218" s="12">
        <f t="shared" si="103"/>
        <v>18.08454241071428</v>
      </c>
    </row>
    <row r="219" spans="4:34" ht="11.25">
      <c r="D219" s="12" t="s">
        <v>21</v>
      </c>
      <c r="AE219" s="7">
        <v>7.5</v>
      </c>
      <c r="AF219" s="7">
        <v>7.5</v>
      </c>
      <c r="AG219" s="7">
        <f t="shared" si="102"/>
        <v>100</v>
      </c>
      <c r="AH219" s="12">
        <f t="shared" si="103"/>
        <v>18.125</v>
      </c>
    </row>
    <row r="220" spans="4:34" ht="11.25">
      <c r="D220" s="12" t="s">
        <v>22</v>
      </c>
      <c r="AE220" s="7">
        <v>8.5</v>
      </c>
      <c r="AF220" s="7">
        <v>8.5</v>
      </c>
      <c r="AG220" s="7">
        <f t="shared" si="102"/>
        <v>100</v>
      </c>
      <c r="AH220" s="12">
        <f t="shared" si="103"/>
        <v>18.125</v>
      </c>
    </row>
    <row r="221" spans="30:90" ht="11.25">
      <c r="AD221" s="7">
        <v>1.45</v>
      </c>
      <c r="AE221" s="7" t="s">
        <v>82</v>
      </c>
      <c r="AF221" s="7">
        <f>100*AD221</f>
        <v>145</v>
      </c>
      <c r="AG221" s="7" t="s">
        <v>83</v>
      </c>
      <c r="AH221" s="12">
        <f>SUM(AH213:AH220)</f>
        <v>145.7147507440476</v>
      </c>
      <c r="CG221" s="7">
        <f>SUM(E221,J221,O221,T221,Y221,AD221,AI221,AN221,AS221,AX221,BC221,BH221,BM221,BR221,BW221,CB221)</f>
        <v>1.45</v>
      </c>
      <c r="CJ221" s="7">
        <f>SUM(I221,N221,S221,X221,AC221,AH221,AM221,AR221,AW221,BB221,BG221,BL221,BQ221,BV221,CA221,CF221)</f>
        <v>145.7147507440476</v>
      </c>
      <c r="CK221" s="7">
        <f>SUM(G221,L221,Q221,V221,AA221,AF221,AK221,AP221,AU221,AZ221,BE221,BJ221,BO221,BT221,BY221,CD221)</f>
        <v>145</v>
      </c>
      <c r="CL221" s="7">
        <f>CJ221-CK221</f>
        <v>0.714750744047592</v>
      </c>
    </row>
    <row r="222" ht="11.25"/>
    <row r="223" ht="11.25"/>
    <row r="224" spans="2:34" ht="11.25">
      <c r="B224" s="7" t="s">
        <v>147</v>
      </c>
      <c r="D224" s="12" t="s">
        <v>16</v>
      </c>
      <c r="AE224" s="7">
        <v>376.67</v>
      </c>
      <c r="AF224" s="7">
        <v>900</v>
      </c>
      <c r="AG224" s="7">
        <f>AF224/AE224*100</f>
        <v>238.9359386200122</v>
      </c>
      <c r="AH224" s="12">
        <f>AG224*$AD$232/8</f>
        <v>36.139060716276845</v>
      </c>
    </row>
    <row r="225" spans="4:34" ht="11.25">
      <c r="D225" s="12" t="s">
        <v>15</v>
      </c>
      <c r="AE225" s="7">
        <v>875</v>
      </c>
      <c r="AF225" s="7">
        <v>875</v>
      </c>
      <c r="AG225" s="7">
        <f aca="true" t="shared" si="104" ref="AG225:AG231">AF225/AE225*100</f>
        <v>100</v>
      </c>
      <c r="AH225" s="12">
        <f aca="true" t="shared" si="105" ref="AH225:AH231">AG225*$AD$232/8</f>
        <v>15.125</v>
      </c>
    </row>
    <row r="226" spans="4:34" ht="11.25">
      <c r="D226" s="12" t="s">
        <v>17</v>
      </c>
      <c r="AE226" s="7">
        <v>950</v>
      </c>
      <c r="AF226" s="7">
        <v>950</v>
      </c>
      <c r="AG226" s="7">
        <f t="shared" si="104"/>
        <v>100</v>
      </c>
      <c r="AH226" s="12">
        <f t="shared" si="105"/>
        <v>15.125</v>
      </c>
    </row>
    <row r="227" spans="4:34" ht="11.25">
      <c r="D227" s="12" t="s">
        <v>18</v>
      </c>
      <c r="AE227" s="7">
        <v>950</v>
      </c>
      <c r="AF227" s="7">
        <v>950</v>
      </c>
      <c r="AG227" s="7">
        <f t="shared" si="104"/>
        <v>100</v>
      </c>
      <c r="AH227" s="12">
        <f t="shared" si="105"/>
        <v>15.125</v>
      </c>
    </row>
    <row r="228" spans="4:34" ht="11.25">
      <c r="D228" s="12" t="s">
        <v>19</v>
      </c>
      <c r="AE228" s="7">
        <v>950</v>
      </c>
      <c r="AF228" s="7">
        <v>950</v>
      </c>
      <c r="AG228" s="7">
        <f t="shared" si="104"/>
        <v>100</v>
      </c>
      <c r="AH228" s="12">
        <f t="shared" si="105"/>
        <v>15.125</v>
      </c>
    </row>
    <row r="229" spans="4:34" ht="11.25">
      <c r="D229" s="12" t="s">
        <v>20</v>
      </c>
      <c r="AE229" s="7">
        <v>950</v>
      </c>
      <c r="AF229" s="7">
        <v>950</v>
      </c>
      <c r="AG229" s="7">
        <f t="shared" si="104"/>
        <v>100</v>
      </c>
      <c r="AH229" s="12">
        <f t="shared" si="105"/>
        <v>15.125</v>
      </c>
    </row>
    <row r="230" spans="4:34" ht="11.25">
      <c r="D230" s="12" t="s">
        <v>21</v>
      </c>
      <c r="AE230" s="7">
        <v>950</v>
      </c>
      <c r="AF230" s="7">
        <v>950</v>
      </c>
      <c r="AG230" s="7">
        <f t="shared" si="104"/>
        <v>100</v>
      </c>
      <c r="AH230" s="12">
        <f t="shared" si="105"/>
        <v>15.125</v>
      </c>
    </row>
    <row r="231" spans="4:34" ht="11.25">
      <c r="D231" s="12" t="s">
        <v>22</v>
      </c>
      <c r="AE231" s="7">
        <v>900</v>
      </c>
      <c r="AF231" s="7">
        <v>900</v>
      </c>
      <c r="AG231" s="7">
        <f t="shared" si="104"/>
        <v>100</v>
      </c>
      <c r="AH231" s="12">
        <f t="shared" si="105"/>
        <v>15.125</v>
      </c>
    </row>
    <row r="232" spans="30:90" ht="11.25">
      <c r="AD232" s="7">
        <v>1.21</v>
      </c>
      <c r="AE232" s="7" t="s">
        <v>82</v>
      </c>
      <c r="AF232" s="7">
        <f>100*AD232</f>
        <v>121</v>
      </c>
      <c r="AG232" s="7" t="s">
        <v>83</v>
      </c>
      <c r="AH232" s="12">
        <f>SUM(AH224:AH231)</f>
        <v>142.01406071627684</v>
      </c>
      <c r="CG232" s="7">
        <f>SUM(E232,J232,O232,T232,Y232,AD232,AI232,AN232,AS232,AX232,BC232,BH232,BM232,BR232,BW232,CB232)</f>
        <v>1.21</v>
      </c>
      <c r="CJ232" s="7">
        <f>SUM(I232,N232,S232,X232,AC232,AH232,AM232,AR232,AW232,BB232,BG232,BL232,BQ232,BV232,CA232,CF232)</f>
        <v>142.01406071627684</v>
      </c>
      <c r="CK232" s="7">
        <f>SUM(G232,L232,Q232,V232,AA232,AF232,AK232,AP232,AU232,AZ232,BE232,BJ232,BO232,BT232,BY232,CD232)</f>
        <v>121</v>
      </c>
      <c r="CL232" s="7">
        <f>CJ232-CK232</f>
        <v>21.014060716276845</v>
      </c>
    </row>
    <row r="233" ht="11.25"/>
    <row r="234" ht="11.25"/>
    <row r="235" spans="2:34" ht="11.25">
      <c r="B235" s="7" t="s">
        <v>61</v>
      </c>
      <c r="C235" s="7" t="s">
        <v>52</v>
      </c>
      <c r="D235" s="12" t="s">
        <v>16</v>
      </c>
      <c r="F235" s="7">
        <v>70</v>
      </c>
      <c r="G235" s="7">
        <v>70</v>
      </c>
      <c r="H235" s="7">
        <f>G235/F235*100</f>
        <v>100</v>
      </c>
      <c r="I235" s="12">
        <f>H235*$E$243/8</f>
        <v>2.25</v>
      </c>
      <c r="AE235" s="7">
        <v>70</v>
      </c>
      <c r="AF235" s="7">
        <v>70</v>
      </c>
      <c r="AG235" s="7">
        <f>AF235/AE235*100</f>
        <v>100</v>
      </c>
      <c r="AH235" s="12">
        <f>AG235*$AD$243/8</f>
        <v>7.124999999999999</v>
      </c>
    </row>
    <row r="236" spans="4:34" ht="11.25">
      <c r="D236" s="12" t="s">
        <v>15</v>
      </c>
      <c r="F236" s="7">
        <v>40</v>
      </c>
      <c r="G236" s="7">
        <v>40</v>
      </c>
      <c r="H236" s="7">
        <f aca="true" t="shared" si="106" ref="H236:H242">G236/F236*100</f>
        <v>100</v>
      </c>
      <c r="I236" s="12">
        <f aca="true" t="shared" si="107" ref="I236:I242">H236*$E$243/8</f>
        <v>2.25</v>
      </c>
      <c r="AE236" s="7">
        <v>40</v>
      </c>
      <c r="AF236" s="7">
        <v>40</v>
      </c>
      <c r="AG236" s="7">
        <f aca="true" t="shared" si="108" ref="AG236:AG242">AF236/AE236*100</f>
        <v>100</v>
      </c>
      <c r="AH236" s="12">
        <f aca="true" t="shared" si="109" ref="AH236:AH242">AG236*$AD$243/8</f>
        <v>7.124999999999999</v>
      </c>
    </row>
    <row r="237" spans="4:34" ht="11.25">
      <c r="D237" s="12" t="s">
        <v>17</v>
      </c>
      <c r="F237" s="7">
        <v>80</v>
      </c>
      <c r="G237" s="7">
        <v>80</v>
      </c>
      <c r="H237" s="7">
        <f t="shared" si="106"/>
        <v>100</v>
      </c>
      <c r="I237" s="12">
        <f t="shared" si="107"/>
        <v>2.25</v>
      </c>
      <c r="AE237" s="7">
        <v>80</v>
      </c>
      <c r="AF237" s="7">
        <v>80</v>
      </c>
      <c r="AG237" s="7">
        <f t="shared" si="108"/>
        <v>100</v>
      </c>
      <c r="AH237" s="12">
        <f t="shared" si="109"/>
        <v>7.124999999999999</v>
      </c>
    </row>
    <row r="238" spans="4:34" ht="11.25">
      <c r="D238" s="12" t="s">
        <v>18</v>
      </c>
      <c r="F238" s="7">
        <v>75</v>
      </c>
      <c r="G238" s="7">
        <v>75</v>
      </c>
      <c r="H238" s="7">
        <f t="shared" si="106"/>
        <v>100</v>
      </c>
      <c r="I238" s="12">
        <f t="shared" si="107"/>
        <v>2.25</v>
      </c>
      <c r="AE238" s="7">
        <v>75</v>
      </c>
      <c r="AF238" s="7">
        <v>75</v>
      </c>
      <c r="AG238" s="7">
        <f t="shared" si="108"/>
        <v>100</v>
      </c>
      <c r="AH238" s="12">
        <f t="shared" si="109"/>
        <v>7.124999999999999</v>
      </c>
    </row>
    <row r="239" spans="4:34" ht="11.25">
      <c r="D239" s="12" t="s">
        <v>19</v>
      </c>
      <c r="F239" s="7">
        <v>75</v>
      </c>
      <c r="G239" s="7">
        <v>75</v>
      </c>
      <c r="H239" s="7">
        <f t="shared" si="106"/>
        <v>100</v>
      </c>
      <c r="I239" s="12">
        <f t="shared" si="107"/>
        <v>2.25</v>
      </c>
      <c r="AE239" s="7">
        <v>75</v>
      </c>
      <c r="AF239" s="7">
        <v>75</v>
      </c>
      <c r="AG239" s="7">
        <f t="shared" si="108"/>
        <v>100</v>
      </c>
      <c r="AH239" s="12">
        <f t="shared" si="109"/>
        <v>7.124999999999999</v>
      </c>
    </row>
    <row r="240" spans="4:34" ht="11.25">
      <c r="D240" s="12" t="s">
        <v>20</v>
      </c>
      <c r="F240" s="7">
        <v>50</v>
      </c>
      <c r="G240" s="7">
        <v>50</v>
      </c>
      <c r="H240" s="7">
        <f t="shared" si="106"/>
        <v>100</v>
      </c>
      <c r="I240" s="12">
        <f t="shared" si="107"/>
        <v>2.25</v>
      </c>
      <c r="AE240" s="7">
        <v>50</v>
      </c>
      <c r="AF240" s="7">
        <v>50</v>
      </c>
      <c r="AG240" s="7">
        <f t="shared" si="108"/>
        <v>100</v>
      </c>
      <c r="AH240" s="12">
        <f t="shared" si="109"/>
        <v>7.124999999999999</v>
      </c>
    </row>
    <row r="241" spans="4:34" ht="11.25">
      <c r="D241" s="12" t="s">
        <v>21</v>
      </c>
      <c r="F241" s="7">
        <v>50</v>
      </c>
      <c r="G241" s="7">
        <v>50</v>
      </c>
      <c r="H241" s="7">
        <f t="shared" si="106"/>
        <v>100</v>
      </c>
      <c r="I241" s="12">
        <f t="shared" si="107"/>
        <v>2.25</v>
      </c>
      <c r="AE241" s="7">
        <v>50</v>
      </c>
      <c r="AF241" s="7">
        <v>50</v>
      </c>
      <c r="AG241" s="7">
        <f t="shared" si="108"/>
        <v>100</v>
      </c>
      <c r="AH241" s="12">
        <f t="shared" si="109"/>
        <v>7.124999999999999</v>
      </c>
    </row>
    <row r="242" spans="4:34" ht="11.25">
      <c r="D242" s="12" t="s">
        <v>22</v>
      </c>
      <c r="F242" s="7">
        <v>75</v>
      </c>
      <c r="G242" s="7">
        <v>75</v>
      </c>
      <c r="H242" s="7">
        <f t="shared" si="106"/>
        <v>100</v>
      </c>
      <c r="I242" s="12">
        <f t="shared" si="107"/>
        <v>2.25</v>
      </c>
      <c r="AE242" s="7">
        <v>75</v>
      </c>
      <c r="AF242" s="7">
        <v>75</v>
      </c>
      <c r="AG242" s="7">
        <f t="shared" si="108"/>
        <v>100</v>
      </c>
      <c r="AH242" s="12">
        <f t="shared" si="109"/>
        <v>7.124999999999999</v>
      </c>
    </row>
    <row r="243" spans="5:96" ht="11.25">
      <c r="E243" s="7">
        <v>0.18</v>
      </c>
      <c r="F243" s="7" t="s">
        <v>82</v>
      </c>
      <c r="G243" s="7">
        <f>100*E243</f>
        <v>18</v>
      </c>
      <c r="H243" s="7" t="s">
        <v>83</v>
      </c>
      <c r="I243" s="12">
        <f>SUM(I235:I242)</f>
        <v>18</v>
      </c>
      <c r="AD243" s="7">
        <v>0.57</v>
      </c>
      <c r="AE243" s="7" t="s">
        <v>82</v>
      </c>
      <c r="AF243" s="7">
        <f>100*AD243</f>
        <v>56.99999999999999</v>
      </c>
      <c r="AG243" s="7" t="s">
        <v>83</v>
      </c>
      <c r="AH243" s="12">
        <f>SUM(AH235:AH242)</f>
        <v>56.99999999999999</v>
      </c>
      <c r="CG243" s="7">
        <f>SUM(E243,J243,O243,T243,Y243,AD243,AI243,AN243,AS243,AX243,BC243,BH243,BM243,BR243,BW243,CB243)</f>
        <v>0.75</v>
      </c>
      <c r="CH243" s="11">
        <f>SUM(CG210,CG221,CG232,CG243)</f>
        <v>3.91</v>
      </c>
      <c r="CJ243" s="7">
        <f>SUM(I243,N243,S243,X243,AC243,AH243,AM243,AR243,AW243,BB243,BG243,BL243,BQ243,BV243,CA243,CF243)</f>
        <v>75</v>
      </c>
      <c r="CK243" s="7">
        <f>SUM(G243,L243,Q243,V243,AA243,AF243,AK243,AP243,AU243,AZ243,BE243,BJ243,BO243,BT243,BY243,CD243)</f>
        <v>75</v>
      </c>
      <c r="CL243" s="7">
        <f>CJ243-CK243</f>
        <v>0</v>
      </c>
      <c r="CM243" s="7" t="s">
        <v>102</v>
      </c>
      <c r="CN243" s="7">
        <f>SUM(CG210,CG221,CG232,CG243)</f>
        <v>3.91</v>
      </c>
      <c r="CO243" s="7">
        <f>SUM(CJ210,CJ221,CJ232,CJ243)</f>
        <v>412.72881146032444</v>
      </c>
      <c r="CP243" s="7">
        <f>SUM(CK210,CK221,CK232,CK243)</f>
        <v>391</v>
      </c>
      <c r="CQ243" s="7">
        <f>CO243-CP243</f>
        <v>21.728811460324437</v>
      </c>
      <c r="CR243" s="7">
        <f>CO243/CN243</f>
        <v>105.55724078269166</v>
      </c>
    </row>
    <row r="244" ht="11.25"/>
    <row r="245" ht="11.25"/>
    <row r="246" spans="2:9" ht="11.25">
      <c r="B246" s="7" t="s">
        <v>62</v>
      </c>
      <c r="C246" s="7" t="s">
        <v>60</v>
      </c>
      <c r="D246" s="12" t="s">
        <v>16</v>
      </c>
      <c r="F246" s="7">
        <v>53</v>
      </c>
      <c r="G246" s="7">
        <v>53</v>
      </c>
      <c r="H246" s="7">
        <f>G246/F246*100</f>
        <v>100</v>
      </c>
      <c r="I246" s="12">
        <f>H246*$E$254/8</f>
        <v>8</v>
      </c>
    </row>
    <row r="247" spans="2:9" ht="11.25">
      <c r="B247" s="20" t="s">
        <v>247</v>
      </c>
      <c r="D247" s="12" t="s">
        <v>15</v>
      </c>
      <c r="F247" s="7">
        <v>50</v>
      </c>
      <c r="G247" s="7">
        <v>50</v>
      </c>
      <c r="H247" s="7">
        <f aca="true" t="shared" si="110" ref="H247:H253">G247/F247*100</f>
        <v>100</v>
      </c>
      <c r="I247" s="12">
        <f aca="true" t="shared" si="111" ref="I247:I253">H247*$E$254/8</f>
        <v>8</v>
      </c>
    </row>
    <row r="248" spans="4:9" ht="11.25">
      <c r="D248" s="12" t="s">
        <v>17</v>
      </c>
      <c r="F248" s="7">
        <v>48</v>
      </c>
      <c r="G248" s="7">
        <v>48</v>
      </c>
      <c r="H248" s="7">
        <f t="shared" si="110"/>
        <v>100</v>
      </c>
      <c r="I248" s="12">
        <f t="shared" si="111"/>
        <v>8</v>
      </c>
    </row>
    <row r="249" spans="4:9" ht="11.25">
      <c r="D249" s="12" t="s">
        <v>18</v>
      </c>
      <c r="F249" s="7">
        <v>50</v>
      </c>
      <c r="G249" s="7">
        <v>50</v>
      </c>
      <c r="H249" s="7">
        <f t="shared" si="110"/>
        <v>100</v>
      </c>
      <c r="I249" s="12">
        <f t="shared" si="111"/>
        <v>8</v>
      </c>
    </row>
    <row r="250" spans="4:9" ht="11.25">
      <c r="D250" s="12" t="s">
        <v>19</v>
      </c>
      <c r="F250" s="7">
        <v>58</v>
      </c>
      <c r="G250" s="7">
        <v>58</v>
      </c>
      <c r="H250" s="7">
        <f t="shared" si="110"/>
        <v>100</v>
      </c>
      <c r="I250" s="12">
        <f t="shared" si="111"/>
        <v>8</v>
      </c>
    </row>
    <row r="251" spans="4:9" ht="11.25">
      <c r="D251" s="12" t="s">
        <v>20</v>
      </c>
      <c r="F251" s="7">
        <v>45</v>
      </c>
      <c r="G251" s="7">
        <v>45</v>
      </c>
      <c r="H251" s="7">
        <f t="shared" si="110"/>
        <v>100</v>
      </c>
      <c r="I251" s="12">
        <f t="shared" si="111"/>
        <v>8</v>
      </c>
    </row>
    <row r="252" spans="4:9" ht="11.25">
      <c r="D252" s="12" t="s">
        <v>21</v>
      </c>
      <c r="F252" s="7">
        <v>50</v>
      </c>
      <c r="G252" s="7">
        <v>50</v>
      </c>
      <c r="H252" s="7">
        <f t="shared" si="110"/>
        <v>100</v>
      </c>
      <c r="I252" s="12">
        <f t="shared" si="111"/>
        <v>8</v>
      </c>
    </row>
    <row r="253" spans="4:9" ht="11.25">
      <c r="D253" s="12" t="s">
        <v>22</v>
      </c>
      <c r="F253" s="7">
        <v>50</v>
      </c>
      <c r="G253" s="7">
        <v>50</v>
      </c>
      <c r="H253" s="7">
        <f t="shared" si="110"/>
        <v>100</v>
      </c>
      <c r="I253" s="12">
        <f t="shared" si="111"/>
        <v>8</v>
      </c>
    </row>
    <row r="254" spans="5:96" ht="11.25">
      <c r="E254" s="7">
        <v>0.64</v>
      </c>
      <c r="F254" s="7" t="s">
        <v>82</v>
      </c>
      <c r="G254" s="7">
        <f>100*E254</f>
        <v>64</v>
      </c>
      <c r="H254" s="7" t="s">
        <v>83</v>
      </c>
      <c r="I254" s="12">
        <f>SUM(I246:I253)</f>
        <v>64</v>
      </c>
      <c r="CG254" s="7">
        <f>SUM(E254,J254,O254,T254,Y254,AD254,AI254,AN254,AS254,AX254,BC254,BH254,BM254,BR254,BW254,CB254)</f>
        <v>0.64</v>
      </c>
      <c r="CH254" s="11">
        <f>SUM(CG254)</f>
        <v>0.64</v>
      </c>
      <c r="CJ254" s="7">
        <f>SUM(I254,N254,S254,X254,AC254,AH254,AM254,AR254,AW254,BB254,BG254,BL254,BQ254,BV254,CA254,CF254)</f>
        <v>64</v>
      </c>
      <c r="CK254" s="7">
        <f>SUM(G254,L254,Q254,V254,AA254,AF254,AK254,AP254,AU254,AZ254,BE254,BJ254,BO254,BT254,BY254,CD254)</f>
        <v>64</v>
      </c>
      <c r="CL254" s="7">
        <f>CJ254-CK254</f>
        <v>0</v>
      </c>
      <c r="CM254" s="7" t="s">
        <v>103</v>
      </c>
      <c r="CN254" s="7">
        <f>SUM(CG254)</f>
        <v>0.64</v>
      </c>
      <c r="CO254" s="7">
        <f>SUM(CJ254)</f>
        <v>64</v>
      </c>
      <c r="CP254" s="7">
        <f>SUM(CK254)</f>
        <v>64</v>
      </c>
      <c r="CQ254" s="7">
        <f>CO254-CP254</f>
        <v>0</v>
      </c>
      <c r="CR254" s="7">
        <f>CO254/CN254</f>
        <v>100</v>
      </c>
    </row>
    <row r="255" ht="11.25"/>
    <row r="256" ht="11.25"/>
    <row r="257" spans="2:34" ht="11.25">
      <c r="B257" s="7" t="s">
        <v>148</v>
      </c>
      <c r="C257" s="7" t="s">
        <v>57</v>
      </c>
      <c r="D257" s="12" t="s">
        <v>16</v>
      </c>
      <c r="F257" s="7">
        <v>50</v>
      </c>
      <c r="G257" s="7">
        <v>50</v>
      </c>
      <c r="H257" s="7">
        <f>G257/F257*100</f>
        <v>100</v>
      </c>
      <c r="I257" s="12">
        <f>H257*$E$265/8</f>
        <v>0.75</v>
      </c>
      <c r="K257" s="7">
        <v>50</v>
      </c>
      <c r="L257" s="7">
        <v>50</v>
      </c>
      <c r="M257" s="7">
        <f>L257/K257*100</f>
        <v>100</v>
      </c>
      <c r="N257" s="12">
        <f>M257*$J$265/8</f>
        <v>0.25</v>
      </c>
      <c r="AE257" s="7">
        <v>50</v>
      </c>
      <c r="AF257" s="7">
        <v>50</v>
      </c>
      <c r="AG257" s="7">
        <f>AF257/AE257*100</f>
        <v>100</v>
      </c>
      <c r="AH257" s="12">
        <f>AG257*$AD$265/8</f>
        <v>1.7500000000000002</v>
      </c>
    </row>
    <row r="258" spans="4:34" ht="11.25">
      <c r="D258" s="12" t="s">
        <v>15</v>
      </c>
      <c r="F258" s="7">
        <v>50</v>
      </c>
      <c r="G258" s="7">
        <v>50</v>
      </c>
      <c r="H258" s="7">
        <f>G258/F258*100</f>
        <v>100</v>
      </c>
      <c r="I258" s="12">
        <f aca="true" t="shared" si="112" ref="I258:I264">H258*$E$265/8</f>
        <v>0.75</v>
      </c>
      <c r="K258" s="7">
        <v>50</v>
      </c>
      <c r="L258" s="7">
        <v>50</v>
      </c>
      <c r="M258" s="7">
        <f aca="true" t="shared" si="113" ref="M258:M264">L258/K258*100</f>
        <v>100</v>
      </c>
      <c r="N258" s="12">
        <f aca="true" t="shared" si="114" ref="N258:N264">M258*$J$265/8</f>
        <v>0.25</v>
      </c>
      <c r="AE258" s="7">
        <v>50</v>
      </c>
      <c r="AF258" s="7">
        <v>50</v>
      </c>
      <c r="AG258" s="7">
        <f aca="true" t="shared" si="115" ref="AG258:AG264">AF258/AE258*100</f>
        <v>100</v>
      </c>
      <c r="AH258" s="12">
        <f aca="true" t="shared" si="116" ref="AH258:AH264">AG258*$AD$265/8</f>
        <v>1.7500000000000002</v>
      </c>
    </row>
    <row r="259" spans="4:34" ht="11.25">
      <c r="D259" s="12" t="s">
        <v>17</v>
      </c>
      <c r="F259" s="7">
        <v>50</v>
      </c>
      <c r="G259" s="7">
        <v>50</v>
      </c>
      <c r="H259" s="7">
        <f aca="true" t="shared" si="117" ref="H259:H264">G259/F259*100</f>
        <v>100</v>
      </c>
      <c r="I259" s="12">
        <f t="shared" si="112"/>
        <v>0.75</v>
      </c>
      <c r="K259" s="7">
        <v>50</v>
      </c>
      <c r="L259" s="7">
        <v>50</v>
      </c>
      <c r="M259" s="7">
        <f t="shared" si="113"/>
        <v>100</v>
      </c>
      <c r="N259" s="12">
        <f t="shared" si="114"/>
        <v>0.25</v>
      </c>
      <c r="AE259" s="7">
        <v>50</v>
      </c>
      <c r="AF259" s="7">
        <v>50</v>
      </c>
      <c r="AG259" s="7">
        <f t="shared" si="115"/>
        <v>100</v>
      </c>
      <c r="AH259" s="12">
        <f t="shared" si="116"/>
        <v>1.7500000000000002</v>
      </c>
    </row>
    <row r="260" spans="4:34" ht="11.25">
      <c r="D260" s="12" t="s">
        <v>18</v>
      </c>
      <c r="F260" s="7">
        <v>50</v>
      </c>
      <c r="G260" s="7">
        <v>50</v>
      </c>
      <c r="H260" s="7">
        <f t="shared" si="117"/>
        <v>100</v>
      </c>
      <c r="I260" s="12">
        <f t="shared" si="112"/>
        <v>0.75</v>
      </c>
      <c r="K260" s="7">
        <v>50</v>
      </c>
      <c r="L260" s="7">
        <v>50</v>
      </c>
      <c r="M260" s="7">
        <f t="shared" si="113"/>
        <v>100</v>
      </c>
      <c r="N260" s="12">
        <f t="shared" si="114"/>
        <v>0.25</v>
      </c>
      <c r="AE260" s="7">
        <v>50</v>
      </c>
      <c r="AF260" s="7">
        <v>50</v>
      </c>
      <c r="AG260" s="7">
        <f t="shared" si="115"/>
        <v>100</v>
      </c>
      <c r="AH260" s="12">
        <f t="shared" si="116"/>
        <v>1.7500000000000002</v>
      </c>
    </row>
    <row r="261" spans="4:34" ht="11.25">
      <c r="D261" s="12" t="s">
        <v>19</v>
      </c>
      <c r="F261" s="7">
        <v>50</v>
      </c>
      <c r="G261" s="7">
        <v>50</v>
      </c>
      <c r="H261" s="7">
        <f t="shared" si="117"/>
        <v>100</v>
      </c>
      <c r="I261" s="12">
        <f t="shared" si="112"/>
        <v>0.75</v>
      </c>
      <c r="K261" s="7">
        <v>50</v>
      </c>
      <c r="L261" s="7">
        <v>50</v>
      </c>
      <c r="M261" s="7">
        <f t="shared" si="113"/>
        <v>100</v>
      </c>
      <c r="N261" s="12">
        <f t="shared" si="114"/>
        <v>0.25</v>
      </c>
      <c r="AE261" s="7">
        <v>50</v>
      </c>
      <c r="AF261" s="7">
        <v>50</v>
      </c>
      <c r="AG261" s="7">
        <f t="shared" si="115"/>
        <v>100</v>
      </c>
      <c r="AH261" s="12">
        <f t="shared" si="116"/>
        <v>1.7500000000000002</v>
      </c>
    </row>
    <row r="262" spans="4:34" ht="11.25">
      <c r="D262" s="12" t="s">
        <v>20</v>
      </c>
      <c r="F262" s="7">
        <v>50</v>
      </c>
      <c r="G262" s="7">
        <v>50</v>
      </c>
      <c r="H262" s="7">
        <f t="shared" si="117"/>
        <v>100</v>
      </c>
      <c r="I262" s="12">
        <f t="shared" si="112"/>
        <v>0.75</v>
      </c>
      <c r="K262" s="7">
        <v>50</v>
      </c>
      <c r="L262" s="7">
        <v>50</v>
      </c>
      <c r="M262" s="7">
        <f t="shared" si="113"/>
        <v>100</v>
      </c>
      <c r="N262" s="12">
        <f t="shared" si="114"/>
        <v>0.25</v>
      </c>
      <c r="AE262" s="7">
        <v>50</v>
      </c>
      <c r="AF262" s="7">
        <v>50</v>
      </c>
      <c r="AG262" s="7">
        <f t="shared" si="115"/>
        <v>100</v>
      </c>
      <c r="AH262" s="12">
        <f t="shared" si="116"/>
        <v>1.7500000000000002</v>
      </c>
    </row>
    <row r="263" spans="4:34" ht="11.25">
      <c r="D263" s="12" t="s">
        <v>21</v>
      </c>
      <c r="F263" s="7">
        <v>50</v>
      </c>
      <c r="G263" s="7">
        <v>50</v>
      </c>
      <c r="H263" s="7">
        <f t="shared" si="117"/>
        <v>100</v>
      </c>
      <c r="I263" s="12">
        <f t="shared" si="112"/>
        <v>0.75</v>
      </c>
      <c r="K263" s="7">
        <v>50</v>
      </c>
      <c r="L263" s="7">
        <v>50</v>
      </c>
      <c r="M263" s="7">
        <f t="shared" si="113"/>
        <v>100</v>
      </c>
      <c r="N263" s="12">
        <f t="shared" si="114"/>
        <v>0.25</v>
      </c>
      <c r="AE263" s="7">
        <v>50</v>
      </c>
      <c r="AF263" s="7">
        <v>50</v>
      </c>
      <c r="AG263" s="7">
        <f t="shared" si="115"/>
        <v>100</v>
      </c>
      <c r="AH263" s="12">
        <f t="shared" si="116"/>
        <v>1.7500000000000002</v>
      </c>
    </row>
    <row r="264" spans="4:34" ht="11.25">
      <c r="D264" s="12" t="s">
        <v>22</v>
      </c>
      <c r="F264" s="7">
        <v>50</v>
      </c>
      <c r="G264" s="7">
        <v>50</v>
      </c>
      <c r="H264" s="7">
        <f t="shared" si="117"/>
        <v>100</v>
      </c>
      <c r="I264" s="12">
        <f t="shared" si="112"/>
        <v>0.75</v>
      </c>
      <c r="K264" s="7">
        <v>50</v>
      </c>
      <c r="L264" s="7">
        <v>50</v>
      </c>
      <c r="M264" s="7">
        <f t="shared" si="113"/>
        <v>100</v>
      </c>
      <c r="N264" s="12">
        <f t="shared" si="114"/>
        <v>0.25</v>
      </c>
      <c r="AE264" s="7">
        <v>50</v>
      </c>
      <c r="AF264" s="7">
        <v>50</v>
      </c>
      <c r="AG264" s="7">
        <f t="shared" si="115"/>
        <v>100</v>
      </c>
      <c r="AH264" s="12">
        <f t="shared" si="116"/>
        <v>1.7500000000000002</v>
      </c>
    </row>
    <row r="265" spans="5:90" ht="11.25">
      <c r="E265" s="7">
        <v>0.06</v>
      </c>
      <c r="F265" s="7" t="s">
        <v>82</v>
      </c>
      <c r="G265" s="7">
        <f>100*E265</f>
        <v>6</v>
      </c>
      <c r="H265" s="7" t="s">
        <v>83</v>
      </c>
      <c r="I265" s="12">
        <f>SUM(I257:I264)</f>
        <v>6</v>
      </c>
      <c r="J265" s="7">
        <v>0.02</v>
      </c>
      <c r="K265" s="7" t="s">
        <v>82</v>
      </c>
      <c r="L265" s="7">
        <f>100*J265</f>
        <v>2</v>
      </c>
      <c r="M265" s="7" t="s">
        <v>83</v>
      </c>
      <c r="N265" s="12">
        <f>SUM(N257:N264)</f>
        <v>2</v>
      </c>
      <c r="AD265" s="7">
        <v>0.14</v>
      </c>
      <c r="AE265" s="7" t="s">
        <v>82</v>
      </c>
      <c r="AF265" s="7">
        <f>100*AD265</f>
        <v>14.000000000000002</v>
      </c>
      <c r="AG265" s="7" t="s">
        <v>83</v>
      </c>
      <c r="AH265" s="12">
        <f>SUM(AH257:AH264)</f>
        <v>14.000000000000002</v>
      </c>
      <c r="CG265" s="7">
        <f>SUM(E265,J265,O265,T265,Y265,AD265,AI265,AN265,AS265,AX265,BC265,BH265,BM265,BR265,BW265,CB265)</f>
        <v>0.22000000000000003</v>
      </c>
      <c r="CJ265" s="7">
        <f>SUM(I265,N265,S265,X265,AC265,AH265,AM265,AR265,AW265,BB265,BG265,BL265,BQ265,BV265,CA265,CF265)</f>
        <v>22</v>
      </c>
      <c r="CK265" s="7">
        <f>SUM(G265,L265,Q265,V265,AA265,AF265,AK265,AP265,AU265,AZ265,BE265,BJ265,BO265,BT265,BY265,CD265)</f>
        <v>22</v>
      </c>
      <c r="CL265" s="7">
        <f>CJ265-CK265</f>
        <v>0</v>
      </c>
    </row>
    <row r="266" ht="11.25"/>
    <row r="267" ht="11.25"/>
    <row r="268" spans="2:34" ht="11.25">
      <c r="B268" s="7" t="s">
        <v>149</v>
      </c>
      <c r="C268" s="7" t="s">
        <v>57</v>
      </c>
      <c r="D268" s="12" t="s">
        <v>16</v>
      </c>
      <c r="AE268" s="7">
        <v>70</v>
      </c>
      <c r="AF268" s="7">
        <v>70</v>
      </c>
      <c r="AG268" s="7">
        <f>AF268/AE268*100</f>
        <v>100</v>
      </c>
      <c r="AH268" s="12">
        <f>AG268*$AD$276/8</f>
        <v>1.125</v>
      </c>
    </row>
    <row r="269" spans="4:34" ht="11.25">
      <c r="D269" s="12" t="s">
        <v>15</v>
      </c>
      <c r="AE269" s="7">
        <v>60</v>
      </c>
      <c r="AF269" s="7">
        <v>60</v>
      </c>
      <c r="AG269" s="7">
        <f aca="true" t="shared" si="118" ref="AG269:AG275">AF269/AE269*100</f>
        <v>100</v>
      </c>
      <c r="AH269" s="12">
        <f aca="true" t="shared" si="119" ref="AH269:AH275">AG269*$AD$276/8</f>
        <v>1.125</v>
      </c>
    </row>
    <row r="270" spans="4:34" ht="11.25">
      <c r="D270" s="12" t="s">
        <v>17</v>
      </c>
      <c r="AE270" s="7">
        <v>70</v>
      </c>
      <c r="AF270" s="7">
        <v>70</v>
      </c>
      <c r="AG270" s="7">
        <f t="shared" si="118"/>
        <v>100</v>
      </c>
      <c r="AH270" s="12">
        <f t="shared" si="119"/>
        <v>1.125</v>
      </c>
    </row>
    <row r="271" spans="4:34" ht="11.25">
      <c r="D271" s="12" t="s">
        <v>18</v>
      </c>
      <c r="AE271" s="7">
        <v>75</v>
      </c>
      <c r="AF271" s="7">
        <v>75</v>
      </c>
      <c r="AG271" s="7">
        <f t="shared" si="118"/>
        <v>100</v>
      </c>
      <c r="AH271" s="12">
        <f t="shared" si="119"/>
        <v>1.125</v>
      </c>
    </row>
    <row r="272" spans="4:34" ht="11.25">
      <c r="D272" s="12" t="s">
        <v>19</v>
      </c>
      <c r="AE272" s="7">
        <v>70</v>
      </c>
      <c r="AF272" s="7">
        <v>70</v>
      </c>
      <c r="AG272" s="7">
        <f t="shared" si="118"/>
        <v>100</v>
      </c>
      <c r="AH272" s="12">
        <f t="shared" si="119"/>
        <v>1.125</v>
      </c>
    </row>
    <row r="273" spans="4:34" ht="11.25">
      <c r="D273" s="12" t="s">
        <v>20</v>
      </c>
      <c r="AE273" s="7">
        <v>75</v>
      </c>
      <c r="AF273" s="7">
        <v>75</v>
      </c>
      <c r="AG273" s="7">
        <f t="shared" si="118"/>
        <v>100</v>
      </c>
      <c r="AH273" s="12">
        <f t="shared" si="119"/>
        <v>1.125</v>
      </c>
    </row>
    <row r="274" spans="4:34" ht="11.25">
      <c r="D274" s="12" t="s">
        <v>21</v>
      </c>
      <c r="AE274" s="7">
        <v>75</v>
      </c>
      <c r="AF274" s="7">
        <v>75</v>
      </c>
      <c r="AG274" s="7">
        <f t="shared" si="118"/>
        <v>100</v>
      </c>
      <c r="AH274" s="12">
        <f t="shared" si="119"/>
        <v>1.125</v>
      </c>
    </row>
    <row r="275" spans="4:34" ht="11.25">
      <c r="D275" s="12" t="s">
        <v>22</v>
      </c>
      <c r="AE275" s="7">
        <v>60</v>
      </c>
      <c r="AF275" s="7">
        <v>60</v>
      </c>
      <c r="AG275" s="7">
        <f t="shared" si="118"/>
        <v>100</v>
      </c>
      <c r="AH275" s="12">
        <f t="shared" si="119"/>
        <v>1.125</v>
      </c>
    </row>
    <row r="276" spans="30:90" ht="11.25">
      <c r="AD276" s="7">
        <v>0.09</v>
      </c>
      <c r="AE276" s="7" t="s">
        <v>82</v>
      </c>
      <c r="AF276" s="7">
        <f>100*AD276</f>
        <v>9</v>
      </c>
      <c r="AG276" s="7" t="s">
        <v>83</v>
      </c>
      <c r="AH276" s="12">
        <f>SUM(AH268:AH275)</f>
        <v>9</v>
      </c>
      <c r="CG276" s="7">
        <f>SUM(E276,J276,O276,T276,Y276,AD276,AI276,AN276,AS276,AX276,BC276,BH276,BM276,BR276,BW276,CB276)</f>
        <v>0.09</v>
      </c>
      <c r="CJ276" s="7">
        <f>SUM(I276,N276,S276,X276,AC276,AH276,AM276,AR276,AW276,BB276,BG276,BL276,BQ276,BV276,CA276,CF276)</f>
        <v>9</v>
      </c>
      <c r="CK276" s="7">
        <f>SUM(G276,L276,Q276,V276,AA276,AF276,AK276,AP276,AU276,AZ276,BE276,BJ276,BO276,BT276,BY276,CD276)</f>
        <v>9</v>
      </c>
      <c r="CL276" s="7">
        <f>CJ276-CK276</f>
        <v>0</v>
      </c>
    </row>
    <row r="277" ht="11.25"/>
    <row r="278" ht="11.25"/>
    <row r="279" spans="2:34" ht="11.25">
      <c r="B279" s="7" t="s">
        <v>150</v>
      </c>
      <c r="D279" s="12" t="s">
        <v>16</v>
      </c>
      <c r="K279" s="7">
        <v>10</v>
      </c>
      <c r="L279" s="7">
        <v>10</v>
      </c>
      <c r="M279" s="7">
        <f>L279/K279*100</f>
        <v>100</v>
      </c>
      <c r="N279" s="12">
        <f>M279*$J$287/8</f>
        <v>0.625</v>
      </c>
      <c r="AE279" s="7">
        <v>10</v>
      </c>
      <c r="AF279" s="7">
        <v>10</v>
      </c>
      <c r="AG279" s="7">
        <f>AF279/AF279*100</f>
        <v>100</v>
      </c>
      <c r="AH279" s="12">
        <f>AG279*$AD$287/8</f>
        <v>0.25</v>
      </c>
    </row>
    <row r="280" spans="4:34" ht="11.25">
      <c r="D280" s="12" t="s">
        <v>15</v>
      </c>
      <c r="K280" s="7">
        <v>10</v>
      </c>
      <c r="L280" s="7">
        <v>10</v>
      </c>
      <c r="M280" s="7">
        <f aca="true" t="shared" si="120" ref="M280:M286">L280/K280*100</f>
        <v>100</v>
      </c>
      <c r="N280" s="12">
        <f aca="true" t="shared" si="121" ref="N280:N286">M280*$J$287/8</f>
        <v>0.625</v>
      </c>
      <c r="AE280" s="7">
        <v>10</v>
      </c>
      <c r="AF280" s="7">
        <v>10</v>
      </c>
      <c r="AG280" s="7">
        <f aca="true" t="shared" si="122" ref="AG280:AG286">AF280/AF280*100</f>
        <v>100</v>
      </c>
      <c r="AH280" s="12">
        <f aca="true" t="shared" si="123" ref="AH280:AH286">AG280*$AD$287/8</f>
        <v>0.25</v>
      </c>
    </row>
    <row r="281" spans="4:34" ht="11.25">
      <c r="D281" s="12" t="s">
        <v>17</v>
      </c>
      <c r="K281" s="7">
        <v>9</v>
      </c>
      <c r="L281" s="7">
        <v>9</v>
      </c>
      <c r="M281" s="7">
        <f t="shared" si="120"/>
        <v>100</v>
      </c>
      <c r="N281" s="12">
        <f t="shared" si="121"/>
        <v>0.625</v>
      </c>
      <c r="AE281" s="7">
        <v>9</v>
      </c>
      <c r="AF281" s="7">
        <v>9</v>
      </c>
      <c r="AG281" s="7">
        <f t="shared" si="122"/>
        <v>100</v>
      </c>
      <c r="AH281" s="12">
        <f t="shared" si="123"/>
        <v>0.25</v>
      </c>
    </row>
    <row r="282" spans="4:34" ht="11.25">
      <c r="D282" s="12" t="s">
        <v>18</v>
      </c>
      <c r="K282" s="7">
        <v>10</v>
      </c>
      <c r="L282" s="7">
        <v>10</v>
      </c>
      <c r="M282" s="7">
        <f t="shared" si="120"/>
        <v>100</v>
      </c>
      <c r="N282" s="12">
        <f t="shared" si="121"/>
        <v>0.625</v>
      </c>
      <c r="AE282" s="7">
        <v>10</v>
      </c>
      <c r="AF282" s="7">
        <v>10</v>
      </c>
      <c r="AG282" s="7">
        <f t="shared" si="122"/>
        <v>100</v>
      </c>
      <c r="AH282" s="12">
        <f t="shared" si="123"/>
        <v>0.25</v>
      </c>
    </row>
    <row r="283" spans="4:34" ht="11.25">
      <c r="D283" s="12" t="s">
        <v>19</v>
      </c>
      <c r="K283" s="7">
        <v>12</v>
      </c>
      <c r="L283" s="7">
        <v>12</v>
      </c>
      <c r="M283" s="7">
        <f t="shared" si="120"/>
        <v>100</v>
      </c>
      <c r="N283" s="12">
        <f t="shared" si="121"/>
        <v>0.625</v>
      </c>
      <c r="AE283" s="7">
        <v>12</v>
      </c>
      <c r="AF283" s="7">
        <v>12</v>
      </c>
      <c r="AG283" s="7">
        <f t="shared" si="122"/>
        <v>100</v>
      </c>
      <c r="AH283" s="12">
        <f t="shared" si="123"/>
        <v>0.25</v>
      </c>
    </row>
    <row r="284" spans="4:34" ht="11.25">
      <c r="D284" s="12" t="s">
        <v>20</v>
      </c>
      <c r="K284" s="7">
        <v>9</v>
      </c>
      <c r="L284" s="7">
        <v>9</v>
      </c>
      <c r="M284" s="7">
        <f t="shared" si="120"/>
        <v>100</v>
      </c>
      <c r="N284" s="12">
        <f t="shared" si="121"/>
        <v>0.625</v>
      </c>
      <c r="AE284" s="7">
        <v>9</v>
      </c>
      <c r="AF284" s="7">
        <v>9</v>
      </c>
      <c r="AG284" s="7">
        <f t="shared" si="122"/>
        <v>100</v>
      </c>
      <c r="AH284" s="12">
        <f t="shared" si="123"/>
        <v>0.25</v>
      </c>
    </row>
    <row r="285" spans="4:34" ht="11.25">
      <c r="D285" s="12" t="s">
        <v>21</v>
      </c>
      <c r="K285" s="7">
        <v>8.25</v>
      </c>
      <c r="L285" s="7">
        <v>8.25</v>
      </c>
      <c r="M285" s="7">
        <f t="shared" si="120"/>
        <v>100</v>
      </c>
      <c r="N285" s="12">
        <f t="shared" si="121"/>
        <v>0.625</v>
      </c>
      <c r="AE285" s="7">
        <v>8.25</v>
      </c>
      <c r="AF285" s="7">
        <v>8.25</v>
      </c>
      <c r="AG285" s="7">
        <f t="shared" si="122"/>
        <v>100</v>
      </c>
      <c r="AH285" s="12">
        <f t="shared" si="123"/>
        <v>0.25</v>
      </c>
    </row>
    <row r="286" spans="4:34" ht="11.25">
      <c r="D286" s="12" t="s">
        <v>22</v>
      </c>
      <c r="K286" s="7">
        <v>8</v>
      </c>
      <c r="L286" s="7">
        <v>8</v>
      </c>
      <c r="M286" s="7">
        <f t="shared" si="120"/>
        <v>100</v>
      </c>
      <c r="N286" s="12">
        <f t="shared" si="121"/>
        <v>0.625</v>
      </c>
      <c r="AE286" s="7">
        <v>8</v>
      </c>
      <c r="AF286" s="7">
        <v>8</v>
      </c>
      <c r="AG286" s="7">
        <f t="shared" si="122"/>
        <v>100</v>
      </c>
      <c r="AH286" s="12">
        <f t="shared" si="123"/>
        <v>0.25</v>
      </c>
    </row>
    <row r="287" spans="10:90" ht="11.25">
      <c r="J287" s="7">
        <v>0.05</v>
      </c>
      <c r="K287" s="7" t="s">
        <v>82</v>
      </c>
      <c r="L287" s="7">
        <f>100*J287</f>
        <v>5</v>
      </c>
      <c r="M287" s="7" t="s">
        <v>83</v>
      </c>
      <c r="N287" s="12">
        <f>SUM(N279:N286)</f>
        <v>5</v>
      </c>
      <c r="AD287" s="7">
        <v>0.02</v>
      </c>
      <c r="AE287" s="7" t="s">
        <v>82</v>
      </c>
      <c r="AF287" s="7">
        <f>100*AD287</f>
        <v>2</v>
      </c>
      <c r="AG287" s="7" t="s">
        <v>83</v>
      </c>
      <c r="AH287" s="12">
        <f>SUM(AH279:AH286)</f>
        <v>2</v>
      </c>
      <c r="CG287" s="7">
        <f>SUM(E287,J287,O287,T287,Y287,AD287,AI287,AN287,AS287,AX287,BC287,BH287,BM287,BR287,BW287,CB287)</f>
        <v>0.07</v>
      </c>
      <c r="CJ287" s="7">
        <f>SUM(I287,N287,S287,X287,AC287,AH287,AM287,AR287,AW287,BB287,BG287,BL287,BQ287,BV287,CA287,CF287)</f>
        <v>7</v>
      </c>
      <c r="CK287" s="7">
        <f>SUM(G287,L287,Q287,V287,AA287,AF287,AK287,AP287,AU287,AZ287,BE287,BJ287,BO287,BT287,BY287,CD287)</f>
        <v>7</v>
      </c>
      <c r="CL287" s="7">
        <f>CJ287-CK287</f>
        <v>0</v>
      </c>
    </row>
    <row r="288" ht="11.25"/>
    <row r="289" ht="11.25"/>
    <row r="290" spans="2:44" ht="11.25">
      <c r="B290" s="7" t="s">
        <v>151</v>
      </c>
      <c r="C290" s="7" t="s">
        <v>64</v>
      </c>
      <c r="D290" s="12" t="s">
        <v>16</v>
      </c>
      <c r="AO290" s="7">
        <v>260</v>
      </c>
      <c r="AP290" s="7">
        <v>260</v>
      </c>
      <c r="AQ290" s="7">
        <f>AP290/AO290*100</f>
        <v>100</v>
      </c>
      <c r="AR290" s="12">
        <f>AQ290*$AN$298/8</f>
        <v>3.75</v>
      </c>
    </row>
    <row r="291" spans="2:44" ht="11.25">
      <c r="B291" s="7" t="s">
        <v>63</v>
      </c>
      <c r="D291" s="12" t="s">
        <v>15</v>
      </c>
      <c r="AO291" s="7">
        <v>240</v>
      </c>
      <c r="AP291" s="7">
        <v>240</v>
      </c>
      <c r="AQ291" s="7">
        <f aca="true" t="shared" si="124" ref="AQ291:AQ297">AP291/AO291*100</f>
        <v>100</v>
      </c>
      <c r="AR291" s="12">
        <f aca="true" t="shared" si="125" ref="AR291:AR297">AQ291*$AN$298/8</f>
        <v>3.75</v>
      </c>
    </row>
    <row r="292" spans="4:44" ht="11.25">
      <c r="D292" s="12" t="s">
        <v>17</v>
      </c>
      <c r="AO292" s="7">
        <v>250</v>
      </c>
      <c r="AP292" s="7">
        <v>250</v>
      </c>
      <c r="AQ292" s="7">
        <f t="shared" si="124"/>
        <v>100</v>
      </c>
      <c r="AR292" s="12">
        <f t="shared" si="125"/>
        <v>3.75</v>
      </c>
    </row>
    <row r="293" spans="4:44" ht="11.25">
      <c r="D293" s="12" t="s">
        <v>18</v>
      </c>
      <c r="AO293" s="7">
        <v>230</v>
      </c>
      <c r="AP293" s="7">
        <v>230</v>
      </c>
      <c r="AQ293" s="7">
        <f t="shared" si="124"/>
        <v>100</v>
      </c>
      <c r="AR293" s="12">
        <f t="shared" si="125"/>
        <v>3.75</v>
      </c>
    </row>
    <row r="294" spans="4:44" ht="11.25">
      <c r="D294" s="12" t="s">
        <v>19</v>
      </c>
      <c r="AO294" s="7">
        <v>225</v>
      </c>
      <c r="AP294" s="7">
        <v>225</v>
      </c>
      <c r="AQ294" s="7">
        <f t="shared" si="124"/>
        <v>100</v>
      </c>
      <c r="AR294" s="12">
        <f t="shared" si="125"/>
        <v>3.75</v>
      </c>
    </row>
    <row r="295" spans="4:44" ht="11.25">
      <c r="D295" s="12" t="s">
        <v>20</v>
      </c>
      <c r="AO295" s="7">
        <v>325</v>
      </c>
      <c r="AP295" s="7">
        <v>325</v>
      </c>
      <c r="AQ295" s="7">
        <f t="shared" si="124"/>
        <v>100</v>
      </c>
      <c r="AR295" s="12">
        <f t="shared" si="125"/>
        <v>3.75</v>
      </c>
    </row>
    <row r="296" spans="4:44" ht="11.25">
      <c r="D296" s="12" t="s">
        <v>21</v>
      </c>
      <c r="AO296" s="7">
        <v>340</v>
      </c>
      <c r="AP296" s="7">
        <v>340</v>
      </c>
      <c r="AQ296" s="7">
        <f t="shared" si="124"/>
        <v>100</v>
      </c>
      <c r="AR296" s="12">
        <f t="shared" si="125"/>
        <v>3.75</v>
      </c>
    </row>
    <row r="297" spans="4:44" ht="11.25">
      <c r="D297" s="12" t="s">
        <v>22</v>
      </c>
      <c r="AO297" s="7">
        <v>325</v>
      </c>
      <c r="AP297" s="7">
        <v>325</v>
      </c>
      <c r="AQ297" s="7">
        <f t="shared" si="124"/>
        <v>100</v>
      </c>
      <c r="AR297" s="12">
        <f t="shared" si="125"/>
        <v>3.75</v>
      </c>
    </row>
    <row r="298" spans="40:90" ht="11.25">
      <c r="AN298" s="7">
        <v>0.3</v>
      </c>
      <c r="AO298" s="7" t="s">
        <v>82</v>
      </c>
      <c r="AP298" s="7">
        <f>100*AN298</f>
        <v>30</v>
      </c>
      <c r="AQ298" s="7" t="s">
        <v>83</v>
      </c>
      <c r="AR298" s="12">
        <f>SUM(AR290:AR297)</f>
        <v>30</v>
      </c>
      <c r="CG298" s="7">
        <f>SUM(E298,J298,O298,T298,Y298,AD298,AI298,AN298,AS298,AX298,BC298,BH298,BM298,BR298,BW298,CB298)</f>
        <v>0.3</v>
      </c>
      <c r="CJ298" s="7">
        <f>SUM(I298,N298,S298,X298,AC298,AH298,AM298,AR298,AW298,BB298,BG298,BL298,BQ298,BV298,CA298,CF298)</f>
        <v>30</v>
      </c>
      <c r="CK298" s="7">
        <f>SUM(G298,L298,Q298,V298,AA298,AF298,AK298,AP298,AU298,AZ298,BE298,BJ298,BO298,BT298,BY298,CD298)</f>
        <v>30</v>
      </c>
      <c r="CL298" s="7">
        <f>CJ298-CK298</f>
        <v>0</v>
      </c>
    </row>
    <row r="299" ht="11.25"/>
    <row r="300" ht="11.25"/>
    <row r="301" spans="2:44" ht="11.25">
      <c r="B301" s="7" t="s">
        <v>152</v>
      </c>
      <c r="C301" s="7" t="s">
        <v>60</v>
      </c>
      <c r="D301" s="12" t="s">
        <v>16</v>
      </c>
      <c r="AE301" s="7">
        <v>48.5</v>
      </c>
      <c r="AF301" s="7">
        <v>48.5</v>
      </c>
      <c r="AG301" s="7">
        <f>AF301/AE301*100</f>
        <v>100</v>
      </c>
      <c r="AH301" s="12">
        <f>AG301*$AD$309/8</f>
        <v>5</v>
      </c>
      <c r="AO301" s="7">
        <v>48.5</v>
      </c>
      <c r="AP301" s="7">
        <v>48.5</v>
      </c>
      <c r="AQ301" s="7">
        <f>AP301/AO301*100</f>
        <v>100</v>
      </c>
      <c r="AR301" s="12">
        <f>AQ301*$AN$309/8</f>
        <v>3.875</v>
      </c>
    </row>
    <row r="302" spans="2:44" ht="11.25">
      <c r="B302" s="7" t="s">
        <v>65</v>
      </c>
      <c r="D302" s="12" t="s">
        <v>15</v>
      </c>
      <c r="AE302" s="7">
        <v>40</v>
      </c>
      <c r="AF302" s="7">
        <v>40</v>
      </c>
      <c r="AG302" s="7">
        <f aca="true" t="shared" si="126" ref="AG302:AG308">AF302/AE302*100</f>
        <v>100</v>
      </c>
      <c r="AH302" s="12">
        <f aca="true" t="shared" si="127" ref="AH302:AH308">AG302*$AD$309/8</f>
        <v>5</v>
      </c>
      <c r="AO302" s="7">
        <v>40</v>
      </c>
      <c r="AP302" s="7">
        <v>40</v>
      </c>
      <c r="AQ302" s="7">
        <f aca="true" t="shared" si="128" ref="AQ302:AQ308">AP302/AO302*100</f>
        <v>100</v>
      </c>
      <c r="AR302" s="12">
        <f aca="true" t="shared" si="129" ref="AR302:AR308">AQ302*$AN$309/8</f>
        <v>3.875</v>
      </c>
    </row>
    <row r="303" spans="4:44" ht="11.25">
      <c r="D303" s="12" t="s">
        <v>17</v>
      </c>
      <c r="AE303" s="7">
        <v>55</v>
      </c>
      <c r="AF303" s="7">
        <v>55</v>
      </c>
      <c r="AG303" s="7">
        <f t="shared" si="126"/>
        <v>100</v>
      </c>
      <c r="AH303" s="12">
        <f t="shared" si="127"/>
        <v>5</v>
      </c>
      <c r="AO303" s="7">
        <v>55</v>
      </c>
      <c r="AP303" s="7">
        <v>55</v>
      </c>
      <c r="AQ303" s="7">
        <f t="shared" si="128"/>
        <v>100</v>
      </c>
      <c r="AR303" s="12">
        <f t="shared" si="129"/>
        <v>3.875</v>
      </c>
    </row>
    <row r="304" spans="4:44" ht="11.25">
      <c r="D304" s="12" t="s">
        <v>18</v>
      </c>
      <c r="AE304" s="7">
        <v>48</v>
      </c>
      <c r="AF304" s="7">
        <v>48</v>
      </c>
      <c r="AG304" s="7">
        <f t="shared" si="126"/>
        <v>100</v>
      </c>
      <c r="AH304" s="12">
        <f t="shared" si="127"/>
        <v>5</v>
      </c>
      <c r="AO304" s="7">
        <v>48</v>
      </c>
      <c r="AP304" s="7">
        <v>48</v>
      </c>
      <c r="AQ304" s="7">
        <f t="shared" si="128"/>
        <v>100</v>
      </c>
      <c r="AR304" s="12">
        <f t="shared" si="129"/>
        <v>3.875</v>
      </c>
    </row>
    <row r="305" spans="4:44" ht="11.25">
      <c r="D305" s="12" t="s">
        <v>19</v>
      </c>
      <c r="AE305" s="7">
        <v>55</v>
      </c>
      <c r="AF305" s="7">
        <v>55</v>
      </c>
      <c r="AG305" s="7">
        <f t="shared" si="126"/>
        <v>100</v>
      </c>
      <c r="AH305" s="12">
        <f t="shared" si="127"/>
        <v>5</v>
      </c>
      <c r="AO305" s="7">
        <v>55</v>
      </c>
      <c r="AP305" s="7">
        <v>55</v>
      </c>
      <c r="AQ305" s="7">
        <f t="shared" si="128"/>
        <v>100</v>
      </c>
      <c r="AR305" s="12">
        <f t="shared" si="129"/>
        <v>3.875</v>
      </c>
    </row>
    <row r="306" spans="4:44" ht="11.25">
      <c r="D306" s="12" t="s">
        <v>20</v>
      </c>
      <c r="AE306" s="7">
        <v>53</v>
      </c>
      <c r="AF306" s="7">
        <v>53</v>
      </c>
      <c r="AG306" s="7">
        <f t="shared" si="126"/>
        <v>100</v>
      </c>
      <c r="AH306" s="12">
        <f t="shared" si="127"/>
        <v>5</v>
      </c>
      <c r="AO306" s="7">
        <v>53</v>
      </c>
      <c r="AP306" s="7">
        <v>53</v>
      </c>
      <c r="AQ306" s="7">
        <f t="shared" si="128"/>
        <v>100</v>
      </c>
      <c r="AR306" s="12">
        <f t="shared" si="129"/>
        <v>3.875</v>
      </c>
    </row>
    <row r="307" spans="4:44" ht="11.25">
      <c r="D307" s="12" t="s">
        <v>21</v>
      </c>
      <c r="AE307" s="7">
        <v>55</v>
      </c>
      <c r="AF307" s="7">
        <v>55</v>
      </c>
      <c r="AG307" s="7">
        <f t="shared" si="126"/>
        <v>100</v>
      </c>
      <c r="AH307" s="12">
        <f t="shared" si="127"/>
        <v>5</v>
      </c>
      <c r="AO307" s="7">
        <v>55</v>
      </c>
      <c r="AP307" s="7">
        <v>55</v>
      </c>
      <c r="AQ307" s="7">
        <f t="shared" si="128"/>
        <v>100</v>
      </c>
      <c r="AR307" s="12">
        <f t="shared" si="129"/>
        <v>3.875</v>
      </c>
    </row>
    <row r="308" spans="4:44" ht="11.25">
      <c r="D308" s="12" t="s">
        <v>22</v>
      </c>
      <c r="AE308" s="7">
        <v>53</v>
      </c>
      <c r="AF308" s="7">
        <v>53</v>
      </c>
      <c r="AG308" s="7">
        <f t="shared" si="126"/>
        <v>100</v>
      </c>
      <c r="AH308" s="12">
        <f t="shared" si="127"/>
        <v>5</v>
      </c>
      <c r="AO308" s="7">
        <v>53</v>
      </c>
      <c r="AP308" s="7">
        <v>53</v>
      </c>
      <c r="AQ308" s="7">
        <f t="shared" si="128"/>
        <v>100</v>
      </c>
      <c r="AR308" s="12">
        <f t="shared" si="129"/>
        <v>3.875</v>
      </c>
    </row>
    <row r="309" spans="30:90" ht="11.25">
      <c r="AD309" s="7">
        <v>0.4</v>
      </c>
      <c r="AE309" s="7" t="s">
        <v>82</v>
      </c>
      <c r="AF309" s="7">
        <f>100*AD309</f>
        <v>40</v>
      </c>
      <c r="AG309" s="7" t="s">
        <v>83</v>
      </c>
      <c r="AH309" s="12">
        <f>SUM(AH301:AH308)</f>
        <v>40</v>
      </c>
      <c r="AN309" s="7">
        <v>0.31</v>
      </c>
      <c r="AO309" s="7" t="s">
        <v>82</v>
      </c>
      <c r="AP309" s="7">
        <f>100*AN309</f>
        <v>31</v>
      </c>
      <c r="AQ309" s="7" t="s">
        <v>83</v>
      </c>
      <c r="AR309" s="12">
        <f>SUM(AR301:AR308)</f>
        <v>31</v>
      </c>
      <c r="CG309" s="7">
        <f>SUM(E309,J309,O309,T309,Y309,AD309,AI309,AN309,AS309,AX309,BC309,BH309,BM309,BR309,BW309,CB309)</f>
        <v>0.71</v>
      </c>
      <c r="CJ309" s="7">
        <f>SUM(I309,N309,S309,X309,AC309,AH309,AM309,AR309,AW309,BB309,BG309,BL309,BQ309,BV309,CA309,CF309)</f>
        <v>71</v>
      </c>
      <c r="CK309" s="7">
        <f>SUM(G309,L309,Q309,V309,AA309,AF309,AK309,AP309,AU309,AZ309,BE309,BJ309,BO309,BT309,BY309,CD309)</f>
        <v>71</v>
      </c>
      <c r="CL309" s="7">
        <f>CJ309-CK309</f>
        <v>0</v>
      </c>
    </row>
    <row r="310" ht="11.25"/>
    <row r="311" ht="11.25"/>
    <row r="312" spans="2:84" s="22" customFormat="1" ht="11.25">
      <c r="B312" s="22" t="s">
        <v>66</v>
      </c>
      <c r="C312" s="22" t="s">
        <v>60</v>
      </c>
      <c r="D312" s="23" t="s">
        <v>16</v>
      </c>
      <c r="I312" s="23"/>
      <c r="N312" s="23"/>
      <c r="S312" s="23"/>
      <c r="X312" s="23"/>
      <c r="AC312" s="23"/>
      <c r="AH312" s="23"/>
      <c r="AM312" s="23"/>
      <c r="AO312" s="24">
        <v>10</v>
      </c>
      <c r="AP312" s="24">
        <v>10</v>
      </c>
      <c r="AQ312" s="22">
        <f>AP312/AO312*100</f>
        <v>100</v>
      </c>
      <c r="AR312" s="23">
        <f>AQ312*$AN$320/8</f>
        <v>3.125</v>
      </c>
      <c r="AW312" s="23"/>
      <c r="BB312" s="23"/>
      <c r="BG312" s="23"/>
      <c r="BL312" s="23"/>
      <c r="BQ312" s="23"/>
      <c r="BV312" s="23"/>
      <c r="CA312" s="23"/>
      <c r="CF312" s="23"/>
    </row>
    <row r="313" spans="2:84" s="22" customFormat="1" ht="11.25">
      <c r="B313" s="22" t="s">
        <v>67</v>
      </c>
      <c r="D313" s="23" t="s">
        <v>15</v>
      </c>
      <c r="I313" s="23"/>
      <c r="N313" s="23"/>
      <c r="S313" s="23"/>
      <c r="X313" s="23"/>
      <c r="AC313" s="23"/>
      <c r="AH313" s="23"/>
      <c r="AM313" s="23"/>
      <c r="AO313" s="24">
        <v>10</v>
      </c>
      <c r="AP313" s="24">
        <v>10</v>
      </c>
      <c r="AQ313" s="22">
        <f aca="true" t="shared" si="130" ref="AQ313:AQ319">AP313/AO313*100</f>
        <v>100</v>
      </c>
      <c r="AR313" s="23">
        <f aca="true" t="shared" si="131" ref="AR313:AR319">AQ313*$AN$320/8</f>
        <v>3.125</v>
      </c>
      <c r="AW313" s="23"/>
      <c r="BB313" s="23"/>
      <c r="BG313" s="23"/>
      <c r="BL313" s="23"/>
      <c r="BQ313" s="23"/>
      <c r="BV313" s="23"/>
      <c r="CA313" s="23"/>
      <c r="CF313" s="23"/>
    </row>
    <row r="314" spans="4:84" s="22" customFormat="1" ht="11.25">
      <c r="D314" s="23" t="s">
        <v>17</v>
      </c>
      <c r="I314" s="23"/>
      <c r="N314" s="23"/>
      <c r="S314" s="23"/>
      <c r="X314" s="23"/>
      <c r="AC314" s="23"/>
      <c r="AH314" s="23"/>
      <c r="AM314" s="23"/>
      <c r="AO314" s="24">
        <v>9</v>
      </c>
      <c r="AP314" s="24">
        <v>9</v>
      </c>
      <c r="AQ314" s="22">
        <f t="shared" si="130"/>
        <v>100</v>
      </c>
      <c r="AR314" s="23">
        <f t="shared" si="131"/>
        <v>3.125</v>
      </c>
      <c r="AW314" s="23"/>
      <c r="BB314" s="23"/>
      <c r="BG314" s="23"/>
      <c r="BL314" s="23"/>
      <c r="BQ314" s="23"/>
      <c r="BV314" s="23"/>
      <c r="CA314" s="23"/>
      <c r="CF314" s="23"/>
    </row>
    <row r="315" spans="4:84" s="22" customFormat="1" ht="11.25">
      <c r="D315" s="23" t="s">
        <v>18</v>
      </c>
      <c r="I315" s="23"/>
      <c r="N315" s="23"/>
      <c r="S315" s="23"/>
      <c r="X315" s="23"/>
      <c r="AC315" s="23"/>
      <c r="AH315" s="23"/>
      <c r="AM315" s="23"/>
      <c r="AO315" s="24">
        <v>10</v>
      </c>
      <c r="AP315" s="24">
        <v>10</v>
      </c>
      <c r="AQ315" s="22">
        <f t="shared" si="130"/>
        <v>100</v>
      </c>
      <c r="AR315" s="23">
        <f t="shared" si="131"/>
        <v>3.125</v>
      </c>
      <c r="AW315" s="23"/>
      <c r="BB315" s="23"/>
      <c r="BG315" s="23"/>
      <c r="BL315" s="23"/>
      <c r="BQ315" s="23"/>
      <c r="BV315" s="23"/>
      <c r="CA315" s="23"/>
      <c r="CF315" s="23"/>
    </row>
    <row r="316" spans="4:84" s="22" customFormat="1" ht="11.25">
      <c r="D316" s="23" t="s">
        <v>19</v>
      </c>
      <c r="I316" s="23"/>
      <c r="N316" s="23"/>
      <c r="S316" s="23"/>
      <c r="X316" s="23"/>
      <c r="AC316" s="23"/>
      <c r="AH316" s="23"/>
      <c r="AM316" s="23"/>
      <c r="AO316" s="24">
        <v>12</v>
      </c>
      <c r="AP316" s="24">
        <v>12</v>
      </c>
      <c r="AQ316" s="22">
        <f t="shared" si="130"/>
        <v>100</v>
      </c>
      <c r="AR316" s="23">
        <f t="shared" si="131"/>
        <v>3.125</v>
      </c>
      <c r="AW316" s="23"/>
      <c r="BB316" s="23"/>
      <c r="BG316" s="23"/>
      <c r="BL316" s="23"/>
      <c r="BQ316" s="23"/>
      <c r="BV316" s="23"/>
      <c r="CA316" s="23"/>
      <c r="CF316" s="23"/>
    </row>
    <row r="317" spans="4:84" s="22" customFormat="1" ht="11.25">
      <c r="D317" s="23" t="s">
        <v>20</v>
      </c>
      <c r="I317" s="23"/>
      <c r="N317" s="23"/>
      <c r="S317" s="23"/>
      <c r="X317" s="23"/>
      <c r="AC317" s="23"/>
      <c r="AH317" s="23"/>
      <c r="AM317" s="23"/>
      <c r="AO317" s="24">
        <v>9</v>
      </c>
      <c r="AP317" s="24">
        <v>9</v>
      </c>
      <c r="AQ317" s="22">
        <f t="shared" si="130"/>
        <v>100</v>
      </c>
      <c r="AR317" s="23">
        <f t="shared" si="131"/>
        <v>3.125</v>
      </c>
      <c r="AW317" s="23"/>
      <c r="BB317" s="23"/>
      <c r="BG317" s="23"/>
      <c r="BL317" s="23"/>
      <c r="BQ317" s="23"/>
      <c r="BV317" s="23"/>
      <c r="CA317" s="23"/>
      <c r="CF317" s="23"/>
    </row>
    <row r="318" spans="4:84" s="22" customFormat="1" ht="11.25">
      <c r="D318" s="23" t="s">
        <v>21</v>
      </c>
      <c r="I318" s="23"/>
      <c r="N318" s="23"/>
      <c r="S318" s="23"/>
      <c r="X318" s="23"/>
      <c r="AC318" s="23"/>
      <c r="AH318" s="23"/>
      <c r="AM318" s="23"/>
      <c r="AO318" s="24">
        <v>8.25</v>
      </c>
      <c r="AP318" s="24">
        <v>8.25</v>
      </c>
      <c r="AQ318" s="22">
        <f t="shared" si="130"/>
        <v>100</v>
      </c>
      <c r="AR318" s="23">
        <f t="shared" si="131"/>
        <v>3.125</v>
      </c>
      <c r="AW318" s="23"/>
      <c r="BB318" s="23"/>
      <c r="BG318" s="23"/>
      <c r="BL318" s="23"/>
      <c r="BQ318" s="23"/>
      <c r="BV318" s="23"/>
      <c r="CA318" s="23"/>
      <c r="CF318" s="23"/>
    </row>
    <row r="319" spans="4:84" s="22" customFormat="1" ht="11.25">
      <c r="D319" s="23" t="s">
        <v>22</v>
      </c>
      <c r="I319" s="23"/>
      <c r="N319" s="23"/>
      <c r="S319" s="23"/>
      <c r="X319" s="23"/>
      <c r="AC319" s="23"/>
      <c r="AH319" s="23"/>
      <c r="AM319" s="23"/>
      <c r="AO319" s="24">
        <v>8</v>
      </c>
      <c r="AP319" s="24">
        <v>8</v>
      </c>
      <c r="AQ319" s="22">
        <f t="shared" si="130"/>
        <v>100</v>
      </c>
      <c r="AR319" s="23">
        <f t="shared" si="131"/>
        <v>3.125</v>
      </c>
      <c r="AW319" s="23"/>
      <c r="BB319" s="23"/>
      <c r="BG319" s="23"/>
      <c r="BL319" s="23"/>
      <c r="BQ319" s="23"/>
      <c r="BV319" s="23"/>
      <c r="CA319" s="23"/>
      <c r="CF319" s="23"/>
    </row>
    <row r="320" spans="4:96" s="22" customFormat="1" ht="11.25">
      <c r="D320" s="23"/>
      <c r="I320" s="23"/>
      <c r="N320" s="23"/>
      <c r="S320" s="23"/>
      <c r="X320" s="23"/>
      <c r="AC320" s="23"/>
      <c r="AH320" s="23"/>
      <c r="AM320" s="23"/>
      <c r="AN320" s="22">
        <v>0.25</v>
      </c>
      <c r="AO320" s="22" t="s">
        <v>82</v>
      </c>
      <c r="AP320" s="22">
        <f>100*AN320</f>
        <v>25</v>
      </c>
      <c r="AQ320" s="22" t="s">
        <v>83</v>
      </c>
      <c r="AR320" s="23">
        <f>SUM(AR312:AR319)</f>
        <v>25</v>
      </c>
      <c r="AW320" s="23"/>
      <c r="BB320" s="23"/>
      <c r="BG320" s="23"/>
      <c r="BL320" s="23"/>
      <c r="BQ320" s="23"/>
      <c r="BV320" s="23"/>
      <c r="CA320" s="23"/>
      <c r="CF320" s="23"/>
      <c r="CG320" s="22">
        <f>SUM(E320,J320,O320,T320,Y320,AD320,AI320,AN320,AS320,AX320,BC320,BH320,BM320,BR320,BW320,CB320)</f>
        <v>0.25</v>
      </c>
      <c r="CH320" s="25">
        <f>SUM(CG265,CG276,CG287,CG298,CG309,CG320)</f>
        <v>1.6400000000000001</v>
      </c>
      <c r="CJ320" s="22">
        <f>SUM(I320,N320,S320,X320,AC320,AH320,AM320,AR320,AW320,BB320,BG320,BL320,BQ320,BV320,CA320,CF320)</f>
        <v>25</v>
      </c>
      <c r="CK320" s="22">
        <f>SUM(G320,L320,Q320,V320,AA320,AF320,AK320,AP320,AU320,AZ320,BE320,BJ320,BO320,BT320,BY320,CD320)</f>
        <v>25</v>
      </c>
      <c r="CL320" s="22">
        <f>CJ320-CK320</f>
        <v>0</v>
      </c>
      <c r="CM320" s="22" t="s">
        <v>104</v>
      </c>
      <c r="CN320" s="22">
        <f>SUM(CG265,CG276,CG287,CG298,CG309,CG320)</f>
        <v>1.6400000000000001</v>
      </c>
      <c r="CO320" s="22">
        <f>SUM(CJ265,CJ276,CJ287,CJ298,CJ309,CJ320)</f>
        <v>164</v>
      </c>
      <c r="CP320" s="22">
        <f>SUM(CK265,CK276,CK287,CK298,CK309,CK320)</f>
        <v>164</v>
      </c>
      <c r="CQ320" s="22">
        <f>CO320-CP320</f>
        <v>0</v>
      </c>
      <c r="CR320" s="22">
        <f>CO320/CN320</f>
        <v>99.99999999999999</v>
      </c>
    </row>
    <row r="321" ht="11.25"/>
    <row r="322" ht="11.25"/>
    <row r="323" spans="2:49" ht="11.25">
      <c r="B323" s="7" t="s">
        <v>153</v>
      </c>
      <c r="C323" s="7" t="s">
        <v>154</v>
      </c>
      <c r="D323" s="12" t="s">
        <v>155</v>
      </c>
      <c r="AT323" s="7">
        <v>653.2</v>
      </c>
      <c r="AU323" s="7">
        <v>653.2</v>
      </c>
      <c r="AV323" s="7">
        <f>AU323/AT323*100</f>
        <v>100</v>
      </c>
      <c r="AW323" s="12">
        <f>AV323*AS324</f>
        <v>72</v>
      </c>
    </row>
    <row r="324" spans="45:90" ht="11.25">
      <c r="AS324" s="7">
        <v>0.72</v>
      </c>
      <c r="AT324" s="7" t="s">
        <v>82</v>
      </c>
      <c r="AU324" s="7">
        <f>100*AS324</f>
        <v>72</v>
      </c>
      <c r="AV324" s="7" t="s">
        <v>83</v>
      </c>
      <c r="AW324" s="12">
        <f>SUM(AW323)</f>
        <v>72</v>
      </c>
      <c r="CG324" s="7">
        <f>SUM(E324,J324,O324,T324,Y324,AD324,AI324,AN324,AS324,AX324,BC324,BH324,BM324,BR324,BW324,CB324)</f>
        <v>0.72</v>
      </c>
      <c r="CJ324" s="7">
        <f>SUM(I324,N324,S324,X324,AC324,AH324,AM324,AR324,AW324,BB324,BG324,BL324,BQ324,BV324,CA324,CF324)</f>
        <v>72</v>
      </c>
      <c r="CK324" s="7">
        <f>SUM(G324,L324,Q324,V324,AA324,AF324,AK324,AP324,AU324,AZ324,BE324,BJ324,BO324,BT324,BY324,CD324)</f>
        <v>72</v>
      </c>
      <c r="CL324" s="7">
        <f>CJ324-CK324</f>
        <v>0</v>
      </c>
    </row>
    <row r="325" ht="11.25"/>
    <row r="326" ht="11.25"/>
    <row r="327" spans="2:49" ht="11.25">
      <c r="B327" s="7" t="s">
        <v>156</v>
      </c>
      <c r="C327" s="7" t="s">
        <v>154</v>
      </c>
      <c r="D327" s="12" t="s">
        <v>155</v>
      </c>
      <c r="AT327" s="7">
        <v>672.8</v>
      </c>
      <c r="AU327" s="7">
        <v>672.8</v>
      </c>
      <c r="AV327" s="7">
        <f>AU327/AT327*100</f>
        <v>100</v>
      </c>
      <c r="AW327" s="12">
        <f>AV327*AS328</f>
        <v>51</v>
      </c>
    </row>
    <row r="328" spans="45:90" ht="11.25">
      <c r="AS328" s="7">
        <v>0.51</v>
      </c>
      <c r="AT328" s="7" t="s">
        <v>82</v>
      </c>
      <c r="AU328" s="7">
        <f>100*AS328</f>
        <v>51</v>
      </c>
      <c r="AV328" s="7" t="s">
        <v>83</v>
      </c>
      <c r="AW328" s="12">
        <f>SUM(AW327)</f>
        <v>51</v>
      </c>
      <c r="CG328" s="7">
        <f>SUM(E328,J328,O328,T328,Y328,AD328,AI328,AN328,AS328,AX328,BC328,BH328,BM328,BR328,BW328,CB328)</f>
        <v>0.51</v>
      </c>
      <c r="CJ328" s="7">
        <f>SUM(I328,N328,S328,X328,AC328,AH328,AM328,AR328,AW328,BB328,BG328,BL328,BQ328,BV328,CA328,CF328)</f>
        <v>51</v>
      </c>
      <c r="CK328" s="7">
        <f>SUM(G328,L328,Q328,V328,AA328,AF328,AK328,AP328,AU328,AZ328,BE328,BJ328,BO328,BT328,BY328,CD328)</f>
        <v>51</v>
      </c>
      <c r="CL328" s="7">
        <f>CJ328-CK328</f>
        <v>0</v>
      </c>
    </row>
    <row r="329" ht="11.25"/>
    <row r="330" ht="11.25"/>
    <row r="331" spans="2:49" ht="11.25">
      <c r="B331" s="7" t="s">
        <v>157</v>
      </c>
      <c r="C331" s="7" t="s">
        <v>154</v>
      </c>
      <c r="D331" s="12" t="s">
        <v>155</v>
      </c>
      <c r="AT331" s="7">
        <v>940.7</v>
      </c>
      <c r="AU331" s="7">
        <v>940.7</v>
      </c>
      <c r="AV331" s="7">
        <f>AU331/AT331*100</f>
        <v>100</v>
      </c>
      <c r="AW331" s="12">
        <f>AV331*AS332</f>
        <v>28.000000000000004</v>
      </c>
    </row>
    <row r="332" spans="45:90" ht="11.25">
      <c r="AS332" s="7">
        <v>0.28</v>
      </c>
      <c r="AT332" s="7" t="s">
        <v>82</v>
      </c>
      <c r="AU332" s="7">
        <f>100*AS332</f>
        <v>28.000000000000004</v>
      </c>
      <c r="AV332" s="7" t="s">
        <v>83</v>
      </c>
      <c r="AW332" s="12">
        <f>SUM(AW331)</f>
        <v>28.000000000000004</v>
      </c>
      <c r="CG332" s="7">
        <f>SUM(E332,J332,O332,T332,Y332,AD332,AI332,AN332,AS332,AX332,BC332,BH332,BM332,BR332,BW332,CB332)</f>
        <v>0.28</v>
      </c>
      <c r="CJ332" s="7">
        <f>SUM(I332,N332,S332,X332,AC332,AH332,AM332,AR332,AW332,BB332,BG332,BL332,BQ332,BV332,CA332,CF332)</f>
        <v>28.000000000000004</v>
      </c>
      <c r="CK332" s="7">
        <f>SUM(G332,L332,Q332,V332,AA332,AF332,AK332,AP332,AU332,AZ332,BE332,BJ332,BO332,BT332,BY332,CD332)</f>
        <v>28.000000000000004</v>
      </c>
      <c r="CL332" s="7">
        <f>CJ332-CK332</f>
        <v>0</v>
      </c>
    </row>
    <row r="333" ht="11.25"/>
    <row r="334" ht="11.25"/>
    <row r="335" spans="2:49" ht="11.25">
      <c r="B335" s="7" t="s">
        <v>158</v>
      </c>
      <c r="C335" s="7" t="s">
        <v>154</v>
      </c>
      <c r="D335" s="12" t="s">
        <v>155</v>
      </c>
      <c r="AT335" s="7">
        <v>825.7</v>
      </c>
      <c r="AU335" s="7">
        <v>825.7</v>
      </c>
      <c r="AV335" s="7">
        <f>AU335/AT335*100</f>
        <v>100</v>
      </c>
      <c r="AW335" s="12">
        <f>AV335*AS336</f>
        <v>40</v>
      </c>
    </row>
    <row r="336" spans="45:90" ht="11.25">
      <c r="AS336" s="7">
        <v>0.4</v>
      </c>
      <c r="AT336" s="7" t="s">
        <v>82</v>
      </c>
      <c r="AU336" s="7">
        <f>100*AS336</f>
        <v>40</v>
      </c>
      <c r="AV336" s="7" t="s">
        <v>83</v>
      </c>
      <c r="AW336" s="12">
        <f>SUM(AW335)</f>
        <v>40</v>
      </c>
      <c r="CG336" s="7">
        <f>SUM(E336,J336,O336,T336,Y336,AD336,AI336,AN336,AS336,AX336,BC336,BH336,BM336,BR336,BW336,CB336)</f>
        <v>0.4</v>
      </c>
      <c r="CJ336" s="7">
        <f>SUM(I336,N336,S336,X336,AC336,AH336,AM336,AR336,AW336,BB336,BG336,BL336,BQ336,BV336,CA336,CF336)</f>
        <v>40</v>
      </c>
      <c r="CK336" s="7">
        <f>SUM(G336,L336,Q336,V336,AA336,AF336,AK336,AP336,AU336,AZ336,BE336,BJ336,BO336,BT336,BY336,CD336)</f>
        <v>40</v>
      </c>
      <c r="CL336" s="7">
        <f>CJ336-CK336</f>
        <v>0</v>
      </c>
    </row>
    <row r="337" ht="11.25"/>
    <row r="338" ht="11.25"/>
    <row r="339" spans="2:49" ht="11.25">
      <c r="B339" s="7" t="s">
        <v>159</v>
      </c>
      <c r="C339" s="7" t="s">
        <v>154</v>
      </c>
      <c r="D339" s="12" t="s">
        <v>155</v>
      </c>
      <c r="AT339" s="7">
        <v>166.8</v>
      </c>
      <c r="AU339" s="7">
        <v>166.8</v>
      </c>
      <c r="AV339" s="7">
        <f>AU339/AT339*100</f>
        <v>100</v>
      </c>
      <c r="AW339" s="12">
        <f>AV339*AS340</f>
        <v>77</v>
      </c>
    </row>
    <row r="340" spans="45:90" ht="11.25">
      <c r="AS340" s="7">
        <v>0.77</v>
      </c>
      <c r="AT340" s="7" t="s">
        <v>82</v>
      </c>
      <c r="AU340" s="7">
        <f>100*AS340</f>
        <v>77</v>
      </c>
      <c r="AV340" s="7" t="s">
        <v>83</v>
      </c>
      <c r="AW340" s="12">
        <f>SUM(AW339)</f>
        <v>77</v>
      </c>
      <c r="CG340" s="7">
        <f>SUM(E340,J340,O340,T340,Y340,AD340,AI340,AN340,AS340,AX340,BC340,BH340,BM340,BR340,BW340,CB340)</f>
        <v>0.77</v>
      </c>
      <c r="CJ340" s="7">
        <f>SUM(I340,N340,S340,X340,AC340,AH340,AM340,AR340,AW340,BB340,BG340,BL340,BQ340,BV340,CA340,CF340)</f>
        <v>77</v>
      </c>
      <c r="CK340" s="7">
        <f>SUM(G340,L340,Q340,V340,AA340,AF340,AK340,AP340,AU340,AZ340,BE340,BJ340,BO340,BT340,BY340,CD340)</f>
        <v>77</v>
      </c>
      <c r="CL340" s="7">
        <f>CJ340-CK340</f>
        <v>0</v>
      </c>
    </row>
    <row r="341" ht="11.25"/>
    <row r="342" ht="11.25"/>
    <row r="343" spans="2:49" ht="11.25">
      <c r="B343" s="7" t="s">
        <v>160</v>
      </c>
      <c r="C343" s="7" t="s">
        <v>69</v>
      </c>
      <c r="D343" s="12" t="s">
        <v>155</v>
      </c>
      <c r="AT343" s="7">
        <v>7.5</v>
      </c>
      <c r="AU343" s="7">
        <v>7.5</v>
      </c>
      <c r="AV343" s="7">
        <f>AU343/AT343*100</f>
        <v>100</v>
      </c>
      <c r="AW343" s="12">
        <f>AV343*AS344</f>
        <v>25</v>
      </c>
    </row>
    <row r="344" spans="45:90" ht="11.25">
      <c r="AS344" s="7">
        <v>0.25</v>
      </c>
      <c r="AT344" s="7" t="s">
        <v>82</v>
      </c>
      <c r="AU344" s="7">
        <f>100*AS344</f>
        <v>25</v>
      </c>
      <c r="AV344" s="7" t="s">
        <v>83</v>
      </c>
      <c r="AW344" s="12">
        <f>SUM(AW343)</f>
        <v>25</v>
      </c>
      <c r="CG344" s="7">
        <f>SUM(E344,J344,O344,T344,Y344,AD344,AI344,AN344,AS344,AX344,BC344,BH344,BM344,BR344,BW344,CB344)</f>
        <v>0.25</v>
      </c>
      <c r="CJ344" s="7">
        <f>SUM(I344,N344,S344,X344,AC344,AH344,AM344,AR344,AW344,BB344,BG344,BL344,BQ344,BV344,CA344,CF344)</f>
        <v>25</v>
      </c>
      <c r="CK344" s="7">
        <f>SUM(G344,L344,Q344,V344,AA344,AF344,AK344,AP344,AU344,AZ344,BE344,BJ344,BO344,BT344,BY344,CD344)</f>
        <v>25</v>
      </c>
      <c r="CL344" s="7">
        <f>CJ344-CK344</f>
        <v>0</v>
      </c>
    </row>
    <row r="345" ht="11.25"/>
    <row r="346" ht="11.25"/>
    <row r="347" spans="2:49" ht="11.25">
      <c r="B347" s="7" t="s">
        <v>81</v>
      </c>
      <c r="C347" s="7" t="s">
        <v>52</v>
      </c>
      <c r="D347" s="12" t="s">
        <v>155</v>
      </c>
      <c r="AT347" s="7">
        <v>69</v>
      </c>
      <c r="AU347" s="7">
        <v>69</v>
      </c>
      <c r="AV347" s="7">
        <f>AU347/AT347*100</f>
        <v>100</v>
      </c>
      <c r="AW347" s="12">
        <f>AV347*AS348</f>
        <v>7.000000000000001</v>
      </c>
    </row>
    <row r="348" spans="45:90" ht="11.25">
      <c r="AS348" s="7">
        <v>0.07</v>
      </c>
      <c r="AT348" s="7" t="s">
        <v>82</v>
      </c>
      <c r="AU348" s="7">
        <f>100*AS348</f>
        <v>7.000000000000001</v>
      </c>
      <c r="AV348" s="7" t="s">
        <v>83</v>
      </c>
      <c r="AW348" s="12">
        <f>SUM(AW347)</f>
        <v>7.000000000000001</v>
      </c>
      <c r="CG348" s="7">
        <f>SUM(E348,J348,O348,T348,Y348,AD348,AI348,AN348,AS348,AX348,BC348,BH348,BM348,BR348,BW348,CB348)</f>
        <v>0.07</v>
      </c>
      <c r="CJ348" s="7">
        <f>SUM(I348,N348,S348,X348,AC348,AH348,AM348,AR348,AW348,BB348,BG348,BL348,BQ348,BV348,CA348,CF348)</f>
        <v>7.000000000000001</v>
      </c>
      <c r="CK348" s="7">
        <f>SUM(G348,L348,Q348,V348,AA348,AF348,AK348,AP348,AU348,AZ348,BE348,BJ348,BO348,BT348,BY348,CD348)</f>
        <v>7.000000000000001</v>
      </c>
      <c r="CL348" s="7">
        <f>CJ348-CK348</f>
        <v>0</v>
      </c>
    </row>
    <row r="349" ht="11.25"/>
    <row r="350" ht="11.25"/>
    <row r="351" spans="2:49" ht="11.25">
      <c r="B351" s="7" t="s">
        <v>161</v>
      </c>
      <c r="C351" s="7" t="s">
        <v>52</v>
      </c>
      <c r="D351" s="12" t="s">
        <v>155</v>
      </c>
      <c r="AT351" s="7">
        <v>264.5</v>
      </c>
      <c r="AU351" s="7">
        <v>264.5</v>
      </c>
      <c r="AV351" s="7">
        <f>AU351/AT351*100</f>
        <v>100</v>
      </c>
      <c r="AW351" s="12">
        <f>AV351*AS352</f>
        <v>15</v>
      </c>
    </row>
    <row r="352" spans="45:90" ht="11.25">
      <c r="AS352" s="7">
        <v>0.15</v>
      </c>
      <c r="AT352" s="7" t="s">
        <v>82</v>
      </c>
      <c r="AU352" s="7">
        <f>100*AS352</f>
        <v>15</v>
      </c>
      <c r="AV352" s="7" t="s">
        <v>83</v>
      </c>
      <c r="AW352" s="12">
        <f>SUM(AW351)</f>
        <v>15</v>
      </c>
      <c r="CG352" s="7">
        <f>SUM(E352,J352,O352,T352,Y352,AD352,AI352,AN352,AS352,AX352,BC352,BH352,BM352,BR352,BW352,CB352)</f>
        <v>0.15</v>
      </c>
      <c r="CJ352" s="7">
        <f>SUM(I352,N352,S352,X352,AC352,AH352,AM352,AR352,AW352,BB352,BG352,BL352,BQ352,BV352,CA352,CF352)</f>
        <v>15</v>
      </c>
      <c r="CK352" s="7">
        <f>SUM(G352,L352,Q352,V352,AA352,AF352,AK352,AP352,AU352,AZ352,BE352,BJ352,BO352,BT352,BY352,CD352)</f>
        <v>15</v>
      </c>
      <c r="CL352" s="7">
        <f>CJ352-CK352</f>
        <v>0</v>
      </c>
    </row>
    <row r="353" ht="11.25"/>
    <row r="354" ht="11.25"/>
    <row r="355" spans="2:49" ht="11.25">
      <c r="B355" s="7" t="s">
        <v>162</v>
      </c>
      <c r="C355" s="7" t="s">
        <v>52</v>
      </c>
      <c r="D355" s="12" t="s">
        <v>155</v>
      </c>
      <c r="AT355" s="7">
        <v>448.5</v>
      </c>
      <c r="AU355" s="7">
        <v>448.5</v>
      </c>
      <c r="AV355" s="7">
        <f>AU355/AT355*100</f>
        <v>100</v>
      </c>
      <c r="AW355" s="12">
        <f>AV355*AS356</f>
        <v>92</v>
      </c>
    </row>
    <row r="356" spans="45:96" ht="11.25">
      <c r="AS356" s="7">
        <v>0.92</v>
      </c>
      <c r="AT356" s="7" t="s">
        <v>82</v>
      </c>
      <c r="AU356" s="7">
        <f>100*AS356</f>
        <v>92</v>
      </c>
      <c r="AV356" s="7" t="s">
        <v>83</v>
      </c>
      <c r="AW356" s="12">
        <f>SUM(AW355)</f>
        <v>92</v>
      </c>
      <c r="CG356" s="7">
        <f>SUM(E356,J356,O356,T356,Y356,AD356,AI356,AN356,AS356,AX356,BC356,BH356,BM356,BR356,BW356,CB356)</f>
        <v>0.92</v>
      </c>
      <c r="CH356" s="11">
        <f>SUM(CG324,CG328,CG332,CG336,CG340,CG344,CG348,CG352,CG356)</f>
        <v>4.07</v>
      </c>
      <c r="CJ356" s="7">
        <f>SUM(I356,N356,S356,X356,AC356,AH356,AM356,AR356,AW356,BB356,BG356,BL356,BQ356,BV356,CA356,CF356)</f>
        <v>92</v>
      </c>
      <c r="CK356" s="7">
        <f>SUM(G356,L356,Q356,V356,AA356,AF356,AK356,AP356,AU356,AZ356,BE356,BJ356,BO356,BT356,BY356,CD356)</f>
        <v>92</v>
      </c>
      <c r="CL356" s="7">
        <f>CJ356-CK356</f>
        <v>0</v>
      </c>
      <c r="CM356" s="7" t="s">
        <v>163</v>
      </c>
      <c r="CN356" s="7">
        <f>SUM(CG324,CG328,CG332,CG336,CG340,CG344,CG348,CG352,CG356)</f>
        <v>4.07</v>
      </c>
      <c r="CO356" s="7">
        <f>SUM(CJ324,CJ328,CJ332,CJ336,CJ340,CJ344,CJ348,CJ352,CJ356)</f>
        <v>407</v>
      </c>
      <c r="CP356" s="7">
        <f>SUM(CK324,CK328,CK332,CK336,CK340,CK344,CK348,CK352,CK356)</f>
        <v>407</v>
      </c>
      <c r="CQ356" s="7">
        <f>CO356-CP356</f>
        <v>0</v>
      </c>
      <c r="CR356" s="7">
        <f>CO356/CN356</f>
        <v>100</v>
      </c>
    </row>
    <row r="357" ht="11.25"/>
    <row r="358" ht="11.25"/>
    <row r="359" spans="2:54" ht="11.25">
      <c r="B359" s="7" t="s">
        <v>164</v>
      </c>
      <c r="C359" s="7" t="s">
        <v>165</v>
      </c>
      <c r="D359" s="12" t="s">
        <v>16</v>
      </c>
      <c r="AY359" s="7">
        <v>425</v>
      </c>
      <c r="AZ359" s="7">
        <v>425</v>
      </c>
      <c r="BA359" s="7">
        <f>AZ359/AY359*100</f>
        <v>100</v>
      </c>
      <c r="BB359" s="12">
        <f>BA359*$AX$367/8</f>
        <v>1.5</v>
      </c>
    </row>
    <row r="360" spans="4:54" ht="11.25">
      <c r="D360" s="12" t="s">
        <v>15</v>
      </c>
      <c r="AY360" s="7">
        <v>441</v>
      </c>
      <c r="AZ360" s="7">
        <v>441</v>
      </c>
      <c r="BA360" s="7">
        <f aca="true" t="shared" si="132" ref="BA360:BA366">AZ360/AY360*100</f>
        <v>100</v>
      </c>
      <c r="BB360" s="12">
        <f aca="true" t="shared" si="133" ref="BB360:BB366">BA360*$AX$367/8</f>
        <v>1.5</v>
      </c>
    </row>
    <row r="361" spans="4:54" ht="11.25">
      <c r="D361" s="12" t="s">
        <v>17</v>
      </c>
      <c r="AY361" s="7">
        <v>441</v>
      </c>
      <c r="AZ361" s="7">
        <v>441</v>
      </c>
      <c r="BA361" s="7">
        <f t="shared" si="132"/>
        <v>100</v>
      </c>
      <c r="BB361" s="12">
        <f t="shared" si="133"/>
        <v>1.5</v>
      </c>
    </row>
    <row r="362" spans="4:54" ht="11.25">
      <c r="D362" s="12" t="s">
        <v>18</v>
      </c>
      <c r="AY362" s="7">
        <v>441</v>
      </c>
      <c r="AZ362" s="7">
        <v>441</v>
      </c>
      <c r="BA362" s="7">
        <f t="shared" si="132"/>
        <v>100</v>
      </c>
      <c r="BB362" s="12">
        <f t="shared" si="133"/>
        <v>1.5</v>
      </c>
    </row>
    <row r="363" spans="4:54" ht="11.25">
      <c r="D363" s="12" t="s">
        <v>19</v>
      </c>
      <c r="AY363" s="7">
        <v>539</v>
      </c>
      <c r="AZ363" s="7">
        <v>539</v>
      </c>
      <c r="BA363" s="7">
        <f t="shared" si="132"/>
        <v>100</v>
      </c>
      <c r="BB363" s="12">
        <f t="shared" si="133"/>
        <v>1.5</v>
      </c>
    </row>
    <row r="364" spans="4:54" ht="11.25">
      <c r="D364" s="12" t="s">
        <v>20</v>
      </c>
      <c r="AY364" s="20">
        <v>475</v>
      </c>
      <c r="AZ364" s="20">
        <v>475</v>
      </c>
      <c r="BA364" s="7">
        <f t="shared" si="132"/>
        <v>100</v>
      </c>
      <c r="BB364" s="12">
        <f t="shared" si="133"/>
        <v>1.5</v>
      </c>
    </row>
    <row r="365" spans="4:54" ht="11.25">
      <c r="D365" s="12" t="s">
        <v>21</v>
      </c>
      <c r="AY365" s="7">
        <v>441</v>
      </c>
      <c r="AZ365" s="7">
        <v>441</v>
      </c>
      <c r="BA365" s="7">
        <f t="shared" si="132"/>
        <v>100</v>
      </c>
      <c r="BB365" s="12">
        <f t="shared" si="133"/>
        <v>1.5</v>
      </c>
    </row>
    <row r="366" spans="4:54" ht="11.25">
      <c r="D366" s="12" t="s">
        <v>22</v>
      </c>
      <c r="AY366" s="7">
        <v>441</v>
      </c>
      <c r="AZ366" s="7">
        <v>441</v>
      </c>
      <c r="BA366" s="7">
        <f t="shared" si="132"/>
        <v>100</v>
      </c>
      <c r="BB366" s="12">
        <f t="shared" si="133"/>
        <v>1.5</v>
      </c>
    </row>
    <row r="367" spans="50:90" ht="11.25">
      <c r="AX367" s="7">
        <v>0.12</v>
      </c>
      <c r="AY367" s="7" t="s">
        <v>82</v>
      </c>
      <c r="AZ367" s="7">
        <f>100*AX367</f>
        <v>12</v>
      </c>
      <c r="BA367" s="7" t="s">
        <v>83</v>
      </c>
      <c r="BB367" s="12">
        <f>SUM(BB359:BB366)</f>
        <v>12</v>
      </c>
      <c r="CG367" s="7">
        <f>SUM(E367,J367,O367,T367,Y367,AD367,AI367,AN367,AS367,AX367,BC367,BH367,BM367,BR367,BW367,CB367)</f>
        <v>0.12</v>
      </c>
      <c r="CJ367" s="7">
        <f>SUM(I367,N367,S367,X367,AC367,AH367,AM367,AR367,AW367,BB367,BG367,BL367,BQ367,BV367,CA367,CF367)</f>
        <v>12</v>
      </c>
      <c r="CK367" s="7">
        <f>SUM(G367,L367,Q367,V367,AA367,AF367,AK367,AP367,AU367,AZ367,BE367,BJ367,BO367,BT367,BY367,CD367)</f>
        <v>12</v>
      </c>
      <c r="CL367" s="7">
        <f>CJ367-CK367</f>
        <v>0</v>
      </c>
    </row>
    <row r="368" ht="11.25"/>
    <row r="369" ht="11.25"/>
    <row r="370" spans="2:54" ht="11.25">
      <c r="B370" s="7" t="s">
        <v>166</v>
      </c>
      <c r="C370" s="7" t="s">
        <v>165</v>
      </c>
      <c r="D370" s="12" t="s">
        <v>16</v>
      </c>
      <c r="AY370" s="7">
        <v>657</v>
      </c>
      <c r="AZ370" s="7">
        <v>657</v>
      </c>
      <c r="BA370" s="7">
        <f>AZ370/AY370*100</f>
        <v>100</v>
      </c>
      <c r="BB370" s="12">
        <f>BA370*$AX$378/8</f>
        <v>0.8750000000000001</v>
      </c>
    </row>
    <row r="371" spans="4:54" ht="11.25">
      <c r="D371" s="12" t="s">
        <v>15</v>
      </c>
      <c r="AY371" s="7">
        <v>833</v>
      </c>
      <c r="AZ371" s="7">
        <v>833</v>
      </c>
      <c r="BA371" s="7">
        <f aca="true" t="shared" si="134" ref="BA371:BA377">AZ371/AY371*100</f>
        <v>100</v>
      </c>
      <c r="BB371" s="12">
        <f aca="true" t="shared" si="135" ref="BB371:BB377">BA371*$AX$378/8</f>
        <v>0.8750000000000001</v>
      </c>
    </row>
    <row r="372" spans="4:54" ht="11.25">
      <c r="D372" s="12" t="s">
        <v>17</v>
      </c>
      <c r="AY372" s="7">
        <v>875</v>
      </c>
      <c r="AZ372" s="7">
        <v>875</v>
      </c>
      <c r="BA372" s="7">
        <f t="shared" si="134"/>
        <v>100</v>
      </c>
      <c r="BB372" s="12">
        <f t="shared" si="135"/>
        <v>0.8750000000000001</v>
      </c>
    </row>
    <row r="373" spans="4:54" ht="11.25">
      <c r="D373" s="12" t="s">
        <v>18</v>
      </c>
      <c r="AY373" s="20">
        <v>875</v>
      </c>
      <c r="AZ373" s="20">
        <v>875</v>
      </c>
      <c r="BA373" s="7">
        <f t="shared" si="134"/>
        <v>100</v>
      </c>
      <c r="BB373" s="12">
        <f t="shared" si="135"/>
        <v>0.8750000000000001</v>
      </c>
    </row>
    <row r="374" spans="4:54" ht="11.25">
      <c r="D374" s="12" t="s">
        <v>19</v>
      </c>
      <c r="AY374" s="7">
        <v>882</v>
      </c>
      <c r="AZ374" s="7">
        <v>882</v>
      </c>
      <c r="BA374" s="7">
        <f t="shared" si="134"/>
        <v>100</v>
      </c>
      <c r="BB374" s="12">
        <f t="shared" si="135"/>
        <v>0.8750000000000001</v>
      </c>
    </row>
    <row r="375" spans="4:54" ht="11.25">
      <c r="D375" s="12" t="s">
        <v>20</v>
      </c>
      <c r="AY375" s="7">
        <v>735.29</v>
      </c>
      <c r="AZ375" s="7">
        <v>735.29</v>
      </c>
      <c r="BA375" s="7">
        <f t="shared" si="134"/>
        <v>100</v>
      </c>
      <c r="BB375" s="12">
        <f t="shared" si="135"/>
        <v>0.8750000000000001</v>
      </c>
    </row>
    <row r="376" spans="4:54" ht="11.25">
      <c r="D376" s="12" t="s">
        <v>21</v>
      </c>
      <c r="AY376" s="7">
        <v>833</v>
      </c>
      <c r="AZ376" s="7">
        <v>833</v>
      </c>
      <c r="BA376" s="7">
        <f t="shared" si="134"/>
        <v>100</v>
      </c>
      <c r="BB376" s="12">
        <f t="shared" si="135"/>
        <v>0.8750000000000001</v>
      </c>
    </row>
    <row r="377" spans="4:54" ht="11.25">
      <c r="D377" s="12" t="s">
        <v>22</v>
      </c>
      <c r="AY377" s="7">
        <v>833.33</v>
      </c>
      <c r="AZ377" s="7">
        <v>833.33</v>
      </c>
      <c r="BA377" s="7">
        <f t="shared" si="134"/>
        <v>100</v>
      </c>
      <c r="BB377" s="12">
        <f t="shared" si="135"/>
        <v>0.8750000000000001</v>
      </c>
    </row>
    <row r="378" spans="50:90" ht="11.25">
      <c r="AX378" s="7">
        <v>0.07</v>
      </c>
      <c r="AY378" s="7" t="s">
        <v>82</v>
      </c>
      <c r="AZ378" s="7">
        <f>100*AX378</f>
        <v>7.000000000000001</v>
      </c>
      <c r="BA378" s="7" t="s">
        <v>83</v>
      </c>
      <c r="BB378" s="12">
        <f>SUM(BB370:BB377)</f>
        <v>7.000000000000001</v>
      </c>
      <c r="CG378" s="7">
        <f>SUM(E378,J378,O378,T378,Y378,AD378,AI378,AN378,AS378,AX378,BC378,BH378,BM378,BR378,BW378,CB378)</f>
        <v>0.07</v>
      </c>
      <c r="CJ378" s="7">
        <f>SUM(I378,N378,S378,X378,AC378,AH378,AM378,AR378,AW378,BB378,BG378,BL378,BQ378,BV378,CA378,CF378)</f>
        <v>7.000000000000001</v>
      </c>
      <c r="CK378" s="7">
        <f>SUM(G378,L378,Q378,V378,AA378,AF378,AK378,AP378,AU378,AZ378,BE378,BJ378,BO378,BT378,BY378,CD378)</f>
        <v>7.000000000000001</v>
      </c>
      <c r="CL378" s="7">
        <f>CJ378-CK378</f>
        <v>0</v>
      </c>
    </row>
    <row r="379" ht="11.25"/>
    <row r="380" ht="11.25"/>
    <row r="381" spans="2:54" ht="11.25">
      <c r="B381" s="7" t="s">
        <v>167</v>
      </c>
      <c r="C381" s="7" t="s">
        <v>168</v>
      </c>
      <c r="D381" s="12" t="s">
        <v>16</v>
      </c>
      <c r="AY381" s="7">
        <v>1176</v>
      </c>
      <c r="AZ381" s="7">
        <v>1176</v>
      </c>
      <c r="BA381" s="7">
        <f>AZ381/AY381*100</f>
        <v>100</v>
      </c>
      <c r="BB381" s="12">
        <f>BA381*$AX$389/8</f>
        <v>7.249999999999999</v>
      </c>
    </row>
    <row r="382" spans="4:54" ht="11.25">
      <c r="D382" s="12" t="s">
        <v>15</v>
      </c>
      <c r="AY382" s="7">
        <v>1422</v>
      </c>
      <c r="AZ382" s="7">
        <v>1422</v>
      </c>
      <c r="BA382" s="7">
        <f aca="true" t="shared" si="136" ref="BA382:BA388">AZ382/AY382*100</f>
        <v>100</v>
      </c>
      <c r="BB382" s="12">
        <f aca="true" t="shared" si="137" ref="BB382:BB388">BA382*$AX$389/8</f>
        <v>7.249999999999999</v>
      </c>
    </row>
    <row r="383" spans="4:54" ht="11.25">
      <c r="D383" s="12" t="s">
        <v>17</v>
      </c>
      <c r="AY383" s="7">
        <v>1323.53</v>
      </c>
      <c r="AZ383" s="7">
        <v>1323.53</v>
      </c>
      <c r="BA383" s="7">
        <f t="shared" si="136"/>
        <v>100</v>
      </c>
      <c r="BB383" s="12">
        <f t="shared" si="137"/>
        <v>7.249999999999999</v>
      </c>
    </row>
    <row r="384" spans="4:54" ht="11.25">
      <c r="D384" s="12" t="s">
        <v>18</v>
      </c>
      <c r="AY384" s="7">
        <v>1225</v>
      </c>
      <c r="AZ384" s="7">
        <v>1225</v>
      </c>
      <c r="BA384" s="7">
        <f t="shared" si="136"/>
        <v>100</v>
      </c>
      <c r="BB384" s="12">
        <f t="shared" si="137"/>
        <v>7.249999999999999</v>
      </c>
    </row>
    <row r="385" spans="4:54" ht="11.25">
      <c r="D385" s="12" t="s">
        <v>19</v>
      </c>
      <c r="AY385" s="7">
        <v>1348</v>
      </c>
      <c r="AZ385" s="7">
        <v>1348</v>
      </c>
      <c r="BA385" s="7">
        <f t="shared" si="136"/>
        <v>100</v>
      </c>
      <c r="BB385" s="12">
        <f t="shared" si="137"/>
        <v>7.249999999999999</v>
      </c>
    </row>
    <row r="386" spans="4:54" ht="11.25">
      <c r="D386" s="12" t="s">
        <v>20</v>
      </c>
      <c r="AY386" s="7">
        <v>1225.49</v>
      </c>
      <c r="AZ386" s="7">
        <v>1225.49</v>
      </c>
      <c r="BA386" s="7">
        <f t="shared" si="136"/>
        <v>100</v>
      </c>
      <c r="BB386" s="12">
        <f t="shared" si="137"/>
        <v>7.249999999999999</v>
      </c>
    </row>
    <row r="387" spans="4:54" ht="11.25">
      <c r="D387" s="12" t="s">
        <v>21</v>
      </c>
      <c r="AY387" s="7">
        <v>1372.55</v>
      </c>
      <c r="AZ387" s="7">
        <v>1372.55</v>
      </c>
      <c r="BA387" s="7">
        <f t="shared" si="136"/>
        <v>100</v>
      </c>
      <c r="BB387" s="12">
        <f t="shared" si="137"/>
        <v>7.249999999999999</v>
      </c>
    </row>
    <row r="388" spans="4:54" ht="11.25">
      <c r="D388" s="12" t="s">
        <v>22</v>
      </c>
      <c r="AY388" s="7">
        <v>1348.04</v>
      </c>
      <c r="AZ388" s="7">
        <v>1348.04</v>
      </c>
      <c r="BA388" s="7">
        <f t="shared" si="136"/>
        <v>100</v>
      </c>
      <c r="BB388" s="12">
        <f t="shared" si="137"/>
        <v>7.249999999999999</v>
      </c>
    </row>
    <row r="389" spans="50:90" ht="11.25">
      <c r="AX389" s="7">
        <v>0.58</v>
      </c>
      <c r="AY389" s="7" t="s">
        <v>82</v>
      </c>
      <c r="AZ389" s="7">
        <f>100*AX389</f>
        <v>57.99999999999999</v>
      </c>
      <c r="BA389" s="7" t="s">
        <v>83</v>
      </c>
      <c r="BB389" s="12">
        <f>SUM(BB381:BB388)</f>
        <v>57.99999999999999</v>
      </c>
      <c r="CG389" s="7">
        <f>SUM(E389,J389,O389,T389,Y389,AD389,AI389,AN389,AS389,AX389,BC389,BH389,BM389,BR389,BW389,CB389)</f>
        <v>0.58</v>
      </c>
      <c r="CJ389" s="7">
        <f>SUM(I389,N389,S389,X389,AC389,AH389,AM389,AR389,AW389,BB389,BG389,BL389,BQ389,BV389,CA389,CF389)</f>
        <v>57.99999999999999</v>
      </c>
      <c r="CK389" s="7">
        <f>SUM(G389,L389,Q389,V389,AA389,AF389,AK389,AP389,AU389,AZ389,BE389,BJ389,BO389,BT389,BY389,CD389)</f>
        <v>57.99999999999999</v>
      </c>
      <c r="CL389" s="7">
        <f>CJ389-CK389</f>
        <v>0</v>
      </c>
    </row>
    <row r="390" ht="11.25"/>
    <row r="391" ht="11.25"/>
    <row r="392" spans="2:54" ht="11.25">
      <c r="B392" s="7" t="s">
        <v>169</v>
      </c>
      <c r="C392" s="7" t="s">
        <v>170</v>
      </c>
      <c r="D392" s="12" t="s">
        <v>16</v>
      </c>
      <c r="AY392" s="7">
        <v>15</v>
      </c>
      <c r="AZ392" s="7">
        <v>15</v>
      </c>
      <c r="BA392" s="7">
        <f>AZ392/AY392*100</f>
        <v>100</v>
      </c>
      <c r="BB392" s="12">
        <f>BA392*$AX$400/8</f>
        <v>0.25</v>
      </c>
    </row>
    <row r="393" spans="4:54" ht="11.25">
      <c r="D393" s="12" t="s">
        <v>15</v>
      </c>
      <c r="AY393" s="7">
        <v>15</v>
      </c>
      <c r="AZ393" s="7">
        <v>15</v>
      </c>
      <c r="BA393" s="7">
        <f aca="true" t="shared" si="138" ref="BA393:BA399">AZ393/AY393*100</f>
        <v>100</v>
      </c>
      <c r="BB393" s="12">
        <f aca="true" t="shared" si="139" ref="BB393:BB399">BA393*$AX$400/8</f>
        <v>0.25</v>
      </c>
    </row>
    <row r="394" spans="4:54" ht="11.25">
      <c r="D394" s="12" t="s">
        <v>17</v>
      </c>
      <c r="AY394" s="7">
        <v>9.8</v>
      </c>
      <c r="AZ394" s="7">
        <v>9.8</v>
      </c>
      <c r="BA394" s="7">
        <f t="shared" si="138"/>
        <v>100</v>
      </c>
      <c r="BB394" s="12">
        <f t="shared" si="139"/>
        <v>0.25</v>
      </c>
    </row>
    <row r="395" spans="4:54" ht="11.25">
      <c r="D395" s="12" t="s">
        <v>18</v>
      </c>
      <c r="AY395" s="7">
        <v>14</v>
      </c>
      <c r="AZ395" s="7">
        <v>14</v>
      </c>
      <c r="BA395" s="7">
        <f t="shared" si="138"/>
        <v>100</v>
      </c>
      <c r="BB395" s="12">
        <f t="shared" si="139"/>
        <v>0.25</v>
      </c>
    </row>
    <row r="396" spans="4:54" ht="11.25">
      <c r="D396" s="12" t="s">
        <v>19</v>
      </c>
      <c r="AY396" s="7">
        <v>16</v>
      </c>
      <c r="AZ396" s="7">
        <v>16</v>
      </c>
      <c r="BA396" s="7">
        <f t="shared" si="138"/>
        <v>100</v>
      </c>
      <c r="BB396" s="12">
        <f t="shared" si="139"/>
        <v>0.25</v>
      </c>
    </row>
    <row r="397" spans="4:54" ht="11.25">
      <c r="D397" s="12" t="s">
        <v>20</v>
      </c>
      <c r="AY397" s="7">
        <v>14.71</v>
      </c>
      <c r="AZ397" s="7">
        <v>14.71</v>
      </c>
      <c r="BA397" s="7">
        <f t="shared" si="138"/>
        <v>100</v>
      </c>
      <c r="BB397" s="12">
        <f t="shared" si="139"/>
        <v>0.25</v>
      </c>
    </row>
    <row r="398" spans="4:54" ht="11.25">
      <c r="D398" s="12" t="s">
        <v>21</v>
      </c>
      <c r="AY398" s="7">
        <v>13.73</v>
      </c>
      <c r="AZ398" s="7">
        <v>13.73</v>
      </c>
      <c r="BA398" s="7">
        <f t="shared" si="138"/>
        <v>100</v>
      </c>
      <c r="BB398" s="12">
        <f t="shared" si="139"/>
        <v>0.25</v>
      </c>
    </row>
    <row r="399" spans="4:54" ht="11.25">
      <c r="D399" s="12" t="s">
        <v>22</v>
      </c>
      <c r="AY399" s="7">
        <v>14.71</v>
      </c>
      <c r="AZ399" s="7">
        <v>14.71</v>
      </c>
      <c r="BA399" s="7">
        <f t="shared" si="138"/>
        <v>100</v>
      </c>
      <c r="BB399" s="12">
        <f t="shared" si="139"/>
        <v>0.25</v>
      </c>
    </row>
    <row r="400" spans="50:90" ht="11.25">
      <c r="AX400" s="7">
        <v>0.02</v>
      </c>
      <c r="AY400" s="7" t="s">
        <v>82</v>
      </c>
      <c r="AZ400" s="7">
        <f>100*AX400</f>
        <v>2</v>
      </c>
      <c r="BA400" s="7" t="s">
        <v>83</v>
      </c>
      <c r="BB400" s="12">
        <f>SUM(BB392:BB399)</f>
        <v>2</v>
      </c>
      <c r="CG400" s="7">
        <f>SUM(E400,J400,O400,T400,Y400,AD400,AI400,AN400,AS400,AX400,BC400,BH400,BM400,BR400,BW400,CB400)</f>
        <v>0.02</v>
      </c>
      <c r="CJ400" s="7">
        <f>SUM(I400,N400,S400,X400,AC400,AH400,AM400,AR400,AW400,BB400,BG400,BL400,BQ400,BV400,CA400,CF400)</f>
        <v>2</v>
      </c>
      <c r="CK400" s="7">
        <f>SUM(G400,L400,Q400,V400,AA400,AF400,AK400,AP400,AU400,AZ400,BE400,BJ400,BO400,BT400,BY400,CD400)</f>
        <v>2</v>
      </c>
      <c r="CL400" s="7">
        <f>CJ400-CK400</f>
        <v>0</v>
      </c>
    </row>
    <row r="401" ht="11.25"/>
    <row r="402" ht="11.25"/>
    <row r="403" spans="2:54" ht="11.25">
      <c r="B403" s="7" t="s">
        <v>171</v>
      </c>
      <c r="D403" s="12" t="s">
        <v>16</v>
      </c>
      <c r="AY403" s="7">
        <v>5</v>
      </c>
      <c r="AZ403" s="7">
        <v>5</v>
      </c>
      <c r="BA403" s="7">
        <f>AZ403/AY403*100</f>
        <v>100</v>
      </c>
      <c r="BB403" s="12">
        <f>BA403*$AX$411/8</f>
        <v>0.625</v>
      </c>
    </row>
    <row r="404" spans="4:54" ht="11.25">
      <c r="D404" s="12" t="s">
        <v>15</v>
      </c>
      <c r="AY404" s="7">
        <v>2</v>
      </c>
      <c r="AZ404" s="7">
        <v>2</v>
      </c>
      <c r="BA404" s="7">
        <f aca="true" t="shared" si="140" ref="BA404:BA410">AZ404/AY404*100</f>
        <v>100</v>
      </c>
      <c r="BB404" s="12">
        <f aca="true" t="shared" si="141" ref="BB404:BB410">BA404*$AX$411/8</f>
        <v>0.625</v>
      </c>
    </row>
    <row r="405" spans="4:54" ht="11.25">
      <c r="D405" s="12" t="s">
        <v>17</v>
      </c>
      <c r="AY405" s="7">
        <v>0.98</v>
      </c>
      <c r="AZ405" s="7">
        <v>0.98</v>
      </c>
      <c r="BA405" s="7">
        <f t="shared" si="140"/>
        <v>100</v>
      </c>
      <c r="BB405" s="12">
        <f t="shared" si="141"/>
        <v>0.625</v>
      </c>
    </row>
    <row r="406" spans="4:54" ht="11.25">
      <c r="D406" s="12" t="s">
        <v>18</v>
      </c>
      <c r="AY406" s="7">
        <v>1</v>
      </c>
      <c r="AZ406" s="7">
        <v>1</v>
      </c>
      <c r="BA406" s="7">
        <f t="shared" si="140"/>
        <v>100</v>
      </c>
      <c r="BB406" s="12">
        <f t="shared" si="141"/>
        <v>0.625</v>
      </c>
    </row>
    <row r="407" spans="4:54" ht="11.25">
      <c r="D407" s="12" t="s">
        <v>19</v>
      </c>
      <c r="AY407" s="7">
        <v>3</v>
      </c>
      <c r="AZ407" s="7">
        <v>3</v>
      </c>
      <c r="BA407" s="7">
        <f t="shared" si="140"/>
        <v>100</v>
      </c>
      <c r="BB407" s="12">
        <f t="shared" si="141"/>
        <v>0.625</v>
      </c>
    </row>
    <row r="408" spans="4:54" ht="11.25">
      <c r="D408" s="12" t="s">
        <v>20</v>
      </c>
      <c r="AY408" s="7">
        <v>4.9</v>
      </c>
      <c r="AZ408" s="7">
        <v>4.9</v>
      </c>
      <c r="BA408" s="7">
        <f t="shared" si="140"/>
        <v>100</v>
      </c>
      <c r="BB408" s="12">
        <f t="shared" si="141"/>
        <v>0.625</v>
      </c>
    </row>
    <row r="409" spans="4:54" ht="11.25">
      <c r="D409" s="12" t="s">
        <v>21</v>
      </c>
      <c r="AY409" s="7">
        <v>4.9</v>
      </c>
      <c r="AZ409" s="7">
        <v>4.9</v>
      </c>
      <c r="BA409" s="7">
        <f t="shared" si="140"/>
        <v>100</v>
      </c>
      <c r="BB409" s="12">
        <f t="shared" si="141"/>
        <v>0.625</v>
      </c>
    </row>
    <row r="410" spans="4:54" ht="11.25">
      <c r="D410" s="12" t="s">
        <v>22</v>
      </c>
      <c r="AY410" s="7">
        <v>4.9</v>
      </c>
      <c r="AZ410" s="7">
        <v>4.9</v>
      </c>
      <c r="BA410" s="7">
        <f t="shared" si="140"/>
        <v>100</v>
      </c>
      <c r="BB410" s="12">
        <f t="shared" si="141"/>
        <v>0.625</v>
      </c>
    </row>
    <row r="411" spans="50:90" ht="11.25">
      <c r="AX411" s="7">
        <v>0.05</v>
      </c>
      <c r="AY411" s="7" t="s">
        <v>82</v>
      </c>
      <c r="AZ411" s="7">
        <f>100*AX411</f>
        <v>5</v>
      </c>
      <c r="BA411" s="7" t="s">
        <v>83</v>
      </c>
      <c r="BB411" s="12">
        <f>SUM(BB403:BB410)</f>
        <v>5</v>
      </c>
      <c r="CG411" s="7">
        <f>SUM(E411,J411,O411,T411,Y411,AD411,AI411,AN411,AS411,AX411,BC411,BH411,BM411,BR411,BW411,CB411)</f>
        <v>0.05</v>
      </c>
      <c r="CJ411" s="7">
        <f>SUM(I411,N411,S411,X411,AC411,AH411,AM411,AR411,AW411,BB411,BG411,BL411,BQ411,BV411,CA411,CF411)</f>
        <v>5</v>
      </c>
      <c r="CK411" s="7">
        <f>SUM(G411,L411,Q411,V411,AA411,AF411,AK411,AP411,AU411,AZ411,BE411,BJ411,BO411,BT411,BY411,CD411)</f>
        <v>5</v>
      </c>
      <c r="CL411" s="7">
        <f>CJ411-CK411</f>
        <v>0</v>
      </c>
    </row>
    <row r="412" ht="11.25"/>
    <row r="413" ht="11.25"/>
    <row r="414" spans="2:54" ht="11.25">
      <c r="B414" s="7" t="s">
        <v>172</v>
      </c>
      <c r="C414" s="7" t="s">
        <v>173</v>
      </c>
      <c r="D414" s="12" t="s">
        <v>16</v>
      </c>
      <c r="AY414" s="7">
        <v>284</v>
      </c>
      <c r="AZ414" s="7">
        <v>284</v>
      </c>
      <c r="BA414" s="7">
        <f>AZ414/AY414*100</f>
        <v>100</v>
      </c>
      <c r="BB414" s="12">
        <f>BA414*$AX$422/8</f>
        <v>0.25</v>
      </c>
    </row>
    <row r="415" spans="4:54" ht="11.25">
      <c r="D415" s="12" t="s">
        <v>15</v>
      </c>
      <c r="AY415" s="7">
        <v>319</v>
      </c>
      <c r="AZ415" s="7">
        <v>319</v>
      </c>
      <c r="BA415" s="7">
        <f aca="true" t="shared" si="142" ref="BA415:BA421">AZ415/AY415*100</f>
        <v>100</v>
      </c>
      <c r="BB415" s="12">
        <f aca="true" t="shared" si="143" ref="BB415:BB421">BA415*$AX$422/8</f>
        <v>0.25</v>
      </c>
    </row>
    <row r="416" spans="4:54" ht="11.25">
      <c r="D416" s="12" t="s">
        <v>17</v>
      </c>
      <c r="AY416" s="7">
        <v>196.08</v>
      </c>
      <c r="AZ416" s="7">
        <v>196.08</v>
      </c>
      <c r="BA416" s="7">
        <f t="shared" si="142"/>
        <v>100</v>
      </c>
      <c r="BB416" s="12">
        <f t="shared" si="143"/>
        <v>0.25</v>
      </c>
    </row>
    <row r="417" spans="4:54" ht="11.25">
      <c r="D417" s="12" t="s">
        <v>18</v>
      </c>
      <c r="AY417" s="20">
        <v>368</v>
      </c>
      <c r="AZ417" s="20">
        <v>368</v>
      </c>
      <c r="BA417" s="7">
        <f t="shared" si="142"/>
        <v>100</v>
      </c>
      <c r="BB417" s="12">
        <f t="shared" si="143"/>
        <v>0.25</v>
      </c>
    </row>
    <row r="418" spans="4:54" ht="11.25">
      <c r="D418" s="12" t="s">
        <v>19</v>
      </c>
      <c r="AY418" s="7">
        <v>196</v>
      </c>
      <c r="AZ418" s="7">
        <v>196</v>
      </c>
      <c r="BA418" s="7">
        <f t="shared" si="142"/>
        <v>100</v>
      </c>
      <c r="BB418" s="12">
        <f t="shared" si="143"/>
        <v>0.25</v>
      </c>
    </row>
    <row r="419" spans="4:54" ht="11.25">
      <c r="D419" s="12" t="s">
        <v>20</v>
      </c>
      <c r="AY419" s="7">
        <v>122.55</v>
      </c>
      <c r="AZ419" s="7">
        <v>122.55</v>
      </c>
      <c r="BA419" s="7">
        <f t="shared" si="142"/>
        <v>100</v>
      </c>
      <c r="BB419" s="12">
        <f t="shared" si="143"/>
        <v>0.25</v>
      </c>
    </row>
    <row r="420" spans="4:54" ht="11.25">
      <c r="D420" s="12" t="s">
        <v>21</v>
      </c>
      <c r="AY420" s="7">
        <v>196.08</v>
      </c>
      <c r="AZ420" s="7">
        <v>196.08</v>
      </c>
      <c r="BA420" s="7">
        <f t="shared" si="142"/>
        <v>100</v>
      </c>
      <c r="BB420" s="12">
        <f t="shared" si="143"/>
        <v>0.25</v>
      </c>
    </row>
    <row r="421" spans="4:54" ht="11.25">
      <c r="D421" s="12" t="s">
        <v>22</v>
      </c>
      <c r="AY421" s="7">
        <v>367.65</v>
      </c>
      <c r="AZ421" s="7">
        <v>367.65</v>
      </c>
      <c r="BA421" s="7">
        <f t="shared" si="142"/>
        <v>100</v>
      </c>
      <c r="BB421" s="12">
        <f t="shared" si="143"/>
        <v>0.25</v>
      </c>
    </row>
    <row r="422" spans="50:90" ht="11.25">
      <c r="AX422" s="7">
        <v>0.02</v>
      </c>
      <c r="AY422" s="7" t="s">
        <v>82</v>
      </c>
      <c r="AZ422" s="7">
        <f>100*AX422</f>
        <v>2</v>
      </c>
      <c r="BA422" s="7" t="s">
        <v>83</v>
      </c>
      <c r="BB422" s="12">
        <f>SUM(BB414:BB421)</f>
        <v>2</v>
      </c>
      <c r="CG422" s="7">
        <f>SUM(E422,J422,O422,T422,Y422,AD422,AI422,AN422,AS422,AX422,BC422,BH422,BM422,BR422,BW422,CB422)</f>
        <v>0.02</v>
      </c>
      <c r="CJ422" s="7">
        <f>SUM(I422,N422,S422,X422,AC422,AH422,AM422,AR422,AW422,BB422,BG422,BL422,BQ422,BV422,CA422,CF422)</f>
        <v>2</v>
      </c>
      <c r="CK422" s="7">
        <f>SUM(G422,L422,Q422,V422,AA422,AF422,AK422,AP422,AU422,AZ422,BE422,BJ422,BO422,BT422,BY422,CD422)</f>
        <v>2</v>
      </c>
      <c r="CL422" s="7">
        <f>CJ422-CK422</f>
        <v>0</v>
      </c>
    </row>
    <row r="423" ht="11.25"/>
    <row r="424" ht="11.25"/>
    <row r="425" spans="2:54" ht="11.25">
      <c r="B425" s="15" t="s">
        <v>174</v>
      </c>
      <c r="C425" s="7" t="s">
        <v>170</v>
      </c>
      <c r="D425" s="12" t="s">
        <v>16</v>
      </c>
      <c r="AY425" s="7">
        <v>784</v>
      </c>
      <c r="AZ425" s="7">
        <v>784</v>
      </c>
      <c r="BA425" s="7">
        <f>AZ425/AY425*100</f>
        <v>100</v>
      </c>
      <c r="BB425" s="12">
        <f>BA425*$AX$433/7</f>
        <v>0.42857142857142855</v>
      </c>
    </row>
    <row r="426" spans="4:52" ht="11.25">
      <c r="D426" s="12" t="s">
        <v>15</v>
      </c>
      <c r="AY426" s="20"/>
      <c r="AZ426" s="20"/>
    </row>
    <row r="427" spans="4:54" ht="11.25">
      <c r="D427" s="12" t="s">
        <v>17</v>
      </c>
      <c r="AY427" s="7">
        <v>833</v>
      </c>
      <c r="AZ427" s="7">
        <v>833</v>
      </c>
      <c r="BA427" s="7">
        <f aca="true" t="shared" si="144" ref="BA427:BA432">AZ427/AY427*100</f>
        <v>100</v>
      </c>
      <c r="BB427" s="12">
        <f aca="true" t="shared" si="145" ref="BB427:BB432">BA427*$AX$433/7</f>
        <v>0.42857142857142855</v>
      </c>
    </row>
    <row r="428" spans="4:54" ht="11.25">
      <c r="D428" s="12" t="s">
        <v>18</v>
      </c>
      <c r="AY428" s="7">
        <v>343</v>
      </c>
      <c r="AZ428" s="7">
        <v>343</v>
      </c>
      <c r="BA428" s="7">
        <f t="shared" si="144"/>
        <v>100</v>
      </c>
      <c r="BB428" s="12">
        <f t="shared" si="145"/>
        <v>0.42857142857142855</v>
      </c>
    </row>
    <row r="429" spans="4:54" ht="11.25">
      <c r="D429" s="12" t="s">
        <v>19</v>
      </c>
      <c r="AY429" s="7">
        <v>833</v>
      </c>
      <c r="AZ429" s="7">
        <v>833</v>
      </c>
      <c r="BA429" s="7">
        <f t="shared" si="144"/>
        <v>100</v>
      </c>
      <c r="BB429" s="12">
        <f t="shared" si="145"/>
        <v>0.42857142857142855</v>
      </c>
    </row>
    <row r="430" spans="4:54" ht="11.25">
      <c r="D430" s="12" t="s">
        <v>20</v>
      </c>
      <c r="AY430" s="7">
        <v>318.63</v>
      </c>
      <c r="AZ430" s="7">
        <v>318.63</v>
      </c>
      <c r="BA430" s="7">
        <f t="shared" si="144"/>
        <v>100</v>
      </c>
      <c r="BB430" s="12">
        <f t="shared" si="145"/>
        <v>0.42857142857142855</v>
      </c>
    </row>
    <row r="431" spans="4:54" ht="11.25">
      <c r="D431" s="12" t="s">
        <v>21</v>
      </c>
      <c r="AY431" s="7">
        <v>784.31</v>
      </c>
      <c r="AZ431" s="7">
        <v>784.31</v>
      </c>
      <c r="BA431" s="7">
        <f t="shared" si="144"/>
        <v>100</v>
      </c>
      <c r="BB431" s="12">
        <f t="shared" si="145"/>
        <v>0.42857142857142855</v>
      </c>
    </row>
    <row r="432" spans="4:54" ht="11.25">
      <c r="D432" s="12" t="s">
        <v>22</v>
      </c>
      <c r="AY432" s="7">
        <v>514.71</v>
      </c>
      <c r="AZ432" s="7">
        <v>514.71</v>
      </c>
      <c r="BA432" s="7">
        <f t="shared" si="144"/>
        <v>100</v>
      </c>
      <c r="BB432" s="12">
        <f t="shared" si="145"/>
        <v>0.42857142857142855</v>
      </c>
    </row>
    <row r="433" spans="50:90" ht="11.25">
      <c r="AX433" s="7">
        <v>0.03</v>
      </c>
      <c r="AY433" s="7" t="s">
        <v>82</v>
      </c>
      <c r="AZ433" s="7">
        <f>100*AX433</f>
        <v>3</v>
      </c>
      <c r="BA433" s="7" t="s">
        <v>83</v>
      </c>
      <c r="BB433" s="12">
        <f>SUM(BB425:BB432)</f>
        <v>2.9999999999999996</v>
      </c>
      <c r="CG433" s="7">
        <f>SUM(E433,J433,O433,T433,Y433,AD433,AI433,AN433,AS433,AX433,BC433,BH433,BM433,BR433,BW433,CB433)</f>
        <v>0.03</v>
      </c>
      <c r="CJ433" s="7">
        <f>SUM(I433,N433,S433,X433,AC433,AH433,AM433,AR433,AW433,BB433,BG433,BL433,BQ433,BV433,CA433,CF433)</f>
        <v>2.9999999999999996</v>
      </c>
      <c r="CK433" s="7">
        <f>SUM(G433,L433,Q433,V433,AA433,AF433,AK433,AP433,AU433,AZ433,BE433,BJ433,BO433,BT433,BY433,CD433)</f>
        <v>3</v>
      </c>
      <c r="CL433" s="7">
        <f>CJ433-CK433</f>
        <v>0</v>
      </c>
    </row>
    <row r="434" ht="11.25"/>
    <row r="435" ht="11.25"/>
    <row r="436" spans="2:54" ht="11.25">
      <c r="B436" s="7" t="s">
        <v>175</v>
      </c>
      <c r="C436" s="7" t="s">
        <v>170</v>
      </c>
      <c r="D436" s="12" t="s">
        <v>16</v>
      </c>
      <c r="AY436" s="7">
        <v>59</v>
      </c>
      <c r="AZ436" s="7">
        <v>59</v>
      </c>
      <c r="BA436" s="7">
        <f>AZ436/AY436*100</f>
        <v>100</v>
      </c>
      <c r="BB436" s="12">
        <f>BA436*$AX$444/8</f>
        <v>4.625</v>
      </c>
    </row>
    <row r="437" spans="4:54" ht="11.25">
      <c r="D437" s="12" t="s">
        <v>15</v>
      </c>
      <c r="AY437" s="7">
        <v>49</v>
      </c>
      <c r="AZ437" s="7">
        <v>49</v>
      </c>
      <c r="BA437" s="7">
        <f aca="true" t="shared" si="146" ref="BA437:BA443">AZ437/AY437*100</f>
        <v>100</v>
      </c>
      <c r="BB437" s="12">
        <f aca="true" t="shared" si="147" ref="BB437:BB443">BA437*$AX$444/8</f>
        <v>4.625</v>
      </c>
    </row>
    <row r="438" spans="4:54" ht="11.25">
      <c r="D438" s="12" t="s">
        <v>17</v>
      </c>
      <c r="AY438" s="7">
        <v>49.02</v>
      </c>
      <c r="AZ438" s="7">
        <v>49.02</v>
      </c>
      <c r="BA438" s="7">
        <f t="shared" si="146"/>
        <v>100</v>
      </c>
      <c r="BB438" s="12">
        <f t="shared" si="147"/>
        <v>4.625</v>
      </c>
    </row>
    <row r="439" spans="4:54" ht="11.25">
      <c r="D439" s="12" t="s">
        <v>18</v>
      </c>
      <c r="AY439" s="7">
        <v>29</v>
      </c>
      <c r="AZ439" s="7">
        <v>29</v>
      </c>
      <c r="BA439" s="7">
        <f t="shared" si="146"/>
        <v>100</v>
      </c>
      <c r="BB439" s="12">
        <f t="shared" si="147"/>
        <v>4.625</v>
      </c>
    </row>
    <row r="440" spans="4:54" ht="11.25">
      <c r="D440" s="12" t="s">
        <v>19</v>
      </c>
      <c r="AY440" s="7">
        <v>44</v>
      </c>
      <c r="AZ440" s="7">
        <v>44</v>
      </c>
      <c r="BA440" s="7">
        <f t="shared" si="146"/>
        <v>100</v>
      </c>
      <c r="BB440" s="12">
        <f t="shared" si="147"/>
        <v>4.625</v>
      </c>
    </row>
    <row r="441" spans="4:54" ht="11.25">
      <c r="D441" s="12" t="s">
        <v>20</v>
      </c>
      <c r="AY441" s="7">
        <v>49.02</v>
      </c>
      <c r="AZ441" s="7">
        <v>49.02</v>
      </c>
      <c r="BA441" s="7">
        <f t="shared" si="146"/>
        <v>100</v>
      </c>
      <c r="BB441" s="12">
        <f t="shared" si="147"/>
        <v>4.625</v>
      </c>
    </row>
    <row r="442" spans="4:54" ht="11.25">
      <c r="D442" s="12" t="s">
        <v>21</v>
      </c>
      <c r="AY442" s="7">
        <v>34.31</v>
      </c>
      <c r="AZ442" s="7">
        <v>34.31</v>
      </c>
      <c r="BA442" s="7">
        <f t="shared" si="146"/>
        <v>100</v>
      </c>
      <c r="BB442" s="12">
        <f t="shared" si="147"/>
        <v>4.625</v>
      </c>
    </row>
    <row r="443" spans="4:54" ht="11.25">
      <c r="D443" s="12" t="s">
        <v>22</v>
      </c>
      <c r="AY443" s="7">
        <v>49.02</v>
      </c>
      <c r="AZ443" s="7">
        <v>49.02</v>
      </c>
      <c r="BA443" s="7">
        <f t="shared" si="146"/>
        <v>100</v>
      </c>
      <c r="BB443" s="12">
        <f t="shared" si="147"/>
        <v>4.625</v>
      </c>
    </row>
    <row r="444" spans="50:90" ht="11.25">
      <c r="AX444" s="7">
        <v>0.37</v>
      </c>
      <c r="AY444" s="7" t="s">
        <v>82</v>
      </c>
      <c r="AZ444" s="7">
        <f>100*AX444</f>
        <v>37</v>
      </c>
      <c r="BA444" s="7" t="s">
        <v>83</v>
      </c>
      <c r="BB444" s="12">
        <f>SUM(BB436:BB443)</f>
        <v>37</v>
      </c>
      <c r="CG444" s="7">
        <f>SUM(E444,J444,O444,T444,Y444,AD444,AI444,AN444,AS444,AX444,BC444,BH444,BM444,BR444,BW444,CB444)</f>
        <v>0.37</v>
      </c>
      <c r="CJ444" s="7">
        <f>SUM(I444,N444,S444,X444,AC444,AH444,AM444,AR444,AW444,BB444,BG444,BL444,BQ444,BV444,CA444,CF444)</f>
        <v>37</v>
      </c>
      <c r="CK444" s="7">
        <f>SUM(G444,L444,Q444,V444,AA444,AF444,AK444,AP444,AU444,AZ444,BE444,BJ444,BO444,BT444,BY444,CD444)</f>
        <v>37</v>
      </c>
      <c r="CL444" s="7">
        <f>CJ444-CK444</f>
        <v>0</v>
      </c>
    </row>
    <row r="445" ht="11.25"/>
    <row r="446" ht="11.25"/>
    <row r="447" spans="2:54" ht="11.25">
      <c r="B447" s="7" t="s">
        <v>176</v>
      </c>
      <c r="C447" s="7" t="s">
        <v>170</v>
      </c>
      <c r="D447" s="12" t="s">
        <v>16</v>
      </c>
      <c r="AY447" s="7">
        <v>309</v>
      </c>
      <c r="AZ447" s="7">
        <v>309</v>
      </c>
      <c r="BA447" s="7">
        <f>AZ447/AY447*100</f>
        <v>100</v>
      </c>
      <c r="BB447" s="12">
        <f>BA447*$AX$455/8</f>
        <v>1.875</v>
      </c>
    </row>
    <row r="448" spans="4:54" ht="11.25">
      <c r="D448" s="12" t="s">
        <v>15</v>
      </c>
      <c r="AY448" s="7">
        <v>294</v>
      </c>
      <c r="AZ448" s="7">
        <v>294</v>
      </c>
      <c r="BA448" s="7">
        <f aca="true" t="shared" si="148" ref="BA448:BA454">AZ448/AY448*100</f>
        <v>100</v>
      </c>
      <c r="BB448" s="12">
        <f aca="true" t="shared" si="149" ref="BB448:BB454">BA448*$AX$455/8</f>
        <v>1.875</v>
      </c>
    </row>
    <row r="449" spans="4:54" ht="11.25">
      <c r="D449" s="12" t="s">
        <v>17</v>
      </c>
      <c r="AY449" s="7">
        <v>275</v>
      </c>
      <c r="AZ449" s="7">
        <v>275</v>
      </c>
      <c r="BA449" s="7">
        <f t="shared" si="148"/>
        <v>100</v>
      </c>
      <c r="BB449" s="12">
        <f t="shared" si="149"/>
        <v>1.875</v>
      </c>
    </row>
    <row r="450" spans="4:54" ht="11.25">
      <c r="D450" s="12" t="s">
        <v>18</v>
      </c>
      <c r="AY450" s="7">
        <v>270</v>
      </c>
      <c r="AZ450" s="7">
        <v>270</v>
      </c>
      <c r="BA450" s="7">
        <f t="shared" si="148"/>
        <v>100</v>
      </c>
      <c r="BB450" s="12">
        <f t="shared" si="149"/>
        <v>1.875</v>
      </c>
    </row>
    <row r="451" spans="4:54" ht="11.25">
      <c r="D451" s="12" t="s">
        <v>19</v>
      </c>
      <c r="AY451" s="7">
        <v>294</v>
      </c>
      <c r="AZ451" s="7">
        <v>294</v>
      </c>
      <c r="BA451" s="7">
        <f t="shared" si="148"/>
        <v>100</v>
      </c>
      <c r="BB451" s="12">
        <f t="shared" si="149"/>
        <v>1.875</v>
      </c>
    </row>
    <row r="452" spans="4:54" ht="11.25">
      <c r="D452" s="12" t="s">
        <v>20</v>
      </c>
      <c r="AY452" s="7">
        <v>328.43</v>
      </c>
      <c r="AZ452" s="7">
        <v>328.43</v>
      </c>
      <c r="BA452" s="7">
        <f t="shared" si="148"/>
        <v>100</v>
      </c>
      <c r="BB452" s="12">
        <f t="shared" si="149"/>
        <v>1.875</v>
      </c>
    </row>
    <row r="453" spans="4:54" ht="11.25">
      <c r="D453" s="12" t="s">
        <v>21</v>
      </c>
      <c r="AY453" s="7">
        <v>284.31</v>
      </c>
      <c r="AZ453" s="7">
        <v>284.31</v>
      </c>
      <c r="BA453" s="7">
        <f t="shared" si="148"/>
        <v>100</v>
      </c>
      <c r="BB453" s="12">
        <f t="shared" si="149"/>
        <v>1.875</v>
      </c>
    </row>
    <row r="454" spans="4:54" ht="11.25">
      <c r="D454" s="12" t="s">
        <v>22</v>
      </c>
      <c r="AY454" s="7">
        <v>284.31</v>
      </c>
      <c r="AZ454" s="7">
        <v>284.31</v>
      </c>
      <c r="BA454" s="7">
        <f t="shared" si="148"/>
        <v>100</v>
      </c>
      <c r="BB454" s="12">
        <f t="shared" si="149"/>
        <v>1.875</v>
      </c>
    </row>
    <row r="455" spans="50:90" ht="11.25">
      <c r="AX455" s="7">
        <v>0.15</v>
      </c>
      <c r="AY455" s="7" t="s">
        <v>82</v>
      </c>
      <c r="AZ455" s="7">
        <f>100*AX455</f>
        <v>15</v>
      </c>
      <c r="BA455" s="7" t="s">
        <v>83</v>
      </c>
      <c r="BB455" s="12">
        <f>SUM(BB447:BB454)</f>
        <v>15</v>
      </c>
      <c r="CG455" s="7">
        <f>SUM(E455,J455,O455,T455,Y455,AD455,AI455,AN455,AS455,AX455,BC455,BH455,BM455,BR455,BW455,CB455)</f>
        <v>0.15</v>
      </c>
      <c r="CJ455" s="7">
        <f>SUM(I455,N455,S455,X455,AC455,AH455,AM455,AR455,AW455,BB455,BG455,BL455,BQ455,BV455,CA455,CF455)</f>
        <v>15</v>
      </c>
      <c r="CK455" s="7">
        <f>SUM(G455,L455,Q455,V455,AA455,AF455,AK455,AP455,AU455,AZ455,BE455,BJ455,BO455,BT455,BY455,CD455)</f>
        <v>15</v>
      </c>
      <c r="CL455" s="7">
        <f>CJ455-CK455</f>
        <v>0</v>
      </c>
    </row>
    <row r="456" ht="11.25"/>
    <row r="457" ht="11.25"/>
    <row r="458" spans="2:54" ht="11.25">
      <c r="B458" s="7" t="s">
        <v>177</v>
      </c>
      <c r="C458" s="7" t="s">
        <v>170</v>
      </c>
      <c r="D458" s="12" t="s">
        <v>16</v>
      </c>
      <c r="AY458" s="7">
        <v>225</v>
      </c>
      <c r="AZ458" s="7">
        <v>225</v>
      </c>
      <c r="BA458" s="7">
        <f>AZ458/AY458*100</f>
        <v>100</v>
      </c>
      <c r="BB458" s="12">
        <f>BA458*$AX$466/8</f>
        <v>2.25</v>
      </c>
    </row>
    <row r="459" spans="4:54" ht="11.25">
      <c r="D459" s="12" t="s">
        <v>15</v>
      </c>
      <c r="AY459" s="7">
        <v>245</v>
      </c>
      <c r="AZ459" s="7">
        <v>245</v>
      </c>
      <c r="BA459" s="7">
        <f aca="true" t="shared" si="150" ref="BA459:BA465">AZ459/AY459*100</f>
        <v>100</v>
      </c>
      <c r="BB459" s="12">
        <f aca="true" t="shared" si="151" ref="BB459:BB465">BA459*$AX$466/8</f>
        <v>2.25</v>
      </c>
    </row>
    <row r="460" spans="4:54" ht="11.25">
      <c r="D460" s="12" t="s">
        <v>17</v>
      </c>
      <c r="AY460" s="7">
        <v>245</v>
      </c>
      <c r="AZ460" s="7">
        <v>245</v>
      </c>
      <c r="BA460" s="7">
        <f t="shared" si="150"/>
        <v>100</v>
      </c>
      <c r="BB460" s="12">
        <f t="shared" si="151"/>
        <v>2.25</v>
      </c>
    </row>
    <row r="461" spans="4:54" ht="11.25">
      <c r="D461" s="12" t="s">
        <v>18</v>
      </c>
      <c r="AY461" s="7">
        <v>245</v>
      </c>
      <c r="AZ461" s="7">
        <v>245</v>
      </c>
      <c r="BA461" s="7">
        <f t="shared" si="150"/>
        <v>100</v>
      </c>
      <c r="BB461" s="12">
        <f t="shared" si="151"/>
        <v>2.25</v>
      </c>
    </row>
    <row r="462" spans="4:54" ht="11.25">
      <c r="D462" s="12" t="s">
        <v>19</v>
      </c>
      <c r="AY462" s="7">
        <v>245</v>
      </c>
      <c r="AZ462" s="7">
        <v>245</v>
      </c>
      <c r="BA462" s="7">
        <f t="shared" si="150"/>
        <v>100</v>
      </c>
      <c r="BB462" s="12">
        <f t="shared" si="151"/>
        <v>2.25</v>
      </c>
    </row>
    <row r="463" spans="4:54" ht="11.25">
      <c r="D463" s="12" t="s">
        <v>20</v>
      </c>
      <c r="AY463" s="7">
        <v>250</v>
      </c>
      <c r="AZ463" s="7">
        <v>250</v>
      </c>
      <c r="BA463" s="7">
        <f t="shared" si="150"/>
        <v>100</v>
      </c>
      <c r="BB463" s="12">
        <f t="shared" si="151"/>
        <v>2.25</v>
      </c>
    </row>
    <row r="464" spans="4:54" ht="11.25">
      <c r="D464" s="12" t="s">
        <v>21</v>
      </c>
      <c r="AY464" s="7">
        <v>274.51</v>
      </c>
      <c r="AZ464" s="7">
        <v>274.51</v>
      </c>
      <c r="BA464" s="7">
        <f t="shared" si="150"/>
        <v>100</v>
      </c>
      <c r="BB464" s="12">
        <f t="shared" si="151"/>
        <v>2.25</v>
      </c>
    </row>
    <row r="465" spans="4:54" ht="11.25">
      <c r="D465" s="12" t="s">
        <v>22</v>
      </c>
      <c r="AY465" s="7">
        <v>275</v>
      </c>
      <c r="AZ465" s="7">
        <v>275</v>
      </c>
      <c r="BA465" s="7">
        <f t="shared" si="150"/>
        <v>100</v>
      </c>
      <c r="BB465" s="12">
        <f t="shared" si="151"/>
        <v>2.25</v>
      </c>
    </row>
    <row r="466" spans="50:90" ht="11.25">
      <c r="AX466" s="7">
        <v>0.18</v>
      </c>
      <c r="AY466" s="7" t="s">
        <v>82</v>
      </c>
      <c r="AZ466" s="7">
        <f>100*AX466</f>
        <v>18</v>
      </c>
      <c r="BA466" s="7" t="s">
        <v>83</v>
      </c>
      <c r="BB466" s="12">
        <f>SUM(BB458:BB465)</f>
        <v>18</v>
      </c>
      <c r="CG466" s="7">
        <f>SUM(E466,J466,O466,T466,Y466,AD466,AI466,AN466,AS466,AX466,BC466,BH466,BM466,BR466,BW466,CB466)</f>
        <v>0.18</v>
      </c>
      <c r="CJ466" s="7">
        <f>SUM(I466,N466,S466,X466,AC466,AH466,AM466,AR466,AW466,BB466,BG466,BL466,BQ466,BV466,CA466,CF466)</f>
        <v>18</v>
      </c>
      <c r="CK466" s="7">
        <f>SUM(G466,L466,Q466,V466,AA466,AF466,AK466,AP466,AU466,AZ466,BE466,BJ466,BO466,BT466,BY466,CD466)</f>
        <v>18</v>
      </c>
      <c r="CL466" s="7">
        <f>CJ466-CK466</f>
        <v>0</v>
      </c>
    </row>
    <row r="467" ht="11.25"/>
    <row r="468" ht="11.25"/>
    <row r="469" spans="2:54" ht="11.25">
      <c r="B469" s="7" t="s">
        <v>178</v>
      </c>
      <c r="C469" s="7" t="s">
        <v>170</v>
      </c>
      <c r="D469" s="12" t="s">
        <v>16</v>
      </c>
      <c r="AY469" s="7">
        <v>10</v>
      </c>
      <c r="AZ469" s="7">
        <v>10</v>
      </c>
      <c r="BA469" s="7">
        <f>AZ469/AY469*100</f>
        <v>100</v>
      </c>
      <c r="BB469" s="12">
        <f>BA469*$AX$477/8</f>
        <v>1.5</v>
      </c>
    </row>
    <row r="470" spans="4:54" ht="11.25">
      <c r="D470" s="12" t="s">
        <v>15</v>
      </c>
      <c r="AY470" s="7">
        <v>15</v>
      </c>
      <c r="AZ470" s="7">
        <v>15</v>
      </c>
      <c r="BA470" s="7">
        <f aca="true" t="shared" si="152" ref="BA470:BA476">AZ470/AY470*100</f>
        <v>100</v>
      </c>
      <c r="BB470" s="12">
        <f aca="true" t="shared" si="153" ref="BB470:BB476">BA470*$AX$477/8</f>
        <v>1.5</v>
      </c>
    </row>
    <row r="471" spans="4:54" ht="11.25">
      <c r="D471" s="12" t="s">
        <v>17</v>
      </c>
      <c r="AY471" s="7">
        <v>7.84</v>
      </c>
      <c r="AZ471" s="7">
        <v>7.84</v>
      </c>
      <c r="BA471" s="7">
        <f t="shared" si="152"/>
        <v>100</v>
      </c>
      <c r="BB471" s="12">
        <f t="shared" si="153"/>
        <v>1.5</v>
      </c>
    </row>
    <row r="472" spans="4:54" ht="11.25">
      <c r="D472" s="12" t="s">
        <v>18</v>
      </c>
      <c r="AY472" s="7">
        <v>10</v>
      </c>
      <c r="AZ472" s="7">
        <v>10</v>
      </c>
      <c r="BA472" s="7">
        <f t="shared" si="152"/>
        <v>100</v>
      </c>
      <c r="BB472" s="12">
        <f t="shared" si="153"/>
        <v>1.5</v>
      </c>
    </row>
    <row r="473" spans="4:54" ht="11.25">
      <c r="D473" s="12" t="s">
        <v>19</v>
      </c>
      <c r="AY473" s="7">
        <v>18</v>
      </c>
      <c r="AZ473" s="7">
        <v>18</v>
      </c>
      <c r="BA473" s="7">
        <f t="shared" si="152"/>
        <v>100</v>
      </c>
      <c r="BB473" s="12">
        <f t="shared" si="153"/>
        <v>1.5</v>
      </c>
    </row>
    <row r="474" spans="4:54" ht="11.25">
      <c r="D474" s="12" t="s">
        <v>20</v>
      </c>
      <c r="AY474" s="7">
        <v>9.8</v>
      </c>
      <c r="AZ474" s="7">
        <v>9.8</v>
      </c>
      <c r="BA474" s="7">
        <f t="shared" si="152"/>
        <v>100</v>
      </c>
      <c r="BB474" s="12">
        <f t="shared" si="153"/>
        <v>1.5</v>
      </c>
    </row>
    <row r="475" spans="4:54" ht="11.25">
      <c r="D475" s="12" t="s">
        <v>21</v>
      </c>
      <c r="AY475" s="7">
        <v>9.8</v>
      </c>
      <c r="AZ475" s="7">
        <v>9.8</v>
      </c>
      <c r="BA475" s="7">
        <f t="shared" si="152"/>
        <v>100</v>
      </c>
      <c r="BB475" s="12">
        <f t="shared" si="153"/>
        <v>1.5</v>
      </c>
    </row>
    <row r="476" spans="4:54" ht="11.25">
      <c r="D476" s="12" t="s">
        <v>22</v>
      </c>
      <c r="AY476" s="7">
        <v>9.8</v>
      </c>
      <c r="AZ476" s="7">
        <v>9.8</v>
      </c>
      <c r="BA476" s="7">
        <f t="shared" si="152"/>
        <v>100</v>
      </c>
      <c r="BB476" s="12">
        <f t="shared" si="153"/>
        <v>1.5</v>
      </c>
    </row>
    <row r="477" spans="50:90" ht="11.25">
      <c r="AX477" s="7">
        <v>0.12</v>
      </c>
      <c r="AY477" s="7" t="s">
        <v>82</v>
      </c>
      <c r="AZ477" s="7">
        <f>100*AX477</f>
        <v>12</v>
      </c>
      <c r="BA477" s="7" t="s">
        <v>83</v>
      </c>
      <c r="BB477" s="12">
        <f>SUM(BB469:BB476)</f>
        <v>12</v>
      </c>
      <c r="CG477" s="7">
        <f>SUM(E477,J477,O477,T477,Y477,AD477,AI477,AN477,AS477,AX477,BC477,BH477,BM477,BR477,BW477,CB477)</f>
        <v>0.12</v>
      </c>
      <c r="CJ477" s="7">
        <f>SUM(I477,N477,S477,X477,AC477,AH477,AM477,AR477,AW477,BB477,BG477,BL477,BQ477,BV477,CA477,CF477)</f>
        <v>12</v>
      </c>
      <c r="CK477" s="7">
        <f>SUM(G477,L477,Q477,V477,AA477,AF477,AK477,AP477,AU477,AZ477,BE477,BJ477,BO477,BT477,BY477,CD477)</f>
        <v>12</v>
      </c>
      <c r="CL477" s="7">
        <f>CJ477-CK477</f>
        <v>0</v>
      </c>
    </row>
    <row r="478" ht="11.25"/>
    <row r="479" ht="11.25"/>
    <row r="480" spans="2:54" ht="11.25">
      <c r="B480" s="7" t="s">
        <v>179</v>
      </c>
      <c r="C480" s="7" t="s">
        <v>70</v>
      </c>
      <c r="D480" s="12" t="s">
        <v>16</v>
      </c>
      <c r="AY480" s="7">
        <v>221</v>
      </c>
      <c r="AZ480" s="7">
        <v>221</v>
      </c>
      <c r="BA480" s="7">
        <f>AZ480/AY480*100</f>
        <v>100</v>
      </c>
      <c r="BB480" s="12">
        <f>BA480*$AX$488/8</f>
        <v>2</v>
      </c>
    </row>
    <row r="481" spans="4:54" ht="11.25">
      <c r="D481" s="12" t="s">
        <v>15</v>
      </c>
      <c r="AY481" s="7">
        <v>392</v>
      </c>
      <c r="AZ481" s="7">
        <v>392</v>
      </c>
      <c r="BA481" s="7">
        <f aca="true" t="shared" si="154" ref="BA481:BA487">AZ481/AY481*100</f>
        <v>100</v>
      </c>
      <c r="BB481" s="12">
        <f aca="true" t="shared" si="155" ref="BB481:BB487">BA481*$AX$488/8</f>
        <v>2</v>
      </c>
    </row>
    <row r="482" spans="4:54" ht="11.25">
      <c r="D482" s="12" t="s">
        <v>17</v>
      </c>
      <c r="AY482" s="7">
        <v>375</v>
      </c>
      <c r="AZ482" s="7">
        <v>375</v>
      </c>
      <c r="BA482" s="7">
        <f t="shared" si="154"/>
        <v>100</v>
      </c>
      <c r="BB482" s="12">
        <f t="shared" si="155"/>
        <v>2</v>
      </c>
    </row>
    <row r="483" spans="4:54" ht="11.25">
      <c r="D483" s="12" t="s">
        <v>18</v>
      </c>
      <c r="AY483" s="7">
        <v>441</v>
      </c>
      <c r="AZ483" s="7">
        <v>441</v>
      </c>
      <c r="BA483" s="7">
        <f t="shared" si="154"/>
        <v>100</v>
      </c>
      <c r="BB483" s="12">
        <f t="shared" si="155"/>
        <v>2</v>
      </c>
    </row>
    <row r="484" spans="4:54" ht="11.25">
      <c r="D484" s="12" t="s">
        <v>19</v>
      </c>
      <c r="AY484" s="7">
        <v>343</v>
      </c>
      <c r="AZ484" s="7">
        <v>343</v>
      </c>
      <c r="BA484" s="7">
        <f t="shared" si="154"/>
        <v>100</v>
      </c>
      <c r="BB484" s="12">
        <f t="shared" si="155"/>
        <v>2</v>
      </c>
    </row>
    <row r="485" spans="4:54" ht="11.25">
      <c r="D485" s="12" t="s">
        <v>20</v>
      </c>
      <c r="AY485" s="7">
        <v>245.1</v>
      </c>
      <c r="AZ485" s="7">
        <v>245.1</v>
      </c>
      <c r="BA485" s="7">
        <f t="shared" si="154"/>
        <v>100</v>
      </c>
      <c r="BB485" s="12">
        <f t="shared" si="155"/>
        <v>2</v>
      </c>
    </row>
    <row r="486" spans="4:54" ht="11.25">
      <c r="D486" s="12" t="s">
        <v>21</v>
      </c>
      <c r="AY486" s="7">
        <v>294.12</v>
      </c>
      <c r="AZ486" s="7">
        <v>294.12</v>
      </c>
      <c r="BA486" s="7">
        <f t="shared" si="154"/>
        <v>100</v>
      </c>
      <c r="BB486" s="12">
        <f t="shared" si="155"/>
        <v>2</v>
      </c>
    </row>
    <row r="487" spans="4:54" ht="11.25">
      <c r="D487" s="12" t="s">
        <v>22</v>
      </c>
      <c r="AY487" s="7">
        <v>441.18</v>
      </c>
      <c r="AZ487" s="7">
        <v>441.18</v>
      </c>
      <c r="BA487" s="7">
        <f t="shared" si="154"/>
        <v>100</v>
      </c>
      <c r="BB487" s="12">
        <f t="shared" si="155"/>
        <v>2</v>
      </c>
    </row>
    <row r="488" spans="50:90" ht="11.25">
      <c r="AX488" s="7">
        <v>0.16</v>
      </c>
      <c r="AY488" s="7" t="s">
        <v>82</v>
      </c>
      <c r="AZ488" s="7">
        <f>100*AX488</f>
        <v>16</v>
      </c>
      <c r="BA488" s="7" t="s">
        <v>83</v>
      </c>
      <c r="BB488" s="12">
        <f>SUM(BB480:BB487)</f>
        <v>16</v>
      </c>
      <c r="CG488" s="7">
        <f>SUM(E488,J488,O488,T488,Y488,AD488,AI488,AN488,AS488,AX488,BC488,BH488,BM488,BR488,BW488,CB488)</f>
        <v>0.16</v>
      </c>
      <c r="CJ488" s="7">
        <f>SUM(I488,N488,S488,X488,AC488,AH488,AM488,AR488,AW488,BB488,BG488,BL488,BQ488,BV488,CA488,CF488)</f>
        <v>16</v>
      </c>
      <c r="CK488" s="7">
        <f>SUM(G488,L488,Q488,V488,AA488,AF488,AK488,AP488,AU488,AZ488,BE488,BJ488,BO488,BT488,BY488,CD488)</f>
        <v>16</v>
      </c>
      <c r="CL488" s="7">
        <f>CJ488-CK488</f>
        <v>0</v>
      </c>
    </row>
    <row r="489" ht="11.25"/>
    <row r="490" ht="11.25"/>
    <row r="491" spans="2:84" s="22" customFormat="1" ht="11.25">
      <c r="B491" s="22" t="s">
        <v>180</v>
      </c>
      <c r="C491" s="22" t="s">
        <v>170</v>
      </c>
      <c r="D491" s="23" t="s">
        <v>16</v>
      </c>
      <c r="I491" s="23"/>
      <c r="N491" s="23"/>
      <c r="S491" s="23"/>
      <c r="X491" s="23"/>
      <c r="AC491" s="23"/>
      <c r="AH491" s="23"/>
      <c r="AM491" s="23"/>
      <c r="AR491" s="23"/>
      <c r="AW491" s="23"/>
      <c r="AY491" s="24">
        <v>95</v>
      </c>
      <c r="AZ491" s="24">
        <v>95</v>
      </c>
      <c r="BA491" s="22">
        <f>AZ491/AY491*100</f>
        <v>100</v>
      </c>
      <c r="BB491" s="23">
        <f>BA491*$AX$493/2</f>
        <v>6.5</v>
      </c>
      <c r="BG491" s="23"/>
      <c r="BL491" s="23"/>
      <c r="BQ491" s="23"/>
      <c r="BV491" s="23"/>
      <c r="CA491" s="23"/>
      <c r="CF491" s="23"/>
    </row>
    <row r="492" spans="4:84" s="22" customFormat="1" ht="11.25">
      <c r="D492" s="23" t="s">
        <v>19</v>
      </c>
      <c r="I492" s="23"/>
      <c r="N492" s="23"/>
      <c r="S492" s="23"/>
      <c r="X492" s="23"/>
      <c r="AC492" s="23"/>
      <c r="AH492" s="23"/>
      <c r="AM492" s="23"/>
      <c r="AR492" s="23"/>
      <c r="AW492" s="23"/>
      <c r="AY492" s="22">
        <v>325</v>
      </c>
      <c r="AZ492" s="22">
        <v>325</v>
      </c>
      <c r="BA492" s="22">
        <f>AZ492/AY492*100</f>
        <v>100</v>
      </c>
      <c r="BB492" s="23">
        <f>BA492*$AX$493/2</f>
        <v>6.5</v>
      </c>
      <c r="BG492" s="23"/>
      <c r="BL492" s="23"/>
      <c r="BQ492" s="23"/>
      <c r="BV492" s="23"/>
      <c r="CA492" s="23"/>
      <c r="CF492" s="23"/>
    </row>
    <row r="493" spans="50:90" ht="11.25">
      <c r="AX493" s="7">
        <v>0.13</v>
      </c>
      <c r="AY493" s="7" t="s">
        <v>82</v>
      </c>
      <c r="AZ493" s="7">
        <f>100*AX493</f>
        <v>13</v>
      </c>
      <c r="BA493" s="7" t="s">
        <v>83</v>
      </c>
      <c r="BB493" s="12">
        <f>SUM(BB491:BB492)</f>
        <v>13</v>
      </c>
      <c r="CG493" s="7">
        <f>SUM(E493,J493,O493,T493,Y493,AD493,AI493,AN493,AS493,AX493,BC493,BH493,BM493,BR493,BW493,CB493)</f>
        <v>0.13</v>
      </c>
      <c r="CJ493" s="7">
        <f>SUM(I493,N493,S493,X493,AC493,AH493,AM493,AR493,AW493,BB493,BG493,BL493,BQ493,BV493,CA493,CF493)</f>
        <v>13</v>
      </c>
      <c r="CK493" s="7">
        <f>SUM(G493,L493,Q493,V493,AA493,AF493,AK493,AP493,AU493,AZ493,BE493,BJ493,BO493,BT493,BY493,CD493)</f>
        <v>13</v>
      </c>
      <c r="CL493" s="7">
        <f>CJ493-CK493</f>
        <v>0</v>
      </c>
    </row>
    <row r="494" ht="11.25"/>
    <row r="495" ht="11.25"/>
    <row r="496" spans="2:84" s="22" customFormat="1" ht="11.25">
      <c r="B496" s="22" t="s">
        <v>181</v>
      </c>
      <c r="C496" s="22" t="s">
        <v>170</v>
      </c>
      <c r="D496" s="23" t="s">
        <v>16</v>
      </c>
      <c r="I496" s="23"/>
      <c r="N496" s="23"/>
      <c r="S496" s="23"/>
      <c r="X496" s="23"/>
      <c r="AC496" s="23"/>
      <c r="AH496" s="23"/>
      <c r="AM496" s="23"/>
      <c r="AR496" s="23"/>
      <c r="AW496" s="23"/>
      <c r="AY496" s="24">
        <v>325</v>
      </c>
      <c r="AZ496" s="24">
        <v>325</v>
      </c>
      <c r="BA496" s="22">
        <f>AZ496/AY496*100</f>
        <v>100</v>
      </c>
      <c r="BB496" s="23">
        <f>BA496*AX497</f>
        <v>13</v>
      </c>
      <c r="BG496" s="23"/>
      <c r="BL496" s="23"/>
      <c r="BQ496" s="23"/>
      <c r="BV496" s="23"/>
      <c r="CA496" s="23"/>
      <c r="CF496" s="23"/>
    </row>
    <row r="497" spans="50:90" ht="11.25">
      <c r="AX497" s="7">
        <v>0.13</v>
      </c>
      <c r="AY497" s="7" t="s">
        <v>82</v>
      </c>
      <c r="AZ497" s="7">
        <f>100*AX497</f>
        <v>13</v>
      </c>
      <c r="BA497" s="7" t="s">
        <v>83</v>
      </c>
      <c r="BB497" s="12">
        <f>SUM(BB496)</f>
        <v>13</v>
      </c>
      <c r="CG497" s="7">
        <f>SUM(E497,J497,O497,T497,Y497,AD497,AI497,AN497,AS497,AX497,BC497,BH497,BM497,BR497,BW497,CB497)</f>
        <v>0.13</v>
      </c>
      <c r="CJ497" s="7">
        <f>SUM(I497,N497,S497,X497,AC497,AH497,AM497,AR497,AW497,BB497,BG497,BL497,BQ497,BV497,CA497,CF497)</f>
        <v>13</v>
      </c>
      <c r="CK497" s="7">
        <f>SUM(G497,L497,Q497,V497,AA497,AF497,AK497,AP497,AU497,AZ497,BE497,BJ497,BO497,BT497,BY497,CD497)</f>
        <v>13</v>
      </c>
      <c r="CL497" s="7">
        <f>CJ497-CK497</f>
        <v>0</v>
      </c>
    </row>
    <row r="498" ht="11.25"/>
    <row r="499" ht="11.25"/>
    <row r="500" spans="2:54" ht="11.25">
      <c r="B500" s="7" t="s">
        <v>182</v>
      </c>
      <c r="C500" s="7" t="s">
        <v>170</v>
      </c>
      <c r="D500" s="12" t="s">
        <v>16</v>
      </c>
      <c r="AY500" s="20">
        <v>250</v>
      </c>
      <c r="AZ500" s="20">
        <v>250</v>
      </c>
      <c r="BA500" s="7">
        <f>AZ500/AY500*100</f>
        <v>100</v>
      </c>
      <c r="BB500" s="12">
        <f>BA500*$AX$502/2</f>
        <v>6.5</v>
      </c>
    </row>
    <row r="501" spans="4:54" ht="11.25">
      <c r="D501" s="12" t="s">
        <v>19</v>
      </c>
      <c r="AY501" s="7">
        <v>250</v>
      </c>
      <c r="AZ501" s="7">
        <v>250</v>
      </c>
      <c r="BA501" s="7">
        <f>AZ501/AY501*100</f>
        <v>100</v>
      </c>
      <c r="BB501" s="12">
        <f>BA501*$AX$502/2</f>
        <v>6.5</v>
      </c>
    </row>
    <row r="502" spans="50:90" ht="11.25">
      <c r="AX502" s="7">
        <v>0.13</v>
      </c>
      <c r="AY502" s="7" t="s">
        <v>82</v>
      </c>
      <c r="AZ502" s="7">
        <f>100*AX502</f>
        <v>13</v>
      </c>
      <c r="BA502" s="7" t="s">
        <v>83</v>
      </c>
      <c r="BB502" s="12">
        <f>SUM(BB500:BB501)</f>
        <v>13</v>
      </c>
      <c r="CG502" s="7">
        <f>SUM(E502,J502,O502,T502,Y502,AD502,AI502,AN502,AS502,AX502,BC502,BH502,BM502,BR502,BW502,CB502)</f>
        <v>0.13</v>
      </c>
      <c r="CJ502" s="7">
        <f>SUM(I502,N502,S502,X502,AC502,AH502,AM502,AR502,AW502,BB502,BG502,BL502,BQ502,BV502,CA502,CF502)</f>
        <v>13</v>
      </c>
      <c r="CK502" s="7">
        <f>SUM(G502,L502,Q502,V502,AA502,AF502,AK502,AP502,AU502,AZ502,BE502,BJ502,BO502,BT502,BY502,CD502)</f>
        <v>13</v>
      </c>
      <c r="CL502" s="7">
        <f>CJ502-CK502</f>
        <v>0</v>
      </c>
    </row>
    <row r="503" ht="11.25"/>
    <row r="504" ht="11.25"/>
    <row r="505" spans="2:54" ht="11.25">
      <c r="B505" s="7" t="s">
        <v>183</v>
      </c>
      <c r="D505" s="12" t="s">
        <v>19</v>
      </c>
      <c r="AY505" s="21">
        <v>325</v>
      </c>
      <c r="AZ505" s="7">
        <v>325</v>
      </c>
      <c r="BA505" s="7">
        <f>AZ505/AY505*100</f>
        <v>100</v>
      </c>
      <c r="BB505" s="12">
        <f>BA505*AX506</f>
        <v>13</v>
      </c>
    </row>
    <row r="506" spans="50:90" ht="11.25">
      <c r="AX506" s="7">
        <v>0.13</v>
      </c>
      <c r="AY506" s="7" t="s">
        <v>82</v>
      </c>
      <c r="AZ506" s="7">
        <f>100*AX506</f>
        <v>13</v>
      </c>
      <c r="BA506" s="7" t="s">
        <v>83</v>
      </c>
      <c r="BB506" s="12">
        <f>SUM(BB505)</f>
        <v>13</v>
      </c>
      <c r="CG506" s="7">
        <f>SUM(E506,J506,O506,T506,Y506,AD506,AI506,AN506,AS506,AX506,BC506,BH506,BM506,BR506,BW506,CB506)</f>
        <v>0.13</v>
      </c>
      <c r="CJ506" s="7">
        <f>SUM(I506,N506,S506,X506,AC506,AH506,AM506,AR506,AW506,BB506,BG506,BL506,BQ506,BV506,CA506,CF506)</f>
        <v>13</v>
      </c>
      <c r="CK506" s="7">
        <f>SUM(G506,L506,Q506,V506,AA506,AF506,AK506,AP506,AU506,AZ506,BE506,BJ506,BO506,BT506,BY506,CD506)</f>
        <v>13</v>
      </c>
      <c r="CL506" s="7">
        <f>CJ506-CK506</f>
        <v>0</v>
      </c>
    </row>
    <row r="507" ht="11.25"/>
    <row r="508" ht="11.25"/>
    <row r="509" spans="2:54" ht="11.25">
      <c r="B509" s="7" t="s">
        <v>184</v>
      </c>
      <c r="C509" s="7" t="s">
        <v>2</v>
      </c>
      <c r="D509" s="12" t="s">
        <v>19</v>
      </c>
      <c r="AY509" s="21">
        <v>93</v>
      </c>
      <c r="AZ509" s="7">
        <v>93</v>
      </c>
      <c r="BA509" s="7">
        <f>AZ509/AY509*100</f>
        <v>100</v>
      </c>
      <c r="BB509" s="12">
        <f>BA509*AX510</f>
        <v>13</v>
      </c>
    </row>
    <row r="510" spans="50:90" ht="11.25">
      <c r="AX510" s="7">
        <v>0.13</v>
      </c>
      <c r="AY510" s="7" t="s">
        <v>82</v>
      </c>
      <c r="AZ510" s="7">
        <f>100*AX510</f>
        <v>13</v>
      </c>
      <c r="BA510" s="7" t="s">
        <v>83</v>
      </c>
      <c r="BB510" s="12">
        <f>SUM(BB509)</f>
        <v>13</v>
      </c>
      <c r="CG510" s="7">
        <f>SUM(E510,J510,O510,T510,Y510,AD510,AI510,AN510,AS510,AX510,BC510,BH510,BM510,BR510,BW510,CB510)</f>
        <v>0.13</v>
      </c>
      <c r="CJ510" s="7">
        <f>SUM(I510,N510,S510,X510,AC510,AH510,AM510,AR510,AW510,BB510,BG510,BL510,BQ510,BV510,CA510,CF510)</f>
        <v>13</v>
      </c>
      <c r="CK510" s="7">
        <f>SUM(G510,L510,Q510,V510,AA510,AF510,AK510,AP510,AU510,AZ510,BE510,BJ510,BO510,BT510,BY510,CD510)</f>
        <v>13</v>
      </c>
      <c r="CL510" s="7">
        <f>CJ510-CK510</f>
        <v>0</v>
      </c>
    </row>
    <row r="511" ht="11.25"/>
    <row r="512" ht="11.25"/>
    <row r="513" spans="2:54" ht="11.25">
      <c r="B513" s="7" t="s">
        <v>185</v>
      </c>
      <c r="C513" s="7" t="s">
        <v>2</v>
      </c>
      <c r="D513" s="12" t="s">
        <v>19</v>
      </c>
      <c r="AY513" s="7">
        <v>450</v>
      </c>
      <c r="AZ513" s="7">
        <v>450</v>
      </c>
      <c r="BA513" s="7">
        <f>AZ513/AY513*100</f>
        <v>100</v>
      </c>
      <c r="BB513" s="12">
        <f>BA513*AX514</f>
        <v>13</v>
      </c>
    </row>
    <row r="514" spans="50:96" ht="11.25">
      <c r="AX514" s="7">
        <v>0.13</v>
      </c>
      <c r="AY514" s="7" t="s">
        <v>82</v>
      </c>
      <c r="AZ514" s="7">
        <f>100*AX514</f>
        <v>13</v>
      </c>
      <c r="BA514" s="7" t="s">
        <v>83</v>
      </c>
      <c r="BB514" s="12">
        <f>SUM(BB513)</f>
        <v>13</v>
      </c>
      <c r="CG514" s="7">
        <f>SUM(E514,J514,O514,T514,Y514,AD514,AI514,AN514,AS514,AX514,BC514,BH514,BM514,BR514,BW514,CB514)</f>
        <v>0.13</v>
      </c>
      <c r="CH514" s="11">
        <f>SUM(CG367,CG378,CG389,CG400,CG411,CG422,CG433,CG444,CG455,CG466,CG477,CG488,CG493,CG497,CG502,CG506,CG510,CG514)</f>
        <v>2.6499999999999995</v>
      </c>
      <c r="CJ514" s="7">
        <f>SUM(I514,N514,S514,X514,AC514,AH514,AM514,AR514,AW514,BB514,BG514,BL514,BQ514,BV514,CA514,CF514)</f>
        <v>13</v>
      </c>
      <c r="CK514" s="7">
        <f>SUM(G514,L514,Q514,V514,AA514,AF514,AK514,AP514,AU514,AZ514,BE514,BJ514,BO514,BT514,BY514,CD514)</f>
        <v>13</v>
      </c>
      <c r="CL514" s="7">
        <f>CJ514-CK514</f>
        <v>0</v>
      </c>
      <c r="CM514" s="7" t="s">
        <v>105</v>
      </c>
      <c r="CN514" s="7">
        <f>SUM(CG367,CG378,CG389,CG400,CG411,CG422,CG433,CG444,CG455,CG466,CG477,CG488,CG493,CG497,CG502,CG506,CG510,CG514)</f>
        <v>2.6499999999999995</v>
      </c>
      <c r="CO514" s="7">
        <f>SUM(CJ367,CJ378,CJ389,CJ400,CJ411,CJ422,CJ433,CJ444,CJ455,CJ466,CJ477,CJ488,CJ493,CJ497,CJ502,CJ506,CJ510,CJ514)</f>
        <v>265</v>
      </c>
      <c r="CP514" s="7">
        <f>SUM(CK367,CK378,CK389,CK400,CK411,CK422,CK433,CK444,CK455,CK466,CK477,CK488,CK493,CK497,CK502,CK506,CK510,CK514)</f>
        <v>265</v>
      </c>
      <c r="CQ514" s="7">
        <f>CO514-CP514</f>
        <v>0</v>
      </c>
      <c r="CR514" s="7">
        <f>CO514/CN514</f>
        <v>100.00000000000001</v>
      </c>
    </row>
    <row r="515" ht="11.25">
      <c r="CH515" s="11"/>
    </row>
    <row r="516" ht="11.25">
      <c r="CH516" s="11"/>
    </row>
    <row r="517" spans="2:86" ht="11.25">
      <c r="B517" s="7" t="s">
        <v>203</v>
      </c>
      <c r="C517" s="7" t="s">
        <v>170</v>
      </c>
      <c r="D517" s="12" t="s">
        <v>16</v>
      </c>
      <c r="BN517" s="7">
        <v>65</v>
      </c>
      <c r="BO517" s="7">
        <v>65</v>
      </c>
      <c r="BP517" s="7">
        <f>BO517/BN517*100</f>
        <v>100</v>
      </c>
      <c r="BQ517" s="12">
        <f>BP517*$BM$525/8</f>
        <v>0.625</v>
      </c>
      <c r="CH517" s="11"/>
    </row>
    <row r="518" spans="4:86" ht="11.25">
      <c r="D518" s="12" t="s">
        <v>15</v>
      </c>
      <c r="BN518" s="7">
        <v>60</v>
      </c>
      <c r="BO518" s="7">
        <v>60</v>
      </c>
      <c r="BP518" s="7">
        <f aca="true" t="shared" si="156" ref="BP518:BP524">BO518/BN518*100</f>
        <v>100</v>
      </c>
      <c r="BQ518" s="12">
        <f aca="true" t="shared" si="157" ref="BQ518:BQ524">BP518*$BM$525/8</f>
        <v>0.625</v>
      </c>
      <c r="CH518" s="11"/>
    </row>
    <row r="519" spans="4:86" ht="11.25">
      <c r="D519" s="12" t="s">
        <v>17</v>
      </c>
      <c r="BN519" s="7">
        <v>50</v>
      </c>
      <c r="BO519" s="7">
        <v>50</v>
      </c>
      <c r="BP519" s="7">
        <f t="shared" si="156"/>
        <v>100</v>
      </c>
      <c r="BQ519" s="12">
        <f t="shared" si="157"/>
        <v>0.625</v>
      </c>
      <c r="CH519" s="11"/>
    </row>
    <row r="520" spans="4:86" ht="11.25">
      <c r="D520" s="12" t="s">
        <v>18</v>
      </c>
      <c r="BN520" s="7">
        <v>60</v>
      </c>
      <c r="BO520" s="7">
        <v>60</v>
      </c>
      <c r="BP520" s="7">
        <f t="shared" si="156"/>
        <v>100</v>
      </c>
      <c r="BQ520" s="12">
        <f t="shared" si="157"/>
        <v>0.625</v>
      </c>
      <c r="CH520" s="11"/>
    </row>
    <row r="521" spans="4:86" ht="11.25">
      <c r="D521" s="12" t="s">
        <v>19</v>
      </c>
      <c r="BN521" s="7">
        <v>50</v>
      </c>
      <c r="BO521" s="7">
        <v>50</v>
      </c>
      <c r="BP521" s="7">
        <f t="shared" si="156"/>
        <v>100</v>
      </c>
      <c r="BQ521" s="12">
        <f t="shared" si="157"/>
        <v>0.625</v>
      </c>
      <c r="CH521" s="11"/>
    </row>
    <row r="522" spans="4:86" ht="11.25">
      <c r="D522" s="12" t="s">
        <v>20</v>
      </c>
      <c r="BN522" s="7">
        <v>50</v>
      </c>
      <c r="BO522" s="7">
        <v>50</v>
      </c>
      <c r="BP522" s="7">
        <f t="shared" si="156"/>
        <v>100</v>
      </c>
      <c r="BQ522" s="12">
        <f t="shared" si="157"/>
        <v>0.625</v>
      </c>
      <c r="CH522" s="11"/>
    </row>
    <row r="523" spans="4:86" ht="11.25">
      <c r="D523" s="12" t="s">
        <v>21</v>
      </c>
      <c r="BN523" s="7">
        <v>65</v>
      </c>
      <c r="BO523" s="7">
        <v>65</v>
      </c>
      <c r="BP523" s="7">
        <f t="shared" si="156"/>
        <v>100</v>
      </c>
      <c r="BQ523" s="12">
        <f t="shared" si="157"/>
        <v>0.625</v>
      </c>
      <c r="CH523" s="11"/>
    </row>
    <row r="524" spans="4:86" ht="11.25">
      <c r="D524" s="12" t="s">
        <v>22</v>
      </c>
      <c r="BN524" s="7">
        <v>60</v>
      </c>
      <c r="BO524" s="7">
        <v>60</v>
      </c>
      <c r="BP524" s="7">
        <f t="shared" si="156"/>
        <v>100</v>
      </c>
      <c r="BQ524" s="12">
        <f t="shared" si="157"/>
        <v>0.625</v>
      </c>
      <c r="CH524" s="11"/>
    </row>
    <row r="525" spans="65:90" ht="11.25">
      <c r="BM525" s="7">
        <v>0.05</v>
      </c>
      <c r="BN525" s="7" t="s">
        <v>82</v>
      </c>
      <c r="BO525" s="7">
        <f>100*BM525</f>
        <v>5</v>
      </c>
      <c r="BP525" s="7" t="s">
        <v>83</v>
      </c>
      <c r="BQ525" s="12">
        <f>SUM(BQ517:BQ524)</f>
        <v>5</v>
      </c>
      <c r="CG525" s="7">
        <f>SUM(E525,J525,O525,T525,Y525,AD525,AI525,AN525,AS525,AX525,BC525,BH525,BM525,BR525,BW525,CB525)</f>
        <v>0.05</v>
      </c>
      <c r="CJ525" s="7">
        <f>SUM(I525,N525,S525,X525,AC525,AH525,AM525,AR525,AW525,BB525,BG525,BL525,BQ525,BV525,CA525,CF525)</f>
        <v>5</v>
      </c>
      <c r="CK525" s="7">
        <f>SUM(G525,L525,Q525,V525,AA525,AF525,AK525,AP525,AU525,AZ525,BE525,BJ525,BO525,BT525,BY525,CD525)</f>
        <v>5</v>
      </c>
      <c r="CL525" s="7">
        <f>CJ525-CK525</f>
        <v>0</v>
      </c>
    </row>
    <row r="526" ht="11.25"/>
    <row r="527" ht="11.25"/>
    <row r="528" spans="2:69" ht="11.25">
      <c r="B528" s="7" t="s">
        <v>186</v>
      </c>
      <c r="C528" s="7" t="s">
        <v>52</v>
      </c>
      <c r="D528" s="12" t="s">
        <v>16</v>
      </c>
      <c r="BN528" s="7">
        <v>6.5</v>
      </c>
      <c r="BO528" s="7">
        <v>6.5</v>
      </c>
      <c r="BP528" s="7">
        <f>BO528/BN528*100</f>
        <v>100</v>
      </c>
      <c r="BQ528" s="12">
        <f>BP528*$BM$536/8</f>
        <v>10.75</v>
      </c>
    </row>
    <row r="529" spans="4:69" ht="11.25">
      <c r="D529" s="12" t="s">
        <v>15</v>
      </c>
      <c r="BN529" s="7">
        <v>7.5</v>
      </c>
      <c r="BO529" s="7">
        <v>7.5</v>
      </c>
      <c r="BP529" s="7">
        <f aca="true" t="shared" si="158" ref="BP529:BP535">BO529/BN529*100</f>
        <v>100</v>
      </c>
      <c r="BQ529" s="12">
        <f aca="true" t="shared" si="159" ref="BQ529:BQ535">BP529*$BM$536/8</f>
        <v>10.75</v>
      </c>
    </row>
    <row r="530" spans="4:69" ht="11.25">
      <c r="D530" s="12" t="s">
        <v>17</v>
      </c>
      <c r="BN530" s="7">
        <v>6.95</v>
      </c>
      <c r="BO530" s="7">
        <v>6.95</v>
      </c>
      <c r="BP530" s="7">
        <f t="shared" si="158"/>
        <v>100</v>
      </c>
      <c r="BQ530" s="12">
        <f t="shared" si="159"/>
        <v>10.75</v>
      </c>
    </row>
    <row r="531" spans="4:69" ht="11.25">
      <c r="D531" s="12" t="s">
        <v>18</v>
      </c>
      <c r="BN531" s="7">
        <v>7</v>
      </c>
      <c r="BO531" s="7">
        <v>7</v>
      </c>
      <c r="BP531" s="7">
        <f t="shared" si="158"/>
        <v>100</v>
      </c>
      <c r="BQ531" s="12">
        <f t="shared" si="159"/>
        <v>10.75</v>
      </c>
    </row>
    <row r="532" spans="4:69" ht="11.25">
      <c r="D532" s="12" t="s">
        <v>19</v>
      </c>
      <c r="BN532" s="7">
        <v>5.9</v>
      </c>
      <c r="BO532" s="7">
        <v>5.9</v>
      </c>
      <c r="BP532" s="7">
        <f t="shared" si="158"/>
        <v>100</v>
      </c>
      <c r="BQ532" s="12">
        <f t="shared" si="159"/>
        <v>10.75</v>
      </c>
    </row>
    <row r="533" spans="4:69" ht="11.25">
      <c r="D533" s="12" t="s">
        <v>20</v>
      </c>
      <c r="BN533" s="7">
        <v>12</v>
      </c>
      <c r="BO533" s="7">
        <v>12</v>
      </c>
      <c r="BP533" s="7">
        <f t="shared" si="158"/>
        <v>100</v>
      </c>
      <c r="BQ533" s="12">
        <f t="shared" si="159"/>
        <v>10.75</v>
      </c>
    </row>
    <row r="534" spans="4:69" ht="11.25">
      <c r="D534" s="12" t="s">
        <v>21</v>
      </c>
      <c r="BN534" s="7">
        <v>6.9</v>
      </c>
      <c r="BO534" s="7">
        <v>6.9</v>
      </c>
      <c r="BP534" s="7">
        <f t="shared" si="158"/>
        <v>100</v>
      </c>
      <c r="BQ534" s="12">
        <f t="shared" si="159"/>
        <v>10.75</v>
      </c>
    </row>
    <row r="535" spans="4:69" ht="11.25">
      <c r="D535" s="12" t="s">
        <v>22</v>
      </c>
      <c r="BN535" s="7">
        <v>10</v>
      </c>
      <c r="BO535" s="7">
        <v>10</v>
      </c>
      <c r="BP535" s="7">
        <f t="shared" si="158"/>
        <v>100</v>
      </c>
      <c r="BQ535" s="12">
        <f t="shared" si="159"/>
        <v>10.75</v>
      </c>
    </row>
    <row r="536" spans="65:96" ht="11.25">
      <c r="BM536" s="7">
        <v>0.86</v>
      </c>
      <c r="BN536" s="7" t="s">
        <v>82</v>
      </c>
      <c r="BO536" s="7">
        <f>100*BM536</f>
        <v>86</v>
      </c>
      <c r="BP536" s="7" t="s">
        <v>83</v>
      </c>
      <c r="BQ536" s="12">
        <f>SUM(BQ528:BQ535)</f>
        <v>86</v>
      </c>
      <c r="CG536" s="7">
        <f>SUM(E536,J536,O536,T536,Y536,AD536,AI536,AN536,AS536,AX536,BC536,BH536,BM536,BR536,BW536,CB536)</f>
        <v>0.86</v>
      </c>
      <c r="CH536" s="11">
        <f>SUM(CG525,CG536)</f>
        <v>0.91</v>
      </c>
      <c r="CJ536" s="7">
        <f>SUM(I536,N536,S536,X536,AC536,AH536,AM536,AR536,AW536,BB536,BG536,BL536,BQ536,BV536,CA536,CF536)</f>
        <v>86</v>
      </c>
      <c r="CK536" s="7">
        <f>SUM(G536,L536,Q536,V536,AA536,AF536,AK536,AP536,AU536,AZ536,BE536,BJ536,BO536,BT536,BY536,CD536)</f>
        <v>86</v>
      </c>
      <c r="CL536" s="7">
        <f>CJ536-CK536</f>
        <v>0</v>
      </c>
      <c r="CM536" s="7" t="s">
        <v>106</v>
      </c>
      <c r="CN536" s="7">
        <f>SUM(CG525,CG536)</f>
        <v>0.91</v>
      </c>
      <c r="CO536" s="7">
        <f>SUM(CJ525,CJ536)</f>
        <v>91</v>
      </c>
      <c r="CP536" s="7">
        <f>SUM(CK525,CK536)</f>
        <v>91</v>
      </c>
      <c r="CQ536" s="7">
        <f>CO536-CP536</f>
        <v>0</v>
      </c>
      <c r="CR536" s="7">
        <f>CO536/CN536</f>
        <v>100</v>
      </c>
    </row>
    <row r="537" ht="11.25"/>
    <row r="538" ht="11.25"/>
    <row r="539" spans="2:69" ht="11.25">
      <c r="B539" s="7" t="s">
        <v>187</v>
      </c>
      <c r="C539" s="7" t="s">
        <v>188</v>
      </c>
      <c r="D539" s="12" t="s">
        <v>16</v>
      </c>
      <c r="BD539" s="7">
        <v>220</v>
      </c>
      <c r="BE539" s="7">
        <v>220</v>
      </c>
      <c r="BF539" s="7">
        <f>BE539/BD539*100</f>
        <v>100</v>
      </c>
      <c r="BG539" s="12">
        <f>BF539*$BC$547/8</f>
        <v>9.25</v>
      </c>
      <c r="BN539" s="7">
        <v>220</v>
      </c>
      <c r="BO539" s="7">
        <v>220</v>
      </c>
      <c r="BP539" s="7">
        <f>BO539/BN539*100</f>
        <v>100</v>
      </c>
      <c r="BQ539" s="12">
        <f>BP539*$BM$547/8</f>
        <v>2.375</v>
      </c>
    </row>
    <row r="540" spans="4:69" ht="11.25">
      <c r="D540" s="12" t="s">
        <v>15</v>
      </c>
      <c r="BD540" s="7">
        <v>225</v>
      </c>
      <c r="BE540" s="7">
        <v>225</v>
      </c>
      <c r="BF540" s="7">
        <f aca="true" t="shared" si="160" ref="BF540:BF546">BE540/BD540*100</f>
        <v>100</v>
      </c>
      <c r="BG540" s="12">
        <f aca="true" t="shared" si="161" ref="BG540:BG546">BF540*$BC$547/8</f>
        <v>9.25</v>
      </c>
      <c r="BN540" s="7">
        <v>225</v>
      </c>
      <c r="BO540" s="7">
        <v>225</v>
      </c>
      <c r="BP540" s="7">
        <f aca="true" t="shared" si="162" ref="BP540:BP546">BO540/BN540*100</f>
        <v>100</v>
      </c>
      <c r="BQ540" s="12">
        <f aca="true" t="shared" si="163" ref="BQ540:BQ546">BP540*$BM$547/8</f>
        <v>2.375</v>
      </c>
    </row>
    <row r="541" spans="4:69" ht="11.25">
      <c r="D541" s="12" t="s">
        <v>17</v>
      </c>
      <c r="BD541" s="7">
        <v>225</v>
      </c>
      <c r="BE541" s="7">
        <v>225</v>
      </c>
      <c r="BF541" s="7">
        <f t="shared" si="160"/>
        <v>100</v>
      </c>
      <c r="BG541" s="12">
        <f t="shared" si="161"/>
        <v>9.25</v>
      </c>
      <c r="BN541" s="7">
        <v>225</v>
      </c>
      <c r="BO541" s="7">
        <v>225</v>
      </c>
      <c r="BP541" s="7">
        <f t="shared" si="162"/>
        <v>100</v>
      </c>
      <c r="BQ541" s="12">
        <f t="shared" si="163"/>
        <v>2.375</v>
      </c>
    </row>
    <row r="542" spans="4:69" ht="11.25">
      <c r="D542" s="12" t="s">
        <v>18</v>
      </c>
      <c r="BD542" s="7">
        <v>215</v>
      </c>
      <c r="BE542" s="7">
        <v>215</v>
      </c>
      <c r="BF542" s="7">
        <f t="shared" si="160"/>
        <v>100</v>
      </c>
      <c r="BG542" s="12">
        <f t="shared" si="161"/>
        <v>9.25</v>
      </c>
      <c r="BN542" s="7">
        <v>215</v>
      </c>
      <c r="BO542" s="7">
        <v>215</v>
      </c>
      <c r="BP542" s="7">
        <f t="shared" si="162"/>
        <v>100</v>
      </c>
      <c r="BQ542" s="12">
        <f t="shared" si="163"/>
        <v>2.375</v>
      </c>
    </row>
    <row r="543" spans="4:69" ht="11.25">
      <c r="D543" s="12" t="s">
        <v>19</v>
      </c>
      <c r="BD543" s="7">
        <v>210</v>
      </c>
      <c r="BE543" s="7">
        <v>210</v>
      </c>
      <c r="BF543" s="7">
        <f t="shared" si="160"/>
        <v>100</v>
      </c>
      <c r="BG543" s="12">
        <f t="shared" si="161"/>
        <v>9.25</v>
      </c>
      <c r="BN543" s="7">
        <v>210</v>
      </c>
      <c r="BO543" s="7">
        <v>210</v>
      </c>
      <c r="BP543" s="7">
        <f t="shared" si="162"/>
        <v>100</v>
      </c>
      <c r="BQ543" s="12">
        <f t="shared" si="163"/>
        <v>2.375</v>
      </c>
    </row>
    <row r="544" spans="4:69" ht="11.25">
      <c r="D544" s="12" t="s">
        <v>20</v>
      </c>
      <c r="BD544" s="7">
        <v>215</v>
      </c>
      <c r="BE544" s="7">
        <v>215</v>
      </c>
      <c r="BF544" s="7">
        <f t="shared" si="160"/>
        <v>100</v>
      </c>
      <c r="BG544" s="12">
        <f t="shared" si="161"/>
        <v>9.25</v>
      </c>
      <c r="BN544" s="7">
        <v>215</v>
      </c>
      <c r="BO544" s="7">
        <v>215</v>
      </c>
      <c r="BP544" s="7">
        <f t="shared" si="162"/>
        <v>100</v>
      </c>
      <c r="BQ544" s="12">
        <f t="shared" si="163"/>
        <v>2.375</v>
      </c>
    </row>
    <row r="545" spans="4:69" ht="11.25">
      <c r="D545" s="12" t="s">
        <v>21</v>
      </c>
      <c r="BD545" s="7">
        <v>215</v>
      </c>
      <c r="BE545" s="7">
        <v>215</v>
      </c>
      <c r="BF545" s="7">
        <f t="shared" si="160"/>
        <v>100</v>
      </c>
      <c r="BG545" s="12">
        <f t="shared" si="161"/>
        <v>9.25</v>
      </c>
      <c r="BN545" s="7">
        <v>215</v>
      </c>
      <c r="BO545" s="7">
        <v>215</v>
      </c>
      <c r="BP545" s="7">
        <f t="shared" si="162"/>
        <v>100</v>
      </c>
      <c r="BQ545" s="12">
        <f t="shared" si="163"/>
        <v>2.375</v>
      </c>
    </row>
    <row r="546" spans="4:69" ht="11.25">
      <c r="D546" s="12" t="s">
        <v>22</v>
      </c>
      <c r="BD546" s="7">
        <v>185</v>
      </c>
      <c r="BE546" s="7">
        <v>185</v>
      </c>
      <c r="BF546" s="7">
        <f t="shared" si="160"/>
        <v>100</v>
      </c>
      <c r="BG546" s="12">
        <f t="shared" si="161"/>
        <v>9.25</v>
      </c>
      <c r="BN546" s="7">
        <v>185</v>
      </c>
      <c r="BO546" s="7">
        <v>185</v>
      </c>
      <c r="BP546" s="7">
        <f t="shared" si="162"/>
        <v>100</v>
      </c>
      <c r="BQ546" s="12">
        <f t="shared" si="163"/>
        <v>2.375</v>
      </c>
    </row>
    <row r="547" spans="55:90" ht="11.25">
      <c r="BC547" s="7">
        <v>0.74</v>
      </c>
      <c r="BD547" s="7" t="s">
        <v>82</v>
      </c>
      <c r="BE547" s="7">
        <f>100*BC547</f>
        <v>74</v>
      </c>
      <c r="BF547" s="7" t="s">
        <v>83</v>
      </c>
      <c r="BG547" s="12">
        <f>SUM(BG539:BG546)</f>
        <v>74</v>
      </c>
      <c r="BM547" s="7">
        <v>0.19</v>
      </c>
      <c r="BN547" s="7" t="s">
        <v>82</v>
      </c>
      <c r="BO547" s="7">
        <f>100*BM547</f>
        <v>19</v>
      </c>
      <c r="BP547" s="7" t="s">
        <v>83</v>
      </c>
      <c r="BQ547" s="12">
        <f>SUM(BQ539:BQ546)</f>
        <v>19</v>
      </c>
      <c r="CG547" s="7">
        <f>SUM(E547,J547,O547,T547,Y547,AD547,AI547,AN547,AS547,AX547,BC547,BH547,BM547,BR547,BW547,CB547)</f>
        <v>0.9299999999999999</v>
      </c>
      <c r="CJ547" s="7">
        <f>SUM(I547,N547,S547,X547,AC547,AH547,AM547,AR547,AW547,BB547,BG547,BL547,BQ547,BV547,CA547,CF547)</f>
        <v>93</v>
      </c>
      <c r="CK547" s="7">
        <f>SUM(G547,L547,Q547,V547,AA547,AF547,AK547,AP547,AU547,AZ547,BE547,BJ547,BO547,BT547,BY547,CD547)</f>
        <v>93</v>
      </c>
      <c r="CL547" s="7">
        <f>CJ547-CK547</f>
        <v>0</v>
      </c>
    </row>
    <row r="548" ht="11.25"/>
    <row r="549" ht="11.25"/>
    <row r="550" spans="2:59" ht="11.25">
      <c r="B550" s="7" t="s">
        <v>189</v>
      </c>
      <c r="C550" s="7" t="s">
        <v>190</v>
      </c>
      <c r="D550" s="12" t="s">
        <v>16</v>
      </c>
      <c r="BD550" s="7">
        <v>400</v>
      </c>
      <c r="BE550" s="7">
        <v>400</v>
      </c>
      <c r="BF550" s="7">
        <f>BE550/BD550*100</f>
        <v>100</v>
      </c>
      <c r="BG550" s="12">
        <f>BF550*$BC$558/8</f>
        <v>3.125</v>
      </c>
    </row>
    <row r="551" spans="4:59" ht="11.25">
      <c r="D551" s="12" t="s">
        <v>15</v>
      </c>
      <c r="BD551" s="7">
        <v>450</v>
      </c>
      <c r="BE551" s="7">
        <v>450</v>
      </c>
      <c r="BF551" s="7">
        <f aca="true" t="shared" si="164" ref="BF551:BF557">BE551/BD551*100</f>
        <v>100</v>
      </c>
      <c r="BG551" s="12">
        <f aca="true" t="shared" si="165" ref="BG551:BG557">BF551*$BC$558/8</f>
        <v>3.125</v>
      </c>
    </row>
    <row r="552" spans="4:59" ht="11.25">
      <c r="D552" s="12" t="s">
        <v>17</v>
      </c>
      <c r="BD552" s="7">
        <v>350</v>
      </c>
      <c r="BE552" s="7">
        <v>350</v>
      </c>
      <c r="BF552" s="7">
        <f t="shared" si="164"/>
        <v>100</v>
      </c>
      <c r="BG552" s="12">
        <f t="shared" si="165"/>
        <v>3.125</v>
      </c>
    </row>
    <row r="553" spans="4:59" ht="11.25">
      <c r="D553" s="12" t="s">
        <v>18</v>
      </c>
      <c r="BD553" s="7">
        <v>325</v>
      </c>
      <c r="BE553" s="7">
        <v>325</v>
      </c>
      <c r="BF553" s="7">
        <f t="shared" si="164"/>
        <v>100</v>
      </c>
      <c r="BG553" s="12">
        <f t="shared" si="165"/>
        <v>3.125</v>
      </c>
    </row>
    <row r="554" spans="4:59" ht="11.25">
      <c r="D554" s="12" t="s">
        <v>19</v>
      </c>
      <c r="BD554" s="7">
        <v>200</v>
      </c>
      <c r="BE554" s="7">
        <v>200</v>
      </c>
      <c r="BF554" s="7">
        <f t="shared" si="164"/>
        <v>100</v>
      </c>
      <c r="BG554" s="12">
        <f t="shared" si="165"/>
        <v>3.125</v>
      </c>
    </row>
    <row r="555" spans="4:59" ht="11.25">
      <c r="D555" s="12" t="s">
        <v>20</v>
      </c>
      <c r="BD555" s="7">
        <v>375</v>
      </c>
      <c r="BE555" s="7">
        <v>375</v>
      </c>
      <c r="BF555" s="7">
        <f t="shared" si="164"/>
        <v>100</v>
      </c>
      <c r="BG555" s="12">
        <f t="shared" si="165"/>
        <v>3.125</v>
      </c>
    </row>
    <row r="556" spans="4:59" ht="11.25">
      <c r="D556" s="12" t="s">
        <v>21</v>
      </c>
      <c r="BD556" s="7">
        <v>375</v>
      </c>
      <c r="BE556" s="7">
        <v>375</v>
      </c>
      <c r="BF556" s="7">
        <f t="shared" si="164"/>
        <v>100</v>
      </c>
      <c r="BG556" s="12">
        <f t="shared" si="165"/>
        <v>3.125</v>
      </c>
    </row>
    <row r="557" spans="4:59" ht="11.25">
      <c r="D557" s="12" t="s">
        <v>22</v>
      </c>
      <c r="BD557" s="7">
        <v>350</v>
      </c>
      <c r="BE557" s="7">
        <v>350</v>
      </c>
      <c r="BF557" s="7">
        <f t="shared" si="164"/>
        <v>100</v>
      </c>
      <c r="BG557" s="12">
        <f t="shared" si="165"/>
        <v>3.125</v>
      </c>
    </row>
    <row r="558" spans="55:90" ht="11.25">
      <c r="BC558" s="7">
        <v>0.25</v>
      </c>
      <c r="BD558" s="7" t="s">
        <v>82</v>
      </c>
      <c r="BE558" s="7">
        <f>100*BC558</f>
        <v>25</v>
      </c>
      <c r="BF558" s="7" t="s">
        <v>83</v>
      </c>
      <c r="BG558" s="12">
        <f>SUM(BG550:BG557)</f>
        <v>25</v>
      </c>
      <c r="CG558" s="7">
        <f>SUM(E558,J558,O558,T558,Y558,AD558,AI558,AN558,AS558,AX558,BC558,BH558,BM558,BR558,BW558,CB558)</f>
        <v>0.25</v>
      </c>
      <c r="CJ558" s="7">
        <f>SUM(I558,N558,S558,X558,AC558,AH558,AM558,AR558,AW558,BB558,BG558,BL558,BQ558,BV558,CA558,CF558)</f>
        <v>25</v>
      </c>
      <c r="CK558" s="7">
        <f>SUM(G558,L558,Q558,V558,AA558,AF558,AK558,AP558,AU558,AZ558,BE558,BJ558,BO558,BT558,BY558,CD558)</f>
        <v>25</v>
      </c>
      <c r="CL558" s="7">
        <f>CJ558-CK558</f>
        <v>0</v>
      </c>
    </row>
    <row r="559" ht="11.25"/>
    <row r="560" ht="11.25"/>
    <row r="561" spans="2:64" ht="11.25">
      <c r="B561" s="7" t="s">
        <v>191</v>
      </c>
      <c r="C561" s="7" t="s">
        <v>68</v>
      </c>
      <c r="D561" s="12" t="s">
        <v>16</v>
      </c>
      <c r="BI561" s="7">
        <v>400</v>
      </c>
      <c r="BJ561" s="7">
        <v>400</v>
      </c>
      <c r="BK561" s="7">
        <f>BJ561/BI561*100</f>
        <v>100</v>
      </c>
      <c r="BL561" s="12">
        <f>BK561*$BH$569/4</f>
        <v>13.5</v>
      </c>
    </row>
    <row r="562" spans="4:64" ht="11.25">
      <c r="D562" s="12" t="s">
        <v>15</v>
      </c>
      <c r="BI562" s="7">
        <v>325</v>
      </c>
      <c r="BJ562" s="7">
        <v>325</v>
      </c>
      <c r="BK562" s="7">
        <f aca="true" t="shared" si="166" ref="BK562:BK568">BJ562/BI562*100</f>
        <v>100</v>
      </c>
      <c r="BL562" s="12">
        <f>BK562*$BH$569/4</f>
        <v>13.5</v>
      </c>
    </row>
    <row r="563" spans="4:64" ht="11.25">
      <c r="D563" s="12" t="s">
        <v>17</v>
      </c>
      <c r="BI563" s="7">
        <v>325</v>
      </c>
      <c r="BJ563" s="7">
        <v>325</v>
      </c>
      <c r="BK563" s="7">
        <f t="shared" si="166"/>
        <v>100</v>
      </c>
      <c r="BL563" s="12">
        <f>BK563*$BH$569/4</f>
        <v>13.5</v>
      </c>
    </row>
    <row r="564" ht="11.25">
      <c r="D564" s="12" t="s">
        <v>18</v>
      </c>
    </row>
    <row r="565" ht="11.25">
      <c r="D565" s="12" t="s">
        <v>19</v>
      </c>
    </row>
    <row r="566" ht="11.25">
      <c r="D566" s="12" t="s">
        <v>20</v>
      </c>
    </row>
    <row r="567" ht="11.25">
      <c r="D567" s="12" t="s">
        <v>21</v>
      </c>
    </row>
    <row r="568" spans="4:64" ht="11.25">
      <c r="D568" s="12" t="s">
        <v>22</v>
      </c>
      <c r="BI568" s="7">
        <v>400</v>
      </c>
      <c r="BJ568" s="7">
        <v>400</v>
      </c>
      <c r="BK568" s="7">
        <f t="shared" si="166"/>
        <v>100</v>
      </c>
      <c r="BL568" s="12">
        <f>BK568*$BH$569/4</f>
        <v>13.5</v>
      </c>
    </row>
    <row r="569" spans="60:96" ht="11.25">
      <c r="BH569" s="7">
        <v>0.54</v>
      </c>
      <c r="BI569" s="7" t="s">
        <v>82</v>
      </c>
      <c r="BJ569" s="7">
        <f>100*BH569</f>
        <v>54</v>
      </c>
      <c r="BK569" s="7" t="s">
        <v>83</v>
      </c>
      <c r="BL569" s="12">
        <f>SUM(BL561:BL568)</f>
        <v>54</v>
      </c>
      <c r="CG569" s="7">
        <f>SUM(E569,J569,O569,T569,Y569,AD569,AI569,AN569,AS569,AX569,BC569,BH569,BM569,BR569,BW569,CB569)</f>
        <v>0.54</v>
      </c>
      <c r="CH569" s="11">
        <f>SUM(CG547,CG558,CG569)</f>
        <v>1.72</v>
      </c>
      <c r="CJ569" s="7">
        <f>SUM(I569,N569,S569,X569,AC569,AH569,AM569,AR569,AW569,BB569,BG569,BL569,BQ569,BV569,CA569,CF569)</f>
        <v>54</v>
      </c>
      <c r="CK569" s="7">
        <f>SUM(G569,L569,Q569,V569,AA569,AF569,AK569,AP569,AU569,AZ569,BE569,BJ569,BO569,BT569,BY569,CD569)</f>
        <v>54</v>
      </c>
      <c r="CL569" s="7">
        <f>CJ569-CK569</f>
        <v>0</v>
      </c>
      <c r="CM569" s="7" t="s">
        <v>192</v>
      </c>
      <c r="CN569" s="7">
        <f>SUM(CG547,CG558,CG569)</f>
        <v>1.72</v>
      </c>
      <c r="CO569" s="7">
        <f>SUM(CJ547,CJ558,CJ569)</f>
        <v>172</v>
      </c>
      <c r="CP569" s="7">
        <f>SUM(CK547,CK558,CK569)</f>
        <v>172</v>
      </c>
      <c r="CQ569" s="7">
        <f>CO569-CP569</f>
        <v>0</v>
      </c>
      <c r="CR569" s="7">
        <f>CO569/CN569</f>
        <v>100</v>
      </c>
    </row>
    <row r="570" ht="11.25"/>
    <row r="571" ht="11.25"/>
    <row r="572" spans="2:74" ht="11.25">
      <c r="B572" s="7" t="s">
        <v>193</v>
      </c>
      <c r="C572" s="7" t="s">
        <v>194</v>
      </c>
      <c r="D572" s="12" t="s">
        <v>16</v>
      </c>
      <c r="BS572" s="7">
        <v>177</v>
      </c>
      <c r="BT572" s="7">
        <v>169</v>
      </c>
      <c r="BU572" s="7">
        <f>BT572/BS572*100</f>
        <v>95.48022598870057</v>
      </c>
      <c r="BV572" s="26">
        <f>BU572*$BR$580/8</f>
        <v>8.115819209039548</v>
      </c>
    </row>
    <row r="573" spans="4:74" ht="11.25">
      <c r="D573" s="12" t="s">
        <v>15</v>
      </c>
      <c r="BS573" s="7">
        <v>200</v>
      </c>
      <c r="BT573" s="7">
        <v>200</v>
      </c>
      <c r="BU573" s="7">
        <f aca="true" t="shared" si="167" ref="BU573:BU579">BT573/BS573*100</f>
        <v>100</v>
      </c>
      <c r="BV573" s="26">
        <f aca="true" t="shared" si="168" ref="BV573:BV579">BU573*$BR$580/8</f>
        <v>8.5</v>
      </c>
    </row>
    <row r="574" spans="4:74" ht="11.25">
      <c r="D574" s="12" t="s">
        <v>17</v>
      </c>
      <c r="BS574" s="7">
        <v>200</v>
      </c>
      <c r="BT574" s="7">
        <v>200</v>
      </c>
      <c r="BU574" s="7">
        <f t="shared" si="167"/>
        <v>100</v>
      </c>
      <c r="BV574" s="26">
        <f t="shared" si="168"/>
        <v>8.5</v>
      </c>
    </row>
    <row r="575" spans="4:74" ht="11.25">
      <c r="D575" s="12" t="s">
        <v>18</v>
      </c>
      <c r="BS575" s="7">
        <v>165</v>
      </c>
      <c r="BT575" s="7">
        <v>165</v>
      </c>
      <c r="BU575" s="7">
        <f t="shared" si="167"/>
        <v>100</v>
      </c>
      <c r="BV575" s="26">
        <f t="shared" si="168"/>
        <v>8.5</v>
      </c>
    </row>
    <row r="576" spans="4:74" ht="11.25">
      <c r="D576" s="12" t="s">
        <v>19</v>
      </c>
      <c r="BS576" s="7">
        <v>170</v>
      </c>
      <c r="BT576" s="7">
        <v>170</v>
      </c>
      <c r="BU576" s="7">
        <f t="shared" si="167"/>
        <v>100</v>
      </c>
      <c r="BV576" s="26">
        <f t="shared" si="168"/>
        <v>8.5</v>
      </c>
    </row>
    <row r="577" spans="4:74" ht="11.25">
      <c r="D577" s="12" t="s">
        <v>20</v>
      </c>
      <c r="BS577" s="7">
        <v>145</v>
      </c>
      <c r="BT577" s="7">
        <v>165</v>
      </c>
      <c r="BU577" s="7">
        <f t="shared" si="167"/>
        <v>113.79310344827587</v>
      </c>
      <c r="BV577" s="26">
        <f t="shared" si="168"/>
        <v>9.67241379310345</v>
      </c>
    </row>
    <row r="578" spans="4:74" ht="11.25">
      <c r="D578" s="12" t="s">
        <v>21</v>
      </c>
      <c r="BS578" s="7">
        <v>185</v>
      </c>
      <c r="BT578" s="7">
        <v>194</v>
      </c>
      <c r="BU578" s="7">
        <f t="shared" si="167"/>
        <v>104.86486486486486</v>
      </c>
      <c r="BV578" s="26">
        <f t="shared" si="168"/>
        <v>8.913513513513513</v>
      </c>
    </row>
    <row r="579" spans="4:74" ht="11.25">
      <c r="D579" s="12" t="s">
        <v>22</v>
      </c>
      <c r="BS579" s="7">
        <v>160</v>
      </c>
      <c r="BT579" s="7">
        <v>169</v>
      </c>
      <c r="BU579" s="7">
        <f t="shared" si="167"/>
        <v>105.62499999999999</v>
      </c>
      <c r="BV579" s="26">
        <f t="shared" si="168"/>
        <v>8.978124999999999</v>
      </c>
    </row>
    <row r="580" spans="70:90" ht="11.25">
      <c r="BR580" s="7">
        <v>0.68</v>
      </c>
      <c r="BS580" s="7" t="s">
        <v>82</v>
      </c>
      <c r="BT580" s="7">
        <f>100*BR580</f>
        <v>68</v>
      </c>
      <c r="BU580" s="7" t="s">
        <v>83</v>
      </c>
      <c r="BV580" s="12">
        <f>SUM(BV572:BV579)</f>
        <v>69.67987151565652</v>
      </c>
      <c r="CG580" s="7">
        <f>SUM(E580,J580,O580,T580,Y580,AD580,AI580,AN580,AS580,AX580,BC580,BH580,BM580,BR580,BW580,CB580)</f>
        <v>0.68</v>
      </c>
      <c r="CJ580" s="7">
        <f>SUM(I580,N580,S580,X580,AC580,AH580,AM580,AR580,AW580,BB580,BG580,BL580,BQ580,BV580,CA580,CF580)</f>
        <v>69.67987151565652</v>
      </c>
      <c r="CK580" s="7">
        <f>SUM(G580,L580,Q580,V580,AA580,AF580,AK580,AP580,AU580,AZ580,BE580,BJ580,BO580,BT580,BY580,CD580)</f>
        <v>68</v>
      </c>
      <c r="CL580" s="7">
        <f>CJ580-CK580</f>
        <v>1.6798715156565152</v>
      </c>
    </row>
    <row r="581" ht="11.25"/>
    <row r="582" ht="11.25"/>
    <row r="583" spans="2:74" ht="11.25">
      <c r="B583" s="7" t="s">
        <v>195</v>
      </c>
      <c r="C583" s="7" t="s">
        <v>170</v>
      </c>
      <c r="D583" s="12" t="s">
        <v>16</v>
      </c>
      <c r="BS583" s="7">
        <v>1592</v>
      </c>
      <c r="BT583" s="7">
        <v>1592</v>
      </c>
      <c r="BU583" s="7">
        <f>BT583/BS583*100</f>
        <v>100</v>
      </c>
      <c r="BV583" s="12">
        <f>BU583*$BR$591/8</f>
        <v>10.25</v>
      </c>
    </row>
    <row r="584" spans="4:74" ht="11.25">
      <c r="D584" s="12" t="s">
        <v>15</v>
      </c>
      <c r="BS584" s="7">
        <v>1550</v>
      </c>
      <c r="BT584" s="7">
        <v>1550</v>
      </c>
      <c r="BU584" s="7">
        <f aca="true" t="shared" si="169" ref="BU584:BU590">BT584/BS584*100</f>
        <v>100</v>
      </c>
      <c r="BV584" s="12">
        <f aca="true" t="shared" si="170" ref="BV584:BV590">BU584*$BR$591/8</f>
        <v>10.25</v>
      </c>
    </row>
    <row r="585" spans="4:74" ht="11.25">
      <c r="D585" s="12" t="s">
        <v>17</v>
      </c>
      <c r="BS585" s="7">
        <v>1700</v>
      </c>
      <c r="BT585" s="7">
        <v>1700</v>
      </c>
      <c r="BU585" s="7">
        <f t="shared" si="169"/>
        <v>100</v>
      </c>
      <c r="BV585" s="12">
        <f t="shared" si="170"/>
        <v>10.25</v>
      </c>
    </row>
    <row r="586" spans="4:74" ht="11.25">
      <c r="D586" s="12" t="s">
        <v>18</v>
      </c>
      <c r="BS586" s="7">
        <v>1400</v>
      </c>
      <c r="BT586" s="7">
        <v>1400</v>
      </c>
      <c r="BU586" s="7">
        <f t="shared" si="169"/>
        <v>100</v>
      </c>
      <c r="BV586" s="12">
        <f t="shared" si="170"/>
        <v>10.25</v>
      </c>
    </row>
    <row r="587" spans="4:74" ht="11.25">
      <c r="D587" s="12" t="s">
        <v>19</v>
      </c>
      <c r="BS587" s="7">
        <v>1450</v>
      </c>
      <c r="BT587" s="7">
        <v>1450</v>
      </c>
      <c r="BU587" s="7">
        <f t="shared" si="169"/>
        <v>100</v>
      </c>
      <c r="BV587" s="12">
        <f t="shared" si="170"/>
        <v>10.25</v>
      </c>
    </row>
    <row r="588" spans="4:74" ht="11.25">
      <c r="D588" s="12" t="s">
        <v>20</v>
      </c>
      <c r="BS588" s="7">
        <v>1250</v>
      </c>
      <c r="BT588" s="7">
        <v>1250</v>
      </c>
      <c r="BU588" s="7">
        <f t="shared" si="169"/>
        <v>100</v>
      </c>
      <c r="BV588" s="12">
        <f t="shared" si="170"/>
        <v>10.25</v>
      </c>
    </row>
    <row r="589" spans="4:74" ht="11.25">
      <c r="D589" s="12" t="s">
        <v>21</v>
      </c>
      <c r="BS589" s="7">
        <v>1550</v>
      </c>
      <c r="BT589" s="7">
        <v>1550</v>
      </c>
      <c r="BU589" s="7">
        <f t="shared" si="169"/>
        <v>100</v>
      </c>
      <c r="BV589" s="12">
        <f t="shared" si="170"/>
        <v>10.25</v>
      </c>
    </row>
    <row r="590" spans="4:74" ht="11.25">
      <c r="D590" s="12" t="s">
        <v>22</v>
      </c>
      <c r="BS590" s="7">
        <v>1550</v>
      </c>
      <c r="BT590" s="7">
        <v>1550</v>
      </c>
      <c r="BU590" s="7">
        <f t="shared" si="169"/>
        <v>100</v>
      </c>
      <c r="BV590" s="12">
        <f t="shared" si="170"/>
        <v>10.25</v>
      </c>
    </row>
    <row r="591" spans="70:90" ht="11.25">
      <c r="BR591" s="7">
        <v>0.82</v>
      </c>
      <c r="BS591" s="7" t="s">
        <v>82</v>
      </c>
      <c r="BT591" s="7">
        <f>100*BR591</f>
        <v>82</v>
      </c>
      <c r="BU591" s="7" t="s">
        <v>83</v>
      </c>
      <c r="BV591" s="12">
        <f>SUM(BV583:BV590)</f>
        <v>82</v>
      </c>
      <c r="CG591" s="7">
        <f>SUM(E591,J591,O591,T591,Y591,AD591,AI591,AN591,AS591,AX591,BC591,BH591,BM591,BR591,BW591,CB591)</f>
        <v>0.82</v>
      </c>
      <c r="CJ591" s="7">
        <f>SUM(I591,N591,S591,X591,AC591,AH591,AM591,AR591,AW591,BB591,BG591,BL591,BQ591,BV591,CA591,CF591)</f>
        <v>82</v>
      </c>
      <c r="CK591" s="7">
        <f>SUM(G591,L591,Q591,V591,AA591,AF591,AK591,AP591,AU591,AZ591,BE591,BJ591,BO591,BT591,BY591,CD591)</f>
        <v>82</v>
      </c>
      <c r="CL591" s="7">
        <f>CJ591-CK591</f>
        <v>0</v>
      </c>
    </row>
    <row r="592" ht="11.25"/>
    <row r="593" ht="11.25"/>
    <row r="594" spans="2:74" ht="11.25">
      <c r="B594" s="7" t="s">
        <v>196</v>
      </c>
      <c r="C594" s="7" t="s">
        <v>170</v>
      </c>
      <c r="D594" s="12" t="s">
        <v>16</v>
      </c>
      <c r="BS594" s="7">
        <v>1592</v>
      </c>
      <c r="BT594" s="7">
        <v>1592</v>
      </c>
      <c r="BU594" s="7">
        <f>BT594/BS594*100</f>
        <v>100</v>
      </c>
      <c r="BV594" s="12">
        <f>BU594*$BR$602/8</f>
        <v>6.75</v>
      </c>
    </row>
    <row r="595" spans="4:74" ht="11.25">
      <c r="D595" s="12" t="s">
        <v>15</v>
      </c>
      <c r="BS595" s="7">
        <v>1600</v>
      </c>
      <c r="BT595" s="7">
        <v>1600</v>
      </c>
      <c r="BU595" s="7">
        <f aca="true" t="shared" si="171" ref="BU595:BU601">BT595/BS595*100</f>
        <v>100</v>
      </c>
      <c r="BV595" s="12">
        <f aca="true" t="shared" si="172" ref="BV595:BV601">BU595*$BR$602/8</f>
        <v>6.75</v>
      </c>
    </row>
    <row r="596" spans="4:74" ht="11.25">
      <c r="D596" s="12" t="s">
        <v>17</v>
      </c>
      <c r="BS596" s="7">
        <v>1900</v>
      </c>
      <c r="BT596" s="7">
        <v>1900</v>
      </c>
      <c r="BU596" s="7">
        <f t="shared" si="171"/>
        <v>100</v>
      </c>
      <c r="BV596" s="12">
        <f t="shared" si="172"/>
        <v>6.75</v>
      </c>
    </row>
    <row r="597" spans="4:74" ht="11.25">
      <c r="D597" s="12" t="s">
        <v>18</v>
      </c>
      <c r="BS597" s="7">
        <v>1830</v>
      </c>
      <c r="BT597" s="7">
        <v>1830</v>
      </c>
      <c r="BU597" s="7">
        <f t="shared" si="171"/>
        <v>100</v>
      </c>
      <c r="BV597" s="12">
        <f t="shared" si="172"/>
        <v>6.75</v>
      </c>
    </row>
    <row r="598" spans="4:74" ht="11.25">
      <c r="D598" s="12" t="s">
        <v>19</v>
      </c>
      <c r="BS598" s="7">
        <v>1830</v>
      </c>
      <c r="BT598" s="7">
        <v>1830</v>
      </c>
      <c r="BU598" s="7">
        <f t="shared" si="171"/>
        <v>100</v>
      </c>
      <c r="BV598" s="12">
        <f t="shared" si="172"/>
        <v>6.75</v>
      </c>
    </row>
    <row r="599" spans="4:74" ht="11.25">
      <c r="D599" s="12" t="s">
        <v>20</v>
      </c>
      <c r="BS599" s="7">
        <v>1550</v>
      </c>
      <c r="BT599" s="7">
        <v>1550</v>
      </c>
      <c r="BU599" s="7">
        <f t="shared" si="171"/>
        <v>100</v>
      </c>
      <c r="BV599" s="12">
        <f t="shared" si="172"/>
        <v>6.75</v>
      </c>
    </row>
    <row r="600" spans="4:74" ht="11.25">
      <c r="D600" s="12" t="s">
        <v>21</v>
      </c>
      <c r="BS600" s="7">
        <v>1550</v>
      </c>
      <c r="BT600" s="7">
        <v>1550</v>
      </c>
      <c r="BU600" s="7">
        <f t="shared" si="171"/>
        <v>100</v>
      </c>
      <c r="BV600" s="12">
        <f t="shared" si="172"/>
        <v>6.75</v>
      </c>
    </row>
    <row r="601" spans="4:74" ht="11.25">
      <c r="D601" s="12" t="s">
        <v>22</v>
      </c>
      <c r="BS601" s="7">
        <v>1500</v>
      </c>
      <c r="BT601" s="7">
        <v>1500</v>
      </c>
      <c r="BU601" s="7">
        <f t="shared" si="171"/>
        <v>100</v>
      </c>
      <c r="BV601" s="12">
        <f t="shared" si="172"/>
        <v>6.75</v>
      </c>
    </row>
    <row r="602" spans="70:90" ht="11.25">
      <c r="BR602" s="7">
        <v>0.54</v>
      </c>
      <c r="BS602" s="7" t="s">
        <v>82</v>
      </c>
      <c r="BT602" s="7">
        <f>100*BR602</f>
        <v>54</v>
      </c>
      <c r="BU602" s="7" t="s">
        <v>83</v>
      </c>
      <c r="BV602" s="12">
        <f>SUM(BV594:BV601)</f>
        <v>54</v>
      </c>
      <c r="CG602" s="7">
        <f>SUM(E602,J602,O602,T602,Y602,AD602,AI602,AN602,AS602,AX602,BC602,BH602,BM602,BR602,BW602,CB602)</f>
        <v>0.54</v>
      </c>
      <c r="CJ602" s="7">
        <f>SUM(I602,N602,S602,X602,AC602,AH602,AM602,AR602,AW602,BB602,BG602,BL602,BQ602,BV602,CA602,CF602)</f>
        <v>54</v>
      </c>
      <c r="CK602" s="7">
        <f>SUM(G602,L602,Q602,V602,AA602,AF602,AK602,AP602,AU602,AZ602,BE602,BJ602,BO602,BT602,BY602,CD602)</f>
        <v>54</v>
      </c>
      <c r="CL602" s="7">
        <f>CJ602-CK602</f>
        <v>0</v>
      </c>
    </row>
    <row r="603" ht="11.25"/>
    <row r="604" ht="11.25"/>
    <row r="605" spans="2:54" ht="11.25">
      <c r="B605" s="7" t="s">
        <v>197</v>
      </c>
      <c r="C605" s="7" t="s">
        <v>194</v>
      </c>
      <c r="D605" s="12" t="s">
        <v>16</v>
      </c>
      <c r="AY605" s="7">
        <v>185</v>
      </c>
      <c r="AZ605" s="7">
        <v>185</v>
      </c>
      <c r="BA605" s="7">
        <f>AZ605/AY605*100</f>
        <v>100</v>
      </c>
      <c r="BB605" s="12">
        <f>BA605*$AX$613/8</f>
        <v>0.625</v>
      </c>
    </row>
    <row r="606" spans="4:54" ht="11.25">
      <c r="D606" s="12" t="s">
        <v>15</v>
      </c>
      <c r="AY606" s="7">
        <v>200</v>
      </c>
      <c r="AZ606" s="7">
        <v>200</v>
      </c>
      <c r="BA606" s="7">
        <f aca="true" t="shared" si="173" ref="BA606:BA612">AZ606/AY606*100</f>
        <v>100</v>
      </c>
      <c r="BB606" s="12">
        <f aca="true" t="shared" si="174" ref="BB606:BB612">BA606*$AX$613/8</f>
        <v>0.625</v>
      </c>
    </row>
    <row r="607" spans="4:54" ht="11.25">
      <c r="D607" s="12" t="s">
        <v>17</v>
      </c>
      <c r="AY607" s="7">
        <v>200</v>
      </c>
      <c r="AZ607" s="7">
        <v>200</v>
      </c>
      <c r="BA607" s="7">
        <f t="shared" si="173"/>
        <v>100</v>
      </c>
      <c r="BB607" s="12">
        <f t="shared" si="174"/>
        <v>0.625</v>
      </c>
    </row>
    <row r="608" spans="4:54" ht="11.25">
      <c r="D608" s="12" t="s">
        <v>18</v>
      </c>
      <c r="AY608" s="7">
        <v>185</v>
      </c>
      <c r="AZ608" s="7">
        <v>185</v>
      </c>
      <c r="BA608" s="7">
        <f t="shared" si="173"/>
        <v>100</v>
      </c>
      <c r="BB608" s="12">
        <f t="shared" si="174"/>
        <v>0.625</v>
      </c>
    </row>
    <row r="609" spans="4:54" ht="11.25">
      <c r="D609" s="12" t="s">
        <v>19</v>
      </c>
      <c r="AY609" s="7">
        <v>210</v>
      </c>
      <c r="AZ609" s="7">
        <v>210</v>
      </c>
      <c r="BA609" s="7">
        <f t="shared" si="173"/>
        <v>100</v>
      </c>
      <c r="BB609" s="12">
        <f t="shared" si="174"/>
        <v>0.625</v>
      </c>
    </row>
    <row r="610" spans="4:54" ht="11.25">
      <c r="D610" s="12" t="s">
        <v>20</v>
      </c>
      <c r="AY610" s="7">
        <v>200</v>
      </c>
      <c r="AZ610" s="7">
        <v>200</v>
      </c>
      <c r="BA610" s="7">
        <f t="shared" si="173"/>
        <v>100</v>
      </c>
      <c r="BB610" s="12">
        <f t="shared" si="174"/>
        <v>0.625</v>
      </c>
    </row>
    <row r="611" spans="4:54" ht="11.25">
      <c r="D611" s="12" t="s">
        <v>21</v>
      </c>
      <c r="AY611" s="7">
        <v>210</v>
      </c>
      <c r="AZ611" s="7">
        <v>210</v>
      </c>
      <c r="BA611" s="7">
        <f t="shared" si="173"/>
        <v>100</v>
      </c>
      <c r="BB611" s="12">
        <f t="shared" si="174"/>
        <v>0.625</v>
      </c>
    </row>
    <row r="612" spans="4:54" ht="11.25">
      <c r="D612" s="12" t="s">
        <v>22</v>
      </c>
      <c r="AY612" s="7">
        <v>170</v>
      </c>
      <c r="AZ612" s="7">
        <v>170</v>
      </c>
      <c r="BA612" s="7">
        <f t="shared" si="173"/>
        <v>100</v>
      </c>
      <c r="BB612" s="12">
        <f t="shared" si="174"/>
        <v>0.625</v>
      </c>
    </row>
    <row r="613" spans="50:90" ht="11.25">
      <c r="AX613" s="7">
        <v>0.05</v>
      </c>
      <c r="AY613" s="7" t="s">
        <v>82</v>
      </c>
      <c r="AZ613" s="7">
        <f>100*AX613</f>
        <v>5</v>
      </c>
      <c r="BA613" s="7" t="s">
        <v>83</v>
      </c>
      <c r="BB613" s="12">
        <f>SUM(BB605:BB612)</f>
        <v>5</v>
      </c>
      <c r="CG613" s="7">
        <f>SUM(E613,J613,O613,T613,Y613,AD613,AI613,AN613,AS613,AX613,BC613,BH613,BM613,BR613,BW613,CB613)</f>
        <v>0.05</v>
      </c>
      <c r="CJ613" s="7">
        <f>SUM(I613,N613,S613,X613,AC613,AH613,AM613,AR613,AW613,BB613,BG613,BL613,BQ613,BV613,CA613,CF613)</f>
        <v>5</v>
      </c>
      <c r="CK613" s="7">
        <f>SUM(G613,L613,Q613,V613,AA613,AF613,AK613,AP613,AU613,AZ613,BE613,BJ613,BO613,BT613,BY613,CD613)</f>
        <v>5</v>
      </c>
      <c r="CL613" s="7">
        <f>CJ613-CK613</f>
        <v>0</v>
      </c>
    </row>
    <row r="614" ht="11.25"/>
    <row r="615" ht="11.25"/>
    <row r="616" spans="2:54" ht="11.25">
      <c r="B616" s="7" t="s">
        <v>198</v>
      </c>
      <c r="C616" s="7" t="s">
        <v>194</v>
      </c>
      <c r="D616" s="12" t="s">
        <v>16</v>
      </c>
      <c r="AO616" s="7">
        <v>169</v>
      </c>
      <c r="AP616" s="7">
        <v>177</v>
      </c>
      <c r="AQ616" s="7">
        <f>AP616/AO616*100</f>
        <v>104.73372781065089</v>
      </c>
      <c r="AR616" s="12">
        <f>AQ616*$AN$624/8</f>
        <v>0.7855029585798816</v>
      </c>
      <c r="AY616" s="7">
        <v>169</v>
      </c>
      <c r="AZ616" s="7">
        <v>169</v>
      </c>
      <c r="BA616" s="7">
        <f>AZ616/AY616*100</f>
        <v>100</v>
      </c>
      <c r="BB616" s="12">
        <f>BA616*$AX$624/8</f>
        <v>0.625</v>
      </c>
    </row>
    <row r="617" spans="4:54" ht="11.25">
      <c r="D617" s="12" t="s">
        <v>15</v>
      </c>
      <c r="AO617" s="7">
        <v>200</v>
      </c>
      <c r="AP617" s="7">
        <v>155</v>
      </c>
      <c r="AQ617" s="7">
        <f aca="true" t="shared" si="175" ref="AQ617:AQ623">AP617/AO617*100</f>
        <v>77.5</v>
      </c>
      <c r="AR617" s="12">
        <f aca="true" t="shared" si="176" ref="AR617:AR623">AQ617*$AN$624/8</f>
        <v>0.5812499999999999</v>
      </c>
      <c r="AY617" s="7">
        <v>200</v>
      </c>
      <c r="AZ617" s="7">
        <v>200</v>
      </c>
      <c r="BA617" s="7">
        <f aca="true" t="shared" si="177" ref="BA617:BA623">AZ617/AY617*100</f>
        <v>100</v>
      </c>
      <c r="BB617" s="12">
        <f aca="true" t="shared" si="178" ref="BB617:BB623">BA617*$AX$624/8</f>
        <v>0.625</v>
      </c>
    </row>
    <row r="618" spans="4:54" ht="11.25">
      <c r="D618" s="12" t="s">
        <v>17</v>
      </c>
      <c r="AO618" s="7">
        <v>200</v>
      </c>
      <c r="AP618" s="7">
        <v>190</v>
      </c>
      <c r="AQ618" s="7">
        <f t="shared" si="175"/>
        <v>95</v>
      </c>
      <c r="AR618" s="12">
        <f t="shared" si="176"/>
        <v>0.7125</v>
      </c>
      <c r="AY618" s="7">
        <v>200</v>
      </c>
      <c r="AZ618" s="7">
        <v>200</v>
      </c>
      <c r="BA618" s="7">
        <f t="shared" si="177"/>
        <v>100</v>
      </c>
      <c r="BB618" s="12">
        <f t="shared" si="178"/>
        <v>0.625</v>
      </c>
    </row>
    <row r="619" spans="4:54" ht="11.25">
      <c r="D619" s="12" t="s">
        <v>18</v>
      </c>
      <c r="AO619" s="7">
        <v>165</v>
      </c>
      <c r="AP619" s="7">
        <v>147</v>
      </c>
      <c r="AQ619" s="7">
        <f t="shared" si="175"/>
        <v>89.0909090909091</v>
      </c>
      <c r="AR619" s="12">
        <f t="shared" si="176"/>
        <v>0.6681818181818182</v>
      </c>
      <c r="AY619" s="7">
        <v>165</v>
      </c>
      <c r="AZ619" s="7">
        <v>165</v>
      </c>
      <c r="BA619" s="7">
        <f t="shared" si="177"/>
        <v>100</v>
      </c>
      <c r="BB619" s="12">
        <f t="shared" si="178"/>
        <v>0.625</v>
      </c>
    </row>
    <row r="620" spans="4:54" ht="11.25">
      <c r="D620" s="12" t="s">
        <v>19</v>
      </c>
      <c r="AO620" s="7">
        <v>170</v>
      </c>
      <c r="AP620" s="7">
        <v>166.15</v>
      </c>
      <c r="AQ620" s="7">
        <f t="shared" si="175"/>
        <v>97.73529411764706</v>
      </c>
      <c r="AR620" s="12">
        <f t="shared" si="176"/>
        <v>0.733014705882353</v>
      </c>
      <c r="AY620" s="7">
        <v>170</v>
      </c>
      <c r="AZ620" s="7">
        <v>170</v>
      </c>
      <c r="BA620" s="7">
        <f t="shared" si="177"/>
        <v>100</v>
      </c>
      <c r="BB620" s="12">
        <f t="shared" si="178"/>
        <v>0.625</v>
      </c>
    </row>
    <row r="621" spans="4:54" ht="11.25">
      <c r="D621" s="12" t="s">
        <v>20</v>
      </c>
      <c r="AO621" s="7">
        <v>165</v>
      </c>
      <c r="AP621" s="7">
        <v>145</v>
      </c>
      <c r="AQ621" s="7">
        <f t="shared" si="175"/>
        <v>87.87878787878788</v>
      </c>
      <c r="AR621" s="12">
        <f t="shared" si="176"/>
        <v>0.6590909090909091</v>
      </c>
      <c r="AY621" s="7">
        <v>165</v>
      </c>
      <c r="AZ621" s="7">
        <v>165</v>
      </c>
      <c r="BA621" s="7">
        <f t="shared" si="177"/>
        <v>100</v>
      </c>
      <c r="BB621" s="12">
        <f t="shared" si="178"/>
        <v>0.625</v>
      </c>
    </row>
    <row r="622" spans="4:54" ht="11.25">
      <c r="D622" s="12" t="s">
        <v>21</v>
      </c>
      <c r="AO622" s="7">
        <v>194</v>
      </c>
      <c r="AP622" s="7">
        <v>185</v>
      </c>
      <c r="AQ622" s="7">
        <f t="shared" si="175"/>
        <v>95.36082474226805</v>
      </c>
      <c r="AR622" s="12">
        <f t="shared" si="176"/>
        <v>0.7152061855670103</v>
      </c>
      <c r="AY622" s="7">
        <v>194</v>
      </c>
      <c r="AZ622" s="7">
        <v>194</v>
      </c>
      <c r="BA622" s="7">
        <f t="shared" si="177"/>
        <v>100</v>
      </c>
      <c r="BB622" s="12">
        <f t="shared" si="178"/>
        <v>0.625</v>
      </c>
    </row>
    <row r="623" spans="4:54" ht="11.25">
      <c r="D623" s="12" t="s">
        <v>22</v>
      </c>
      <c r="AO623" s="7">
        <v>169</v>
      </c>
      <c r="AP623" s="7">
        <v>160</v>
      </c>
      <c r="AQ623" s="7">
        <f t="shared" si="175"/>
        <v>94.67455621301775</v>
      </c>
      <c r="AR623" s="12">
        <f t="shared" si="176"/>
        <v>0.7100591715976331</v>
      </c>
      <c r="AY623" s="7">
        <v>169</v>
      </c>
      <c r="AZ623" s="7">
        <v>169</v>
      </c>
      <c r="BA623" s="7">
        <f t="shared" si="177"/>
        <v>100</v>
      </c>
      <c r="BB623" s="12">
        <f t="shared" si="178"/>
        <v>0.625</v>
      </c>
    </row>
    <row r="624" spans="40:90" ht="11.25">
      <c r="AN624" s="7">
        <v>0.06</v>
      </c>
      <c r="AO624" s="7" t="s">
        <v>82</v>
      </c>
      <c r="AP624" s="7">
        <f>100*AN624</f>
        <v>6</v>
      </c>
      <c r="AQ624" s="7" t="s">
        <v>83</v>
      </c>
      <c r="AR624" s="12">
        <f>SUM(AR616:AR623)</f>
        <v>5.564805748899604</v>
      </c>
      <c r="AX624" s="7">
        <v>0.05</v>
      </c>
      <c r="AY624" s="7" t="s">
        <v>82</v>
      </c>
      <c r="AZ624" s="7">
        <f>100*AX624</f>
        <v>5</v>
      </c>
      <c r="BA624" s="7" t="s">
        <v>83</v>
      </c>
      <c r="BB624" s="12">
        <f>SUM(BB616:BB623)</f>
        <v>5</v>
      </c>
      <c r="CG624" s="7">
        <f>SUM(E624,J624,O624,T624,Y624,AD624,AI624,AN624,AS624,AX624,BC624,BH624,BM624,BR624,BW624,CB624)</f>
        <v>0.11</v>
      </c>
      <c r="CJ624" s="7">
        <f>SUM(I624,N624,S624,X624,AC624,AH624,AM624,AR624,AW624,BB624,BG624,BL624,BQ624,BV624,CA624,CF624)</f>
        <v>10.564805748899605</v>
      </c>
      <c r="CK624" s="7">
        <f>SUM(G624,L624,Q624,V624,AA624,AF624,AK624,AP624,AU624,AZ624,BE624,BJ624,BO624,BT624,BY624,CD624)</f>
        <v>11</v>
      </c>
      <c r="CL624" s="7">
        <f>CJ624-CK624</f>
        <v>-0.4351942511003948</v>
      </c>
    </row>
    <row r="625" ht="11.25"/>
    <row r="626" ht="11.25"/>
    <row r="627" spans="2:54" ht="11.25">
      <c r="B627" s="7" t="s">
        <v>199</v>
      </c>
      <c r="C627" s="7" t="s">
        <v>194</v>
      </c>
      <c r="D627" s="12" t="s">
        <v>16</v>
      </c>
      <c r="AO627" s="7">
        <v>180</v>
      </c>
      <c r="AQ627" s="7">
        <f>AP627/AO627*100</f>
        <v>0</v>
      </c>
      <c r="AR627" s="12">
        <f>AQ627*$AN$635/8</f>
        <v>0</v>
      </c>
      <c r="AY627" s="7">
        <v>180</v>
      </c>
      <c r="AZ627" s="7">
        <v>180</v>
      </c>
      <c r="BA627" s="7">
        <f>AZ627/AY627*100</f>
        <v>100</v>
      </c>
      <c r="BB627" s="12">
        <f>BA627*$AX$635/8</f>
        <v>0.625</v>
      </c>
    </row>
    <row r="628" spans="4:54" ht="11.25">
      <c r="D628" s="12" t="s">
        <v>15</v>
      </c>
      <c r="AO628" s="7">
        <v>200</v>
      </c>
      <c r="AQ628" s="7">
        <f aca="true" t="shared" si="179" ref="AQ628:AQ634">AP628/AO628*100</f>
        <v>0</v>
      </c>
      <c r="AR628" s="12">
        <f aca="true" t="shared" si="180" ref="AR628:AR634">AQ628*$AN$635/8</f>
        <v>0</v>
      </c>
      <c r="AY628" s="7">
        <v>200</v>
      </c>
      <c r="AZ628" s="7">
        <v>200</v>
      </c>
      <c r="BA628" s="7">
        <f aca="true" t="shared" si="181" ref="BA628:BA634">AZ628/AY628*100</f>
        <v>100</v>
      </c>
      <c r="BB628" s="12">
        <f aca="true" t="shared" si="182" ref="BB628:BB634">BA628*$AX$635/8</f>
        <v>0.625</v>
      </c>
    </row>
    <row r="629" spans="4:54" ht="11.25">
      <c r="D629" s="12" t="s">
        <v>17</v>
      </c>
      <c r="AO629" s="7">
        <v>190</v>
      </c>
      <c r="AQ629" s="7">
        <f t="shared" si="179"/>
        <v>0</v>
      </c>
      <c r="AR629" s="12">
        <f t="shared" si="180"/>
        <v>0</v>
      </c>
      <c r="AY629" s="7">
        <v>190</v>
      </c>
      <c r="AZ629" s="7">
        <v>190</v>
      </c>
      <c r="BA629" s="7">
        <f t="shared" si="181"/>
        <v>100</v>
      </c>
      <c r="BB629" s="12">
        <f t="shared" si="182"/>
        <v>0.625</v>
      </c>
    </row>
    <row r="630" spans="4:54" ht="11.25">
      <c r="D630" s="12" t="s">
        <v>18</v>
      </c>
      <c r="AO630" s="7">
        <v>180</v>
      </c>
      <c r="AQ630" s="7">
        <f t="shared" si="179"/>
        <v>0</v>
      </c>
      <c r="AR630" s="12">
        <f t="shared" si="180"/>
        <v>0</v>
      </c>
      <c r="AY630" s="7">
        <v>180</v>
      </c>
      <c r="AZ630" s="7">
        <v>180</v>
      </c>
      <c r="BA630" s="7">
        <f t="shared" si="181"/>
        <v>100</v>
      </c>
      <c r="BB630" s="12">
        <f t="shared" si="182"/>
        <v>0.625</v>
      </c>
    </row>
    <row r="631" spans="4:54" ht="11.25">
      <c r="D631" s="12" t="s">
        <v>19</v>
      </c>
      <c r="AO631" s="7">
        <v>185</v>
      </c>
      <c r="AQ631" s="7">
        <f t="shared" si="179"/>
        <v>0</v>
      </c>
      <c r="AR631" s="12">
        <f t="shared" si="180"/>
        <v>0</v>
      </c>
      <c r="AY631" s="7">
        <v>185</v>
      </c>
      <c r="AZ631" s="7">
        <v>185</v>
      </c>
      <c r="BA631" s="7">
        <f t="shared" si="181"/>
        <v>100</v>
      </c>
      <c r="BB631" s="12">
        <f t="shared" si="182"/>
        <v>0.625</v>
      </c>
    </row>
    <row r="632" spans="4:54" ht="11.25">
      <c r="D632" s="12" t="s">
        <v>20</v>
      </c>
      <c r="AO632" s="7">
        <v>185</v>
      </c>
      <c r="AQ632" s="7">
        <f t="shared" si="179"/>
        <v>0</v>
      </c>
      <c r="AR632" s="12">
        <f t="shared" si="180"/>
        <v>0</v>
      </c>
      <c r="AY632" s="7">
        <v>185</v>
      </c>
      <c r="AZ632" s="7">
        <v>185</v>
      </c>
      <c r="BA632" s="7">
        <f t="shared" si="181"/>
        <v>100</v>
      </c>
      <c r="BB632" s="12">
        <f t="shared" si="182"/>
        <v>0.625</v>
      </c>
    </row>
    <row r="633" spans="4:54" ht="11.25">
      <c r="D633" s="12" t="s">
        <v>21</v>
      </c>
      <c r="AO633" s="7">
        <v>207</v>
      </c>
      <c r="AQ633" s="7">
        <f t="shared" si="179"/>
        <v>0</v>
      </c>
      <c r="AR633" s="12">
        <f t="shared" si="180"/>
        <v>0</v>
      </c>
      <c r="AY633" s="7">
        <v>207</v>
      </c>
      <c r="AZ633" s="7">
        <v>207</v>
      </c>
      <c r="BA633" s="7">
        <f t="shared" si="181"/>
        <v>100</v>
      </c>
      <c r="BB633" s="12">
        <f t="shared" si="182"/>
        <v>0.625</v>
      </c>
    </row>
    <row r="634" spans="4:54" ht="11.25">
      <c r="D634" s="12" t="s">
        <v>22</v>
      </c>
      <c r="AO634" s="7">
        <v>180</v>
      </c>
      <c r="AQ634" s="7">
        <f t="shared" si="179"/>
        <v>0</v>
      </c>
      <c r="AR634" s="12">
        <f t="shared" si="180"/>
        <v>0</v>
      </c>
      <c r="AY634" s="7">
        <v>180</v>
      </c>
      <c r="AZ634" s="7">
        <v>180</v>
      </c>
      <c r="BA634" s="7">
        <f t="shared" si="181"/>
        <v>100</v>
      </c>
      <c r="BB634" s="12">
        <f t="shared" si="182"/>
        <v>0.625</v>
      </c>
    </row>
    <row r="635" spans="40:90" ht="11.25">
      <c r="AN635" s="7">
        <v>0.03</v>
      </c>
      <c r="AO635" s="7" t="s">
        <v>82</v>
      </c>
      <c r="AP635" s="7">
        <f>100*AN635</f>
        <v>3</v>
      </c>
      <c r="AQ635" s="7" t="s">
        <v>83</v>
      </c>
      <c r="AR635" s="12">
        <f>SUM(AR627:AR634)</f>
        <v>0</v>
      </c>
      <c r="AX635" s="7">
        <v>0.05</v>
      </c>
      <c r="AY635" s="7" t="s">
        <v>82</v>
      </c>
      <c r="AZ635" s="7">
        <f>100*AX635</f>
        <v>5</v>
      </c>
      <c r="BA635" s="7" t="s">
        <v>83</v>
      </c>
      <c r="BB635" s="12">
        <f>SUM(BB627:BB634)</f>
        <v>5</v>
      </c>
      <c r="CG635" s="7">
        <f>SUM(E635,J635,O635,T635,Y635,AD635,AI635,AN635,AS635,AX635,BC635,BH635,BM635,BR635,BW635,CB635)</f>
        <v>0.08</v>
      </c>
      <c r="CJ635" s="7">
        <f>SUM(I635,N635,S635,X635,AC635,AH635,AM635,AR635,AW635,BB635,BG635,BL635,BQ635,BV635,CA635,CF635)</f>
        <v>5</v>
      </c>
      <c r="CK635" s="7">
        <f>SUM(G635,L635,Q635,V635,AA635,AF635,AK635,AP635,AU635,AZ635,BE635,BJ635,BO635,BT635,BY635,CD635)</f>
        <v>8</v>
      </c>
      <c r="CL635" s="7">
        <f>CJ635-CK635</f>
        <v>-3</v>
      </c>
    </row>
    <row r="636" ht="11.25"/>
    <row r="637" ht="11.25"/>
    <row r="638" spans="2:54" ht="11.25">
      <c r="B638" s="7" t="s">
        <v>200</v>
      </c>
      <c r="C638" s="7" t="s">
        <v>194</v>
      </c>
      <c r="D638" s="12" t="s">
        <v>16</v>
      </c>
      <c r="AO638" s="7">
        <v>70</v>
      </c>
      <c r="AQ638" s="7">
        <f>AP638/AO638*100</f>
        <v>0</v>
      </c>
      <c r="AR638" s="12">
        <f>AQ638*$AN$646/8</f>
        <v>0</v>
      </c>
      <c r="AY638" s="7">
        <v>70</v>
      </c>
      <c r="AZ638" s="7">
        <v>70</v>
      </c>
      <c r="BA638" s="7">
        <f>AZ638/AY638*100</f>
        <v>100</v>
      </c>
      <c r="BB638" s="12">
        <f>BA638*$AX$646/8</f>
        <v>0.125</v>
      </c>
    </row>
    <row r="639" spans="4:54" ht="11.25">
      <c r="D639" s="12" t="s">
        <v>15</v>
      </c>
      <c r="AO639" s="7">
        <v>65</v>
      </c>
      <c r="AQ639" s="7">
        <f aca="true" t="shared" si="183" ref="AQ639:AQ645">AP639/AO639*100</f>
        <v>0</v>
      </c>
      <c r="AR639" s="12">
        <f aca="true" t="shared" si="184" ref="AR639:AR645">AQ639*$AN$646/8</f>
        <v>0</v>
      </c>
      <c r="AY639" s="7">
        <v>65</v>
      </c>
      <c r="AZ639" s="7">
        <v>65</v>
      </c>
      <c r="BA639" s="7">
        <f aca="true" t="shared" si="185" ref="BA639:BA645">AZ639/AY639*100</f>
        <v>100</v>
      </c>
      <c r="BB639" s="12">
        <f aca="true" t="shared" si="186" ref="BB639:BB645">BA639*$AX$646/8</f>
        <v>0.125</v>
      </c>
    </row>
    <row r="640" spans="4:54" ht="11.25">
      <c r="D640" s="12" t="s">
        <v>17</v>
      </c>
      <c r="AO640" s="7">
        <v>60</v>
      </c>
      <c r="AQ640" s="7">
        <f t="shared" si="183"/>
        <v>0</v>
      </c>
      <c r="AR640" s="12">
        <f t="shared" si="184"/>
        <v>0</v>
      </c>
      <c r="AY640" s="7">
        <v>60</v>
      </c>
      <c r="AZ640" s="7">
        <v>60</v>
      </c>
      <c r="BA640" s="7">
        <f t="shared" si="185"/>
        <v>100</v>
      </c>
      <c r="BB640" s="12">
        <f t="shared" si="186"/>
        <v>0.125</v>
      </c>
    </row>
    <row r="641" spans="4:54" ht="11.25">
      <c r="D641" s="12" t="s">
        <v>18</v>
      </c>
      <c r="AO641" s="7">
        <v>75</v>
      </c>
      <c r="AQ641" s="7">
        <f t="shared" si="183"/>
        <v>0</v>
      </c>
      <c r="AR641" s="12">
        <f t="shared" si="184"/>
        <v>0</v>
      </c>
      <c r="AY641" s="7">
        <v>75</v>
      </c>
      <c r="AZ641" s="7">
        <v>75</v>
      </c>
      <c r="BA641" s="7">
        <f t="shared" si="185"/>
        <v>100</v>
      </c>
      <c r="BB641" s="12">
        <f t="shared" si="186"/>
        <v>0.125</v>
      </c>
    </row>
    <row r="642" spans="4:54" ht="11.25">
      <c r="D642" s="12" t="s">
        <v>19</v>
      </c>
      <c r="AO642" s="7">
        <v>75</v>
      </c>
      <c r="AQ642" s="7">
        <f t="shared" si="183"/>
        <v>0</v>
      </c>
      <c r="AR642" s="12">
        <f t="shared" si="184"/>
        <v>0</v>
      </c>
      <c r="AY642" s="7">
        <v>75</v>
      </c>
      <c r="AZ642" s="7">
        <v>75</v>
      </c>
      <c r="BA642" s="7">
        <f t="shared" si="185"/>
        <v>100</v>
      </c>
      <c r="BB642" s="12">
        <f t="shared" si="186"/>
        <v>0.125</v>
      </c>
    </row>
    <row r="643" spans="4:54" ht="11.25">
      <c r="D643" s="12" t="s">
        <v>20</v>
      </c>
      <c r="AO643" s="7">
        <v>70</v>
      </c>
      <c r="AQ643" s="7">
        <f t="shared" si="183"/>
        <v>0</v>
      </c>
      <c r="AR643" s="12">
        <f t="shared" si="184"/>
        <v>0</v>
      </c>
      <c r="AY643" s="7">
        <v>70</v>
      </c>
      <c r="AZ643" s="7">
        <v>70</v>
      </c>
      <c r="BA643" s="7">
        <f t="shared" si="185"/>
        <v>100</v>
      </c>
      <c r="BB643" s="12">
        <f t="shared" si="186"/>
        <v>0.125</v>
      </c>
    </row>
    <row r="644" spans="4:54" ht="11.25">
      <c r="D644" s="12" t="s">
        <v>21</v>
      </c>
      <c r="AO644" s="7">
        <v>75</v>
      </c>
      <c r="AQ644" s="7">
        <f t="shared" si="183"/>
        <v>0</v>
      </c>
      <c r="AR644" s="12">
        <f t="shared" si="184"/>
        <v>0</v>
      </c>
      <c r="AY644" s="7">
        <v>75</v>
      </c>
      <c r="AZ644" s="7">
        <v>75</v>
      </c>
      <c r="BA644" s="7">
        <f t="shared" si="185"/>
        <v>100</v>
      </c>
      <c r="BB644" s="12">
        <f t="shared" si="186"/>
        <v>0.125</v>
      </c>
    </row>
    <row r="645" spans="4:54" ht="11.25">
      <c r="D645" s="12" t="s">
        <v>22</v>
      </c>
      <c r="AO645" s="7">
        <v>70</v>
      </c>
      <c r="AQ645" s="7">
        <f t="shared" si="183"/>
        <v>0</v>
      </c>
      <c r="AR645" s="12">
        <f t="shared" si="184"/>
        <v>0</v>
      </c>
      <c r="AY645" s="7">
        <v>70</v>
      </c>
      <c r="AZ645" s="7">
        <v>70</v>
      </c>
      <c r="BA645" s="7">
        <f t="shared" si="185"/>
        <v>100</v>
      </c>
      <c r="BB645" s="12">
        <f t="shared" si="186"/>
        <v>0.125</v>
      </c>
    </row>
    <row r="646" spans="40:90" ht="11.25">
      <c r="AN646" s="7">
        <v>0.01</v>
      </c>
      <c r="AO646" s="7" t="s">
        <v>82</v>
      </c>
      <c r="AP646" s="7">
        <f>100*AN646</f>
        <v>1</v>
      </c>
      <c r="AQ646" s="7" t="s">
        <v>83</v>
      </c>
      <c r="AR646" s="12">
        <f>SUM(AR638:AR645)</f>
        <v>0</v>
      </c>
      <c r="AX646" s="7">
        <v>0.01</v>
      </c>
      <c r="AY646" s="7" t="s">
        <v>82</v>
      </c>
      <c r="AZ646" s="7">
        <f>100*AX646</f>
        <v>1</v>
      </c>
      <c r="BA646" s="7" t="s">
        <v>83</v>
      </c>
      <c r="BB646" s="12">
        <f>SUM(BB638:BB645)</f>
        <v>1</v>
      </c>
      <c r="CG646" s="7">
        <f>SUM(E646,J646,O646,T646,Y646,AD646,AI646,AN646,AS646,AX646,BC646,BH646,BM646,BR646,BW646,CB646)</f>
        <v>0.02</v>
      </c>
      <c r="CJ646" s="7">
        <f>SUM(I646,N646,S646,X646,AC646,AH646,AM646,AR646,AW646,BB646,BG646,BL646,BQ646,BV646,CA646,CF646)</f>
        <v>1</v>
      </c>
      <c r="CK646" s="7">
        <f>SUM(G646,L646,Q646,V646,AA646,AF646,AK646,AP646,AU646,AZ646,BE646,BJ646,BO646,BT646,BY646,CD646)</f>
        <v>2</v>
      </c>
      <c r="CL646" s="7">
        <f>CJ646-CK646</f>
        <v>-1</v>
      </c>
    </row>
    <row r="647" ht="11.25"/>
    <row r="648" ht="11.25"/>
    <row r="649" spans="2:74" ht="11.25">
      <c r="B649" s="7" t="s">
        <v>201</v>
      </c>
      <c r="C649" s="7" t="s">
        <v>170</v>
      </c>
      <c r="D649" s="12" t="s">
        <v>16</v>
      </c>
      <c r="BS649" s="7">
        <v>65</v>
      </c>
      <c r="BT649" s="7">
        <v>65</v>
      </c>
      <c r="BU649" s="7">
        <f>BT649/BS649*100</f>
        <v>100</v>
      </c>
      <c r="BV649" s="12">
        <f>BU649*$BR$657/8</f>
        <v>1.375</v>
      </c>
    </row>
    <row r="650" spans="4:74" ht="11.25">
      <c r="D650" s="12" t="s">
        <v>15</v>
      </c>
      <c r="BS650" s="7">
        <v>75</v>
      </c>
      <c r="BT650" s="7">
        <v>75</v>
      </c>
      <c r="BU650" s="7">
        <f aca="true" t="shared" si="187" ref="BU650:BU656">BT650/BS650*100</f>
        <v>100</v>
      </c>
      <c r="BV650" s="12">
        <f aca="true" t="shared" si="188" ref="BV650:BV656">BU650*$BR$657/8</f>
        <v>1.375</v>
      </c>
    </row>
    <row r="651" spans="4:74" ht="11.25">
      <c r="D651" s="12" t="s">
        <v>17</v>
      </c>
      <c r="BS651" s="7">
        <v>60</v>
      </c>
      <c r="BT651" s="7">
        <v>60</v>
      </c>
      <c r="BU651" s="7">
        <f t="shared" si="187"/>
        <v>100</v>
      </c>
      <c r="BV651" s="12">
        <f t="shared" si="188"/>
        <v>1.375</v>
      </c>
    </row>
    <row r="652" spans="4:74" ht="11.25">
      <c r="D652" s="12" t="s">
        <v>18</v>
      </c>
      <c r="BS652" s="7">
        <v>65</v>
      </c>
      <c r="BT652" s="7">
        <v>65</v>
      </c>
      <c r="BU652" s="7">
        <f t="shared" si="187"/>
        <v>100</v>
      </c>
      <c r="BV652" s="12">
        <f t="shared" si="188"/>
        <v>1.375</v>
      </c>
    </row>
    <row r="653" spans="4:74" ht="11.25">
      <c r="D653" s="12" t="s">
        <v>19</v>
      </c>
      <c r="BS653" s="7">
        <v>55</v>
      </c>
      <c r="BT653" s="7">
        <v>55</v>
      </c>
      <c r="BU653" s="7">
        <f t="shared" si="187"/>
        <v>100</v>
      </c>
      <c r="BV653" s="12">
        <f t="shared" si="188"/>
        <v>1.375</v>
      </c>
    </row>
    <row r="654" spans="4:74" ht="11.25">
      <c r="D654" s="12" t="s">
        <v>20</v>
      </c>
      <c r="BS654" s="7">
        <v>63.33</v>
      </c>
      <c r="BT654" s="7">
        <v>60</v>
      </c>
      <c r="BU654" s="7">
        <f t="shared" si="187"/>
        <v>94.74182851729039</v>
      </c>
      <c r="BV654" s="12">
        <f t="shared" si="188"/>
        <v>1.3027001421127429</v>
      </c>
    </row>
    <row r="655" spans="4:74" ht="11.25">
      <c r="D655" s="12" t="s">
        <v>21</v>
      </c>
      <c r="BS655" s="7">
        <v>50</v>
      </c>
      <c r="BT655" s="7">
        <v>50</v>
      </c>
      <c r="BU655" s="7">
        <f t="shared" si="187"/>
        <v>100</v>
      </c>
      <c r="BV655" s="12">
        <f t="shared" si="188"/>
        <v>1.375</v>
      </c>
    </row>
    <row r="656" spans="4:74" ht="11.25">
      <c r="D656" s="12" t="s">
        <v>22</v>
      </c>
      <c r="BS656" s="7">
        <v>65</v>
      </c>
      <c r="BT656" s="7">
        <v>65</v>
      </c>
      <c r="BU656" s="7">
        <f t="shared" si="187"/>
        <v>100</v>
      </c>
      <c r="BV656" s="12">
        <f t="shared" si="188"/>
        <v>1.375</v>
      </c>
    </row>
    <row r="657" spans="70:90" ht="11.25">
      <c r="BR657" s="7">
        <v>0.11</v>
      </c>
      <c r="BS657" s="7" t="s">
        <v>82</v>
      </c>
      <c r="BT657" s="7">
        <f>100*BR657</f>
        <v>11</v>
      </c>
      <c r="BU657" s="7" t="s">
        <v>83</v>
      </c>
      <c r="BV657" s="12">
        <f>SUM(BV649:BV656)</f>
        <v>10.927700142112743</v>
      </c>
      <c r="CG657" s="7">
        <f>SUM(E657,J657,O657,T657,Y657,AD657,AI657,AN657,AS657,AX657,BC657,BH657,BM657,BR657,BW657,CB657)</f>
        <v>0.11</v>
      </c>
      <c r="CJ657" s="7">
        <f>SUM(I657,N657,S657,X657,AC657,AH657,AM657,AR657,AW657,BB657,BG657,BL657,BQ657,BV657,CA657,CF657)</f>
        <v>10.927700142112743</v>
      </c>
      <c r="CK657" s="7">
        <f>SUM(G657,L657,Q657,V657,AA657,AF657,AK657,AP657,AU657,AZ657,BE657,BJ657,BO657,BT657,BY657,CD657)</f>
        <v>11</v>
      </c>
      <c r="CL657" s="7">
        <f>CJ657-CK657</f>
        <v>-0.07229985788725735</v>
      </c>
    </row>
    <row r="658" ht="11.25"/>
    <row r="659" ht="11.25"/>
    <row r="660" spans="2:74" ht="11.25">
      <c r="B660" s="7" t="s">
        <v>202</v>
      </c>
      <c r="C660" s="7" t="s">
        <v>170</v>
      </c>
      <c r="D660" s="12" t="s">
        <v>16</v>
      </c>
      <c r="BS660" s="7">
        <v>85</v>
      </c>
      <c r="BT660" s="7">
        <v>85</v>
      </c>
      <c r="BU660" s="7">
        <f>BT660/BS660*100</f>
        <v>100</v>
      </c>
      <c r="BV660" s="12">
        <f>BU660*$BR$668/8</f>
        <v>0.5</v>
      </c>
    </row>
    <row r="661" spans="4:74" ht="11.25">
      <c r="D661" s="12" t="s">
        <v>15</v>
      </c>
      <c r="BS661" s="7">
        <v>80</v>
      </c>
      <c r="BT661" s="7">
        <v>80</v>
      </c>
      <c r="BU661" s="7">
        <f aca="true" t="shared" si="189" ref="BU661:BU667">BT661/BS661*100</f>
        <v>100</v>
      </c>
      <c r="BV661" s="12">
        <f aca="true" t="shared" si="190" ref="BV661:BV667">BU661*$BR$668/8</f>
        <v>0.5</v>
      </c>
    </row>
    <row r="662" spans="4:74" ht="11.25">
      <c r="D662" s="12" t="s">
        <v>17</v>
      </c>
      <c r="BS662" s="7">
        <v>120</v>
      </c>
      <c r="BT662" s="7">
        <v>120</v>
      </c>
      <c r="BU662" s="7">
        <f t="shared" si="189"/>
        <v>100</v>
      </c>
      <c r="BV662" s="12">
        <f t="shared" si="190"/>
        <v>0.5</v>
      </c>
    </row>
    <row r="663" spans="4:74" ht="11.25">
      <c r="D663" s="12" t="s">
        <v>18</v>
      </c>
      <c r="BS663" s="7">
        <v>75</v>
      </c>
      <c r="BT663" s="7">
        <v>75</v>
      </c>
      <c r="BU663" s="7">
        <f t="shared" si="189"/>
        <v>100</v>
      </c>
      <c r="BV663" s="12">
        <f t="shared" si="190"/>
        <v>0.5</v>
      </c>
    </row>
    <row r="664" spans="4:74" ht="11.25">
      <c r="D664" s="12" t="s">
        <v>19</v>
      </c>
      <c r="BS664" s="7">
        <v>70</v>
      </c>
      <c r="BT664" s="7">
        <v>70</v>
      </c>
      <c r="BU664" s="7">
        <f t="shared" si="189"/>
        <v>100</v>
      </c>
      <c r="BV664" s="12">
        <f t="shared" si="190"/>
        <v>0.5</v>
      </c>
    </row>
    <row r="665" spans="4:74" ht="11.25">
      <c r="D665" s="12" t="s">
        <v>20</v>
      </c>
      <c r="BS665" s="7">
        <v>90</v>
      </c>
      <c r="BT665" s="7">
        <v>90</v>
      </c>
      <c r="BU665" s="7">
        <f t="shared" si="189"/>
        <v>100</v>
      </c>
      <c r="BV665" s="12">
        <f t="shared" si="190"/>
        <v>0.5</v>
      </c>
    </row>
    <row r="666" spans="4:74" ht="11.25">
      <c r="D666" s="12" t="s">
        <v>21</v>
      </c>
      <c r="BS666" s="7">
        <v>65</v>
      </c>
      <c r="BT666" s="7">
        <v>65</v>
      </c>
      <c r="BU666" s="7">
        <f t="shared" si="189"/>
        <v>100</v>
      </c>
      <c r="BV666" s="12">
        <f t="shared" si="190"/>
        <v>0.5</v>
      </c>
    </row>
    <row r="667" spans="4:74" ht="11.25">
      <c r="D667" s="12" t="s">
        <v>22</v>
      </c>
      <c r="BS667" s="7">
        <v>65</v>
      </c>
      <c r="BT667" s="7">
        <v>65</v>
      </c>
      <c r="BU667" s="7">
        <f t="shared" si="189"/>
        <v>100</v>
      </c>
      <c r="BV667" s="12">
        <f t="shared" si="190"/>
        <v>0.5</v>
      </c>
    </row>
    <row r="668" spans="70:96" ht="11.25">
      <c r="BR668" s="7">
        <v>0.04</v>
      </c>
      <c r="BS668" s="7" t="s">
        <v>82</v>
      </c>
      <c r="BT668" s="7">
        <f>100*BR668</f>
        <v>4</v>
      </c>
      <c r="BU668" s="7" t="s">
        <v>83</v>
      </c>
      <c r="BV668" s="12">
        <f>SUM(BV660:BV667)</f>
        <v>4</v>
      </c>
      <c r="CG668" s="7">
        <f>SUM(E668,J668,O668,T668,Y668,AD668,AI668,AN668,AS668,AX668,BC668,BH668,BM668,BR668,BW668,CB668)</f>
        <v>0.04</v>
      </c>
      <c r="CH668" s="11">
        <f>SUM(CG580,CG591,CG602,CG613,CG624,CG635,CG646,CG657,CG668)</f>
        <v>2.4499999999999997</v>
      </c>
      <c r="CJ668" s="7">
        <f>SUM(I668,N668,S668,X668,AC668,AH668,AM668,AR668,AW668,BB668,BG668,BL668,BQ668,BV668,CA668,CF668)</f>
        <v>4</v>
      </c>
      <c r="CK668" s="7">
        <f>SUM(G668,L668,Q668,V668,AA668,AF668,AK668,AP668,AU668,AZ668,BE668,BJ668,BO668,BT668,BY668,CD668)</f>
        <v>4</v>
      </c>
      <c r="CL668" s="7">
        <f>CJ668-CK668</f>
        <v>0</v>
      </c>
      <c r="CM668" s="7" t="s">
        <v>107</v>
      </c>
      <c r="CN668" s="7">
        <f>SUM(CG580,CG591,CG602,CG613,CG624,CG646,CG635,CG657,CG668)</f>
        <v>2.4499999999999997</v>
      </c>
      <c r="CO668" s="7">
        <f>SUM(CJ580,CJ591,CJ602,CJ613,CJ624,CJ635,CJ646,CJ657,CJ668)</f>
        <v>242.17237740666886</v>
      </c>
      <c r="CP668" s="7">
        <f>SUM(CK580,CK591,CK602,CK613,CK624,CK635,CK646,CK657,CK668)</f>
        <v>245</v>
      </c>
      <c r="CQ668" s="7">
        <f>CO668-CP668</f>
        <v>-2.8276225933311423</v>
      </c>
      <c r="CR668" s="7">
        <f>CO668/CN668</f>
        <v>98.84586832925261</v>
      </c>
    </row>
    <row r="669" ht="11.25"/>
    <row r="670" ht="11.25"/>
    <row r="671" spans="2:79" ht="11.25">
      <c r="B671" s="7" t="s">
        <v>204</v>
      </c>
      <c r="C671" s="7" t="s">
        <v>170</v>
      </c>
      <c r="D671" s="12" t="s">
        <v>16</v>
      </c>
      <c r="BX671" s="7">
        <v>190</v>
      </c>
      <c r="BY671" s="7">
        <v>190</v>
      </c>
      <c r="BZ671" s="7">
        <f>BY671/BX671*100</f>
        <v>100</v>
      </c>
      <c r="CA671" s="12">
        <f>BZ671*$BW$679/8</f>
        <v>0.625</v>
      </c>
    </row>
    <row r="672" spans="4:79" ht="11.25">
      <c r="D672" s="12" t="s">
        <v>15</v>
      </c>
      <c r="BX672" s="7">
        <v>180</v>
      </c>
      <c r="BY672" s="7">
        <v>180</v>
      </c>
      <c r="BZ672" s="7">
        <f aca="true" t="shared" si="191" ref="BZ672:BZ678">BY672/BX672*100</f>
        <v>100</v>
      </c>
      <c r="CA672" s="12">
        <f aca="true" t="shared" si="192" ref="CA672:CA678">BZ672*$BW$679/8</f>
        <v>0.625</v>
      </c>
    </row>
    <row r="673" spans="4:79" ht="11.25">
      <c r="D673" s="12" t="s">
        <v>17</v>
      </c>
      <c r="BX673" s="7">
        <v>170</v>
      </c>
      <c r="BY673" s="7">
        <v>170</v>
      </c>
      <c r="BZ673" s="7">
        <f t="shared" si="191"/>
        <v>100</v>
      </c>
      <c r="CA673" s="12">
        <f t="shared" si="192"/>
        <v>0.625</v>
      </c>
    </row>
    <row r="674" spans="4:79" ht="11.25">
      <c r="D674" s="12" t="s">
        <v>18</v>
      </c>
      <c r="BX674" s="7">
        <v>180</v>
      </c>
      <c r="BY674" s="7">
        <v>180</v>
      </c>
      <c r="BZ674" s="7">
        <f t="shared" si="191"/>
        <v>100</v>
      </c>
      <c r="CA674" s="12">
        <f t="shared" si="192"/>
        <v>0.625</v>
      </c>
    </row>
    <row r="675" spans="4:79" ht="11.25">
      <c r="D675" s="12" t="s">
        <v>19</v>
      </c>
      <c r="BX675" s="7">
        <v>160</v>
      </c>
      <c r="BY675" s="7">
        <v>160</v>
      </c>
      <c r="BZ675" s="7">
        <f t="shared" si="191"/>
        <v>100</v>
      </c>
      <c r="CA675" s="12">
        <f t="shared" si="192"/>
        <v>0.625</v>
      </c>
    </row>
    <row r="676" spans="4:79" ht="11.25">
      <c r="D676" s="12" t="s">
        <v>20</v>
      </c>
      <c r="BX676" s="7">
        <v>190</v>
      </c>
      <c r="BY676" s="7">
        <v>190</v>
      </c>
      <c r="BZ676" s="7">
        <f t="shared" si="191"/>
        <v>100</v>
      </c>
      <c r="CA676" s="12">
        <f t="shared" si="192"/>
        <v>0.625</v>
      </c>
    </row>
    <row r="677" spans="4:79" ht="11.25">
      <c r="D677" s="12" t="s">
        <v>21</v>
      </c>
      <c r="BX677" s="7">
        <v>180</v>
      </c>
      <c r="BY677" s="7">
        <v>180</v>
      </c>
      <c r="BZ677" s="7">
        <f t="shared" si="191"/>
        <v>100</v>
      </c>
      <c r="CA677" s="12">
        <f t="shared" si="192"/>
        <v>0.625</v>
      </c>
    </row>
    <row r="678" spans="4:79" ht="11.25">
      <c r="D678" s="12" t="s">
        <v>22</v>
      </c>
      <c r="BX678" s="7">
        <v>175</v>
      </c>
      <c r="BY678" s="7">
        <v>175</v>
      </c>
      <c r="BZ678" s="7">
        <f t="shared" si="191"/>
        <v>100</v>
      </c>
      <c r="CA678" s="12">
        <f t="shared" si="192"/>
        <v>0.625</v>
      </c>
    </row>
    <row r="679" spans="75:90" ht="11.25">
      <c r="BW679" s="7">
        <v>0.05</v>
      </c>
      <c r="BX679" s="7" t="s">
        <v>82</v>
      </c>
      <c r="BY679" s="7">
        <f>100*BW679</f>
        <v>5</v>
      </c>
      <c r="BZ679" s="7" t="s">
        <v>83</v>
      </c>
      <c r="CA679" s="12">
        <f>SUM(CA671:CA678)</f>
        <v>5</v>
      </c>
      <c r="CG679" s="7">
        <f>SUM(E679,J679,O679,T679,Y679,AD679,AI679,AN679,AS679,AX679,BC679,BH679,BM679,BR679,BW679,CB679)</f>
        <v>0.05</v>
      </c>
      <c r="CJ679" s="7">
        <f>SUM(I679,N679,S679,X679,AC679,AH679,AM679,AR679,AW679,BB679,BG679,BL679,BQ679,BV679,CA679,CF679)</f>
        <v>5</v>
      </c>
      <c r="CK679" s="7">
        <f>SUM(G679,L679,Q679,V679,AA679,AF679,AK679,AP679,AU679,AZ679,BE679,BJ679,BO679,BT679,BY679,CD679)</f>
        <v>5</v>
      </c>
      <c r="CL679" s="7">
        <f>CJ679-CK679</f>
        <v>0</v>
      </c>
    </row>
    <row r="680" ht="11.25"/>
    <row r="681" ht="11.25"/>
    <row r="682" spans="2:79" ht="11.25">
      <c r="B682" s="7" t="s">
        <v>205</v>
      </c>
      <c r="C682" s="7" t="s">
        <v>170</v>
      </c>
      <c r="D682" s="12" t="s">
        <v>16</v>
      </c>
      <c r="BX682" s="7">
        <v>290</v>
      </c>
      <c r="BY682" s="7">
        <v>290</v>
      </c>
      <c r="BZ682" s="7">
        <f>BY682/BX682*100</f>
        <v>100</v>
      </c>
      <c r="CA682" s="12">
        <f>BZ682*$BW$690/8</f>
        <v>1.25</v>
      </c>
    </row>
    <row r="683" spans="4:79" ht="11.25">
      <c r="D683" s="12" t="s">
        <v>15</v>
      </c>
      <c r="BX683" s="7">
        <v>310</v>
      </c>
      <c r="BY683" s="7">
        <v>310</v>
      </c>
      <c r="BZ683" s="7">
        <f aca="true" t="shared" si="193" ref="BZ683:BZ689">BY683/BX683*100</f>
        <v>100</v>
      </c>
      <c r="CA683" s="12">
        <f aca="true" t="shared" si="194" ref="CA683:CA689">BZ683*$BW$690/8</f>
        <v>1.25</v>
      </c>
    </row>
    <row r="684" spans="4:79" ht="11.25">
      <c r="D684" s="12" t="s">
        <v>17</v>
      </c>
      <c r="BX684" s="7">
        <v>275</v>
      </c>
      <c r="BY684" s="7">
        <v>275</v>
      </c>
      <c r="BZ684" s="7">
        <f t="shared" si="193"/>
        <v>100</v>
      </c>
      <c r="CA684" s="12">
        <f t="shared" si="194"/>
        <v>1.25</v>
      </c>
    </row>
    <row r="685" spans="4:79" ht="11.25">
      <c r="D685" s="12" t="s">
        <v>18</v>
      </c>
      <c r="BX685" s="7">
        <v>290</v>
      </c>
      <c r="BY685" s="7">
        <v>290</v>
      </c>
      <c r="BZ685" s="7">
        <f t="shared" si="193"/>
        <v>100</v>
      </c>
      <c r="CA685" s="12">
        <f t="shared" si="194"/>
        <v>1.25</v>
      </c>
    </row>
    <row r="686" spans="4:79" ht="11.25">
      <c r="D686" s="12" t="s">
        <v>19</v>
      </c>
      <c r="BX686" s="7">
        <v>260</v>
      </c>
      <c r="BY686" s="7">
        <v>260</v>
      </c>
      <c r="BZ686" s="7">
        <f t="shared" si="193"/>
        <v>100</v>
      </c>
      <c r="CA686" s="12">
        <f t="shared" si="194"/>
        <v>1.25</v>
      </c>
    </row>
    <row r="687" spans="4:79" ht="11.25">
      <c r="D687" s="12" t="s">
        <v>20</v>
      </c>
      <c r="BX687" s="7">
        <v>300</v>
      </c>
      <c r="BY687" s="7">
        <v>300</v>
      </c>
      <c r="BZ687" s="7">
        <f t="shared" si="193"/>
        <v>100</v>
      </c>
      <c r="CA687" s="12">
        <f t="shared" si="194"/>
        <v>1.25</v>
      </c>
    </row>
    <row r="688" spans="4:79" ht="11.25">
      <c r="D688" s="12" t="s">
        <v>21</v>
      </c>
      <c r="BX688" s="7">
        <v>265</v>
      </c>
      <c r="BY688" s="7">
        <v>265</v>
      </c>
      <c r="BZ688" s="7">
        <f t="shared" si="193"/>
        <v>100</v>
      </c>
      <c r="CA688" s="12">
        <f t="shared" si="194"/>
        <v>1.25</v>
      </c>
    </row>
    <row r="689" spans="4:79" ht="11.25">
      <c r="D689" s="12" t="s">
        <v>22</v>
      </c>
      <c r="BX689" s="7">
        <v>285</v>
      </c>
      <c r="BY689" s="7">
        <v>285</v>
      </c>
      <c r="BZ689" s="7">
        <f t="shared" si="193"/>
        <v>100</v>
      </c>
      <c r="CA689" s="12">
        <f t="shared" si="194"/>
        <v>1.25</v>
      </c>
    </row>
    <row r="690" spans="75:90" ht="11.25">
      <c r="BW690" s="7">
        <v>0.1</v>
      </c>
      <c r="BX690" s="7" t="s">
        <v>82</v>
      </c>
      <c r="BY690" s="7">
        <f>100*BW690</f>
        <v>10</v>
      </c>
      <c r="BZ690" s="7" t="s">
        <v>83</v>
      </c>
      <c r="CA690" s="12">
        <f>SUM(CA682:CA689)</f>
        <v>10</v>
      </c>
      <c r="CG690" s="7">
        <f>SUM(E690,J690,O690,T690,Y690,AD690,AI690,AN690,AS690,AX690,BC690,BH690,BM690,BR690,BW690,CB690)</f>
        <v>0.1</v>
      </c>
      <c r="CJ690" s="7">
        <f>SUM(I690,N690,S690,X690,AC690,AH690,AM690,AR690,AW690,BB690,BG690,BL690,BQ690,BV690,CA690,CF690)</f>
        <v>10</v>
      </c>
      <c r="CK690" s="7">
        <f>SUM(G690,L690,Q690,V690,AA690,AF690,AK690,AP690,AU690,AZ690,BE690,BJ690,BO690,BT690,BY690,CD690)</f>
        <v>10</v>
      </c>
      <c r="CL690" s="7">
        <f>CJ690-CK690</f>
        <v>0</v>
      </c>
    </row>
    <row r="691" ht="11.25"/>
    <row r="692" ht="11.25"/>
    <row r="693" spans="2:79" ht="11.25">
      <c r="B693" s="7" t="s">
        <v>206</v>
      </c>
      <c r="C693" s="7" t="s">
        <v>170</v>
      </c>
      <c r="D693" s="12" t="s">
        <v>16</v>
      </c>
      <c r="BX693" s="7">
        <v>475</v>
      </c>
      <c r="BY693" s="7">
        <v>475</v>
      </c>
      <c r="BZ693" s="7">
        <f>BY693/BX693*100</f>
        <v>100</v>
      </c>
      <c r="CA693" s="12">
        <f>BZ693*$BW$701/8</f>
        <v>0.5</v>
      </c>
    </row>
    <row r="694" spans="4:79" ht="11.25">
      <c r="D694" s="12" t="s">
        <v>15</v>
      </c>
      <c r="BX694" s="7">
        <v>450</v>
      </c>
      <c r="BY694" s="7">
        <v>450</v>
      </c>
      <c r="BZ694" s="7">
        <f aca="true" t="shared" si="195" ref="BZ694:BZ700">BY694/BX694*100</f>
        <v>100</v>
      </c>
      <c r="CA694" s="12">
        <f aca="true" t="shared" si="196" ref="CA694:CA700">BZ694*$BW$701/8</f>
        <v>0.5</v>
      </c>
    </row>
    <row r="695" spans="4:79" ht="11.25">
      <c r="D695" s="12" t="s">
        <v>17</v>
      </c>
      <c r="BX695" s="7">
        <v>470</v>
      </c>
      <c r="BY695" s="7">
        <v>470</v>
      </c>
      <c r="BZ695" s="7">
        <f t="shared" si="195"/>
        <v>100</v>
      </c>
      <c r="CA695" s="12">
        <f t="shared" si="196"/>
        <v>0.5</v>
      </c>
    </row>
    <row r="696" spans="4:79" ht="11.25">
      <c r="D696" s="12" t="s">
        <v>18</v>
      </c>
      <c r="BX696" s="7">
        <v>470</v>
      </c>
      <c r="BY696" s="7">
        <v>470</v>
      </c>
      <c r="BZ696" s="7">
        <f t="shared" si="195"/>
        <v>100</v>
      </c>
      <c r="CA696" s="12">
        <f t="shared" si="196"/>
        <v>0.5</v>
      </c>
    </row>
    <row r="697" spans="4:79" ht="11.25">
      <c r="D697" s="12" t="s">
        <v>19</v>
      </c>
      <c r="BX697" s="7">
        <v>490</v>
      </c>
      <c r="BY697" s="7">
        <v>490</v>
      </c>
      <c r="BZ697" s="7">
        <f t="shared" si="195"/>
        <v>100</v>
      </c>
      <c r="CA697" s="12">
        <f t="shared" si="196"/>
        <v>0.5</v>
      </c>
    </row>
    <row r="698" spans="4:79" ht="11.25">
      <c r="D698" s="12" t="s">
        <v>20</v>
      </c>
      <c r="BX698" s="7">
        <v>500</v>
      </c>
      <c r="BY698" s="7">
        <v>500</v>
      </c>
      <c r="BZ698" s="7">
        <f t="shared" si="195"/>
        <v>100</v>
      </c>
      <c r="CA698" s="12">
        <f t="shared" si="196"/>
        <v>0.5</v>
      </c>
    </row>
    <row r="699" spans="4:79" ht="11.25">
      <c r="D699" s="12" t="s">
        <v>21</v>
      </c>
      <c r="BX699" s="7">
        <v>425</v>
      </c>
      <c r="BY699" s="7">
        <v>425</v>
      </c>
      <c r="BZ699" s="7">
        <f t="shared" si="195"/>
        <v>100</v>
      </c>
      <c r="CA699" s="12">
        <f t="shared" si="196"/>
        <v>0.5</v>
      </c>
    </row>
    <row r="700" spans="4:79" ht="11.25">
      <c r="D700" s="12" t="s">
        <v>22</v>
      </c>
      <c r="BX700" s="7">
        <v>480</v>
      </c>
      <c r="BY700" s="7">
        <v>480</v>
      </c>
      <c r="BZ700" s="7">
        <f t="shared" si="195"/>
        <v>100</v>
      </c>
      <c r="CA700" s="12">
        <f t="shared" si="196"/>
        <v>0.5</v>
      </c>
    </row>
    <row r="701" spans="75:90" ht="11.25">
      <c r="BW701" s="7">
        <v>0.04</v>
      </c>
      <c r="BX701" s="7" t="s">
        <v>82</v>
      </c>
      <c r="BY701" s="7">
        <f>100*BW701</f>
        <v>4</v>
      </c>
      <c r="BZ701" s="7" t="s">
        <v>83</v>
      </c>
      <c r="CA701" s="12">
        <f>SUM(CA693:CA700)</f>
        <v>4</v>
      </c>
      <c r="CG701" s="7">
        <f>SUM(E701,J701,O701,T701,Y701,AD701,AI701,AN701,AS701,AX701,BC701,BH701,BM701,BR701,BW701,CB701)</f>
        <v>0.04</v>
      </c>
      <c r="CJ701" s="7">
        <f>SUM(I701,N701,S701,X701,AC701,AH701,AM701,AR701,AW701,BB701,BG701,BL701,BQ701,BV701,CA701,CF701)</f>
        <v>4</v>
      </c>
      <c r="CK701" s="7">
        <f>SUM(G701,L701,Q701,V701,AA701,AF701,AK701,AP701,AU701,AZ701,BE701,BJ701,BO701,BT701,BY701,CD701)</f>
        <v>4</v>
      </c>
      <c r="CL701" s="7">
        <f>CJ701-CK701</f>
        <v>0</v>
      </c>
    </row>
    <row r="702" ht="11.25"/>
    <row r="703" ht="11.25"/>
    <row r="704" spans="2:79" ht="11.25">
      <c r="B704" s="7" t="s">
        <v>207</v>
      </c>
      <c r="C704" s="7" t="s">
        <v>170</v>
      </c>
      <c r="D704" s="12" t="s">
        <v>16</v>
      </c>
      <c r="BX704" s="7">
        <v>15</v>
      </c>
      <c r="BY704" s="7">
        <v>15</v>
      </c>
      <c r="BZ704" s="7">
        <f>BY704/BX704*100</f>
        <v>100</v>
      </c>
      <c r="CA704" s="12">
        <f>BZ704*$BW$712/8</f>
        <v>0.5</v>
      </c>
    </row>
    <row r="705" spans="4:79" ht="11.25">
      <c r="D705" s="12" t="s">
        <v>15</v>
      </c>
      <c r="BX705" s="7">
        <v>15</v>
      </c>
      <c r="BY705" s="7">
        <v>15</v>
      </c>
      <c r="BZ705" s="7">
        <f aca="true" t="shared" si="197" ref="BZ705:BZ711">BY705/BX705*100</f>
        <v>100</v>
      </c>
      <c r="CA705" s="12">
        <f aca="true" t="shared" si="198" ref="CA705:CA711">BZ705*$BW$712/8</f>
        <v>0.5</v>
      </c>
    </row>
    <row r="706" spans="4:79" ht="11.25">
      <c r="D706" s="12" t="s">
        <v>17</v>
      </c>
      <c r="BX706" s="7">
        <v>15</v>
      </c>
      <c r="BY706" s="7">
        <v>15</v>
      </c>
      <c r="BZ706" s="7">
        <f t="shared" si="197"/>
        <v>100</v>
      </c>
      <c r="CA706" s="12">
        <f t="shared" si="198"/>
        <v>0.5</v>
      </c>
    </row>
    <row r="707" spans="4:79" ht="11.25">
      <c r="D707" s="12" t="s">
        <v>18</v>
      </c>
      <c r="BX707" s="7">
        <v>13</v>
      </c>
      <c r="BY707" s="7">
        <v>13</v>
      </c>
      <c r="BZ707" s="7">
        <f t="shared" si="197"/>
        <v>100</v>
      </c>
      <c r="CA707" s="12">
        <f t="shared" si="198"/>
        <v>0.5</v>
      </c>
    </row>
    <row r="708" spans="4:79" ht="11.25">
      <c r="D708" s="12" t="s">
        <v>19</v>
      </c>
      <c r="BX708" s="7">
        <v>20</v>
      </c>
      <c r="BY708" s="7">
        <v>20</v>
      </c>
      <c r="BZ708" s="7">
        <f t="shared" si="197"/>
        <v>100</v>
      </c>
      <c r="CA708" s="12">
        <f t="shared" si="198"/>
        <v>0.5</v>
      </c>
    </row>
    <row r="709" spans="4:79" ht="11.25">
      <c r="D709" s="12" t="s">
        <v>20</v>
      </c>
      <c r="BX709" s="7">
        <v>15</v>
      </c>
      <c r="BY709" s="7">
        <v>15</v>
      </c>
      <c r="BZ709" s="7">
        <f t="shared" si="197"/>
        <v>100</v>
      </c>
      <c r="CA709" s="12">
        <f t="shared" si="198"/>
        <v>0.5</v>
      </c>
    </row>
    <row r="710" spans="4:79" ht="11.25">
      <c r="D710" s="12" t="s">
        <v>21</v>
      </c>
      <c r="BX710" s="7">
        <v>13</v>
      </c>
      <c r="BY710" s="7">
        <v>13</v>
      </c>
      <c r="BZ710" s="7">
        <f t="shared" si="197"/>
        <v>100</v>
      </c>
      <c r="CA710" s="12">
        <f t="shared" si="198"/>
        <v>0.5</v>
      </c>
    </row>
    <row r="711" spans="4:79" ht="11.25">
      <c r="D711" s="12" t="s">
        <v>22</v>
      </c>
      <c r="BX711" s="7">
        <v>15</v>
      </c>
      <c r="BY711" s="7">
        <v>15</v>
      </c>
      <c r="BZ711" s="7">
        <f t="shared" si="197"/>
        <v>100</v>
      </c>
      <c r="CA711" s="12">
        <f t="shared" si="198"/>
        <v>0.5</v>
      </c>
    </row>
    <row r="712" spans="75:90" ht="11.25">
      <c r="BW712" s="7">
        <v>0.04</v>
      </c>
      <c r="BX712" s="7" t="s">
        <v>82</v>
      </c>
      <c r="BY712" s="7">
        <f>100*BW712</f>
        <v>4</v>
      </c>
      <c r="BZ712" s="7" t="s">
        <v>83</v>
      </c>
      <c r="CA712" s="12">
        <f>SUM(CA704:CA711)</f>
        <v>4</v>
      </c>
      <c r="CG712" s="7">
        <f>SUM(E712,J712,O712,T712,Y712,AD712,AI712,AN712,AS712,AX712,BC712,BH712,BM712,BR712,BW712,CB712)</f>
        <v>0.04</v>
      </c>
      <c r="CJ712" s="7">
        <f>SUM(I712,N712,S712,X712,AC712,AH712,AM712,AR712,AW712,BB712,BG712,BL712,BQ712,BV712,CA712,CF712)</f>
        <v>4</v>
      </c>
      <c r="CK712" s="7">
        <f>SUM(G712,L712,Q712,V712,AA712,AF712,AK712,AP712,AU712,AZ712,BE712,BJ712,BO712,BT712,BY712,CD712)</f>
        <v>4</v>
      </c>
      <c r="CL712" s="7">
        <f>CJ712-CK712</f>
        <v>0</v>
      </c>
    </row>
    <row r="713" ht="11.25"/>
    <row r="714" ht="11.25"/>
    <row r="715" spans="2:79" ht="11.25">
      <c r="B715" s="7" t="s">
        <v>208</v>
      </c>
      <c r="C715" s="7" t="s">
        <v>170</v>
      </c>
      <c r="D715" s="12" t="s">
        <v>16</v>
      </c>
      <c r="BX715" s="7">
        <v>25</v>
      </c>
      <c r="BY715" s="7">
        <v>25</v>
      </c>
      <c r="BZ715" s="7">
        <f>BY715/BX715*100</f>
        <v>100</v>
      </c>
      <c r="CA715" s="12">
        <f>BZ715*$BW$723/8</f>
        <v>0.25</v>
      </c>
    </row>
    <row r="716" spans="4:79" ht="11.25">
      <c r="D716" s="12" t="s">
        <v>15</v>
      </c>
      <c r="BX716" s="7">
        <v>15</v>
      </c>
      <c r="BY716" s="7">
        <v>15</v>
      </c>
      <c r="BZ716" s="7">
        <f aca="true" t="shared" si="199" ref="BZ716:BZ722">BY716/BX716*100</f>
        <v>100</v>
      </c>
      <c r="CA716" s="12">
        <f aca="true" t="shared" si="200" ref="CA716:CA722">BZ716*$BW$723/8</f>
        <v>0.25</v>
      </c>
    </row>
    <row r="717" spans="4:79" ht="11.25">
      <c r="D717" s="12" t="s">
        <v>17</v>
      </c>
      <c r="BX717" s="7">
        <v>15</v>
      </c>
      <c r="BY717" s="7">
        <v>15</v>
      </c>
      <c r="BZ717" s="7">
        <f t="shared" si="199"/>
        <v>100</v>
      </c>
      <c r="CA717" s="12">
        <f t="shared" si="200"/>
        <v>0.25</v>
      </c>
    </row>
    <row r="718" spans="4:79" ht="11.25">
      <c r="D718" s="12" t="s">
        <v>18</v>
      </c>
      <c r="BX718" s="7">
        <v>20</v>
      </c>
      <c r="BY718" s="7">
        <v>20</v>
      </c>
      <c r="BZ718" s="7">
        <f t="shared" si="199"/>
        <v>100</v>
      </c>
      <c r="CA718" s="12">
        <f t="shared" si="200"/>
        <v>0.25</v>
      </c>
    </row>
    <row r="719" spans="4:79" ht="11.25">
      <c r="D719" s="12" t="s">
        <v>19</v>
      </c>
      <c r="BX719" s="7">
        <v>20</v>
      </c>
      <c r="BY719" s="7">
        <v>20</v>
      </c>
      <c r="BZ719" s="7">
        <f t="shared" si="199"/>
        <v>100</v>
      </c>
      <c r="CA719" s="12">
        <f t="shared" si="200"/>
        <v>0.25</v>
      </c>
    </row>
    <row r="720" spans="4:79" ht="11.25">
      <c r="D720" s="12" t="s">
        <v>20</v>
      </c>
      <c r="BX720" s="7">
        <v>25</v>
      </c>
      <c r="BY720" s="7">
        <v>25</v>
      </c>
      <c r="BZ720" s="7">
        <f t="shared" si="199"/>
        <v>100</v>
      </c>
      <c r="CA720" s="12">
        <f t="shared" si="200"/>
        <v>0.25</v>
      </c>
    </row>
    <row r="721" spans="4:79" ht="11.25">
      <c r="D721" s="12" t="s">
        <v>21</v>
      </c>
      <c r="BX721" s="7">
        <v>20</v>
      </c>
      <c r="BY721" s="7">
        <v>20</v>
      </c>
      <c r="BZ721" s="7">
        <f t="shared" si="199"/>
        <v>100</v>
      </c>
      <c r="CA721" s="12">
        <f t="shared" si="200"/>
        <v>0.25</v>
      </c>
    </row>
    <row r="722" spans="4:79" ht="11.25">
      <c r="D722" s="12" t="s">
        <v>22</v>
      </c>
      <c r="BX722" s="7">
        <v>25</v>
      </c>
      <c r="BY722" s="7">
        <v>25</v>
      </c>
      <c r="BZ722" s="7">
        <f t="shared" si="199"/>
        <v>100</v>
      </c>
      <c r="CA722" s="12">
        <f t="shared" si="200"/>
        <v>0.25</v>
      </c>
    </row>
    <row r="723" spans="75:90" ht="11.25">
      <c r="BW723" s="7">
        <v>0.02</v>
      </c>
      <c r="BX723" s="7" t="s">
        <v>82</v>
      </c>
      <c r="BY723" s="7">
        <f>100*BW723</f>
        <v>2</v>
      </c>
      <c r="BZ723" s="7" t="s">
        <v>83</v>
      </c>
      <c r="CA723" s="12">
        <f>SUM(CA715:CA722)</f>
        <v>2</v>
      </c>
      <c r="CG723" s="7">
        <f>SUM(E723,J723,O723,T723,Y723,AD723,AI723,AN723,AS723,AX723,BC723,BH723,BM723,BR723,BW723,CB723)</f>
        <v>0.02</v>
      </c>
      <c r="CJ723" s="7">
        <f>SUM(I723,N723,S723,X723,AC723,AH723,AM723,AR723,AW723,BB723,BG723,BL723,BQ723,BV723,CA723,CF723)</f>
        <v>2</v>
      </c>
      <c r="CK723" s="7">
        <f>SUM(G723,L723,Q723,V723,AA723,AF723,AK723,AP723,AU723,AZ723,BE723,BJ723,BO723,BT723,BY723,CD723)</f>
        <v>2</v>
      </c>
      <c r="CL723" s="7">
        <f>CJ723-CK723</f>
        <v>0</v>
      </c>
    </row>
    <row r="724" ht="11.25"/>
    <row r="725" ht="11.25"/>
    <row r="726" spans="2:79" ht="11.25">
      <c r="B726" s="7" t="s">
        <v>209</v>
      </c>
      <c r="C726" s="7" t="s">
        <v>170</v>
      </c>
      <c r="D726" s="12" t="s">
        <v>16</v>
      </c>
      <c r="BX726" s="7">
        <v>25</v>
      </c>
      <c r="BY726" s="7">
        <v>25</v>
      </c>
      <c r="BZ726" s="7">
        <f>BY726/BX726*100</f>
        <v>100</v>
      </c>
      <c r="CA726" s="12">
        <f>BZ726*$BW$734/8</f>
        <v>0.125</v>
      </c>
    </row>
    <row r="727" spans="4:79" ht="11.25">
      <c r="D727" s="12" t="s">
        <v>15</v>
      </c>
      <c r="BX727" s="7">
        <v>30</v>
      </c>
      <c r="BY727" s="7">
        <v>30</v>
      </c>
      <c r="BZ727" s="7">
        <f aca="true" t="shared" si="201" ref="BZ727:BZ733">BY727/BX727*100</f>
        <v>100</v>
      </c>
      <c r="CA727" s="12">
        <f aca="true" t="shared" si="202" ref="CA727:CA733">BZ727*$BW$734/8</f>
        <v>0.125</v>
      </c>
    </row>
    <row r="728" spans="4:79" ht="11.25">
      <c r="D728" s="12" t="s">
        <v>17</v>
      </c>
      <c r="BX728" s="7">
        <v>20</v>
      </c>
      <c r="BY728" s="7">
        <v>20</v>
      </c>
      <c r="BZ728" s="7">
        <f t="shared" si="201"/>
        <v>100</v>
      </c>
      <c r="CA728" s="12">
        <f t="shared" si="202"/>
        <v>0.125</v>
      </c>
    </row>
    <row r="729" spans="4:79" ht="11.25">
      <c r="D729" s="12" t="s">
        <v>18</v>
      </c>
      <c r="BX729" s="7">
        <v>40</v>
      </c>
      <c r="BY729" s="7">
        <v>40</v>
      </c>
      <c r="BZ729" s="7">
        <f t="shared" si="201"/>
        <v>100</v>
      </c>
      <c r="CA729" s="12">
        <f t="shared" si="202"/>
        <v>0.125</v>
      </c>
    </row>
    <row r="730" spans="4:79" ht="11.25">
      <c r="D730" s="12" t="s">
        <v>19</v>
      </c>
      <c r="BX730" s="7">
        <v>40</v>
      </c>
      <c r="BY730" s="7">
        <v>40</v>
      </c>
      <c r="BZ730" s="7">
        <f t="shared" si="201"/>
        <v>100</v>
      </c>
      <c r="CA730" s="12">
        <f t="shared" si="202"/>
        <v>0.125</v>
      </c>
    </row>
    <row r="731" spans="4:79" ht="11.25">
      <c r="D731" s="12" t="s">
        <v>20</v>
      </c>
      <c r="BX731" s="7">
        <v>25</v>
      </c>
      <c r="BY731" s="7">
        <v>25</v>
      </c>
      <c r="BZ731" s="7">
        <f t="shared" si="201"/>
        <v>100</v>
      </c>
      <c r="CA731" s="12">
        <f t="shared" si="202"/>
        <v>0.125</v>
      </c>
    </row>
    <row r="732" spans="4:79" ht="11.25">
      <c r="D732" s="12" t="s">
        <v>21</v>
      </c>
      <c r="BX732" s="7">
        <v>35</v>
      </c>
      <c r="BY732" s="7">
        <v>35</v>
      </c>
      <c r="BZ732" s="7">
        <f t="shared" si="201"/>
        <v>100</v>
      </c>
      <c r="CA732" s="12">
        <f t="shared" si="202"/>
        <v>0.125</v>
      </c>
    </row>
    <row r="733" spans="4:79" ht="11.25">
      <c r="D733" s="12" t="s">
        <v>22</v>
      </c>
      <c r="BX733" s="7">
        <v>25</v>
      </c>
      <c r="BY733" s="7">
        <v>25</v>
      </c>
      <c r="BZ733" s="7">
        <f t="shared" si="201"/>
        <v>100</v>
      </c>
      <c r="CA733" s="12">
        <f t="shared" si="202"/>
        <v>0.125</v>
      </c>
    </row>
    <row r="734" spans="75:90" ht="11.25">
      <c r="BW734" s="7">
        <v>0.01</v>
      </c>
      <c r="BX734" s="7" t="s">
        <v>82</v>
      </c>
      <c r="BY734" s="7">
        <f>100*BW734</f>
        <v>1</v>
      </c>
      <c r="BZ734" s="7" t="s">
        <v>83</v>
      </c>
      <c r="CA734" s="12">
        <f>SUM(CA726:CA733)</f>
        <v>1</v>
      </c>
      <c r="CG734" s="7">
        <f>SUM(E734,J734,O734,T734,Y734,AD734,AI734,AN734,AS734,AX734,BC734,BH734,BM734,BR734,BW734,CB734)</f>
        <v>0.01</v>
      </c>
      <c r="CJ734" s="7">
        <f>SUM(I734,N734,S734,X734,AC734,AH734,AM734,AR734,AW734,BB734,BG734,BL734,BQ734,BV734,CA734,CF734)</f>
        <v>1</v>
      </c>
      <c r="CK734" s="7">
        <f>SUM(G734,L734,Q734,V734,AA734,AF734,AK734,AP734,AU734,AZ734,BE734,BJ734,BO734,BT734,BY734,CD734)</f>
        <v>1</v>
      </c>
      <c r="CL734" s="7">
        <f>CJ734-CK734</f>
        <v>0</v>
      </c>
    </row>
    <row r="735" ht="11.25"/>
    <row r="736" ht="11.25"/>
    <row r="737" spans="2:79" ht="11.25">
      <c r="B737" s="7" t="s">
        <v>210</v>
      </c>
      <c r="C737" s="7" t="s">
        <v>170</v>
      </c>
      <c r="D737" s="12" t="s">
        <v>16</v>
      </c>
      <c r="BX737" s="7">
        <v>20</v>
      </c>
      <c r="BY737" s="7">
        <v>20</v>
      </c>
      <c r="BZ737" s="7">
        <f>BY737/BX737*100</f>
        <v>100</v>
      </c>
      <c r="CA737" s="12">
        <f>BZ737*$BW$745/8</f>
        <v>0.125</v>
      </c>
    </row>
    <row r="738" spans="4:79" ht="11.25">
      <c r="D738" s="12" t="s">
        <v>15</v>
      </c>
      <c r="BX738" s="7">
        <v>20</v>
      </c>
      <c r="BY738" s="7">
        <v>20</v>
      </c>
      <c r="BZ738" s="7">
        <f aca="true" t="shared" si="203" ref="BZ738:BZ744">BY738/BX738*100</f>
        <v>100</v>
      </c>
      <c r="CA738" s="12">
        <f aca="true" t="shared" si="204" ref="CA738:CA744">BZ738*$BW$745/8</f>
        <v>0.125</v>
      </c>
    </row>
    <row r="739" spans="4:79" ht="11.25">
      <c r="D739" s="12" t="s">
        <v>17</v>
      </c>
      <c r="BX739" s="7">
        <v>25</v>
      </c>
      <c r="BY739" s="7">
        <v>25</v>
      </c>
      <c r="BZ739" s="7">
        <f t="shared" si="203"/>
        <v>100</v>
      </c>
      <c r="CA739" s="12">
        <f t="shared" si="204"/>
        <v>0.125</v>
      </c>
    </row>
    <row r="740" spans="4:79" ht="11.25">
      <c r="D740" s="12" t="s">
        <v>18</v>
      </c>
      <c r="BX740" s="7">
        <v>20</v>
      </c>
      <c r="BY740" s="7">
        <v>20</v>
      </c>
      <c r="BZ740" s="7">
        <f t="shared" si="203"/>
        <v>100</v>
      </c>
      <c r="CA740" s="12">
        <f t="shared" si="204"/>
        <v>0.125</v>
      </c>
    </row>
    <row r="741" spans="4:79" ht="11.25">
      <c r="D741" s="12" t="s">
        <v>19</v>
      </c>
      <c r="BX741" s="7">
        <v>20</v>
      </c>
      <c r="BY741" s="7">
        <v>20</v>
      </c>
      <c r="BZ741" s="7">
        <f t="shared" si="203"/>
        <v>100</v>
      </c>
      <c r="CA741" s="12">
        <f t="shared" si="204"/>
        <v>0.125</v>
      </c>
    </row>
    <row r="742" spans="4:79" ht="11.25">
      <c r="D742" s="12" t="s">
        <v>20</v>
      </c>
      <c r="BX742" s="7">
        <v>25</v>
      </c>
      <c r="BY742" s="7">
        <v>25</v>
      </c>
      <c r="BZ742" s="7">
        <f t="shared" si="203"/>
        <v>100</v>
      </c>
      <c r="CA742" s="12">
        <f t="shared" si="204"/>
        <v>0.125</v>
      </c>
    </row>
    <row r="743" spans="4:79" ht="11.25">
      <c r="D743" s="12" t="s">
        <v>21</v>
      </c>
      <c r="BX743" s="7">
        <v>20</v>
      </c>
      <c r="BY743" s="7">
        <v>20</v>
      </c>
      <c r="BZ743" s="7">
        <f t="shared" si="203"/>
        <v>100</v>
      </c>
      <c r="CA743" s="12">
        <f t="shared" si="204"/>
        <v>0.125</v>
      </c>
    </row>
    <row r="744" spans="4:79" ht="11.25">
      <c r="D744" s="12" t="s">
        <v>22</v>
      </c>
      <c r="BX744" s="7">
        <v>25</v>
      </c>
      <c r="BY744" s="7">
        <v>25</v>
      </c>
      <c r="BZ744" s="7">
        <f t="shared" si="203"/>
        <v>100</v>
      </c>
      <c r="CA744" s="12">
        <f t="shared" si="204"/>
        <v>0.125</v>
      </c>
    </row>
    <row r="745" spans="75:90" ht="11.25">
      <c r="BW745" s="7">
        <v>0.01</v>
      </c>
      <c r="BX745" s="7" t="s">
        <v>82</v>
      </c>
      <c r="BY745" s="7">
        <f>100*BW745</f>
        <v>1</v>
      </c>
      <c r="BZ745" s="7" t="s">
        <v>83</v>
      </c>
      <c r="CA745" s="12">
        <f>SUM(CA737:CA744)</f>
        <v>1</v>
      </c>
      <c r="CG745" s="7">
        <f>SUM(E745,J745,O745,T745,Y745,AD745,AI745,AN745,AS745,AX745,BC745,BH745,BM745,BR745,BW745,CB745)</f>
        <v>0.01</v>
      </c>
      <c r="CJ745" s="7">
        <f>SUM(I745,N745,S745,X745,AC745,AH745,AM745,AR745,AW745,BB745,BG745,BL745,BQ745,BV745,CA745,CF745)</f>
        <v>1</v>
      </c>
      <c r="CK745" s="7">
        <f>SUM(G745,L745,Q745,V745,AA745,AF745,AK745,AP745,AU745,AZ745,BE745,BJ745,BO745,BT745,BY745,CD745)</f>
        <v>1</v>
      </c>
      <c r="CL745" s="7">
        <f>CJ745-CK745</f>
        <v>0</v>
      </c>
    </row>
    <row r="746" ht="11.25"/>
    <row r="747" ht="11.25"/>
    <row r="748" spans="2:79" ht="11.25">
      <c r="B748" s="7" t="s">
        <v>211</v>
      </c>
      <c r="C748" s="7" t="s">
        <v>170</v>
      </c>
      <c r="D748" s="12" t="s">
        <v>16</v>
      </c>
      <c r="BX748" s="7">
        <v>75</v>
      </c>
      <c r="BY748" s="7">
        <v>75</v>
      </c>
      <c r="BZ748" s="7">
        <f>BY748/BX748*100</f>
        <v>100</v>
      </c>
      <c r="CA748" s="12">
        <f>BZ748*$BW$756/8</f>
        <v>0.25</v>
      </c>
    </row>
    <row r="749" spans="4:79" ht="11.25">
      <c r="D749" s="12" t="s">
        <v>15</v>
      </c>
      <c r="BX749" s="7">
        <v>100</v>
      </c>
      <c r="BY749" s="7">
        <v>100</v>
      </c>
      <c r="BZ749" s="7">
        <f aca="true" t="shared" si="205" ref="BZ749:BZ755">BY749/BX749*100</f>
        <v>100</v>
      </c>
      <c r="CA749" s="12">
        <f aca="true" t="shared" si="206" ref="CA749:CA755">BZ749*$BW$756/8</f>
        <v>0.25</v>
      </c>
    </row>
    <row r="750" spans="4:79" ht="11.25">
      <c r="D750" s="12" t="s">
        <v>17</v>
      </c>
      <c r="BX750" s="7">
        <v>110</v>
      </c>
      <c r="BY750" s="7">
        <v>110</v>
      </c>
      <c r="BZ750" s="7">
        <f t="shared" si="205"/>
        <v>100</v>
      </c>
      <c r="CA750" s="12">
        <f t="shared" si="206"/>
        <v>0.25</v>
      </c>
    </row>
    <row r="751" spans="4:79" ht="11.25">
      <c r="D751" s="12" t="s">
        <v>18</v>
      </c>
      <c r="BX751" s="7">
        <v>75</v>
      </c>
      <c r="BY751" s="7">
        <v>75</v>
      </c>
      <c r="BZ751" s="7">
        <f t="shared" si="205"/>
        <v>100</v>
      </c>
      <c r="CA751" s="12">
        <f t="shared" si="206"/>
        <v>0.25</v>
      </c>
    </row>
    <row r="752" spans="4:79" ht="11.25">
      <c r="D752" s="12" t="s">
        <v>19</v>
      </c>
      <c r="BX752" s="7">
        <v>85</v>
      </c>
      <c r="BY752" s="7">
        <v>85</v>
      </c>
      <c r="BZ752" s="7">
        <f t="shared" si="205"/>
        <v>100</v>
      </c>
      <c r="CA752" s="12">
        <f t="shared" si="206"/>
        <v>0.25</v>
      </c>
    </row>
    <row r="753" spans="4:79" ht="11.25">
      <c r="D753" s="12" t="s">
        <v>20</v>
      </c>
      <c r="BX753" s="7">
        <v>100</v>
      </c>
      <c r="BY753" s="7">
        <v>100</v>
      </c>
      <c r="BZ753" s="7">
        <f t="shared" si="205"/>
        <v>100</v>
      </c>
      <c r="CA753" s="12">
        <f t="shared" si="206"/>
        <v>0.25</v>
      </c>
    </row>
    <row r="754" spans="4:79" ht="11.25">
      <c r="D754" s="12" t="s">
        <v>21</v>
      </c>
      <c r="BX754" s="7">
        <v>95</v>
      </c>
      <c r="BY754" s="7">
        <v>95</v>
      </c>
      <c r="BZ754" s="7">
        <f t="shared" si="205"/>
        <v>100</v>
      </c>
      <c r="CA754" s="12">
        <f t="shared" si="206"/>
        <v>0.25</v>
      </c>
    </row>
    <row r="755" spans="4:79" ht="11.25">
      <c r="D755" s="12" t="s">
        <v>22</v>
      </c>
      <c r="BX755" s="7">
        <v>125</v>
      </c>
      <c r="BY755" s="7">
        <v>125</v>
      </c>
      <c r="BZ755" s="7">
        <f t="shared" si="205"/>
        <v>100</v>
      </c>
      <c r="CA755" s="12">
        <f t="shared" si="206"/>
        <v>0.25</v>
      </c>
    </row>
    <row r="756" spans="75:90" ht="11.25">
      <c r="BW756" s="7">
        <v>0.02</v>
      </c>
      <c r="BX756" s="7" t="s">
        <v>82</v>
      </c>
      <c r="BY756" s="7">
        <f>100*BW756</f>
        <v>2</v>
      </c>
      <c r="BZ756" s="7" t="s">
        <v>83</v>
      </c>
      <c r="CA756" s="12">
        <f>SUM(CA748:CA755)</f>
        <v>2</v>
      </c>
      <c r="CG756" s="7">
        <f>SUM(E756,J756,O756,T756,Y756,AD756,AI756,AN756,AS756,AX756,BC756,BH756,BM756,BR756,BW756,CB756)</f>
        <v>0.02</v>
      </c>
      <c r="CJ756" s="7">
        <f>SUM(I756,N756,S756,X756,AC756,AH756,AM756,AR756,AW756,BB756,BG756,BL756,BQ756,BV756,CA756,CF756)</f>
        <v>2</v>
      </c>
      <c r="CK756" s="7">
        <f>SUM(G756,L756,Q756,V756,AA756,AF756,AK756,AP756,AU756,AZ756,BE756,BJ756,BO756,BT756,BY756,CD756)</f>
        <v>2</v>
      </c>
      <c r="CL756" s="7">
        <f>CJ756-CK756</f>
        <v>0</v>
      </c>
    </row>
    <row r="757" ht="11.25"/>
    <row r="758" ht="11.25"/>
    <row r="759" spans="2:79" ht="11.25">
      <c r="B759" s="7" t="s">
        <v>212</v>
      </c>
      <c r="C759" s="7" t="s">
        <v>170</v>
      </c>
      <c r="D759" s="12" t="s">
        <v>16</v>
      </c>
      <c r="BX759" s="7">
        <v>70</v>
      </c>
      <c r="BY759" s="7">
        <v>70</v>
      </c>
      <c r="BZ759" s="7">
        <f>BY759/BX759*100</f>
        <v>100</v>
      </c>
      <c r="CA759" s="12">
        <f>BZ759*$BW$767/8</f>
        <v>0.625</v>
      </c>
    </row>
    <row r="760" spans="4:79" ht="11.25">
      <c r="D760" s="12" t="s">
        <v>15</v>
      </c>
      <c r="BX760" s="7">
        <v>45</v>
      </c>
      <c r="BY760" s="7">
        <v>45</v>
      </c>
      <c r="BZ760" s="7">
        <f aca="true" t="shared" si="207" ref="BZ760:BZ766">BY760/BX760*100</f>
        <v>100</v>
      </c>
      <c r="CA760" s="12">
        <f aca="true" t="shared" si="208" ref="CA760:CA766">BZ760*$BW$767/8</f>
        <v>0.625</v>
      </c>
    </row>
    <row r="761" spans="4:79" ht="11.25">
      <c r="D761" s="12" t="s">
        <v>17</v>
      </c>
      <c r="BX761" s="7">
        <v>30</v>
      </c>
      <c r="BY761" s="7">
        <v>30</v>
      </c>
      <c r="BZ761" s="7">
        <f t="shared" si="207"/>
        <v>100</v>
      </c>
      <c r="CA761" s="12">
        <f t="shared" si="208"/>
        <v>0.625</v>
      </c>
    </row>
    <row r="762" spans="4:79" ht="11.25">
      <c r="D762" s="12" t="s">
        <v>18</v>
      </c>
      <c r="BX762" s="7">
        <v>40</v>
      </c>
      <c r="BY762" s="7">
        <v>40</v>
      </c>
      <c r="BZ762" s="7">
        <f t="shared" si="207"/>
        <v>100</v>
      </c>
      <c r="CA762" s="12">
        <f t="shared" si="208"/>
        <v>0.625</v>
      </c>
    </row>
    <row r="763" spans="4:79" ht="11.25">
      <c r="D763" s="12" t="s">
        <v>19</v>
      </c>
      <c r="BX763" s="7">
        <v>40</v>
      </c>
      <c r="BY763" s="7">
        <v>40</v>
      </c>
      <c r="BZ763" s="7">
        <f t="shared" si="207"/>
        <v>100</v>
      </c>
      <c r="CA763" s="12">
        <f t="shared" si="208"/>
        <v>0.625</v>
      </c>
    </row>
    <row r="764" spans="4:79" ht="11.25">
      <c r="D764" s="12" t="s">
        <v>20</v>
      </c>
      <c r="BX764" s="7">
        <v>50</v>
      </c>
      <c r="BY764" s="7">
        <v>50</v>
      </c>
      <c r="BZ764" s="7">
        <f t="shared" si="207"/>
        <v>100</v>
      </c>
      <c r="CA764" s="12">
        <f t="shared" si="208"/>
        <v>0.625</v>
      </c>
    </row>
    <row r="765" spans="4:79" ht="11.25">
      <c r="D765" s="12" t="s">
        <v>21</v>
      </c>
      <c r="BX765" s="7">
        <v>40</v>
      </c>
      <c r="BY765" s="7">
        <v>40</v>
      </c>
      <c r="BZ765" s="7">
        <f t="shared" si="207"/>
        <v>100</v>
      </c>
      <c r="CA765" s="12">
        <f t="shared" si="208"/>
        <v>0.625</v>
      </c>
    </row>
    <row r="766" spans="4:79" ht="11.25">
      <c r="D766" s="12" t="s">
        <v>22</v>
      </c>
      <c r="BX766" s="7">
        <v>50</v>
      </c>
      <c r="BY766" s="7">
        <v>50</v>
      </c>
      <c r="BZ766" s="7">
        <f t="shared" si="207"/>
        <v>100</v>
      </c>
      <c r="CA766" s="12">
        <f t="shared" si="208"/>
        <v>0.625</v>
      </c>
    </row>
    <row r="767" spans="75:90" ht="11.25">
      <c r="BW767" s="7">
        <v>0.05</v>
      </c>
      <c r="BX767" s="7" t="s">
        <v>82</v>
      </c>
      <c r="BY767" s="7">
        <f>100*BW767</f>
        <v>5</v>
      </c>
      <c r="BZ767" s="7" t="s">
        <v>83</v>
      </c>
      <c r="CA767" s="12">
        <f>SUM(CA759:CA766)</f>
        <v>5</v>
      </c>
      <c r="CG767" s="7">
        <f>SUM(E767,J767,O767,T767,Y767,AD767,AI767,AN767,AS767,AX767,BC767,BH767,BM767,BR767,BW767,CB767)</f>
        <v>0.05</v>
      </c>
      <c r="CJ767" s="7">
        <f>SUM(I767,N767,S767,X767,AC767,AH767,AM767,AR767,AW767,BB767,BG767,BL767,BQ767,BV767,CA767,CF767)</f>
        <v>5</v>
      </c>
      <c r="CK767" s="7">
        <f>SUM(G767,L767,Q767,V767,AA767,AF767,AK767,AP767,AU767,AZ767,BE767,BJ767,BO767,BT767,BY767,CD767)</f>
        <v>5</v>
      </c>
      <c r="CL767" s="7">
        <f>CJ767-CK767</f>
        <v>0</v>
      </c>
    </row>
    <row r="768" ht="11.25"/>
    <row r="769" ht="11.25"/>
    <row r="770" spans="2:79" ht="11.25">
      <c r="B770" s="7" t="s">
        <v>213</v>
      </c>
      <c r="C770" s="7" t="s">
        <v>170</v>
      </c>
      <c r="D770" s="12" t="s">
        <v>16</v>
      </c>
      <c r="BX770" s="7">
        <v>50</v>
      </c>
      <c r="BY770" s="7">
        <v>50</v>
      </c>
      <c r="BZ770" s="7">
        <f aca="true" t="shared" si="209" ref="BZ770:BZ777">BY770/BX770*100</f>
        <v>100</v>
      </c>
      <c r="CA770" s="12">
        <f>BZ770*$BW$778/8</f>
        <v>0.25</v>
      </c>
    </row>
    <row r="771" spans="4:79" ht="11.25">
      <c r="D771" s="12" t="s">
        <v>15</v>
      </c>
      <c r="BX771" s="7">
        <v>30</v>
      </c>
      <c r="BY771" s="7">
        <v>30</v>
      </c>
      <c r="BZ771" s="7">
        <f t="shared" si="209"/>
        <v>100</v>
      </c>
      <c r="CA771" s="12">
        <f aca="true" t="shared" si="210" ref="CA771:CA777">BZ771*$BW$778/8</f>
        <v>0.25</v>
      </c>
    </row>
    <row r="772" spans="4:79" ht="11.25">
      <c r="D772" s="12" t="s">
        <v>17</v>
      </c>
      <c r="BX772" s="7">
        <v>30</v>
      </c>
      <c r="BY772" s="7">
        <v>30</v>
      </c>
      <c r="BZ772" s="7">
        <f t="shared" si="209"/>
        <v>100</v>
      </c>
      <c r="CA772" s="12">
        <f t="shared" si="210"/>
        <v>0.25</v>
      </c>
    </row>
    <row r="773" spans="4:79" ht="11.25">
      <c r="D773" s="12" t="s">
        <v>18</v>
      </c>
      <c r="BX773" s="7">
        <v>30</v>
      </c>
      <c r="BY773" s="7">
        <v>30</v>
      </c>
      <c r="BZ773" s="7">
        <f t="shared" si="209"/>
        <v>100</v>
      </c>
      <c r="CA773" s="12">
        <f t="shared" si="210"/>
        <v>0.25</v>
      </c>
    </row>
    <row r="774" spans="4:79" ht="11.25">
      <c r="D774" s="12" t="s">
        <v>19</v>
      </c>
      <c r="BX774" s="7">
        <v>35</v>
      </c>
      <c r="BY774" s="7">
        <v>35</v>
      </c>
      <c r="BZ774" s="7">
        <f t="shared" si="209"/>
        <v>100</v>
      </c>
      <c r="CA774" s="12">
        <f t="shared" si="210"/>
        <v>0.25</v>
      </c>
    </row>
    <row r="775" spans="4:79" ht="11.25">
      <c r="D775" s="12" t="s">
        <v>20</v>
      </c>
      <c r="BX775" s="7">
        <v>50</v>
      </c>
      <c r="BY775" s="7">
        <v>50</v>
      </c>
      <c r="BZ775" s="7">
        <f t="shared" si="209"/>
        <v>100</v>
      </c>
      <c r="CA775" s="12">
        <f t="shared" si="210"/>
        <v>0.25</v>
      </c>
    </row>
    <row r="776" spans="4:79" ht="11.25">
      <c r="D776" s="12" t="s">
        <v>21</v>
      </c>
      <c r="BX776" s="7">
        <v>25</v>
      </c>
      <c r="BY776" s="7">
        <v>25</v>
      </c>
      <c r="BZ776" s="7">
        <f t="shared" si="209"/>
        <v>100</v>
      </c>
      <c r="CA776" s="12">
        <f t="shared" si="210"/>
        <v>0.25</v>
      </c>
    </row>
    <row r="777" spans="4:79" ht="11.25">
      <c r="D777" s="12" t="s">
        <v>22</v>
      </c>
      <c r="BX777" s="7">
        <v>25</v>
      </c>
      <c r="BY777" s="7">
        <v>25</v>
      </c>
      <c r="BZ777" s="7">
        <f t="shared" si="209"/>
        <v>100</v>
      </c>
      <c r="CA777" s="12">
        <f t="shared" si="210"/>
        <v>0.25</v>
      </c>
    </row>
    <row r="778" spans="75:90" ht="11.25">
      <c r="BW778" s="7">
        <v>0.02</v>
      </c>
      <c r="BX778" s="7" t="s">
        <v>82</v>
      </c>
      <c r="BY778" s="7">
        <f>100*BW778</f>
        <v>2</v>
      </c>
      <c r="BZ778" s="7" t="s">
        <v>83</v>
      </c>
      <c r="CA778" s="12">
        <f>SUM(CA770:CA777)</f>
        <v>2</v>
      </c>
      <c r="CG778" s="7">
        <f>SUM(E778,J778,O778,T778,Y778,AD778,AI778,AN778,AS778,AX778,BC778,BH778,BM778,BR778,BW778,CB778)</f>
        <v>0.02</v>
      </c>
      <c r="CJ778" s="7">
        <f>SUM(I778,N778,S778,X778,AC778,AH778,AM778,AR778,AW778,BB778,BG778,BL778,BQ778,BV778,CA778,CF778)</f>
        <v>2</v>
      </c>
      <c r="CK778" s="7">
        <f>SUM(G778,L778,Q778,V778,AA778,AF778,AK778,AP778,AU778,AZ778,BE778,BJ778,BO778,BT778,BY778,CD778)</f>
        <v>2</v>
      </c>
      <c r="CL778" s="7">
        <f>CJ778-CK778</f>
        <v>0</v>
      </c>
    </row>
    <row r="779" ht="11.25"/>
    <row r="780" ht="11.25"/>
    <row r="781" spans="2:79" ht="11.25">
      <c r="B781" s="15" t="s">
        <v>214</v>
      </c>
      <c r="C781" s="7" t="s">
        <v>170</v>
      </c>
      <c r="D781" s="12" t="s">
        <v>16</v>
      </c>
      <c r="BX781" s="7">
        <v>55</v>
      </c>
      <c r="BY781" s="7">
        <v>55</v>
      </c>
      <c r="BZ781" s="7">
        <f>BY781/BX781*100</f>
        <v>100</v>
      </c>
      <c r="CA781" s="12">
        <f>BZ781*$BW$789/8</f>
        <v>0.25</v>
      </c>
    </row>
    <row r="782" spans="4:79" ht="11.25">
      <c r="D782" s="12" t="s">
        <v>15</v>
      </c>
      <c r="BX782" s="7">
        <v>60</v>
      </c>
      <c r="BY782" s="7">
        <v>60</v>
      </c>
      <c r="BZ782" s="7">
        <f aca="true" t="shared" si="211" ref="BZ782:BZ788">BY782/BX782*100</f>
        <v>100</v>
      </c>
      <c r="CA782" s="12">
        <f aca="true" t="shared" si="212" ref="CA782:CA788">BZ782*$BW$789/8</f>
        <v>0.25</v>
      </c>
    </row>
    <row r="783" spans="4:79" ht="11.25">
      <c r="D783" s="12" t="s">
        <v>17</v>
      </c>
      <c r="BX783" s="7">
        <v>75</v>
      </c>
      <c r="BY783" s="7">
        <v>75</v>
      </c>
      <c r="BZ783" s="7">
        <f t="shared" si="211"/>
        <v>100</v>
      </c>
      <c r="CA783" s="12">
        <f t="shared" si="212"/>
        <v>0.25</v>
      </c>
    </row>
    <row r="784" spans="4:79" ht="11.25">
      <c r="D784" s="12" t="s">
        <v>18</v>
      </c>
      <c r="BX784" s="7">
        <v>60</v>
      </c>
      <c r="BY784" s="7">
        <v>60</v>
      </c>
      <c r="BZ784" s="7">
        <f t="shared" si="211"/>
        <v>100</v>
      </c>
      <c r="CA784" s="12">
        <f t="shared" si="212"/>
        <v>0.25</v>
      </c>
    </row>
    <row r="785" spans="4:79" ht="11.25">
      <c r="D785" s="12" t="s">
        <v>19</v>
      </c>
      <c r="BX785" s="7">
        <v>85</v>
      </c>
      <c r="BY785" s="7">
        <v>85</v>
      </c>
      <c r="BZ785" s="7">
        <f t="shared" si="211"/>
        <v>100</v>
      </c>
      <c r="CA785" s="12">
        <f t="shared" si="212"/>
        <v>0.25</v>
      </c>
    </row>
    <row r="786" spans="4:79" ht="11.25">
      <c r="D786" s="12" t="s">
        <v>20</v>
      </c>
      <c r="BX786" s="7">
        <v>60</v>
      </c>
      <c r="BY786" s="7">
        <v>60</v>
      </c>
      <c r="BZ786" s="7">
        <f t="shared" si="211"/>
        <v>100</v>
      </c>
      <c r="CA786" s="12">
        <f t="shared" si="212"/>
        <v>0.25</v>
      </c>
    </row>
    <row r="787" spans="4:79" ht="11.25">
      <c r="D787" s="12" t="s">
        <v>21</v>
      </c>
      <c r="BX787" s="7">
        <v>55</v>
      </c>
      <c r="BY787" s="7">
        <v>55</v>
      </c>
      <c r="BZ787" s="7">
        <f t="shared" si="211"/>
        <v>100</v>
      </c>
      <c r="CA787" s="12">
        <f t="shared" si="212"/>
        <v>0.25</v>
      </c>
    </row>
    <row r="788" spans="4:79" ht="11.25">
      <c r="D788" s="12" t="s">
        <v>22</v>
      </c>
      <c r="BX788" s="7">
        <v>65</v>
      </c>
      <c r="BY788" s="7">
        <v>65</v>
      </c>
      <c r="BZ788" s="7">
        <f t="shared" si="211"/>
        <v>100</v>
      </c>
      <c r="CA788" s="12">
        <f t="shared" si="212"/>
        <v>0.25</v>
      </c>
    </row>
    <row r="789" spans="75:90" ht="11.25">
      <c r="BW789" s="7">
        <v>0.02</v>
      </c>
      <c r="BX789" s="7" t="s">
        <v>82</v>
      </c>
      <c r="BY789" s="7">
        <f>100*BW789</f>
        <v>2</v>
      </c>
      <c r="BZ789" s="7" t="s">
        <v>83</v>
      </c>
      <c r="CA789" s="12">
        <f>SUM(CA781:CA788)</f>
        <v>2</v>
      </c>
      <c r="CG789" s="7">
        <f>SUM(E789,J789,O789,T789,Y789,AD789,AI789,AN789,AS789,AX789,BC789,BH789,BM789,BR789,BW789,CB789)</f>
        <v>0.02</v>
      </c>
      <c r="CJ789" s="7">
        <f>SUM(I789,N789,S789,X789,AC789,AH789,AM789,AR789,AW789,BB789,BG789,BL789,BQ789,BV789,CA789,CF789)</f>
        <v>2</v>
      </c>
      <c r="CK789" s="7">
        <f>SUM(G789,L789,Q789,V789,AA789,AF789,AK789,AP789,AU789,AZ789,BE789,BJ789,BO789,BT789,BY789,CD789)</f>
        <v>2</v>
      </c>
      <c r="CL789" s="7">
        <f>CJ789-CK789</f>
        <v>0</v>
      </c>
    </row>
    <row r="790" ht="11.25"/>
    <row r="791" ht="11.25"/>
    <row r="792" spans="2:79" ht="11.25">
      <c r="B792" s="7" t="s">
        <v>215</v>
      </c>
      <c r="C792" s="7" t="s">
        <v>170</v>
      </c>
      <c r="D792" s="12" t="s">
        <v>16</v>
      </c>
      <c r="BX792" s="7">
        <v>150</v>
      </c>
      <c r="BY792" s="7">
        <v>150</v>
      </c>
      <c r="BZ792" s="7">
        <f>BY792/BX792*100</f>
        <v>100</v>
      </c>
      <c r="CA792" s="12">
        <f>BZ792*$BW$800/8</f>
        <v>0.5</v>
      </c>
    </row>
    <row r="793" spans="4:79" ht="11.25">
      <c r="D793" s="12" t="s">
        <v>15</v>
      </c>
      <c r="BX793" s="7">
        <v>150</v>
      </c>
      <c r="BY793" s="7">
        <v>150</v>
      </c>
      <c r="BZ793" s="7">
        <f aca="true" t="shared" si="213" ref="BZ793:BZ799">BY793/BX793*100</f>
        <v>100</v>
      </c>
      <c r="CA793" s="12">
        <f aca="true" t="shared" si="214" ref="CA793:CA799">BZ793*$BW$800/8</f>
        <v>0.5</v>
      </c>
    </row>
    <row r="794" spans="4:79" ht="11.25">
      <c r="D794" s="12" t="s">
        <v>17</v>
      </c>
      <c r="BX794" s="7">
        <v>150</v>
      </c>
      <c r="BY794" s="7">
        <v>150</v>
      </c>
      <c r="BZ794" s="7">
        <f t="shared" si="213"/>
        <v>100</v>
      </c>
      <c r="CA794" s="12">
        <f t="shared" si="214"/>
        <v>0.5</v>
      </c>
    </row>
    <row r="795" spans="4:79" ht="11.25">
      <c r="D795" s="12" t="s">
        <v>18</v>
      </c>
      <c r="BX795" s="7">
        <v>110</v>
      </c>
      <c r="BY795" s="7">
        <v>110</v>
      </c>
      <c r="BZ795" s="7">
        <f t="shared" si="213"/>
        <v>100</v>
      </c>
      <c r="CA795" s="12">
        <f t="shared" si="214"/>
        <v>0.5</v>
      </c>
    </row>
    <row r="796" spans="4:79" ht="11.25">
      <c r="D796" s="12" t="s">
        <v>19</v>
      </c>
      <c r="BX796" s="7">
        <v>140</v>
      </c>
      <c r="BY796" s="7">
        <v>140</v>
      </c>
      <c r="BZ796" s="7">
        <f t="shared" si="213"/>
        <v>100</v>
      </c>
      <c r="CA796" s="12">
        <f t="shared" si="214"/>
        <v>0.5</v>
      </c>
    </row>
    <row r="797" spans="4:79" ht="11.25">
      <c r="D797" s="12" t="s">
        <v>20</v>
      </c>
      <c r="BX797" s="7">
        <v>150</v>
      </c>
      <c r="BY797" s="7">
        <v>150</v>
      </c>
      <c r="BZ797" s="7">
        <f t="shared" si="213"/>
        <v>100</v>
      </c>
      <c r="CA797" s="12">
        <f t="shared" si="214"/>
        <v>0.5</v>
      </c>
    </row>
    <row r="798" spans="4:79" ht="11.25">
      <c r="D798" s="12" t="s">
        <v>21</v>
      </c>
      <c r="BX798" s="7">
        <v>95</v>
      </c>
      <c r="BY798" s="7">
        <v>95</v>
      </c>
      <c r="BZ798" s="7">
        <f t="shared" si="213"/>
        <v>100</v>
      </c>
      <c r="CA798" s="12">
        <f t="shared" si="214"/>
        <v>0.5</v>
      </c>
    </row>
    <row r="799" spans="4:79" ht="11.25">
      <c r="D799" s="12" t="s">
        <v>22</v>
      </c>
      <c r="BX799" s="7">
        <v>175</v>
      </c>
      <c r="BY799" s="7">
        <v>175</v>
      </c>
      <c r="BZ799" s="7">
        <f t="shared" si="213"/>
        <v>100</v>
      </c>
      <c r="CA799" s="12">
        <f t="shared" si="214"/>
        <v>0.5</v>
      </c>
    </row>
    <row r="800" spans="75:90" ht="11.25">
      <c r="BW800" s="7">
        <v>0.04</v>
      </c>
      <c r="BX800" s="7" t="s">
        <v>82</v>
      </c>
      <c r="BY800" s="7">
        <f>100*BW800</f>
        <v>4</v>
      </c>
      <c r="BZ800" s="7" t="s">
        <v>83</v>
      </c>
      <c r="CA800" s="12">
        <f>SUM(CA792:CA799)</f>
        <v>4</v>
      </c>
      <c r="CG800" s="7">
        <f>SUM(E800,J800,O800,T800,Y800,AD800,AI800,AN800,AS800,AX800,BC800,BH800,BM800,BR800,BW800,CB800)</f>
        <v>0.04</v>
      </c>
      <c r="CJ800" s="7">
        <f>SUM(I800,N800,S800,X800,AC800,AH800,AM800,AR800,AW800,BB800,BG800,BL800,BQ800,BV800,CA800,CF800)</f>
        <v>4</v>
      </c>
      <c r="CK800" s="7">
        <f>SUM(G800,L800,Q800,V800,AA800,AF800,AK800,AP800,AU800,AZ800,BE800,BJ800,BO800,BT800,BY800,CD800)</f>
        <v>4</v>
      </c>
      <c r="CL800" s="7">
        <f>CJ800-CK800</f>
        <v>0</v>
      </c>
    </row>
    <row r="801" ht="11.25"/>
    <row r="802" ht="11.25"/>
    <row r="803" spans="2:79" ht="11.25">
      <c r="B803" s="7" t="s">
        <v>216</v>
      </c>
      <c r="C803" s="7" t="s">
        <v>170</v>
      </c>
      <c r="D803" s="12" t="s">
        <v>16</v>
      </c>
      <c r="BX803" s="7">
        <v>75</v>
      </c>
      <c r="BY803" s="7">
        <v>75</v>
      </c>
      <c r="BZ803" s="7">
        <f>BY803/BX803*100</f>
        <v>100</v>
      </c>
      <c r="CA803" s="12">
        <f>BZ803*$BW$811/8</f>
        <v>1</v>
      </c>
    </row>
    <row r="804" spans="4:79" ht="11.25">
      <c r="D804" s="12" t="s">
        <v>15</v>
      </c>
      <c r="BX804" s="7">
        <v>50</v>
      </c>
      <c r="BY804" s="7">
        <v>50</v>
      </c>
      <c r="BZ804" s="7">
        <f aca="true" t="shared" si="215" ref="BZ804:BZ810">BY804/BX804*100</f>
        <v>100</v>
      </c>
      <c r="CA804" s="12">
        <f aca="true" t="shared" si="216" ref="CA804:CA810">BZ804*$BW$811/8</f>
        <v>1</v>
      </c>
    </row>
    <row r="805" spans="4:79" ht="11.25">
      <c r="D805" s="12" t="s">
        <v>17</v>
      </c>
      <c r="BX805" s="7">
        <v>70</v>
      </c>
      <c r="BY805" s="7">
        <v>70</v>
      </c>
      <c r="BZ805" s="7">
        <f t="shared" si="215"/>
        <v>100</v>
      </c>
      <c r="CA805" s="12">
        <f t="shared" si="216"/>
        <v>1</v>
      </c>
    </row>
    <row r="806" spans="4:79" ht="11.25">
      <c r="D806" s="12" t="s">
        <v>18</v>
      </c>
      <c r="BX806" s="7">
        <v>65</v>
      </c>
      <c r="BY806" s="7">
        <v>65</v>
      </c>
      <c r="BZ806" s="7">
        <f t="shared" si="215"/>
        <v>100</v>
      </c>
      <c r="CA806" s="12">
        <f t="shared" si="216"/>
        <v>1</v>
      </c>
    </row>
    <row r="807" spans="4:79" ht="11.25">
      <c r="D807" s="12" t="s">
        <v>19</v>
      </c>
      <c r="BX807" s="7">
        <v>75</v>
      </c>
      <c r="BY807" s="7">
        <v>75</v>
      </c>
      <c r="BZ807" s="7">
        <f t="shared" si="215"/>
        <v>100</v>
      </c>
      <c r="CA807" s="12">
        <f t="shared" si="216"/>
        <v>1</v>
      </c>
    </row>
    <row r="808" spans="4:79" ht="11.25">
      <c r="D808" s="12" t="s">
        <v>20</v>
      </c>
      <c r="BX808" s="7">
        <v>75</v>
      </c>
      <c r="BY808" s="7">
        <v>75</v>
      </c>
      <c r="BZ808" s="7">
        <f t="shared" si="215"/>
        <v>100</v>
      </c>
      <c r="CA808" s="12">
        <f t="shared" si="216"/>
        <v>1</v>
      </c>
    </row>
    <row r="809" spans="4:79" ht="11.25">
      <c r="D809" s="12" t="s">
        <v>21</v>
      </c>
      <c r="BX809" s="7">
        <v>75</v>
      </c>
      <c r="BY809" s="7">
        <v>75</v>
      </c>
      <c r="BZ809" s="7">
        <f t="shared" si="215"/>
        <v>100</v>
      </c>
      <c r="CA809" s="12">
        <f t="shared" si="216"/>
        <v>1</v>
      </c>
    </row>
    <row r="810" spans="4:79" ht="11.25">
      <c r="D810" s="12" t="s">
        <v>22</v>
      </c>
      <c r="BX810" s="7">
        <v>45</v>
      </c>
      <c r="BY810" s="7">
        <v>45</v>
      </c>
      <c r="BZ810" s="7">
        <f t="shared" si="215"/>
        <v>100</v>
      </c>
      <c r="CA810" s="12">
        <f t="shared" si="216"/>
        <v>1</v>
      </c>
    </row>
    <row r="811" spans="75:90" ht="11.25">
      <c r="BW811" s="7">
        <v>0.08</v>
      </c>
      <c r="BX811" s="7" t="s">
        <v>82</v>
      </c>
      <c r="BY811" s="7">
        <f>100*BW811</f>
        <v>8</v>
      </c>
      <c r="BZ811" s="7" t="s">
        <v>83</v>
      </c>
      <c r="CA811" s="12">
        <f>SUM(CA803:CA810)</f>
        <v>8</v>
      </c>
      <c r="CG811" s="7">
        <f>SUM(E811,J811,O811,T811,Y811,AD811,AI811,AN811,AS811,AX811,BC811,BH811,BM811,BR811,BW811,CB811)</f>
        <v>0.08</v>
      </c>
      <c r="CJ811" s="7">
        <f>SUM(I811,N811,S811,X811,AC811,AH811,AM811,AR811,AW811,BB811,BG811,BL811,BQ811,BV811,CA811,CF811)</f>
        <v>8</v>
      </c>
      <c r="CK811" s="7">
        <f>SUM(G811,L811,Q811,V811,AA811,AF811,AK811,AP811,AU811,AZ811,BE811,BJ811,BO811,BT811,BY811,CD811)</f>
        <v>8</v>
      </c>
      <c r="CL811" s="7">
        <f>CJ811-CK811</f>
        <v>0</v>
      </c>
    </row>
    <row r="812" ht="11.25"/>
    <row r="813" ht="11.25"/>
    <row r="814" spans="2:79" ht="11.25">
      <c r="B814" s="7" t="s">
        <v>217</v>
      </c>
      <c r="C814" s="7" t="s">
        <v>60</v>
      </c>
      <c r="D814" s="12" t="s">
        <v>16</v>
      </c>
      <c r="BX814" s="7">
        <v>4.8</v>
      </c>
      <c r="BY814" s="7">
        <v>4.8</v>
      </c>
      <c r="BZ814" s="7">
        <f>BY814/BX814*100</f>
        <v>100</v>
      </c>
      <c r="CA814" s="12">
        <f>BZ814*$BW$822/8</f>
        <v>1.875</v>
      </c>
    </row>
    <row r="815" spans="4:79" ht="11.25">
      <c r="D815" s="12" t="s">
        <v>15</v>
      </c>
      <c r="BX815" s="7">
        <v>4.95</v>
      </c>
      <c r="BY815" s="7">
        <v>4.25</v>
      </c>
      <c r="BZ815" s="7">
        <f aca="true" t="shared" si="217" ref="BZ815:BZ821">BY815/BX815*100</f>
        <v>85.85858585858585</v>
      </c>
      <c r="CA815" s="12">
        <f aca="true" t="shared" si="218" ref="CA815:CA821">BZ815*$BW$822/8</f>
        <v>1.6098484848484846</v>
      </c>
    </row>
    <row r="816" spans="4:79" ht="11.25">
      <c r="D816" s="12" t="s">
        <v>17</v>
      </c>
      <c r="BX816" s="7">
        <v>5.25</v>
      </c>
      <c r="BY816" s="7">
        <v>5.25</v>
      </c>
      <c r="BZ816" s="7">
        <f t="shared" si="217"/>
        <v>100</v>
      </c>
      <c r="CA816" s="12">
        <f t="shared" si="218"/>
        <v>1.875</v>
      </c>
    </row>
    <row r="817" spans="4:79" ht="11.25">
      <c r="D817" s="12" t="s">
        <v>18</v>
      </c>
      <c r="BX817" s="7">
        <v>7</v>
      </c>
      <c r="BY817" s="7">
        <v>7</v>
      </c>
      <c r="BZ817" s="7">
        <f t="shared" si="217"/>
        <v>100</v>
      </c>
      <c r="CA817" s="12">
        <f t="shared" si="218"/>
        <v>1.875</v>
      </c>
    </row>
    <row r="818" spans="4:79" ht="11.25">
      <c r="D818" s="12" t="s">
        <v>19</v>
      </c>
      <c r="BX818" s="7">
        <v>5.5</v>
      </c>
      <c r="BY818" s="7">
        <v>5.5</v>
      </c>
      <c r="BZ818" s="7">
        <f t="shared" si="217"/>
        <v>100</v>
      </c>
      <c r="CA818" s="12">
        <f t="shared" si="218"/>
        <v>1.875</v>
      </c>
    </row>
    <row r="819" spans="4:79" ht="11.25">
      <c r="D819" s="12" t="s">
        <v>20</v>
      </c>
      <c r="BX819" s="7">
        <v>5</v>
      </c>
      <c r="BY819" s="7">
        <v>5</v>
      </c>
      <c r="BZ819" s="7">
        <f t="shared" si="217"/>
        <v>100</v>
      </c>
      <c r="CA819" s="12">
        <f t="shared" si="218"/>
        <v>1.875</v>
      </c>
    </row>
    <row r="820" spans="4:79" ht="11.25">
      <c r="D820" s="12" t="s">
        <v>21</v>
      </c>
      <c r="BX820" s="7">
        <v>5.5</v>
      </c>
      <c r="BY820" s="7">
        <v>5.5</v>
      </c>
      <c r="BZ820" s="7">
        <f t="shared" si="217"/>
        <v>100</v>
      </c>
      <c r="CA820" s="12">
        <f t="shared" si="218"/>
        <v>1.875</v>
      </c>
    </row>
    <row r="821" spans="4:79" ht="11.25">
      <c r="D821" s="12" t="s">
        <v>22</v>
      </c>
      <c r="BX821" s="7">
        <v>5</v>
      </c>
      <c r="BY821" s="7">
        <v>5</v>
      </c>
      <c r="BZ821" s="7">
        <f t="shared" si="217"/>
        <v>100</v>
      </c>
      <c r="CA821" s="12">
        <f t="shared" si="218"/>
        <v>1.875</v>
      </c>
    </row>
    <row r="822" spans="75:90" ht="11.25">
      <c r="BW822" s="7">
        <v>0.15</v>
      </c>
      <c r="BX822" s="7" t="s">
        <v>82</v>
      </c>
      <c r="BY822" s="7">
        <f>100*BW822</f>
        <v>15</v>
      </c>
      <c r="BZ822" s="7" t="s">
        <v>83</v>
      </c>
      <c r="CA822" s="12">
        <f>SUM(CA814:CA821)</f>
        <v>14.734848484848484</v>
      </c>
      <c r="CG822" s="7">
        <f>SUM(E822,J822,O822,T822,Y822,AD822,AI822,AN822,AS822,AX822,BC822,BH822,BM822,BR822,BW822,CB822)</f>
        <v>0.15</v>
      </c>
      <c r="CJ822" s="7">
        <f>SUM(I822,N822,S822,X822,AC822,AH822,AM822,AR822,AW822,BB822,BG822,BL822,BQ822,BV822,CA822,CF822)</f>
        <v>14.734848484848484</v>
      </c>
      <c r="CK822" s="7">
        <f>SUM(G822,L822,Q822,V822,AA822,AF822,AK822,AP822,AU822,AZ822,BE822,BJ822,BO822,BT822,BY822,CD822)</f>
        <v>15</v>
      </c>
      <c r="CL822" s="7">
        <f>CJ822-CK822</f>
        <v>-0.2651515151515156</v>
      </c>
    </row>
    <row r="823" ht="11.25"/>
    <row r="824" ht="11.25"/>
    <row r="825" spans="2:79" ht="11.25">
      <c r="B825" s="7" t="s">
        <v>218</v>
      </c>
      <c r="C825" s="7" t="s">
        <v>170</v>
      </c>
      <c r="D825" s="12" t="s">
        <v>16</v>
      </c>
      <c r="BX825" s="7">
        <v>50</v>
      </c>
      <c r="BY825" s="7">
        <v>50</v>
      </c>
      <c r="BZ825" s="7">
        <f>BY825/BX825*100</f>
        <v>100</v>
      </c>
      <c r="CA825" s="12">
        <f>BZ825*$BW$833/8</f>
        <v>0.75</v>
      </c>
    </row>
    <row r="826" spans="4:79" ht="11.25">
      <c r="D826" s="12" t="s">
        <v>15</v>
      </c>
      <c r="BX826" s="7">
        <v>50</v>
      </c>
      <c r="BY826" s="7">
        <v>50</v>
      </c>
      <c r="BZ826" s="7">
        <f aca="true" t="shared" si="219" ref="BZ826:BZ832">BY826/BX826*100</f>
        <v>100</v>
      </c>
      <c r="CA826" s="12">
        <f aca="true" t="shared" si="220" ref="CA826:CA832">BZ826*$BW$833/8</f>
        <v>0.75</v>
      </c>
    </row>
    <row r="827" spans="4:79" ht="11.25">
      <c r="D827" s="12" t="s">
        <v>17</v>
      </c>
      <c r="BX827" s="7">
        <v>50</v>
      </c>
      <c r="BY827" s="7">
        <v>50</v>
      </c>
      <c r="BZ827" s="7">
        <f t="shared" si="219"/>
        <v>100</v>
      </c>
      <c r="CA827" s="12">
        <f t="shared" si="220"/>
        <v>0.75</v>
      </c>
    </row>
    <row r="828" spans="4:79" ht="11.25">
      <c r="D828" s="12" t="s">
        <v>18</v>
      </c>
      <c r="BX828" s="7">
        <v>50</v>
      </c>
      <c r="BY828" s="7">
        <v>50</v>
      </c>
      <c r="BZ828" s="7">
        <f t="shared" si="219"/>
        <v>100</v>
      </c>
      <c r="CA828" s="12">
        <f t="shared" si="220"/>
        <v>0.75</v>
      </c>
    </row>
    <row r="829" spans="4:79" ht="11.25">
      <c r="D829" s="12" t="s">
        <v>19</v>
      </c>
      <c r="BX829" s="7">
        <v>50</v>
      </c>
      <c r="BY829" s="7">
        <v>50</v>
      </c>
      <c r="BZ829" s="7">
        <f t="shared" si="219"/>
        <v>100</v>
      </c>
      <c r="CA829" s="12">
        <f t="shared" si="220"/>
        <v>0.75</v>
      </c>
    </row>
    <row r="830" spans="4:79" ht="11.25">
      <c r="D830" s="12" t="s">
        <v>20</v>
      </c>
      <c r="BX830" s="7">
        <v>50</v>
      </c>
      <c r="BY830" s="7">
        <v>50</v>
      </c>
      <c r="BZ830" s="7">
        <f t="shared" si="219"/>
        <v>100</v>
      </c>
      <c r="CA830" s="12">
        <f t="shared" si="220"/>
        <v>0.75</v>
      </c>
    </row>
    <row r="831" spans="4:79" ht="11.25">
      <c r="D831" s="12" t="s">
        <v>21</v>
      </c>
      <c r="BX831" s="7">
        <v>60</v>
      </c>
      <c r="BY831" s="7">
        <v>60</v>
      </c>
      <c r="BZ831" s="7">
        <f t="shared" si="219"/>
        <v>100</v>
      </c>
      <c r="CA831" s="12">
        <f t="shared" si="220"/>
        <v>0.75</v>
      </c>
    </row>
    <row r="832" spans="4:79" ht="11.25">
      <c r="D832" s="12" t="s">
        <v>22</v>
      </c>
      <c r="BX832" s="7">
        <v>35</v>
      </c>
      <c r="BY832" s="7">
        <v>35</v>
      </c>
      <c r="BZ832" s="7">
        <f t="shared" si="219"/>
        <v>100</v>
      </c>
      <c r="CA832" s="12">
        <f t="shared" si="220"/>
        <v>0.75</v>
      </c>
    </row>
    <row r="833" spans="75:90" ht="11.25">
      <c r="BW833" s="7">
        <v>0.06</v>
      </c>
      <c r="BX833" s="7" t="s">
        <v>82</v>
      </c>
      <c r="BY833" s="7">
        <f>100*BW833</f>
        <v>6</v>
      </c>
      <c r="BZ833" s="7" t="s">
        <v>83</v>
      </c>
      <c r="CA833" s="12">
        <f>SUM(CA825:CA832)</f>
        <v>6</v>
      </c>
      <c r="CG833" s="7">
        <f>SUM(E833,J833,O833,T833,Y833,AD833,AI833,AN833,AS833,AX833,BC833,BH833,BM833,BR833,BW833,CB833)</f>
        <v>0.06</v>
      </c>
      <c r="CJ833" s="7">
        <f>SUM(I833,N833,S833,X833,AC833,AH833,AM833,AR833,AW833,BB833,BG833,BL833,BQ833,BV833,CA833,CF833)</f>
        <v>6</v>
      </c>
      <c r="CK833" s="7">
        <f>SUM(G833,L833,Q833,V833,AA833,AF833,AK833,AP833,AU833,AZ833,BE833,BJ833,BO833,BT833,BY833,CD833)</f>
        <v>6</v>
      </c>
      <c r="CL833" s="7">
        <f>CJ833-CK833</f>
        <v>0</v>
      </c>
    </row>
    <row r="834" ht="11.25"/>
    <row r="835" ht="11.25"/>
    <row r="836" spans="2:79" ht="11.25">
      <c r="B836" s="7" t="s">
        <v>219</v>
      </c>
      <c r="C836" s="7" t="s">
        <v>170</v>
      </c>
      <c r="D836" s="12" t="s">
        <v>16</v>
      </c>
      <c r="BX836" s="7">
        <v>65</v>
      </c>
      <c r="BY836" s="7">
        <v>65</v>
      </c>
      <c r="BZ836" s="7">
        <f>BY836/BX836*100</f>
        <v>100</v>
      </c>
      <c r="CA836" s="12">
        <f>BZ836*$BW$844/8</f>
        <v>1.25</v>
      </c>
    </row>
    <row r="837" spans="4:79" ht="11.25">
      <c r="D837" s="12" t="s">
        <v>15</v>
      </c>
      <c r="BX837" s="7">
        <v>90</v>
      </c>
      <c r="BY837" s="7">
        <v>90</v>
      </c>
      <c r="BZ837" s="7">
        <f aca="true" t="shared" si="221" ref="BZ837:BZ843">BY837/BX837*100</f>
        <v>100</v>
      </c>
      <c r="CA837" s="12">
        <f aca="true" t="shared" si="222" ref="CA837:CA843">BZ837*$BW$844/8</f>
        <v>1.25</v>
      </c>
    </row>
    <row r="838" spans="4:79" ht="11.25">
      <c r="D838" s="12" t="s">
        <v>17</v>
      </c>
      <c r="BX838" s="7">
        <v>120</v>
      </c>
      <c r="BY838" s="7">
        <v>120</v>
      </c>
      <c r="BZ838" s="7">
        <f t="shared" si="221"/>
        <v>100</v>
      </c>
      <c r="CA838" s="12">
        <f t="shared" si="222"/>
        <v>1.25</v>
      </c>
    </row>
    <row r="839" spans="4:79" ht="11.25">
      <c r="D839" s="12" t="s">
        <v>18</v>
      </c>
      <c r="BX839" s="7">
        <v>70</v>
      </c>
      <c r="BY839" s="7">
        <v>70</v>
      </c>
      <c r="BZ839" s="7">
        <f t="shared" si="221"/>
        <v>100</v>
      </c>
      <c r="CA839" s="12">
        <f t="shared" si="222"/>
        <v>1.25</v>
      </c>
    </row>
    <row r="840" spans="4:79" ht="11.25">
      <c r="D840" s="12" t="s">
        <v>19</v>
      </c>
      <c r="BX840" s="7">
        <v>50</v>
      </c>
      <c r="BY840" s="7">
        <v>50</v>
      </c>
      <c r="BZ840" s="7">
        <f t="shared" si="221"/>
        <v>100</v>
      </c>
      <c r="CA840" s="12">
        <f t="shared" si="222"/>
        <v>1.25</v>
      </c>
    </row>
    <row r="841" spans="4:79" ht="11.25">
      <c r="D841" s="12" t="s">
        <v>20</v>
      </c>
      <c r="BX841" s="7">
        <v>50</v>
      </c>
      <c r="BY841" s="7">
        <v>50</v>
      </c>
      <c r="BZ841" s="7">
        <f t="shared" si="221"/>
        <v>100</v>
      </c>
      <c r="CA841" s="12">
        <f t="shared" si="222"/>
        <v>1.25</v>
      </c>
    </row>
    <row r="842" spans="4:79" ht="11.25">
      <c r="D842" s="12" t="s">
        <v>21</v>
      </c>
      <c r="BX842" s="7">
        <v>95</v>
      </c>
      <c r="BY842" s="7">
        <v>95</v>
      </c>
      <c r="BZ842" s="7">
        <f t="shared" si="221"/>
        <v>100</v>
      </c>
      <c r="CA842" s="12">
        <f t="shared" si="222"/>
        <v>1.25</v>
      </c>
    </row>
    <row r="843" spans="4:79" ht="11.25">
      <c r="D843" s="12" t="s">
        <v>22</v>
      </c>
      <c r="BX843" s="7">
        <v>65</v>
      </c>
      <c r="BY843" s="7">
        <v>65</v>
      </c>
      <c r="BZ843" s="7">
        <f t="shared" si="221"/>
        <v>100</v>
      </c>
      <c r="CA843" s="12">
        <f t="shared" si="222"/>
        <v>1.25</v>
      </c>
    </row>
    <row r="844" spans="75:90" ht="11.25">
      <c r="BW844" s="7">
        <v>0.1</v>
      </c>
      <c r="BX844" s="7" t="s">
        <v>82</v>
      </c>
      <c r="BY844" s="7">
        <f>100*BW844</f>
        <v>10</v>
      </c>
      <c r="BZ844" s="7" t="s">
        <v>83</v>
      </c>
      <c r="CA844" s="12">
        <f>SUM(CA836:CA843)</f>
        <v>10</v>
      </c>
      <c r="CG844" s="7">
        <f>SUM(E844,J844,O844,T844,Y844,AD844,AI844,AN844,AS844,AX844,BC844,BH844,BM844,BR844,BW844,CB844)</f>
        <v>0.1</v>
      </c>
      <c r="CJ844" s="7">
        <f>SUM(I844,N844,S844,X844,AC844,AH844,AM844,AR844,AW844,BB844,BG844,BL844,BQ844,BV844,CA844,CF844)</f>
        <v>10</v>
      </c>
      <c r="CK844" s="7">
        <f>SUM(G844,L844,Q844,V844,AA844,AF844,AK844,AP844,AU844,AZ844,BE844,BJ844,BO844,BT844,BY844,CD844)</f>
        <v>10</v>
      </c>
      <c r="CL844" s="7">
        <f>CJ844-CK844</f>
        <v>0</v>
      </c>
    </row>
    <row r="845" ht="11.25"/>
    <row r="846" ht="11.25"/>
    <row r="847" spans="2:79" ht="11.25">
      <c r="B847" s="7" t="s">
        <v>220</v>
      </c>
      <c r="C847" s="7" t="s">
        <v>170</v>
      </c>
      <c r="D847" s="12" t="s">
        <v>16</v>
      </c>
      <c r="BX847" s="7">
        <v>75</v>
      </c>
      <c r="BY847" s="7">
        <v>75</v>
      </c>
      <c r="BZ847" s="7">
        <f>BY847/BX847*100</f>
        <v>100</v>
      </c>
      <c r="CA847" s="12">
        <f>BZ847*$BW$855/8</f>
        <v>5.125</v>
      </c>
    </row>
    <row r="848" spans="4:79" ht="11.25">
      <c r="D848" s="12" t="s">
        <v>15</v>
      </c>
      <c r="BX848" s="7">
        <v>50</v>
      </c>
      <c r="BY848" s="7">
        <v>50</v>
      </c>
      <c r="BZ848" s="7">
        <f aca="true" t="shared" si="223" ref="BZ848:BZ854">BY848/BX848*100</f>
        <v>100</v>
      </c>
      <c r="CA848" s="12">
        <f aca="true" t="shared" si="224" ref="CA848:CA854">BZ848*$BW$855/8</f>
        <v>5.125</v>
      </c>
    </row>
    <row r="849" spans="4:79" ht="11.25">
      <c r="D849" s="12" t="s">
        <v>17</v>
      </c>
      <c r="BX849" s="7">
        <v>50</v>
      </c>
      <c r="BY849" s="7">
        <v>50</v>
      </c>
      <c r="BZ849" s="7">
        <f t="shared" si="223"/>
        <v>100</v>
      </c>
      <c r="CA849" s="12">
        <f t="shared" si="224"/>
        <v>5.125</v>
      </c>
    </row>
    <row r="850" spans="4:79" ht="11.25">
      <c r="D850" s="12" t="s">
        <v>18</v>
      </c>
      <c r="BX850" s="7">
        <v>48</v>
      </c>
      <c r="BY850" s="7">
        <v>48</v>
      </c>
      <c r="BZ850" s="7">
        <f t="shared" si="223"/>
        <v>100</v>
      </c>
      <c r="CA850" s="12">
        <f t="shared" si="224"/>
        <v>5.125</v>
      </c>
    </row>
    <row r="851" spans="4:79" ht="11.25">
      <c r="D851" s="12" t="s">
        <v>19</v>
      </c>
      <c r="BX851" s="7">
        <v>50</v>
      </c>
      <c r="BY851" s="7">
        <v>50</v>
      </c>
      <c r="BZ851" s="7">
        <f t="shared" si="223"/>
        <v>100</v>
      </c>
      <c r="CA851" s="12">
        <f t="shared" si="224"/>
        <v>5.125</v>
      </c>
    </row>
    <row r="852" spans="4:79" ht="11.25">
      <c r="D852" s="12" t="s">
        <v>20</v>
      </c>
      <c r="BX852" s="7">
        <v>50</v>
      </c>
      <c r="BY852" s="7">
        <v>50</v>
      </c>
      <c r="BZ852" s="7">
        <f t="shared" si="223"/>
        <v>100</v>
      </c>
      <c r="CA852" s="12">
        <f t="shared" si="224"/>
        <v>5.125</v>
      </c>
    </row>
    <row r="853" spans="4:79" ht="11.25">
      <c r="D853" s="12" t="s">
        <v>21</v>
      </c>
      <c r="BX853" s="7">
        <v>45</v>
      </c>
      <c r="BY853" s="7">
        <v>45</v>
      </c>
      <c r="BZ853" s="7">
        <f t="shared" si="223"/>
        <v>100</v>
      </c>
      <c r="CA853" s="12">
        <f t="shared" si="224"/>
        <v>5.125</v>
      </c>
    </row>
    <row r="854" spans="4:79" ht="11.25">
      <c r="D854" s="12" t="s">
        <v>22</v>
      </c>
      <c r="BX854" s="7">
        <v>65</v>
      </c>
      <c r="BY854" s="7">
        <v>65</v>
      </c>
      <c r="BZ854" s="7">
        <f t="shared" si="223"/>
        <v>100</v>
      </c>
      <c r="CA854" s="12">
        <f t="shared" si="224"/>
        <v>5.125</v>
      </c>
    </row>
    <row r="855" spans="75:90" ht="11.25">
      <c r="BW855" s="7">
        <v>0.41</v>
      </c>
      <c r="BX855" s="7" t="s">
        <v>82</v>
      </c>
      <c r="BY855" s="7">
        <f>100*BW855</f>
        <v>41</v>
      </c>
      <c r="BZ855" s="7" t="s">
        <v>83</v>
      </c>
      <c r="CA855" s="12">
        <f>SUM(CA847:CA854)</f>
        <v>41</v>
      </c>
      <c r="CG855" s="7">
        <f>SUM(E855,J855,O855,T855,Y855,AD855,AI855,AN855,AS855,AX855,BC855,BH855,BM855,BR855,BW855,CB855)</f>
        <v>0.41</v>
      </c>
      <c r="CJ855" s="7">
        <f>SUM(I855,N855,S855,X855,AC855,AH855,AM855,AR855,AW855,BB855,BG855,BL855,BQ855,BV855,CA855,CF855)</f>
        <v>41</v>
      </c>
      <c r="CK855" s="7">
        <f>SUM(G855,L855,Q855,V855,AA855,AF855,AK855,AP855,AU855,AZ855,BE855,BJ855,BO855,BT855,BY855,CD855)</f>
        <v>41</v>
      </c>
      <c r="CL855" s="7">
        <f>CJ855-CK855</f>
        <v>0</v>
      </c>
    </row>
    <row r="856" ht="11.25"/>
    <row r="857" ht="11.25"/>
    <row r="858" spans="2:79" ht="11.25">
      <c r="B858" s="7" t="s">
        <v>221</v>
      </c>
      <c r="C858" s="7" t="s">
        <v>170</v>
      </c>
      <c r="D858" s="12" t="s">
        <v>16</v>
      </c>
      <c r="BX858" s="7">
        <v>325</v>
      </c>
      <c r="BY858" s="7">
        <v>325</v>
      </c>
      <c r="BZ858" s="7">
        <f>BY858/BX858*100</f>
        <v>100</v>
      </c>
      <c r="CA858" s="12">
        <f>BZ858*$BW$866/8</f>
        <v>0.5</v>
      </c>
    </row>
    <row r="859" spans="4:79" ht="11.25">
      <c r="D859" s="12" t="s">
        <v>15</v>
      </c>
      <c r="BX859" s="7">
        <v>400</v>
      </c>
      <c r="BY859" s="7">
        <v>400</v>
      </c>
      <c r="BZ859" s="7">
        <f aca="true" t="shared" si="225" ref="BZ859:BZ865">BY859/BX859*100</f>
        <v>100</v>
      </c>
      <c r="CA859" s="12">
        <f aca="true" t="shared" si="226" ref="CA859:CA865">BZ859*$BW$866/8</f>
        <v>0.5</v>
      </c>
    </row>
    <row r="860" spans="4:79" ht="11.25">
      <c r="D860" s="12" t="s">
        <v>17</v>
      </c>
      <c r="BX860" s="7">
        <v>400</v>
      </c>
      <c r="BY860" s="7">
        <v>400</v>
      </c>
      <c r="BZ860" s="7">
        <f t="shared" si="225"/>
        <v>100</v>
      </c>
      <c r="CA860" s="12">
        <f t="shared" si="226"/>
        <v>0.5</v>
      </c>
    </row>
    <row r="861" spans="4:79" ht="11.25">
      <c r="D861" s="12" t="s">
        <v>18</v>
      </c>
      <c r="BX861" s="7">
        <v>495</v>
      </c>
      <c r="BY861" s="7">
        <v>495</v>
      </c>
      <c r="BZ861" s="7">
        <f t="shared" si="225"/>
        <v>100</v>
      </c>
      <c r="CA861" s="12">
        <f t="shared" si="226"/>
        <v>0.5</v>
      </c>
    </row>
    <row r="862" spans="4:79" ht="11.25">
      <c r="D862" s="12" t="s">
        <v>19</v>
      </c>
      <c r="BX862" s="7">
        <v>395</v>
      </c>
      <c r="BY862" s="7">
        <v>395</v>
      </c>
      <c r="BZ862" s="7">
        <f t="shared" si="225"/>
        <v>100</v>
      </c>
      <c r="CA862" s="12">
        <f t="shared" si="226"/>
        <v>0.5</v>
      </c>
    </row>
    <row r="863" spans="4:79" ht="11.25">
      <c r="D863" s="12" t="s">
        <v>20</v>
      </c>
      <c r="BX863" s="7">
        <v>400</v>
      </c>
      <c r="BY863" s="7">
        <v>400</v>
      </c>
      <c r="BZ863" s="7">
        <f t="shared" si="225"/>
        <v>100</v>
      </c>
      <c r="CA863" s="12">
        <f t="shared" si="226"/>
        <v>0.5</v>
      </c>
    </row>
    <row r="864" spans="4:79" ht="11.25">
      <c r="D864" s="12" t="s">
        <v>21</v>
      </c>
      <c r="BX864" s="7">
        <v>440</v>
      </c>
      <c r="BY864" s="7">
        <v>440</v>
      </c>
      <c r="BZ864" s="7">
        <f t="shared" si="225"/>
        <v>100</v>
      </c>
      <c r="CA864" s="12">
        <f t="shared" si="226"/>
        <v>0.5</v>
      </c>
    </row>
    <row r="865" spans="4:79" ht="11.25">
      <c r="D865" s="12" t="s">
        <v>22</v>
      </c>
      <c r="BX865" s="7">
        <v>495</v>
      </c>
      <c r="BY865" s="7">
        <v>495</v>
      </c>
      <c r="BZ865" s="7">
        <f t="shared" si="225"/>
        <v>100</v>
      </c>
      <c r="CA865" s="12">
        <f t="shared" si="226"/>
        <v>0.5</v>
      </c>
    </row>
    <row r="866" spans="75:90" ht="11.25">
      <c r="BW866" s="7">
        <v>0.04</v>
      </c>
      <c r="BX866" s="7" t="s">
        <v>82</v>
      </c>
      <c r="BY866" s="7">
        <f>100*BW866</f>
        <v>4</v>
      </c>
      <c r="BZ866" s="7" t="s">
        <v>83</v>
      </c>
      <c r="CA866" s="12">
        <f>SUM(CA858:CA865)</f>
        <v>4</v>
      </c>
      <c r="CG866" s="7">
        <f>SUM(E866,J866,O866,T866,Y866,AD866,AI866,AN866,AS866,AX866,BC866,BH866,BM866,BR866,BW866,CB866)</f>
        <v>0.04</v>
      </c>
      <c r="CJ866" s="7">
        <f>SUM(I866,N866,S866,X866,AC866,AH866,AM866,AR866,AW866,BB866,BG866,BL866,BQ866,BV866,CA866,CF866)</f>
        <v>4</v>
      </c>
      <c r="CK866" s="7">
        <f>SUM(G866,L866,Q866,V866,AA866,AF866,AK866,AP866,AU866,AZ866,BE866,BJ866,BO866,BT866,BY866,CD866)</f>
        <v>4</v>
      </c>
      <c r="CL866" s="7">
        <f>CJ866-CK866</f>
        <v>0</v>
      </c>
    </row>
    <row r="867" ht="11.25"/>
    <row r="868" ht="11.25"/>
    <row r="869" spans="2:79" ht="11.25">
      <c r="B869" s="7" t="s">
        <v>222</v>
      </c>
      <c r="C869" s="7" t="s">
        <v>170</v>
      </c>
      <c r="D869" s="12" t="s">
        <v>16</v>
      </c>
      <c r="BX869" s="7">
        <v>450</v>
      </c>
      <c r="BY869" s="7">
        <v>450</v>
      </c>
      <c r="BZ869" s="7">
        <f>BY869/BX869*100</f>
        <v>100</v>
      </c>
      <c r="CA869" s="12">
        <f>BZ869*$BW$877/8</f>
        <v>2.875</v>
      </c>
    </row>
    <row r="870" spans="4:79" ht="11.25">
      <c r="D870" s="12" t="s">
        <v>15</v>
      </c>
      <c r="BX870" s="7">
        <v>550</v>
      </c>
      <c r="BY870" s="7">
        <v>550</v>
      </c>
      <c r="BZ870" s="7">
        <f aca="true" t="shared" si="227" ref="BZ870:BZ876">BY870/BX870*100</f>
        <v>100</v>
      </c>
      <c r="CA870" s="12">
        <f aca="true" t="shared" si="228" ref="CA870:CA876">BZ870*$BW$877/8</f>
        <v>2.875</v>
      </c>
    </row>
    <row r="871" spans="4:79" ht="11.25">
      <c r="D871" s="12" t="s">
        <v>17</v>
      </c>
      <c r="BX871" s="7">
        <v>350</v>
      </c>
      <c r="BY871" s="7">
        <v>350</v>
      </c>
      <c r="BZ871" s="7">
        <f t="shared" si="227"/>
        <v>100</v>
      </c>
      <c r="CA871" s="12">
        <f t="shared" si="228"/>
        <v>2.875</v>
      </c>
    </row>
    <row r="872" spans="4:79" ht="11.25">
      <c r="D872" s="12" t="s">
        <v>18</v>
      </c>
      <c r="BX872" s="7">
        <v>700</v>
      </c>
      <c r="BY872" s="7">
        <v>700</v>
      </c>
      <c r="BZ872" s="7">
        <f t="shared" si="227"/>
        <v>100</v>
      </c>
      <c r="CA872" s="12">
        <f t="shared" si="228"/>
        <v>2.875</v>
      </c>
    </row>
    <row r="873" spans="4:79" ht="11.25">
      <c r="D873" s="12" t="s">
        <v>19</v>
      </c>
      <c r="BX873" s="7">
        <v>490</v>
      </c>
      <c r="BY873" s="7">
        <v>490</v>
      </c>
      <c r="BZ873" s="7">
        <f t="shared" si="227"/>
        <v>100</v>
      </c>
      <c r="CA873" s="12">
        <f t="shared" si="228"/>
        <v>2.875</v>
      </c>
    </row>
    <row r="874" spans="4:79" ht="11.25">
      <c r="D874" s="12" t="s">
        <v>20</v>
      </c>
      <c r="BX874" s="7">
        <v>450</v>
      </c>
      <c r="BY874" s="7">
        <v>450</v>
      </c>
      <c r="BZ874" s="7">
        <f t="shared" si="227"/>
        <v>100</v>
      </c>
      <c r="CA874" s="12">
        <f t="shared" si="228"/>
        <v>2.875</v>
      </c>
    </row>
    <row r="875" spans="4:79" ht="11.25">
      <c r="D875" s="12" t="s">
        <v>21</v>
      </c>
      <c r="BX875" s="7">
        <v>650</v>
      </c>
      <c r="BY875" s="7">
        <v>650</v>
      </c>
      <c r="BZ875" s="7">
        <f t="shared" si="227"/>
        <v>100</v>
      </c>
      <c r="CA875" s="12">
        <f t="shared" si="228"/>
        <v>2.875</v>
      </c>
    </row>
    <row r="876" spans="4:79" ht="11.25">
      <c r="D876" s="12" t="s">
        <v>22</v>
      </c>
      <c r="BX876" s="7">
        <v>690</v>
      </c>
      <c r="BY876" s="7">
        <v>690</v>
      </c>
      <c r="BZ876" s="7">
        <f t="shared" si="227"/>
        <v>100</v>
      </c>
      <c r="CA876" s="12">
        <f t="shared" si="228"/>
        <v>2.875</v>
      </c>
    </row>
    <row r="877" spans="75:96" ht="11.25">
      <c r="BW877" s="7">
        <v>0.23</v>
      </c>
      <c r="BX877" s="7" t="s">
        <v>82</v>
      </c>
      <c r="BY877" s="7">
        <f>100*BW877</f>
        <v>23</v>
      </c>
      <c r="BZ877" s="7" t="s">
        <v>83</v>
      </c>
      <c r="CA877" s="12">
        <f>SUM(CA869:CA876)</f>
        <v>23</v>
      </c>
      <c r="CG877" s="7">
        <f>SUM(E877,J877,O877,T877,Y877,AD877,AI877,AN877,AS877,AX877,BC877,BH877,BM877,BR877,BW877,CB877)</f>
        <v>0.23</v>
      </c>
      <c r="CH877" s="11">
        <f>SUM(CG679,CG690,CG701,CG712,CG723,CG734,CG745,CG756,CG767,CG778,CG789,CG800,CG811,CG822,CG833,CG844,CG855,CG866,CG877)</f>
        <v>1.4900000000000002</v>
      </c>
      <c r="CJ877" s="7">
        <f>SUM(I877,N877,S877,X877,AC877,AH877,AM877,AR877,AW877,BB877,BG877,BL877,BQ877,BV877,CA877,CF877)</f>
        <v>23</v>
      </c>
      <c r="CK877" s="7">
        <f>SUM(G877,L877,Q877,V877,AA877,AF877,AK877,AP877,AU877,AZ877,BE877,BJ877,BO877,BT877,BY877,CD877)</f>
        <v>23</v>
      </c>
      <c r="CL877" s="7">
        <f>CJ877-CK877</f>
        <v>0</v>
      </c>
      <c r="CM877" s="7" t="s">
        <v>109</v>
      </c>
      <c r="CN877" s="11">
        <f>SUM(CG679,CG690,CG701,CG712,CG723,CG734,CG745,CG756,CG767,CG778,CG789,CG800,CG811,CG822,CG833,CG844,CG855,CG866,CG877)</f>
        <v>1.4900000000000002</v>
      </c>
      <c r="CO877" s="11">
        <f>SUM(CJ679,CJ690,CJ701,CJ712,CJ723,CJ734,CJ745,CJ756,CJ767,CJ778,CJ789,CJ800,CJ811,CJ822,CJ833,CJ844,CJ855,CJ866,CJ877)</f>
        <v>148.7348484848485</v>
      </c>
      <c r="CP877" s="11">
        <f>SUM(CK679,CK690,CK701,CK712,CK723,CK734,CK745,CK756,CK767,CK778,CK789,CK800,CK811,CK822,CK833,CK844,CK855,CK866,CK877)</f>
        <v>149</v>
      </c>
      <c r="CQ877" s="7">
        <f>CO877-CP877</f>
        <v>-0.26515151515150137</v>
      </c>
      <c r="CR877" s="7">
        <f>CO877/CN877</f>
        <v>99.82204596298556</v>
      </c>
    </row>
    <row r="878" ht="11.25"/>
    <row r="879" ht="11.25"/>
    <row r="880" spans="2:79" ht="11.25">
      <c r="B880" s="7" t="s">
        <v>223</v>
      </c>
      <c r="C880" s="7" t="s">
        <v>170</v>
      </c>
      <c r="D880" s="12" t="s">
        <v>16</v>
      </c>
      <c r="BX880" s="7">
        <v>2790</v>
      </c>
      <c r="BY880" s="7">
        <v>2790</v>
      </c>
      <c r="BZ880" s="7">
        <f>BY880/BX880*100</f>
        <v>100</v>
      </c>
      <c r="CA880" s="12">
        <f>BZ880*$BW$888/8</f>
        <v>3.25</v>
      </c>
    </row>
    <row r="881" spans="4:79" ht="11.25">
      <c r="D881" s="12" t="s">
        <v>15</v>
      </c>
      <c r="BX881" s="7">
        <v>5500</v>
      </c>
      <c r="BY881" s="7">
        <v>5500</v>
      </c>
      <c r="BZ881" s="7">
        <f aca="true" t="shared" si="229" ref="BZ881:BZ887">BY881/BX881*100</f>
        <v>100</v>
      </c>
      <c r="CA881" s="12">
        <f aca="true" t="shared" si="230" ref="CA881:CA887">BZ881*$BW$888/8</f>
        <v>3.25</v>
      </c>
    </row>
    <row r="882" spans="4:79" ht="11.25">
      <c r="D882" s="12" t="s">
        <v>17</v>
      </c>
      <c r="BX882" s="20">
        <v>1500</v>
      </c>
      <c r="BY882" s="20">
        <v>1500</v>
      </c>
      <c r="BZ882" s="7">
        <f t="shared" si="229"/>
        <v>100</v>
      </c>
      <c r="CA882" s="12">
        <f t="shared" si="230"/>
        <v>3.25</v>
      </c>
    </row>
    <row r="883" spans="4:79" ht="11.25">
      <c r="D883" s="12" t="s">
        <v>18</v>
      </c>
      <c r="BX883" s="20">
        <v>1200</v>
      </c>
      <c r="BY883" s="20">
        <v>1200</v>
      </c>
      <c r="BZ883" s="7">
        <f t="shared" si="229"/>
        <v>100</v>
      </c>
      <c r="CA883" s="12">
        <f t="shared" si="230"/>
        <v>3.25</v>
      </c>
    </row>
    <row r="884" spans="4:79" ht="11.25">
      <c r="D884" s="12" t="s">
        <v>19</v>
      </c>
      <c r="BX884" s="7">
        <v>4510</v>
      </c>
      <c r="BY884" s="7">
        <v>4510</v>
      </c>
      <c r="BZ884" s="7">
        <f t="shared" si="229"/>
        <v>100</v>
      </c>
      <c r="CA884" s="12">
        <f t="shared" si="230"/>
        <v>3.25</v>
      </c>
    </row>
    <row r="885" spans="4:79" ht="11.25">
      <c r="D885" s="12" t="s">
        <v>20</v>
      </c>
      <c r="BX885" s="7">
        <v>3000</v>
      </c>
      <c r="BY885" s="7">
        <v>3000</v>
      </c>
      <c r="BZ885" s="7">
        <f t="shared" si="229"/>
        <v>100</v>
      </c>
      <c r="CA885" s="12">
        <f t="shared" si="230"/>
        <v>3.25</v>
      </c>
    </row>
    <row r="886" spans="4:79" ht="11.25">
      <c r="D886" s="12" t="s">
        <v>21</v>
      </c>
      <c r="BX886" s="7">
        <v>3500</v>
      </c>
      <c r="BY886" s="7">
        <v>3500</v>
      </c>
      <c r="BZ886" s="7">
        <f t="shared" si="229"/>
        <v>100</v>
      </c>
      <c r="CA886" s="12">
        <f t="shared" si="230"/>
        <v>3.25</v>
      </c>
    </row>
    <row r="887" spans="4:79" ht="11.25">
      <c r="D887" s="12" t="s">
        <v>22</v>
      </c>
      <c r="BX887" s="7">
        <v>3300</v>
      </c>
      <c r="BY887" s="7">
        <v>3300</v>
      </c>
      <c r="BZ887" s="7">
        <f t="shared" si="229"/>
        <v>100</v>
      </c>
      <c r="CA887" s="12">
        <f t="shared" si="230"/>
        <v>3.25</v>
      </c>
    </row>
    <row r="888" spans="75:90" ht="11.25">
      <c r="BW888" s="7">
        <v>0.26</v>
      </c>
      <c r="BX888" s="7" t="s">
        <v>82</v>
      </c>
      <c r="BY888" s="7">
        <f>100*BW888</f>
        <v>26</v>
      </c>
      <c r="BZ888" s="7" t="s">
        <v>83</v>
      </c>
      <c r="CA888" s="12">
        <f>SUM(CA880:CA887)</f>
        <v>26</v>
      </c>
      <c r="CG888" s="7">
        <f>SUM(E888,J888,O888,T888,Y888,AD888,AI888,AN888,AS888,AX888,BC888,BH888,BM888,BR888,BW888,CB888)</f>
        <v>0.26</v>
      </c>
      <c r="CJ888" s="7">
        <f>SUM(I888,N888,S888,X888,AC888,AH888,AM888,AR888,AW888,BB888,BG888,BL888,BQ888,BV888,CA888,CF888)</f>
        <v>26</v>
      </c>
      <c r="CK888" s="7">
        <f>SUM(G888,L888,Q888,V888,AA888,AF888,AK888,AP888,AU888,AZ888,BE888,BJ888,BO888,BT888,BY888,CD888)</f>
        <v>26</v>
      </c>
      <c r="CL888" s="7">
        <f>CJ888-CK888</f>
        <v>0</v>
      </c>
    </row>
    <row r="889" ht="11.25"/>
    <row r="890" ht="11.25"/>
    <row r="891" spans="2:79" ht="11.25">
      <c r="B891" s="7" t="s">
        <v>224</v>
      </c>
      <c r="C891" s="7" t="s">
        <v>170</v>
      </c>
      <c r="D891" s="12" t="s">
        <v>16</v>
      </c>
      <c r="BX891" s="7">
        <v>700</v>
      </c>
      <c r="BY891" s="7">
        <v>700</v>
      </c>
      <c r="BZ891" s="7">
        <f>BY891/BX891*100</f>
        <v>100</v>
      </c>
      <c r="CA891" s="12">
        <f>BZ891*$BW$899/8</f>
        <v>9.5</v>
      </c>
    </row>
    <row r="892" spans="4:79" ht="11.25">
      <c r="D892" s="12" t="s">
        <v>15</v>
      </c>
      <c r="BX892" s="7">
        <v>700</v>
      </c>
      <c r="BY892" s="7">
        <v>700</v>
      </c>
      <c r="BZ892" s="7">
        <f aca="true" t="shared" si="231" ref="BZ892:BZ898">BY892/BX892*100</f>
        <v>100</v>
      </c>
      <c r="CA892" s="12">
        <f aca="true" t="shared" si="232" ref="CA892:CA898">BZ892*$BW$899/8</f>
        <v>9.5</v>
      </c>
    </row>
    <row r="893" spans="4:79" ht="11.25">
      <c r="D893" s="12" t="s">
        <v>17</v>
      </c>
      <c r="BX893" s="7">
        <v>700</v>
      </c>
      <c r="BY893" s="7">
        <v>700</v>
      </c>
      <c r="BZ893" s="7">
        <f t="shared" si="231"/>
        <v>100</v>
      </c>
      <c r="CA893" s="12">
        <f t="shared" si="232"/>
        <v>9.5</v>
      </c>
    </row>
    <row r="894" spans="4:79" ht="11.25">
      <c r="D894" s="12" t="s">
        <v>18</v>
      </c>
      <c r="BX894" s="7">
        <v>700</v>
      </c>
      <c r="BY894" s="7">
        <v>700</v>
      </c>
      <c r="BZ894" s="7">
        <f t="shared" si="231"/>
        <v>100</v>
      </c>
      <c r="CA894" s="12">
        <f t="shared" si="232"/>
        <v>9.5</v>
      </c>
    </row>
    <row r="895" spans="4:79" ht="11.25">
      <c r="D895" s="12" t="s">
        <v>19</v>
      </c>
      <c r="BX895" s="7">
        <v>598</v>
      </c>
      <c r="BY895" s="7">
        <v>598</v>
      </c>
      <c r="BZ895" s="7">
        <f t="shared" si="231"/>
        <v>100</v>
      </c>
      <c r="CA895" s="12">
        <f t="shared" si="232"/>
        <v>9.5</v>
      </c>
    </row>
    <row r="896" spans="4:79" ht="11.25">
      <c r="D896" s="12" t="s">
        <v>20</v>
      </c>
      <c r="BX896" s="7">
        <v>650</v>
      </c>
      <c r="BY896" s="7">
        <v>650</v>
      </c>
      <c r="BZ896" s="7">
        <f t="shared" si="231"/>
        <v>100</v>
      </c>
      <c r="CA896" s="12">
        <f t="shared" si="232"/>
        <v>9.5</v>
      </c>
    </row>
    <row r="897" spans="4:79" ht="11.25">
      <c r="D897" s="12" t="s">
        <v>21</v>
      </c>
      <c r="BX897" s="7">
        <v>650</v>
      </c>
      <c r="BY897" s="7">
        <v>650</v>
      </c>
      <c r="BZ897" s="7">
        <f t="shared" si="231"/>
        <v>100</v>
      </c>
      <c r="CA897" s="12">
        <f t="shared" si="232"/>
        <v>9.5</v>
      </c>
    </row>
    <row r="898" spans="4:79" ht="11.25">
      <c r="D898" s="12" t="s">
        <v>22</v>
      </c>
      <c r="BX898" s="7">
        <v>650</v>
      </c>
      <c r="BY898" s="7">
        <v>650</v>
      </c>
      <c r="BZ898" s="7">
        <f t="shared" si="231"/>
        <v>100</v>
      </c>
      <c r="CA898" s="12">
        <f t="shared" si="232"/>
        <v>9.5</v>
      </c>
    </row>
    <row r="899" spans="75:90" ht="11.25">
      <c r="BW899" s="7">
        <v>0.76</v>
      </c>
      <c r="BX899" s="7" t="s">
        <v>82</v>
      </c>
      <c r="BY899" s="7">
        <f>100*BW899</f>
        <v>76</v>
      </c>
      <c r="BZ899" s="7" t="s">
        <v>83</v>
      </c>
      <c r="CA899" s="12">
        <f>SUM(CA891:CA898)</f>
        <v>76</v>
      </c>
      <c r="CG899" s="7">
        <f>SUM(E899,J899,O899,T899,Y899,AD899,AI899,AN899,AS899,AX899,BC899,BH899,BM899,BR899,BW899,CB899)</f>
        <v>0.76</v>
      </c>
      <c r="CJ899" s="7">
        <f>SUM(I899,N899,S899,X899,AC899,AH899,AM899,AR899,AW899,BB899,BG899,BL899,BQ899,BV899,CA899,CF899)</f>
        <v>76</v>
      </c>
      <c r="CK899" s="7">
        <f>SUM(G899,L899,Q899,V899,AA899,AF899,AK899,AP899,AU899,AZ899,BE899,BJ899,BO899,BT899,BY899,CD899)</f>
        <v>76</v>
      </c>
      <c r="CL899" s="7">
        <f>CJ899-CK899</f>
        <v>0</v>
      </c>
    </row>
    <row r="900" ht="11.25"/>
    <row r="901" ht="11.25"/>
    <row r="902" spans="2:79" ht="11.25">
      <c r="B902" s="7" t="s">
        <v>225</v>
      </c>
      <c r="C902" s="7" t="s">
        <v>170</v>
      </c>
      <c r="D902" s="12" t="s">
        <v>16</v>
      </c>
      <c r="BX902" s="7">
        <v>3400</v>
      </c>
      <c r="BY902" s="7">
        <v>3400</v>
      </c>
      <c r="BZ902" s="7">
        <f>BY902/BX902*100</f>
        <v>100</v>
      </c>
      <c r="CA902" s="12">
        <f>BZ902*$BW$910/8</f>
        <v>3.875</v>
      </c>
    </row>
    <row r="903" spans="4:79" ht="11.25">
      <c r="D903" s="12" t="s">
        <v>15</v>
      </c>
      <c r="BX903" s="7">
        <v>3300</v>
      </c>
      <c r="BY903" s="7">
        <v>3300</v>
      </c>
      <c r="BZ903" s="7">
        <f aca="true" t="shared" si="233" ref="BZ903:BZ909">BY903/BX903*100</f>
        <v>100</v>
      </c>
      <c r="CA903" s="12">
        <f aca="true" t="shared" si="234" ref="CA903:CA909">BZ903*$BW$910/8</f>
        <v>3.875</v>
      </c>
    </row>
    <row r="904" spans="4:79" ht="11.25">
      <c r="D904" s="12" t="s">
        <v>17</v>
      </c>
      <c r="BX904" s="7">
        <v>2195</v>
      </c>
      <c r="BY904" s="7">
        <v>2195</v>
      </c>
      <c r="BZ904" s="7">
        <f t="shared" si="233"/>
        <v>100</v>
      </c>
      <c r="CA904" s="12">
        <f t="shared" si="234"/>
        <v>3.875</v>
      </c>
    </row>
    <row r="905" spans="4:79" ht="11.25">
      <c r="D905" s="12" t="s">
        <v>18</v>
      </c>
      <c r="BX905" s="7">
        <v>2800</v>
      </c>
      <c r="BY905" s="7">
        <v>2800</v>
      </c>
      <c r="BZ905" s="7">
        <f t="shared" si="233"/>
        <v>100</v>
      </c>
      <c r="CA905" s="12">
        <f t="shared" si="234"/>
        <v>3.875</v>
      </c>
    </row>
    <row r="906" spans="4:79" ht="11.25">
      <c r="D906" s="12" t="s">
        <v>19</v>
      </c>
      <c r="BX906" s="7">
        <v>2688</v>
      </c>
      <c r="BY906" s="7">
        <v>2688</v>
      </c>
      <c r="BZ906" s="7">
        <f t="shared" si="233"/>
        <v>100</v>
      </c>
      <c r="CA906" s="12">
        <f t="shared" si="234"/>
        <v>3.875</v>
      </c>
    </row>
    <row r="907" spans="4:79" ht="11.25">
      <c r="D907" s="12" t="s">
        <v>20</v>
      </c>
      <c r="BX907" s="7">
        <v>3500</v>
      </c>
      <c r="BY907" s="7">
        <v>3500</v>
      </c>
      <c r="BZ907" s="7">
        <f t="shared" si="233"/>
        <v>100</v>
      </c>
      <c r="CA907" s="12">
        <f t="shared" si="234"/>
        <v>3.875</v>
      </c>
    </row>
    <row r="908" spans="4:79" ht="11.25">
      <c r="D908" s="12" t="s">
        <v>21</v>
      </c>
      <c r="BX908" s="7">
        <v>2790</v>
      </c>
      <c r="BY908" s="7">
        <v>2790</v>
      </c>
      <c r="BZ908" s="7">
        <f t="shared" si="233"/>
        <v>100</v>
      </c>
      <c r="CA908" s="12">
        <f t="shared" si="234"/>
        <v>3.875</v>
      </c>
    </row>
    <row r="909" spans="4:79" ht="11.25">
      <c r="D909" s="12" t="s">
        <v>22</v>
      </c>
      <c r="BX909" s="7">
        <v>3500</v>
      </c>
      <c r="BY909" s="7">
        <v>3500</v>
      </c>
      <c r="BZ909" s="7">
        <f t="shared" si="233"/>
        <v>100</v>
      </c>
      <c r="CA909" s="12">
        <f t="shared" si="234"/>
        <v>3.875</v>
      </c>
    </row>
    <row r="910" spans="75:90" ht="11.25">
      <c r="BW910" s="7">
        <v>0.31</v>
      </c>
      <c r="BX910" s="7" t="s">
        <v>82</v>
      </c>
      <c r="BY910" s="7">
        <f>100*BW910</f>
        <v>31</v>
      </c>
      <c r="BZ910" s="7" t="s">
        <v>83</v>
      </c>
      <c r="CA910" s="12">
        <f>SUM(CA902:CA909)</f>
        <v>31</v>
      </c>
      <c r="CG910" s="7">
        <f>SUM(E910,J910,O910,T910,Y910,AD910,AI910,AN910,AS910,AX910,BC910,BH910,BM910,BR910,BW910,CB910)</f>
        <v>0.31</v>
      </c>
      <c r="CJ910" s="7">
        <f>SUM(I910,N910,S910,X910,AC910,AH910,AM910,AR910,AW910,BB910,BG910,BL910,BQ910,BV910,CA910,CF910)</f>
        <v>31</v>
      </c>
      <c r="CK910" s="7">
        <f>SUM(G910,L910,Q910,V910,AA910,AF910,AK910,AP910,AU910,AZ910,BE910,BJ910,BO910,BT910,BY910,CD910)</f>
        <v>31</v>
      </c>
      <c r="CL910" s="7">
        <f>CJ910-CK910</f>
        <v>0</v>
      </c>
    </row>
    <row r="911" ht="11.25"/>
    <row r="912" ht="11.25"/>
    <row r="913" spans="2:79" ht="11.25">
      <c r="B913" s="7" t="s">
        <v>226</v>
      </c>
      <c r="C913" s="7" t="s">
        <v>227</v>
      </c>
      <c r="D913" s="12" t="s">
        <v>228</v>
      </c>
      <c r="BX913" s="7">
        <v>9775</v>
      </c>
      <c r="BY913" s="7">
        <v>9775</v>
      </c>
      <c r="BZ913" s="7">
        <f>BY913/BX913*100</f>
        <v>100</v>
      </c>
      <c r="CA913" s="12">
        <f>BZ913*BW914</f>
        <v>86</v>
      </c>
    </row>
    <row r="914" spans="75:90" ht="11.25">
      <c r="BW914" s="7">
        <v>0.86</v>
      </c>
      <c r="BX914" s="7" t="s">
        <v>82</v>
      </c>
      <c r="BY914" s="7">
        <f>100*BW914</f>
        <v>86</v>
      </c>
      <c r="BZ914" s="7" t="s">
        <v>83</v>
      </c>
      <c r="CA914" s="12">
        <f>SUM(CA913)</f>
        <v>86</v>
      </c>
      <c r="CG914" s="7">
        <f>SUM(E914,J914,O914,T914,Y914,AD914,AI914,AN914,AS914,AX914,BC914,BH914,BM914,BR914,BW914,CB914)</f>
        <v>0.86</v>
      </c>
      <c r="CJ914" s="7">
        <f>SUM(I914,N914,S914,X914,AC914,AH914,AM914,AR914,AW914,BB914,BG914,BL914,BQ914,BV914,CA914,CF914)</f>
        <v>86</v>
      </c>
      <c r="CK914" s="7">
        <f>SUM(G914,L914,Q914,V914,AA914,AF914,AK914,AP914,AU914,AZ914,BE914,BJ914,BO914,BT914,BY914,CD914)</f>
        <v>86</v>
      </c>
      <c r="CL914" s="7">
        <f>CJ914-CK914</f>
        <v>0</v>
      </c>
    </row>
    <row r="915" ht="11.25"/>
    <row r="916" ht="11.25"/>
    <row r="917" spans="2:79" ht="11.25">
      <c r="B917" s="7" t="s">
        <v>229</v>
      </c>
      <c r="BX917" s="7">
        <v>22885</v>
      </c>
      <c r="BY917" s="7">
        <v>22885</v>
      </c>
      <c r="BZ917" s="7">
        <f>BY917/BX917*100</f>
        <v>100</v>
      </c>
      <c r="CA917" s="12">
        <f>BZ917*BW918</f>
        <v>1</v>
      </c>
    </row>
    <row r="918" spans="75:96" ht="11.25">
      <c r="BW918" s="7">
        <v>0.01</v>
      </c>
      <c r="BX918" s="7" t="s">
        <v>82</v>
      </c>
      <c r="BY918" s="7">
        <f>100*BW918</f>
        <v>1</v>
      </c>
      <c r="BZ918" s="7" t="s">
        <v>83</v>
      </c>
      <c r="CA918" s="12">
        <f>SUM(CA917)</f>
        <v>1</v>
      </c>
      <c r="CG918" s="7">
        <f>SUM(E918,J918,O918,T918,Y918,AD918,AI918,AN918,AS918,AX918,BC918,BH918,BM918,BR918,BW918,CB918)</f>
        <v>0.01</v>
      </c>
      <c r="CH918" s="11">
        <f>SUM(CG888,CG899,CG910,CG914,CG918)</f>
        <v>2.1999999999999997</v>
      </c>
      <c r="CJ918" s="7">
        <f>SUM(I918,N918,S918,X918,AC918,AH918,AM918,AR918,AW918,BB918,BG918,BL918,BQ918,BV918,CA918,CF918)</f>
        <v>1</v>
      </c>
      <c r="CK918" s="7">
        <f>SUM(G918,L918,Q918,V918,AA918,AF918,AK918,AP918,AU918,AZ918,BE918,BJ918,BO918,BT918,BY918,CD918)</f>
        <v>1</v>
      </c>
      <c r="CL918" s="7">
        <f>CJ918-CK918</f>
        <v>0</v>
      </c>
      <c r="CM918" s="7" t="s">
        <v>108</v>
      </c>
      <c r="CN918" s="11">
        <f>SUM(CG888,CG899,CG910,CG914,CG918)</f>
        <v>2.1999999999999997</v>
      </c>
      <c r="CO918" s="11">
        <f>SUM(CJ888,CJ899,CJ910,CJ914,CJ918)</f>
        <v>220</v>
      </c>
      <c r="CP918" s="11">
        <f>SUM(CK888,CK899,CK910,CK914,CK918)</f>
        <v>220</v>
      </c>
      <c r="CQ918" s="7">
        <f>CO918-CP918</f>
        <v>0</v>
      </c>
      <c r="CR918" s="7">
        <f>CO918/CN918</f>
        <v>100.00000000000001</v>
      </c>
    </row>
    <row r="919" ht="11.25"/>
    <row r="920" ht="11.25"/>
    <row r="921" spans="2:84" ht="11.25">
      <c r="B921" s="15" t="s">
        <v>230</v>
      </c>
      <c r="C921" s="7" t="s">
        <v>170</v>
      </c>
      <c r="D921" s="12" t="s">
        <v>16</v>
      </c>
      <c r="CC921" s="7">
        <v>275</v>
      </c>
      <c r="CD921" s="7">
        <v>275</v>
      </c>
      <c r="CE921" s="7">
        <f aca="true" t="shared" si="235" ref="CE921:CE928">CD921/CC921*100</f>
        <v>100</v>
      </c>
      <c r="CF921" s="26">
        <f>CE921*$CB$929/7</f>
        <v>0.8571428571428571</v>
      </c>
    </row>
    <row r="922" spans="4:84" ht="11.25">
      <c r="D922" s="12" t="s">
        <v>15</v>
      </c>
      <c r="CC922" s="7">
        <v>325</v>
      </c>
      <c r="CD922" s="7">
        <v>325</v>
      </c>
      <c r="CE922" s="7">
        <f t="shared" si="235"/>
        <v>100</v>
      </c>
      <c r="CF922" s="26">
        <f aca="true" t="shared" si="236" ref="CF922:CF928">CE922*$CB$929/7</f>
        <v>0.8571428571428571</v>
      </c>
    </row>
    <row r="923" spans="4:84" ht="11.25">
      <c r="D923" s="12" t="s">
        <v>17</v>
      </c>
      <c r="CC923" s="7">
        <v>298</v>
      </c>
      <c r="CD923" s="7">
        <v>298</v>
      </c>
      <c r="CE923" s="7">
        <f t="shared" si="235"/>
        <v>100</v>
      </c>
      <c r="CF923" s="26">
        <f t="shared" si="236"/>
        <v>0.8571428571428571</v>
      </c>
    </row>
    <row r="924" spans="4:84" ht="11.25">
      <c r="D924" s="12" t="s">
        <v>18</v>
      </c>
      <c r="CC924" s="7">
        <v>275</v>
      </c>
      <c r="CD924" s="7">
        <v>275</v>
      </c>
      <c r="CE924" s="7">
        <f t="shared" si="235"/>
        <v>100</v>
      </c>
      <c r="CF924" s="26">
        <f t="shared" si="236"/>
        <v>0.8571428571428571</v>
      </c>
    </row>
    <row r="925" spans="4:84" ht="11.25">
      <c r="D925" s="12" t="s">
        <v>19</v>
      </c>
      <c r="CC925" s="20"/>
      <c r="CD925" s="20"/>
      <c r="CF925" s="26"/>
    </row>
    <row r="926" spans="4:84" ht="11.25">
      <c r="D926" s="12" t="s">
        <v>20</v>
      </c>
      <c r="CC926" s="7">
        <v>250</v>
      </c>
      <c r="CD926" s="7">
        <v>250</v>
      </c>
      <c r="CE926" s="7">
        <f t="shared" si="235"/>
        <v>100</v>
      </c>
      <c r="CF926" s="26">
        <f t="shared" si="236"/>
        <v>0.8571428571428571</v>
      </c>
    </row>
    <row r="927" spans="4:84" ht="11.25">
      <c r="D927" s="12" t="s">
        <v>21</v>
      </c>
      <c r="CC927" s="7">
        <v>275</v>
      </c>
      <c r="CD927" s="7">
        <v>275</v>
      </c>
      <c r="CE927" s="7">
        <f t="shared" si="235"/>
        <v>100</v>
      </c>
      <c r="CF927" s="26">
        <f t="shared" si="236"/>
        <v>0.8571428571428571</v>
      </c>
    </row>
    <row r="928" spans="4:84" ht="11.25">
      <c r="D928" s="12" t="s">
        <v>22</v>
      </c>
      <c r="CC928" s="7">
        <v>200</v>
      </c>
      <c r="CD928" s="7">
        <v>200</v>
      </c>
      <c r="CE928" s="7">
        <f t="shared" si="235"/>
        <v>100</v>
      </c>
      <c r="CF928" s="26">
        <f t="shared" si="236"/>
        <v>0.8571428571428571</v>
      </c>
    </row>
    <row r="929" spans="80:90" ht="11.25">
      <c r="CB929" s="7">
        <v>0.06</v>
      </c>
      <c r="CC929" s="7" t="s">
        <v>82</v>
      </c>
      <c r="CD929" s="7">
        <f>100*CB929</f>
        <v>6</v>
      </c>
      <c r="CE929" s="7" t="s">
        <v>83</v>
      </c>
      <c r="CF929" s="12">
        <f>SUM(CF921:CF928)</f>
        <v>5.999999999999999</v>
      </c>
      <c r="CG929" s="7">
        <f>SUM(E929,J929,O929,T929,Y929,AD929,AI929,AN929,AS929,AX929,BC929,BH929,BM929,BR929,BW929,CB929)</f>
        <v>0.06</v>
      </c>
      <c r="CJ929" s="7">
        <f>SUM(I929,N929,S929,X929,AC929,AH929,AM929,AR929,AW929,BB929,BG929,BL929,BQ929,BV929,CA929,CF929)</f>
        <v>5.999999999999999</v>
      </c>
      <c r="CK929" s="7">
        <f>SUM(G929,L929,Q929,V929,AA929,AF929,AK929,AP929,AU929,AZ929,BE929,BJ929,BO929,BT929,BY929,CD929)</f>
        <v>6</v>
      </c>
      <c r="CL929" s="7">
        <f>CJ929-CK929</f>
        <v>0</v>
      </c>
    </row>
    <row r="930" ht="11.25"/>
    <row r="931" ht="11.25"/>
    <row r="932" spans="2:84" ht="11.25">
      <c r="B932" s="7" t="s">
        <v>231</v>
      </c>
      <c r="C932" s="7" t="s">
        <v>170</v>
      </c>
      <c r="D932" s="12" t="s">
        <v>16</v>
      </c>
      <c r="CC932" s="7">
        <v>475</v>
      </c>
      <c r="CD932" s="7">
        <v>475</v>
      </c>
      <c r="CE932" s="7">
        <f>CD932/CC932*100</f>
        <v>100</v>
      </c>
      <c r="CF932" s="12">
        <f>CE932*$CB$940/8</f>
        <v>5.125</v>
      </c>
    </row>
    <row r="933" spans="4:84" ht="11.25">
      <c r="D933" s="12" t="s">
        <v>15</v>
      </c>
      <c r="CC933" s="7">
        <v>500</v>
      </c>
      <c r="CD933" s="7">
        <v>500</v>
      </c>
      <c r="CE933" s="7">
        <f aca="true" t="shared" si="237" ref="CE933:CE939">CD933/CC933*100</f>
        <v>100</v>
      </c>
      <c r="CF933" s="12">
        <f aca="true" t="shared" si="238" ref="CF933:CF939">CE933*$CB$940/8</f>
        <v>5.125</v>
      </c>
    </row>
    <row r="934" spans="4:84" ht="11.25">
      <c r="D934" s="12" t="s">
        <v>17</v>
      </c>
      <c r="CC934" s="7">
        <v>378</v>
      </c>
      <c r="CD934" s="7">
        <v>378</v>
      </c>
      <c r="CE934" s="7">
        <f t="shared" si="237"/>
        <v>100</v>
      </c>
      <c r="CF934" s="12">
        <f t="shared" si="238"/>
        <v>5.125</v>
      </c>
    </row>
    <row r="935" spans="4:84" ht="11.25">
      <c r="D935" s="12" t="s">
        <v>18</v>
      </c>
      <c r="CC935" s="7">
        <v>350</v>
      </c>
      <c r="CD935" s="7">
        <v>350</v>
      </c>
      <c r="CE935" s="7">
        <f t="shared" si="237"/>
        <v>100</v>
      </c>
      <c r="CF935" s="12">
        <f t="shared" si="238"/>
        <v>5.125</v>
      </c>
    </row>
    <row r="936" spans="4:84" ht="11.25">
      <c r="D936" s="12" t="s">
        <v>19</v>
      </c>
      <c r="CC936" s="7">
        <v>550</v>
      </c>
      <c r="CD936" s="7">
        <v>550</v>
      </c>
      <c r="CE936" s="7">
        <f t="shared" si="237"/>
        <v>100</v>
      </c>
      <c r="CF936" s="12">
        <f t="shared" si="238"/>
        <v>5.125</v>
      </c>
    </row>
    <row r="937" spans="4:84" ht="11.25">
      <c r="D937" s="12" t="s">
        <v>20</v>
      </c>
      <c r="CC937" s="7">
        <v>450</v>
      </c>
      <c r="CD937" s="7">
        <v>450</v>
      </c>
      <c r="CE937" s="7">
        <f t="shared" si="237"/>
        <v>100</v>
      </c>
      <c r="CF937" s="12">
        <f t="shared" si="238"/>
        <v>5.125</v>
      </c>
    </row>
    <row r="938" spans="4:84" ht="11.25">
      <c r="D938" s="12" t="s">
        <v>21</v>
      </c>
      <c r="CC938" s="7">
        <v>350</v>
      </c>
      <c r="CD938" s="7">
        <v>350</v>
      </c>
      <c r="CE938" s="7">
        <f t="shared" si="237"/>
        <v>100</v>
      </c>
      <c r="CF938" s="12">
        <f t="shared" si="238"/>
        <v>5.125</v>
      </c>
    </row>
    <row r="939" spans="4:84" ht="11.25">
      <c r="D939" s="12" t="s">
        <v>22</v>
      </c>
      <c r="CC939" s="7">
        <v>450</v>
      </c>
      <c r="CD939" s="7">
        <v>450</v>
      </c>
      <c r="CE939" s="7">
        <f t="shared" si="237"/>
        <v>100</v>
      </c>
      <c r="CF939" s="12">
        <f t="shared" si="238"/>
        <v>5.125</v>
      </c>
    </row>
    <row r="940" spans="80:90" ht="11.25">
      <c r="CB940" s="7">
        <v>0.41</v>
      </c>
      <c r="CC940" s="7" t="s">
        <v>82</v>
      </c>
      <c r="CD940" s="7">
        <f>100*CB940</f>
        <v>41</v>
      </c>
      <c r="CE940" s="7" t="s">
        <v>83</v>
      </c>
      <c r="CF940" s="12">
        <f>SUM(CF932:CF939)</f>
        <v>41</v>
      </c>
      <c r="CG940" s="7">
        <f>SUM(E940,J940,O940,T940,Y940,AD940,AI940,AN940,AS940,AX940,BC940,BH940,BM940,BR940,BW940,CB940)</f>
        <v>0.41</v>
      </c>
      <c r="CJ940" s="7">
        <f>SUM(I940,N940,S940,X940,AC940,AH940,AM940,AR940,AW940,BB940,BG940,BL940,BQ940,BV940,CA940,CF940)</f>
        <v>41</v>
      </c>
      <c r="CK940" s="7">
        <f>SUM(G940,L940,Q940,V940,AA940,AF940,AK940,AP940,AU940,AZ940,BE940,BJ940,BO940,BT940,BY940,CD940)</f>
        <v>41</v>
      </c>
      <c r="CL940" s="7">
        <f>CJ940-CK940</f>
        <v>0</v>
      </c>
    </row>
    <row r="941" ht="11.25"/>
    <row r="942" ht="11.25"/>
    <row r="943" spans="2:84" ht="11.25">
      <c r="B943" s="7" t="s">
        <v>232</v>
      </c>
      <c r="C943" s="7" t="s">
        <v>170</v>
      </c>
      <c r="D943" s="12" t="s">
        <v>16</v>
      </c>
      <c r="CC943" s="7">
        <v>975</v>
      </c>
      <c r="CD943" s="7">
        <v>975</v>
      </c>
      <c r="CE943" s="7">
        <f>CD943/CC943*100</f>
        <v>100</v>
      </c>
      <c r="CF943" s="12">
        <f>CE943*$CB$951/8</f>
        <v>1</v>
      </c>
    </row>
    <row r="944" spans="4:84" ht="11.25">
      <c r="D944" s="12" t="s">
        <v>15</v>
      </c>
      <c r="CC944" s="7">
        <v>875</v>
      </c>
      <c r="CD944" s="7">
        <v>875</v>
      </c>
      <c r="CE944" s="7">
        <f aca="true" t="shared" si="239" ref="CE944:CE950">CD944/CC944*100</f>
        <v>100</v>
      </c>
      <c r="CF944" s="12">
        <f aca="true" t="shared" si="240" ref="CF944:CF950">CE944*$CB$951/8</f>
        <v>1</v>
      </c>
    </row>
    <row r="945" spans="4:84" ht="11.25">
      <c r="D945" s="12" t="s">
        <v>17</v>
      </c>
      <c r="CC945" s="7">
        <v>1000</v>
      </c>
      <c r="CD945" s="7">
        <v>1000</v>
      </c>
      <c r="CE945" s="7">
        <f t="shared" si="239"/>
        <v>100</v>
      </c>
      <c r="CF945" s="12">
        <f t="shared" si="240"/>
        <v>1</v>
      </c>
    </row>
    <row r="946" spans="4:84" ht="11.25">
      <c r="D946" s="12" t="s">
        <v>18</v>
      </c>
      <c r="CC946" s="7">
        <v>1000</v>
      </c>
      <c r="CD946" s="7">
        <v>1000</v>
      </c>
      <c r="CE946" s="7">
        <f t="shared" si="239"/>
        <v>100</v>
      </c>
      <c r="CF946" s="12">
        <f t="shared" si="240"/>
        <v>1</v>
      </c>
    </row>
    <row r="947" spans="4:84" ht="11.25">
      <c r="D947" s="12" t="s">
        <v>19</v>
      </c>
      <c r="CC947" s="7">
        <v>975</v>
      </c>
      <c r="CD947" s="7">
        <v>975</v>
      </c>
      <c r="CE947" s="7">
        <f t="shared" si="239"/>
        <v>100</v>
      </c>
      <c r="CF947" s="12">
        <f t="shared" si="240"/>
        <v>1</v>
      </c>
    </row>
    <row r="948" spans="4:84" ht="11.25">
      <c r="D948" s="12" t="s">
        <v>20</v>
      </c>
      <c r="CC948" s="7">
        <v>650</v>
      </c>
      <c r="CD948" s="7">
        <v>650</v>
      </c>
      <c r="CE948" s="7">
        <f t="shared" si="239"/>
        <v>100</v>
      </c>
      <c r="CF948" s="12">
        <f t="shared" si="240"/>
        <v>1</v>
      </c>
    </row>
    <row r="949" spans="4:84" ht="11.25">
      <c r="D949" s="12" t="s">
        <v>21</v>
      </c>
      <c r="CC949" s="7">
        <v>516.67</v>
      </c>
      <c r="CD949" s="7">
        <v>450</v>
      </c>
      <c r="CE949" s="7">
        <f t="shared" si="239"/>
        <v>87.09621228250141</v>
      </c>
      <c r="CF949" s="12">
        <f t="shared" si="240"/>
        <v>0.8709621228250142</v>
      </c>
    </row>
    <row r="950" spans="4:84" ht="11.25">
      <c r="D950" s="12" t="s">
        <v>22</v>
      </c>
      <c r="CC950" s="7">
        <v>900</v>
      </c>
      <c r="CD950" s="7">
        <v>900</v>
      </c>
      <c r="CE950" s="7">
        <f t="shared" si="239"/>
        <v>100</v>
      </c>
      <c r="CF950" s="12">
        <f t="shared" si="240"/>
        <v>1</v>
      </c>
    </row>
    <row r="951" spans="80:90" ht="11.25">
      <c r="CB951" s="7">
        <v>0.08</v>
      </c>
      <c r="CC951" s="7" t="s">
        <v>82</v>
      </c>
      <c r="CD951" s="7">
        <f>100*CB951</f>
        <v>8</v>
      </c>
      <c r="CE951" s="7" t="s">
        <v>83</v>
      </c>
      <c r="CF951" s="12">
        <f>SUM(CF943:CF950)</f>
        <v>7.870962122825015</v>
      </c>
      <c r="CG951" s="7">
        <f>SUM(E951,J951,O951,T951,Y951,AD951,AI951,AN951,AS951,AX951,BC951,BH951,BM951,BR951,BW951,CB951)</f>
        <v>0.08</v>
      </c>
      <c r="CJ951" s="7">
        <f>SUM(I951,N951,S951,X951,AC951,AH951,AM951,AR951,AW951,BB951,BG951,BL951,BQ951,BV951,CA951,CF951)</f>
        <v>7.870962122825015</v>
      </c>
      <c r="CK951" s="7">
        <f>SUM(G951,L951,Q951,V951,AA951,AF951,AK951,AP951,AU951,AZ951,BE951,BJ951,BO951,BT951,BY951,CD951)</f>
        <v>8</v>
      </c>
      <c r="CL951" s="7">
        <f>CJ951-CK951</f>
        <v>-0.12903787717498538</v>
      </c>
    </row>
    <row r="954" spans="2:84" ht="11.25">
      <c r="B954" s="7" t="s">
        <v>233</v>
      </c>
      <c r="C954" s="7" t="s">
        <v>170</v>
      </c>
      <c r="D954" s="12" t="s">
        <v>16</v>
      </c>
      <c r="CC954" s="7">
        <v>225</v>
      </c>
      <c r="CD954" s="7">
        <v>225</v>
      </c>
      <c r="CE954" s="7">
        <f>CD954/CC954*100</f>
        <v>100</v>
      </c>
      <c r="CF954" s="12">
        <f>CE954*$CB$962/8</f>
        <v>3.6249999999999996</v>
      </c>
    </row>
    <row r="955" spans="4:84" ht="11.25">
      <c r="D955" s="12" t="s">
        <v>15</v>
      </c>
      <c r="CC955" s="7">
        <v>375</v>
      </c>
      <c r="CD955" s="7">
        <v>375</v>
      </c>
      <c r="CE955" s="7">
        <f aca="true" t="shared" si="241" ref="CE955:CE961">CD955/CC955*100</f>
        <v>100</v>
      </c>
      <c r="CF955" s="12">
        <f aca="true" t="shared" si="242" ref="CF955:CF961">CE955*$CB$962/8</f>
        <v>3.6249999999999996</v>
      </c>
    </row>
    <row r="956" spans="4:84" ht="11.25">
      <c r="D956" s="12" t="s">
        <v>17</v>
      </c>
      <c r="CC956" s="7">
        <v>428</v>
      </c>
      <c r="CD956" s="7">
        <v>428</v>
      </c>
      <c r="CE956" s="7">
        <f t="shared" si="241"/>
        <v>100</v>
      </c>
      <c r="CF956" s="12">
        <f t="shared" si="242"/>
        <v>3.6249999999999996</v>
      </c>
    </row>
    <row r="957" spans="4:84" ht="11.25">
      <c r="D957" s="12" t="s">
        <v>18</v>
      </c>
      <c r="CC957" s="7">
        <v>235</v>
      </c>
      <c r="CD957" s="7">
        <v>235</v>
      </c>
      <c r="CE957" s="7">
        <f t="shared" si="241"/>
        <v>100</v>
      </c>
      <c r="CF957" s="12">
        <f t="shared" si="242"/>
        <v>3.6249999999999996</v>
      </c>
    </row>
    <row r="958" spans="4:84" ht="11.25">
      <c r="D958" s="12" t="s">
        <v>19</v>
      </c>
      <c r="CC958" s="7">
        <v>250</v>
      </c>
      <c r="CD958" s="7">
        <v>250</v>
      </c>
      <c r="CE958" s="7">
        <f t="shared" si="241"/>
        <v>100</v>
      </c>
      <c r="CF958" s="12">
        <f t="shared" si="242"/>
        <v>3.6249999999999996</v>
      </c>
    </row>
    <row r="959" spans="4:84" ht="11.25">
      <c r="D959" s="12" t="s">
        <v>20</v>
      </c>
      <c r="CC959" s="7">
        <v>250</v>
      </c>
      <c r="CD959" s="7">
        <v>250</v>
      </c>
      <c r="CE959" s="7">
        <f t="shared" si="241"/>
        <v>100</v>
      </c>
      <c r="CF959" s="12">
        <f t="shared" si="242"/>
        <v>3.6249999999999996</v>
      </c>
    </row>
    <row r="960" spans="4:84" ht="11.25">
      <c r="D960" s="12" t="s">
        <v>21</v>
      </c>
      <c r="CC960" s="7">
        <v>225</v>
      </c>
      <c r="CD960" s="7">
        <v>225</v>
      </c>
      <c r="CE960" s="7">
        <f t="shared" si="241"/>
        <v>100</v>
      </c>
      <c r="CF960" s="12">
        <f t="shared" si="242"/>
        <v>3.6249999999999996</v>
      </c>
    </row>
    <row r="961" spans="4:84" ht="11.25">
      <c r="D961" s="12" t="s">
        <v>22</v>
      </c>
      <c r="CC961" s="7">
        <v>230</v>
      </c>
      <c r="CD961" s="7">
        <v>230</v>
      </c>
      <c r="CE961" s="7">
        <f t="shared" si="241"/>
        <v>100</v>
      </c>
      <c r="CF961" s="12">
        <f t="shared" si="242"/>
        <v>3.6249999999999996</v>
      </c>
    </row>
    <row r="962" spans="80:90" ht="11.25">
      <c r="CB962" s="7">
        <v>0.29</v>
      </c>
      <c r="CC962" s="7" t="s">
        <v>82</v>
      </c>
      <c r="CD962" s="7">
        <f>100*CB962</f>
        <v>28.999999999999996</v>
      </c>
      <c r="CE962" s="7" t="s">
        <v>83</v>
      </c>
      <c r="CF962" s="12">
        <f>SUM(CF954:CF961)</f>
        <v>28.999999999999996</v>
      </c>
      <c r="CG962" s="7">
        <f>SUM(E962,J962,O962,T962,Y962,AD962,AI962,AN962,AS962,AX962,BC962,BH962,BM962,BR962,BW962,CB962)</f>
        <v>0.29</v>
      </c>
      <c r="CJ962" s="7">
        <f>SUM(I962,N962,S962,X962,AC962,AH962,AM962,AR962,AW962,BB962,BG962,BL962,BQ962,BV962,CA962,CF962)</f>
        <v>28.999999999999996</v>
      </c>
      <c r="CK962" s="7">
        <f>SUM(G962,L962,Q962,V962,AA962,AF962,AK962,AP962,AU962,AZ962,BE962,BJ962,BO962,BT962,BY962,CD962)</f>
        <v>28.999999999999996</v>
      </c>
      <c r="CL962" s="7">
        <f>CJ962-CK962</f>
        <v>0</v>
      </c>
    </row>
    <row r="965" spans="2:84" ht="11.25">
      <c r="B965" s="7" t="s">
        <v>234</v>
      </c>
      <c r="C965" s="7" t="s">
        <v>170</v>
      </c>
      <c r="D965" s="12" t="s">
        <v>16</v>
      </c>
      <c r="CC965" s="7">
        <v>120</v>
      </c>
      <c r="CD965" s="7">
        <v>120</v>
      </c>
      <c r="CE965" s="7">
        <f>CD965/CC965*100</f>
        <v>100</v>
      </c>
      <c r="CF965" s="12">
        <f>CE965*$CB$973/8</f>
        <v>1</v>
      </c>
    </row>
    <row r="966" spans="4:84" ht="11.25">
      <c r="D966" s="12" t="s">
        <v>15</v>
      </c>
      <c r="CC966" s="7">
        <v>120</v>
      </c>
      <c r="CD966" s="7">
        <v>120</v>
      </c>
      <c r="CE966" s="7">
        <f aca="true" t="shared" si="243" ref="CE966:CE972">CD966/CC966*100</f>
        <v>100</v>
      </c>
      <c r="CF966" s="12">
        <f aca="true" t="shared" si="244" ref="CF966:CF972">CE966*$CB$973/8</f>
        <v>1</v>
      </c>
    </row>
    <row r="967" spans="4:84" ht="11.25">
      <c r="D967" s="12" t="s">
        <v>17</v>
      </c>
      <c r="CC967" s="7">
        <v>228</v>
      </c>
      <c r="CD967" s="7">
        <v>228</v>
      </c>
      <c r="CE967" s="7">
        <f t="shared" si="243"/>
        <v>100</v>
      </c>
      <c r="CF967" s="12">
        <f t="shared" si="244"/>
        <v>1</v>
      </c>
    </row>
    <row r="968" spans="4:84" ht="11.25">
      <c r="D968" s="12" t="s">
        <v>18</v>
      </c>
      <c r="CC968" s="7">
        <v>120</v>
      </c>
      <c r="CD968" s="7">
        <v>120</v>
      </c>
      <c r="CE968" s="7">
        <f t="shared" si="243"/>
        <v>100</v>
      </c>
      <c r="CF968" s="12">
        <f t="shared" si="244"/>
        <v>1</v>
      </c>
    </row>
    <row r="969" spans="4:84" ht="11.25">
      <c r="D969" s="12" t="s">
        <v>19</v>
      </c>
      <c r="CC969" s="7">
        <v>140</v>
      </c>
      <c r="CD969" s="7">
        <v>140</v>
      </c>
      <c r="CE969" s="7">
        <f t="shared" si="243"/>
        <v>100</v>
      </c>
      <c r="CF969" s="12">
        <f t="shared" si="244"/>
        <v>1</v>
      </c>
    </row>
    <row r="970" spans="4:84" ht="11.25">
      <c r="D970" s="12" t="s">
        <v>20</v>
      </c>
      <c r="CC970" s="7">
        <v>150</v>
      </c>
      <c r="CD970" s="7">
        <v>150</v>
      </c>
      <c r="CE970" s="7">
        <f t="shared" si="243"/>
        <v>100</v>
      </c>
      <c r="CF970" s="12">
        <f t="shared" si="244"/>
        <v>1</v>
      </c>
    </row>
    <row r="971" spans="4:84" ht="11.25">
      <c r="D971" s="12" t="s">
        <v>21</v>
      </c>
      <c r="CC971" s="7">
        <v>120</v>
      </c>
      <c r="CD971" s="7">
        <v>120</v>
      </c>
      <c r="CE971" s="7">
        <f t="shared" si="243"/>
        <v>100</v>
      </c>
      <c r="CF971" s="12">
        <f t="shared" si="244"/>
        <v>1</v>
      </c>
    </row>
    <row r="972" spans="4:84" ht="11.25">
      <c r="D972" s="12" t="s">
        <v>22</v>
      </c>
      <c r="CC972" s="7">
        <v>125</v>
      </c>
      <c r="CD972" s="7">
        <v>125</v>
      </c>
      <c r="CE972" s="7">
        <f t="shared" si="243"/>
        <v>100</v>
      </c>
      <c r="CF972" s="12">
        <f t="shared" si="244"/>
        <v>1</v>
      </c>
    </row>
    <row r="973" spans="80:90" ht="11.25">
      <c r="CB973" s="7">
        <v>0.08</v>
      </c>
      <c r="CC973" s="7" t="s">
        <v>82</v>
      </c>
      <c r="CD973" s="7">
        <f>100*CB973</f>
        <v>8</v>
      </c>
      <c r="CE973" s="7" t="s">
        <v>83</v>
      </c>
      <c r="CF973" s="12">
        <f>SUM(CF965:CF972)</f>
        <v>8</v>
      </c>
      <c r="CG973" s="7">
        <f>SUM(E973,J973,O973,T973,Y973,AD973,AI973,AN973,AS973,AX973,BC973,BH973,BM973,BR973,BW973,CB973)</f>
        <v>0.08</v>
      </c>
      <c r="CJ973" s="7">
        <f>SUM(I973,N973,S973,X973,AC973,AH973,AM973,AR973,AW973,BB973,BG973,BL973,BQ973,BV973,CA973,CF973)</f>
        <v>8</v>
      </c>
      <c r="CK973" s="7">
        <f>SUM(G973,L973,Q973,V973,AA973,AF973,AK973,AP973,AU973,AZ973,BE973,BJ973,BO973,BT973,BY973,CD973)</f>
        <v>8</v>
      </c>
      <c r="CL973" s="7">
        <f>CJ973-CK973</f>
        <v>0</v>
      </c>
    </row>
    <row r="976" spans="2:84" ht="11.25">
      <c r="B976" s="7" t="s">
        <v>235</v>
      </c>
      <c r="C976" s="7" t="s">
        <v>170</v>
      </c>
      <c r="D976" s="12" t="s">
        <v>16</v>
      </c>
      <c r="CC976" s="7">
        <v>60</v>
      </c>
      <c r="CD976" s="7">
        <v>60</v>
      </c>
      <c r="CE976" s="7">
        <f>CD976/CC976*100</f>
        <v>100</v>
      </c>
      <c r="CF976" s="12">
        <f>CE976*$CB$984/8</f>
        <v>0.75</v>
      </c>
    </row>
    <row r="977" spans="4:84" ht="11.25">
      <c r="D977" s="12" t="s">
        <v>15</v>
      </c>
      <c r="CC977" s="7">
        <v>60</v>
      </c>
      <c r="CD977" s="7">
        <v>60</v>
      </c>
      <c r="CE977" s="7">
        <f aca="true" t="shared" si="245" ref="CE977:CE983">CD977/CC977*100</f>
        <v>100</v>
      </c>
      <c r="CF977" s="12">
        <f aca="true" t="shared" si="246" ref="CF977:CF983">CE977*$CB$984/8</f>
        <v>0.75</v>
      </c>
    </row>
    <row r="978" spans="4:84" ht="11.25">
      <c r="D978" s="12" t="s">
        <v>17</v>
      </c>
      <c r="CC978" s="7">
        <v>68</v>
      </c>
      <c r="CD978" s="7">
        <v>68</v>
      </c>
      <c r="CE978" s="7">
        <f t="shared" si="245"/>
        <v>100</v>
      </c>
      <c r="CF978" s="12">
        <f t="shared" si="246"/>
        <v>0.75</v>
      </c>
    </row>
    <row r="979" spans="4:84" ht="11.25">
      <c r="D979" s="12" t="s">
        <v>18</v>
      </c>
      <c r="CC979" s="7">
        <v>60</v>
      </c>
      <c r="CD979" s="7">
        <v>60</v>
      </c>
      <c r="CE979" s="7">
        <f t="shared" si="245"/>
        <v>100</v>
      </c>
      <c r="CF979" s="12">
        <f t="shared" si="246"/>
        <v>0.75</v>
      </c>
    </row>
    <row r="980" spans="4:84" ht="11.25">
      <c r="D980" s="12" t="s">
        <v>19</v>
      </c>
      <c r="CC980" s="7">
        <v>70</v>
      </c>
      <c r="CD980" s="7">
        <v>70</v>
      </c>
      <c r="CE980" s="7">
        <f t="shared" si="245"/>
        <v>100</v>
      </c>
      <c r="CF980" s="12">
        <f t="shared" si="246"/>
        <v>0.75</v>
      </c>
    </row>
    <row r="981" spans="4:84" ht="11.25">
      <c r="D981" s="12" t="s">
        <v>20</v>
      </c>
      <c r="CC981" s="7">
        <v>65</v>
      </c>
      <c r="CD981" s="7">
        <v>65</v>
      </c>
      <c r="CE981" s="7">
        <f t="shared" si="245"/>
        <v>100</v>
      </c>
      <c r="CF981" s="12">
        <f t="shared" si="246"/>
        <v>0.75</v>
      </c>
    </row>
    <row r="982" spans="4:84" ht="11.25">
      <c r="D982" s="12" t="s">
        <v>21</v>
      </c>
      <c r="CC982" s="7">
        <v>85</v>
      </c>
      <c r="CD982" s="7">
        <v>85</v>
      </c>
      <c r="CE982" s="7">
        <f t="shared" si="245"/>
        <v>100</v>
      </c>
      <c r="CF982" s="12">
        <f t="shared" si="246"/>
        <v>0.75</v>
      </c>
    </row>
    <row r="983" spans="4:84" ht="11.25">
      <c r="D983" s="12" t="s">
        <v>22</v>
      </c>
      <c r="CC983" s="7">
        <v>65</v>
      </c>
      <c r="CD983" s="7">
        <v>65</v>
      </c>
      <c r="CE983" s="7">
        <f t="shared" si="245"/>
        <v>100</v>
      </c>
      <c r="CF983" s="12">
        <f t="shared" si="246"/>
        <v>0.75</v>
      </c>
    </row>
    <row r="984" spans="80:90" ht="11.25">
      <c r="CB984" s="7">
        <v>0.06</v>
      </c>
      <c r="CC984" s="7" t="s">
        <v>82</v>
      </c>
      <c r="CD984" s="7">
        <f>100*CB984</f>
        <v>6</v>
      </c>
      <c r="CE984" s="7" t="s">
        <v>83</v>
      </c>
      <c r="CF984" s="12">
        <f>SUM(CF976:CF983)</f>
        <v>6</v>
      </c>
      <c r="CG984" s="7">
        <f>SUM(E984,J984,O984,T984,Y984,AD984,AI984,AN984,AS984,AX984,BC984,BH984,BM984,BR984,BW984,CB984)</f>
        <v>0.06</v>
      </c>
      <c r="CJ984" s="7">
        <f>SUM(I984,N984,S984,X984,AC984,AH984,AM984,AR984,AW984,BB984,BG984,BL984,BQ984,BV984,CA984,CF984)</f>
        <v>6</v>
      </c>
      <c r="CK984" s="7">
        <f>SUM(G984,L984,Q984,V984,AA984,AF984,AK984,AP984,AU984,AZ984,BE984,BJ984,BO984,BT984,BY984,CD984)</f>
        <v>6</v>
      </c>
      <c r="CL984" s="7">
        <f>CJ984-CK984</f>
        <v>0</v>
      </c>
    </row>
    <row r="987" spans="2:84" ht="11.25">
      <c r="B987" s="7" t="s">
        <v>236</v>
      </c>
      <c r="C987" s="7" t="s">
        <v>170</v>
      </c>
      <c r="D987" s="12" t="s">
        <v>16</v>
      </c>
      <c r="CC987" s="7">
        <v>120</v>
      </c>
      <c r="CD987" s="7">
        <v>120</v>
      </c>
      <c r="CE987" s="7">
        <f>CD987/CC987*100</f>
        <v>100</v>
      </c>
      <c r="CF987" s="12">
        <f>CE987*$CB$995/8</f>
        <v>1.125</v>
      </c>
    </row>
    <row r="988" spans="4:84" ht="11.25">
      <c r="D988" s="12" t="s">
        <v>15</v>
      </c>
      <c r="CC988" s="7">
        <v>110</v>
      </c>
      <c r="CD988" s="7">
        <v>110</v>
      </c>
      <c r="CE988" s="7">
        <f aca="true" t="shared" si="247" ref="CE988:CE994">CD988/CC988*100</f>
        <v>100</v>
      </c>
      <c r="CF988" s="12">
        <f aca="true" t="shared" si="248" ref="CF988:CF994">CE988*$CB$995/8</f>
        <v>1.125</v>
      </c>
    </row>
    <row r="989" spans="4:84" ht="11.25">
      <c r="D989" s="12" t="s">
        <v>17</v>
      </c>
      <c r="CC989" s="7">
        <v>138</v>
      </c>
      <c r="CD989" s="7">
        <v>138</v>
      </c>
      <c r="CE989" s="7">
        <f t="shared" si="247"/>
        <v>100</v>
      </c>
      <c r="CF989" s="12">
        <f t="shared" si="248"/>
        <v>1.125</v>
      </c>
    </row>
    <row r="990" spans="4:84" ht="11.25">
      <c r="D990" s="12" t="s">
        <v>18</v>
      </c>
      <c r="CC990" s="7">
        <v>120</v>
      </c>
      <c r="CD990" s="7">
        <v>120</v>
      </c>
      <c r="CE990" s="7">
        <f t="shared" si="247"/>
        <v>100</v>
      </c>
      <c r="CF990" s="12">
        <f t="shared" si="248"/>
        <v>1.125</v>
      </c>
    </row>
    <row r="991" spans="4:84" ht="11.25">
      <c r="D991" s="12" t="s">
        <v>19</v>
      </c>
      <c r="CC991" s="7">
        <v>125</v>
      </c>
      <c r="CD991" s="7">
        <v>125</v>
      </c>
      <c r="CE991" s="7">
        <f t="shared" si="247"/>
        <v>100</v>
      </c>
      <c r="CF991" s="12">
        <f t="shared" si="248"/>
        <v>1.125</v>
      </c>
    </row>
    <row r="992" spans="4:84" ht="11.25">
      <c r="D992" s="12" t="s">
        <v>20</v>
      </c>
      <c r="CC992" s="7">
        <v>125</v>
      </c>
      <c r="CD992" s="7">
        <v>125</v>
      </c>
      <c r="CE992" s="7">
        <f t="shared" si="247"/>
        <v>100</v>
      </c>
      <c r="CF992" s="12">
        <f t="shared" si="248"/>
        <v>1.125</v>
      </c>
    </row>
    <row r="993" spans="4:84" ht="11.25">
      <c r="D993" s="12" t="s">
        <v>21</v>
      </c>
      <c r="CC993" s="7">
        <v>125</v>
      </c>
      <c r="CD993" s="7">
        <v>125</v>
      </c>
      <c r="CE993" s="7">
        <f t="shared" si="247"/>
        <v>100</v>
      </c>
      <c r="CF993" s="12">
        <f t="shared" si="248"/>
        <v>1.125</v>
      </c>
    </row>
    <row r="994" spans="4:84" ht="11.25">
      <c r="D994" s="12" t="s">
        <v>22</v>
      </c>
      <c r="CC994" s="7">
        <v>125</v>
      </c>
      <c r="CD994" s="7">
        <v>125</v>
      </c>
      <c r="CE994" s="7">
        <f t="shared" si="247"/>
        <v>100</v>
      </c>
      <c r="CF994" s="12">
        <f t="shared" si="248"/>
        <v>1.125</v>
      </c>
    </row>
    <row r="995" spans="80:90" ht="11.25">
      <c r="CB995" s="7">
        <v>0.09</v>
      </c>
      <c r="CC995" s="7" t="s">
        <v>82</v>
      </c>
      <c r="CD995" s="7">
        <f>100*CB995</f>
        <v>9</v>
      </c>
      <c r="CE995" s="7" t="s">
        <v>83</v>
      </c>
      <c r="CF995" s="12">
        <f>SUM(CF987:CF994)</f>
        <v>9</v>
      </c>
      <c r="CG995" s="7">
        <f>SUM(E995,J995,O995,T995,Y995,AD995,AI995,AN995,AS995,AX995,BC995,BH995,BM995,BR995,BW995,CB995)</f>
        <v>0.09</v>
      </c>
      <c r="CJ995" s="7">
        <f>SUM(I995,N995,S995,X995,AC995,AH995,AM995,AR995,AW995,BB995,BG995,BL995,BQ995,BV995,CA995,CF995)</f>
        <v>9</v>
      </c>
      <c r="CK995" s="7">
        <f>SUM(G995,L995,Q995,V995,AA995,AF995,AK995,AP995,AU995,AZ995,BE995,BJ995,BO995,BT995,BY995,CD995)</f>
        <v>9</v>
      </c>
      <c r="CL995" s="7">
        <f>CJ995-CK995</f>
        <v>0</v>
      </c>
    </row>
    <row r="998" spans="2:84" ht="11.25">
      <c r="B998" s="7" t="s">
        <v>237</v>
      </c>
      <c r="C998" s="7" t="s">
        <v>170</v>
      </c>
      <c r="D998" s="12" t="s">
        <v>16</v>
      </c>
      <c r="CC998" s="7">
        <v>450</v>
      </c>
      <c r="CD998" s="7">
        <v>450</v>
      </c>
      <c r="CE998" s="7">
        <f>CD998/CC998*100</f>
        <v>100</v>
      </c>
      <c r="CF998" s="12">
        <f>CE998*$CB$1006/8</f>
        <v>1.375</v>
      </c>
    </row>
    <row r="999" spans="4:84" ht="11.25">
      <c r="D999" s="12" t="s">
        <v>15</v>
      </c>
      <c r="CC999" s="20">
        <v>750</v>
      </c>
      <c r="CD999" s="7">
        <v>750</v>
      </c>
      <c r="CE999" s="7">
        <f aca="true" t="shared" si="249" ref="CE999:CE1005">CD999/CC999*100</f>
        <v>100</v>
      </c>
      <c r="CF999" s="12">
        <f aca="true" t="shared" si="250" ref="CF999:CF1005">CE999*$CB$1006/8</f>
        <v>1.375</v>
      </c>
    </row>
    <row r="1000" spans="4:84" ht="11.25">
      <c r="D1000" s="12" t="s">
        <v>17</v>
      </c>
      <c r="CC1000" s="20">
        <v>698</v>
      </c>
      <c r="CD1000" s="7">
        <v>698</v>
      </c>
      <c r="CE1000" s="7">
        <f t="shared" si="249"/>
        <v>100</v>
      </c>
      <c r="CF1000" s="12">
        <f t="shared" si="250"/>
        <v>1.375</v>
      </c>
    </row>
    <row r="1001" spans="4:84" ht="11.25">
      <c r="D1001" s="12" t="s">
        <v>18</v>
      </c>
      <c r="CC1001" s="20">
        <v>625</v>
      </c>
      <c r="CD1001" s="7">
        <v>625</v>
      </c>
      <c r="CE1001" s="7">
        <f t="shared" si="249"/>
        <v>100</v>
      </c>
      <c r="CF1001" s="12">
        <f t="shared" si="250"/>
        <v>1.375</v>
      </c>
    </row>
    <row r="1002" spans="4:84" ht="11.25">
      <c r="D1002" s="12" t="s">
        <v>19</v>
      </c>
      <c r="CC1002" s="7">
        <v>450</v>
      </c>
      <c r="CD1002" s="7">
        <v>450</v>
      </c>
      <c r="CE1002" s="7">
        <f t="shared" si="249"/>
        <v>100</v>
      </c>
      <c r="CF1002" s="12">
        <f t="shared" si="250"/>
        <v>1.375</v>
      </c>
    </row>
    <row r="1003" spans="4:84" ht="11.25">
      <c r="D1003" s="12" t="s">
        <v>20</v>
      </c>
      <c r="CC1003" s="7">
        <v>450</v>
      </c>
      <c r="CD1003" s="7">
        <v>450</v>
      </c>
      <c r="CE1003" s="7">
        <f t="shared" si="249"/>
        <v>100</v>
      </c>
      <c r="CF1003" s="12">
        <f t="shared" si="250"/>
        <v>1.375</v>
      </c>
    </row>
    <row r="1004" spans="4:84" ht="11.25">
      <c r="D1004" s="12" t="s">
        <v>21</v>
      </c>
      <c r="CC1004" s="7">
        <v>450</v>
      </c>
      <c r="CD1004" s="7">
        <v>450</v>
      </c>
      <c r="CE1004" s="7">
        <f t="shared" si="249"/>
        <v>100</v>
      </c>
      <c r="CF1004" s="12">
        <f t="shared" si="250"/>
        <v>1.375</v>
      </c>
    </row>
    <row r="1005" spans="4:84" ht="11.25">
      <c r="D1005" s="12" t="s">
        <v>22</v>
      </c>
      <c r="CC1005" s="7">
        <v>450</v>
      </c>
      <c r="CD1005" s="7">
        <v>450</v>
      </c>
      <c r="CE1005" s="7">
        <f t="shared" si="249"/>
        <v>100</v>
      </c>
      <c r="CF1005" s="12">
        <f t="shared" si="250"/>
        <v>1.375</v>
      </c>
    </row>
    <row r="1006" spans="80:90" ht="11.25">
      <c r="CB1006" s="7">
        <v>0.11</v>
      </c>
      <c r="CC1006" s="7" t="s">
        <v>82</v>
      </c>
      <c r="CD1006" s="7">
        <f>100*CB1006</f>
        <v>11</v>
      </c>
      <c r="CE1006" s="7" t="s">
        <v>83</v>
      </c>
      <c r="CF1006" s="12">
        <f>SUM(CF998:CF1005)</f>
        <v>11</v>
      </c>
      <c r="CG1006" s="7">
        <f>SUM(E1006,J1006,O1006,T1006,Y1006,AD1006,AI1006,AN1006,AS1006,AX1006,BC1006,BH1006,BM1006,BR1006,BW1006,CB1006)</f>
        <v>0.11</v>
      </c>
      <c r="CJ1006" s="7">
        <f>SUM(I1006,N1006,S1006,X1006,AC1006,AH1006,AM1006,AR1006,AW1006,BB1006,BG1006,BL1006,BQ1006,BV1006,CA1006,CF1006)</f>
        <v>11</v>
      </c>
      <c r="CK1006" s="7">
        <f>SUM(G1006,L1006,Q1006,V1006,AA1006,AF1006,AK1006,AP1006,AU1006,AZ1006,BE1006,BJ1006,BO1006,BT1006,BY1006,CD1006)</f>
        <v>11</v>
      </c>
      <c r="CL1006" s="7">
        <f>CJ1006-CK1006</f>
        <v>0</v>
      </c>
    </row>
    <row r="1009" spans="2:84" ht="11.25">
      <c r="B1009" s="7" t="s">
        <v>238</v>
      </c>
      <c r="C1009" s="7" t="s">
        <v>69</v>
      </c>
      <c r="D1009" s="12" t="s">
        <v>16</v>
      </c>
      <c r="CC1009" s="7">
        <v>7</v>
      </c>
      <c r="CD1009" s="7">
        <v>7</v>
      </c>
      <c r="CE1009" s="7">
        <f>CD1009/CC1009*100</f>
        <v>100</v>
      </c>
      <c r="CF1009" s="12">
        <f>CE1009*$CB$1017/8</f>
        <v>9.375</v>
      </c>
    </row>
    <row r="1010" spans="4:84" ht="11.25">
      <c r="D1010" s="12" t="s">
        <v>15</v>
      </c>
      <c r="CC1010" s="7">
        <v>8</v>
      </c>
      <c r="CD1010" s="7">
        <v>8</v>
      </c>
      <c r="CE1010" s="7">
        <f aca="true" t="shared" si="251" ref="CE1010:CE1016">CD1010/CC1010*100</f>
        <v>100</v>
      </c>
      <c r="CF1010" s="12">
        <f aca="true" t="shared" si="252" ref="CF1010:CF1016">CE1010*$CB$1017/8</f>
        <v>9.375</v>
      </c>
    </row>
    <row r="1011" spans="4:84" ht="11.25">
      <c r="D1011" s="12" t="s">
        <v>17</v>
      </c>
      <c r="CC1011" s="7">
        <v>12</v>
      </c>
      <c r="CD1011" s="7">
        <v>12</v>
      </c>
      <c r="CE1011" s="7">
        <f t="shared" si="251"/>
        <v>100</v>
      </c>
      <c r="CF1011" s="12">
        <f t="shared" si="252"/>
        <v>9.375</v>
      </c>
    </row>
    <row r="1012" spans="4:84" ht="11.25">
      <c r="D1012" s="12" t="s">
        <v>18</v>
      </c>
      <c r="CC1012" s="7">
        <v>14</v>
      </c>
      <c r="CD1012" s="7">
        <v>14</v>
      </c>
      <c r="CE1012" s="7">
        <f t="shared" si="251"/>
        <v>100</v>
      </c>
      <c r="CF1012" s="12">
        <f t="shared" si="252"/>
        <v>9.375</v>
      </c>
    </row>
    <row r="1013" spans="4:84" ht="11.25">
      <c r="D1013" s="12" t="s">
        <v>19</v>
      </c>
      <c r="CC1013" s="7">
        <v>13</v>
      </c>
      <c r="CD1013" s="7">
        <v>13</v>
      </c>
      <c r="CE1013" s="7">
        <f t="shared" si="251"/>
        <v>100</v>
      </c>
      <c r="CF1013" s="12">
        <f t="shared" si="252"/>
        <v>9.375</v>
      </c>
    </row>
    <row r="1014" spans="4:84" ht="11.25">
      <c r="D1014" s="12" t="s">
        <v>20</v>
      </c>
      <c r="CC1014" s="7">
        <v>6</v>
      </c>
      <c r="CD1014" s="7">
        <v>6</v>
      </c>
      <c r="CE1014" s="7">
        <f t="shared" si="251"/>
        <v>100</v>
      </c>
      <c r="CF1014" s="12">
        <f t="shared" si="252"/>
        <v>9.375</v>
      </c>
    </row>
    <row r="1015" spans="4:84" ht="11.25">
      <c r="D1015" s="12" t="s">
        <v>21</v>
      </c>
      <c r="CC1015" s="7">
        <v>6.95</v>
      </c>
      <c r="CD1015" s="7">
        <v>6.95</v>
      </c>
      <c r="CE1015" s="7">
        <f t="shared" si="251"/>
        <v>100</v>
      </c>
      <c r="CF1015" s="12">
        <f t="shared" si="252"/>
        <v>9.375</v>
      </c>
    </row>
    <row r="1016" spans="4:84" ht="11.25">
      <c r="D1016" s="12" t="s">
        <v>22</v>
      </c>
      <c r="CC1016" s="7">
        <v>6</v>
      </c>
      <c r="CD1016" s="7">
        <v>6</v>
      </c>
      <c r="CE1016" s="7">
        <f t="shared" si="251"/>
        <v>100</v>
      </c>
      <c r="CF1016" s="12">
        <f t="shared" si="252"/>
        <v>9.375</v>
      </c>
    </row>
    <row r="1017" spans="80:90" ht="11.25">
      <c r="CB1017" s="7">
        <v>0.75</v>
      </c>
      <c r="CC1017" s="7" t="s">
        <v>82</v>
      </c>
      <c r="CD1017" s="7">
        <f>100*CB1017</f>
        <v>75</v>
      </c>
      <c r="CE1017" s="7" t="s">
        <v>83</v>
      </c>
      <c r="CF1017" s="12">
        <f>SUM(CF1009:CF1016)</f>
        <v>75</v>
      </c>
      <c r="CG1017" s="7">
        <f>SUM(E1017,J1017,O1017,T1017,Y1017,AD1017,AI1017,AN1017,AS1017,AX1017,BC1017,BH1017,BM1017,BR1017,BW1017,CB1017)</f>
        <v>0.75</v>
      </c>
      <c r="CJ1017" s="7">
        <f>SUM(I1017,N1017,S1017,X1017,AC1017,AH1017,AM1017,AR1017,AW1017,BB1017,BG1017,BL1017,BQ1017,BV1017,CA1017,CF1017)</f>
        <v>75</v>
      </c>
      <c r="CK1017" s="7">
        <f>SUM(G1017,L1017,Q1017,V1017,AA1017,AF1017,AK1017,AP1017,AU1017,AZ1017,BE1017,BJ1017,BO1017,BT1017,BY1017,CD1017)</f>
        <v>75</v>
      </c>
      <c r="CL1017" s="7">
        <f>CJ1017-CK1017</f>
        <v>0</v>
      </c>
    </row>
    <row r="1020" spans="2:84" ht="11.25">
      <c r="B1020" s="7" t="s">
        <v>239</v>
      </c>
      <c r="C1020" s="7" t="s">
        <v>69</v>
      </c>
      <c r="D1020" s="12" t="s">
        <v>16</v>
      </c>
      <c r="CC1020" s="7">
        <v>16</v>
      </c>
      <c r="CD1020" s="7">
        <v>16</v>
      </c>
      <c r="CE1020" s="7">
        <f>CD1020/CC1020*100</f>
        <v>100</v>
      </c>
      <c r="CF1020" s="12">
        <f>CE1020*$CB$1028/8</f>
        <v>7.625</v>
      </c>
    </row>
    <row r="1021" spans="4:84" ht="11.25">
      <c r="D1021" s="12" t="s">
        <v>15</v>
      </c>
      <c r="CC1021" s="7">
        <v>30</v>
      </c>
      <c r="CD1021" s="7">
        <v>30</v>
      </c>
      <c r="CE1021" s="7">
        <f aca="true" t="shared" si="253" ref="CE1021:CE1027">CD1021/CC1021*100</f>
        <v>100</v>
      </c>
      <c r="CF1021" s="12">
        <f aca="true" t="shared" si="254" ref="CF1021:CF1027">CE1021*$CB$1028/8</f>
        <v>7.625</v>
      </c>
    </row>
    <row r="1022" spans="4:84" ht="11.25">
      <c r="D1022" s="12" t="s">
        <v>17</v>
      </c>
      <c r="CC1022" s="7">
        <v>28</v>
      </c>
      <c r="CD1022" s="7">
        <v>28</v>
      </c>
      <c r="CE1022" s="7">
        <f t="shared" si="253"/>
        <v>100</v>
      </c>
      <c r="CF1022" s="12">
        <f t="shared" si="254"/>
        <v>7.625</v>
      </c>
    </row>
    <row r="1023" spans="4:84" ht="11.25">
      <c r="D1023" s="12" t="s">
        <v>18</v>
      </c>
      <c r="CC1023" s="7">
        <v>29</v>
      </c>
      <c r="CD1023" s="7">
        <v>29</v>
      </c>
      <c r="CE1023" s="7">
        <f t="shared" si="253"/>
        <v>100</v>
      </c>
      <c r="CF1023" s="12">
        <f t="shared" si="254"/>
        <v>7.625</v>
      </c>
    </row>
    <row r="1024" spans="4:84" ht="11.25">
      <c r="D1024" s="12" t="s">
        <v>19</v>
      </c>
      <c r="CC1024" s="7">
        <v>30</v>
      </c>
      <c r="CD1024" s="7">
        <v>30</v>
      </c>
      <c r="CE1024" s="7">
        <f t="shared" si="253"/>
        <v>100</v>
      </c>
      <c r="CF1024" s="12">
        <f t="shared" si="254"/>
        <v>7.625</v>
      </c>
    </row>
    <row r="1025" spans="4:84" ht="11.25">
      <c r="D1025" s="12" t="s">
        <v>20</v>
      </c>
      <c r="CC1025" s="7">
        <v>12</v>
      </c>
      <c r="CD1025" s="7">
        <v>12</v>
      </c>
      <c r="CE1025" s="7">
        <f t="shared" si="253"/>
        <v>100</v>
      </c>
      <c r="CF1025" s="12">
        <f t="shared" si="254"/>
        <v>7.625</v>
      </c>
    </row>
    <row r="1026" spans="4:84" ht="11.25">
      <c r="D1026" s="12" t="s">
        <v>21</v>
      </c>
      <c r="CC1026" s="7">
        <v>15.9</v>
      </c>
      <c r="CD1026" s="7">
        <v>15.9</v>
      </c>
      <c r="CE1026" s="7">
        <f t="shared" si="253"/>
        <v>100</v>
      </c>
      <c r="CF1026" s="12">
        <f t="shared" si="254"/>
        <v>7.625</v>
      </c>
    </row>
    <row r="1027" spans="4:84" ht="11.25">
      <c r="D1027" s="12" t="s">
        <v>22</v>
      </c>
      <c r="CC1027" s="7">
        <v>19</v>
      </c>
      <c r="CD1027" s="7">
        <v>19</v>
      </c>
      <c r="CE1027" s="7">
        <f t="shared" si="253"/>
        <v>100</v>
      </c>
      <c r="CF1027" s="12">
        <f t="shared" si="254"/>
        <v>7.625</v>
      </c>
    </row>
    <row r="1028" spans="80:90" ht="11.25">
      <c r="CB1028" s="7">
        <v>0.61</v>
      </c>
      <c r="CC1028" s="7" t="s">
        <v>82</v>
      </c>
      <c r="CD1028" s="7">
        <f>100*CB1028</f>
        <v>61</v>
      </c>
      <c r="CE1028" s="7" t="s">
        <v>83</v>
      </c>
      <c r="CF1028" s="12">
        <f>SUM(CF1020:CF1027)</f>
        <v>61</v>
      </c>
      <c r="CG1028" s="7">
        <f>SUM(E1028,J1028,O1028,T1028,Y1028,AD1028,AI1028,AN1028,AS1028,AX1028,BC1028,BH1028,BM1028,BR1028,BW1028,CB1028)</f>
        <v>0.61</v>
      </c>
      <c r="CJ1028" s="7">
        <f>SUM(I1028,N1028,S1028,X1028,AC1028,AH1028,AM1028,AR1028,AW1028,BB1028,BG1028,BL1028,BQ1028,BV1028,CA1028,CF1028)</f>
        <v>61</v>
      </c>
      <c r="CK1028" s="7">
        <f>SUM(G1028,L1028,Q1028,V1028,AA1028,AF1028,AK1028,AP1028,AU1028,AZ1028,BE1028,BJ1028,BO1028,BT1028,BY1028,CD1028)</f>
        <v>61</v>
      </c>
      <c r="CL1028" s="7">
        <f>CJ1028-CK1028</f>
        <v>0</v>
      </c>
    </row>
    <row r="1031" spans="2:84" ht="11.25">
      <c r="B1031" s="7" t="s">
        <v>240</v>
      </c>
      <c r="C1031" s="7" t="s">
        <v>241</v>
      </c>
      <c r="D1031" s="12" t="s">
        <v>16</v>
      </c>
      <c r="CC1031" s="7">
        <v>45</v>
      </c>
      <c r="CD1031" s="7">
        <v>45</v>
      </c>
      <c r="CE1031" s="7">
        <f>CD1031/CC1031*100</f>
        <v>100</v>
      </c>
      <c r="CF1031" s="12">
        <f>CE1031*$CB$1039/8</f>
        <v>3.5000000000000004</v>
      </c>
    </row>
    <row r="1032" spans="4:84" ht="11.25">
      <c r="D1032" s="12" t="s">
        <v>15</v>
      </c>
      <c r="CC1032" s="7">
        <v>65</v>
      </c>
      <c r="CD1032" s="7">
        <v>65</v>
      </c>
      <c r="CE1032" s="7">
        <f aca="true" t="shared" si="255" ref="CE1032:CE1038">CD1032/CC1032*100</f>
        <v>100</v>
      </c>
      <c r="CF1032" s="12">
        <f aca="true" t="shared" si="256" ref="CF1032:CF1038">CE1032*$CB$1039/8</f>
        <v>3.5000000000000004</v>
      </c>
    </row>
    <row r="1033" spans="4:84" ht="11.25">
      <c r="D1033" s="12" t="s">
        <v>17</v>
      </c>
      <c r="CC1033" s="7">
        <v>68</v>
      </c>
      <c r="CD1033" s="7">
        <v>68</v>
      </c>
      <c r="CE1033" s="7">
        <f t="shared" si="255"/>
        <v>100</v>
      </c>
      <c r="CF1033" s="12">
        <f t="shared" si="256"/>
        <v>3.5000000000000004</v>
      </c>
    </row>
    <row r="1034" spans="4:84" ht="11.25">
      <c r="D1034" s="12" t="s">
        <v>18</v>
      </c>
      <c r="CC1034" s="7">
        <v>45</v>
      </c>
      <c r="CD1034" s="7">
        <v>45</v>
      </c>
      <c r="CE1034" s="7">
        <f t="shared" si="255"/>
        <v>100</v>
      </c>
      <c r="CF1034" s="12">
        <f t="shared" si="256"/>
        <v>3.5000000000000004</v>
      </c>
    </row>
    <row r="1035" spans="4:84" ht="11.25">
      <c r="D1035" s="12" t="s">
        <v>19</v>
      </c>
      <c r="CC1035" s="7">
        <v>50</v>
      </c>
      <c r="CD1035" s="7">
        <v>50</v>
      </c>
      <c r="CE1035" s="7">
        <f t="shared" si="255"/>
        <v>100</v>
      </c>
      <c r="CF1035" s="12">
        <f t="shared" si="256"/>
        <v>3.5000000000000004</v>
      </c>
    </row>
    <row r="1036" spans="4:84" ht="11.25">
      <c r="D1036" s="12" t="s">
        <v>20</v>
      </c>
      <c r="CC1036" s="7">
        <v>55</v>
      </c>
      <c r="CD1036" s="7">
        <v>55</v>
      </c>
      <c r="CE1036" s="7">
        <f t="shared" si="255"/>
        <v>100</v>
      </c>
      <c r="CF1036" s="12">
        <f t="shared" si="256"/>
        <v>3.5000000000000004</v>
      </c>
    </row>
    <row r="1037" spans="4:84" ht="11.25">
      <c r="D1037" s="12" t="s">
        <v>21</v>
      </c>
      <c r="CC1037" s="7">
        <v>60</v>
      </c>
      <c r="CD1037" s="7">
        <v>60</v>
      </c>
      <c r="CE1037" s="7">
        <f t="shared" si="255"/>
        <v>100</v>
      </c>
      <c r="CF1037" s="12">
        <f t="shared" si="256"/>
        <v>3.5000000000000004</v>
      </c>
    </row>
    <row r="1038" spans="4:84" ht="11.25">
      <c r="D1038" s="12" t="s">
        <v>22</v>
      </c>
      <c r="CC1038" s="7">
        <v>35</v>
      </c>
      <c r="CD1038" s="7">
        <v>35</v>
      </c>
      <c r="CE1038" s="7">
        <f t="shared" si="255"/>
        <v>100</v>
      </c>
      <c r="CF1038" s="12">
        <f t="shared" si="256"/>
        <v>3.5000000000000004</v>
      </c>
    </row>
    <row r="1039" spans="80:90" ht="11.25">
      <c r="CB1039" s="7">
        <v>0.28</v>
      </c>
      <c r="CC1039" s="7" t="s">
        <v>82</v>
      </c>
      <c r="CD1039" s="7">
        <f>100*CB1039</f>
        <v>28.000000000000004</v>
      </c>
      <c r="CE1039" s="7" t="s">
        <v>83</v>
      </c>
      <c r="CF1039" s="12">
        <f>SUM(CF1031:CF1038)</f>
        <v>28.000000000000004</v>
      </c>
      <c r="CG1039" s="7">
        <f>SUM(E1039,J1039,O1039,T1039,Y1039,AD1039,AI1039,AN1039,AS1039,AX1039,BC1039,BH1039,BM1039,BR1039,BW1039,CB1039)</f>
        <v>0.28</v>
      </c>
      <c r="CJ1039" s="7">
        <f>SUM(I1039,N1039,S1039,X1039,AC1039,AH1039,AM1039,AR1039,AW1039,BB1039,BG1039,BL1039,BQ1039,BV1039,CA1039,CF1039)</f>
        <v>28.000000000000004</v>
      </c>
      <c r="CK1039" s="7">
        <f>SUM(G1039,L1039,Q1039,V1039,AA1039,AF1039,AK1039,AP1039,AU1039,AZ1039,BE1039,BJ1039,BO1039,BT1039,BY1039,CD1039)</f>
        <v>28.000000000000004</v>
      </c>
      <c r="CL1039" s="7">
        <f>CJ1039-CK1039</f>
        <v>0</v>
      </c>
    </row>
    <row r="1042" spans="2:84" ht="11.25">
      <c r="B1042" s="7" t="s">
        <v>242</v>
      </c>
      <c r="C1042" s="7" t="s">
        <v>241</v>
      </c>
      <c r="D1042" s="12" t="s">
        <v>16</v>
      </c>
      <c r="CC1042" s="7">
        <v>35</v>
      </c>
      <c r="CD1042" s="7">
        <v>35</v>
      </c>
      <c r="CE1042" s="7">
        <f aca="true" t="shared" si="257" ref="CE1042:CE1049">CD1042/CC1042*100</f>
        <v>100</v>
      </c>
      <c r="CF1042" s="12">
        <f>CE1042*$CB$1050/8</f>
        <v>2.375</v>
      </c>
    </row>
    <row r="1043" spans="4:84" ht="11.25">
      <c r="D1043" s="12" t="s">
        <v>15</v>
      </c>
      <c r="CC1043" s="7">
        <v>50</v>
      </c>
      <c r="CD1043" s="7">
        <v>50</v>
      </c>
      <c r="CE1043" s="7">
        <f t="shared" si="257"/>
        <v>100</v>
      </c>
      <c r="CF1043" s="12">
        <f aca="true" t="shared" si="258" ref="CF1043:CF1049">CE1043*$CB$1050/8</f>
        <v>2.375</v>
      </c>
    </row>
    <row r="1044" spans="4:84" ht="11.25">
      <c r="D1044" s="12" t="s">
        <v>17</v>
      </c>
      <c r="CC1044" s="7">
        <v>50</v>
      </c>
      <c r="CD1044" s="7">
        <v>50</v>
      </c>
      <c r="CE1044" s="7">
        <f t="shared" si="257"/>
        <v>100</v>
      </c>
      <c r="CF1044" s="12">
        <f t="shared" si="258"/>
        <v>2.375</v>
      </c>
    </row>
    <row r="1045" spans="4:84" ht="11.25">
      <c r="D1045" s="12" t="s">
        <v>18</v>
      </c>
      <c r="CC1045" s="7">
        <v>30</v>
      </c>
      <c r="CD1045" s="7">
        <v>30</v>
      </c>
      <c r="CE1045" s="7">
        <f t="shared" si="257"/>
        <v>100</v>
      </c>
      <c r="CF1045" s="12">
        <f t="shared" si="258"/>
        <v>2.375</v>
      </c>
    </row>
    <row r="1046" spans="4:84" ht="11.25">
      <c r="D1046" s="12" t="s">
        <v>19</v>
      </c>
      <c r="CC1046" s="7">
        <v>40</v>
      </c>
      <c r="CD1046" s="7">
        <v>40</v>
      </c>
      <c r="CE1046" s="7">
        <f t="shared" si="257"/>
        <v>100</v>
      </c>
      <c r="CF1046" s="12">
        <f t="shared" si="258"/>
        <v>2.375</v>
      </c>
    </row>
    <row r="1047" spans="4:84" ht="11.25">
      <c r="D1047" s="12" t="s">
        <v>20</v>
      </c>
      <c r="CC1047" s="7">
        <v>40</v>
      </c>
      <c r="CD1047" s="7">
        <v>40</v>
      </c>
      <c r="CE1047" s="7">
        <f t="shared" si="257"/>
        <v>100</v>
      </c>
      <c r="CF1047" s="12">
        <f t="shared" si="258"/>
        <v>2.375</v>
      </c>
    </row>
    <row r="1048" spans="4:84" ht="11.25">
      <c r="D1048" s="12" t="s">
        <v>21</v>
      </c>
      <c r="CC1048" s="7">
        <v>40</v>
      </c>
      <c r="CD1048" s="7">
        <v>40</v>
      </c>
      <c r="CE1048" s="7">
        <f t="shared" si="257"/>
        <v>100</v>
      </c>
      <c r="CF1048" s="12">
        <f t="shared" si="258"/>
        <v>2.375</v>
      </c>
    </row>
    <row r="1049" spans="4:84" ht="11.25">
      <c r="D1049" s="12" t="s">
        <v>22</v>
      </c>
      <c r="CC1049" s="7">
        <v>26.67</v>
      </c>
      <c r="CD1049" s="7">
        <v>26.67</v>
      </c>
      <c r="CE1049" s="7">
        <f t="shared" si="257"/>
        <v>100</v>
      </c>
      <c r="CF1049" s="12">
        <f t="shared" si="258"/>
        <v>2.375</v>
      </c>
    </row>
    <row r="1050" spans="80:90" ht="11.25">
      <c r="CB1050" s="7">
        <v>0.19</v>
      </c>
      <c r="CC1050" s="7" t="s">
        <v>82</v>
      </c>
      <c r="CD1050" s="7">
        <f>100*CB1050</f>
        <v>19</v>
      </c>
      <c r="CE1050" s="7" t="s">
        <v>83</v>
      </c>
      <c r="CF1050" s="12">
        <f>SUM(CF1042:CF1049)</f>
        <v>19</v>
      </c>
      <c r="CG1050" s="7">
        <f>SUM(E1050,J1050,O1050,T1050,Y1050,AD1050,AI1050,AN1050,AS1050,AX1050,BC1050,BH1050,BM1050,BR1050,BW1050,CB1050)</f>
        <v>0.19</v>
      </c>
      <c r="CJ1050" s="7">
        <f>SUM(I1050,N1050,S1050,X1050,AC1050,AH1050,AM1050,AR1050,AW1050,BB1050,BG1050,BL1050,BQ1050,BV1050,CA1050,CF1050)</f>
        <v>19</v>
      </c>
      <c r="CK1050" s="7">
        <f>SUM(G1050,L1050,Q1050,V1050,AA1050,AF1050,AK1050,AP1050,AU1050,AZ1050,BE1050,BJ1050,BO1050,BT1050,BY1050,CD1050)</f>
        <v>19</v>
      </c>
      <c r="CL1050" s="7">
        <f>CJ1050-CK1050</f>
        <v>0</v>
      </c>
    </row>
    <row r="1053" spans="2:84" ht="11.25">
      <c r="B1053" s="7" t="s">
        <v>243</v>
      </c>
      <c r="C1053" s="7" t="s">
        <v>241</v>
      </c>
      <c r="D1053" s="12" t="s">
        <v>16</v>
      </c>
      <c r="CC1053" s="7">
        <v>25</v>
      </c>
      <c r="CD1053" s="7">
        <v>25</v>
      </c>
      <c r="CE1053" s="7">
        <f>CD1053/CC1053*100</f>
        <v>100</v>
      </c>
      <c r="CF1053" s="12">
        <f>CE1053*$CB$1061/8</f>
        <v>1.5</v>
      </c>
    </row>
    <row r="1054" spans="4:84" ht="11.25">
      <c r="D1054" s="12" t="s">
        <v>15</v>
      </c>
      <c r="CC1054" s="7">
        <v>40</v>
      </c>
      <c r="CD1054" s="7">
        <v>40</v>
      </c>
      <c r="CE1054" s="7">
        <f aca="true" t="shared" si="259" ref="CE1054:CE1060">CD1054/CC1054*100</f>
        <v>100</v>
      </c>
      <c r="CF1054" s="12">
        <f aca="true" t="shared" si="260" ref="CF1054:CF1060">CE1054*$CB$1061/8</f>
        <v>1.5</v>
      </c>
    </row>
    <row r="1055" spans="4:84" ht="11.25">
      <c r="D1055" s="12" t="s">
        <v>17</v>
      </c>
      <c r="CC1055" s="7">
        <v>38</v>
      </c>
      <c r="CD1055" s="7">
        <v>38</v>
      </c>
      <c r="CE1055" s="7">
        <f t="shared" si="259"/>
        <v>100</v>
      </c>
      <c r="CF1055" s="12">
        <f t="shared" si="260"/>
        <v>1.5</v>
      </c>
    </row>
    <row r="1056" spans="4:84" ht="11.25">
      <c r="D1056" s="12" t="s">
        <v>18</v>
      </c>
      <c r="CC1056" s="7">
        <v>20</v>
      </c>
      <c r="CD1056" s="7">
        <v>20</v>
      </c>
      <c r="CE1056" s="7">
        <f t="shared" si="259"/>
        <v>100</v>
      </c>
      <c r="CF1056" s="12">
        <f t="shared" si="260"/>
        <v>1.5</v>
      </c>
    </row>
    <row r="1057" spans="4:84" ht="11.25">
      <c r="D1057" s="12" t="s">
        <v>19</v>
      </c>
      <c r="CC1057" s="7">
        <v>20</v>
      </c>
      <c r="CD1057" s="7">
        <v>20</v>
      </c>
      <c r="CE1057" s="7">
        <f t="shared" si="259"/>
        <v>100</v>
      </c>
      <c r="CF1057" s="12">
        <f t="shared" si="260"/>
        <v>1.5</v>
      </c>
    </row>
    <row r="1058" spans="4:84" ht="11.25">
      <c r="D1058" s="12" t="s">
        <v>20</v>
      </c>
      <c r="CC1058" s="7">
        <v>25</v>
      </c>
      <c r="CD1058" s="7">
        <v>25</v>
      </c>
      <c r="CE1058" s="7">
        <f t="shared" si="259"/>
        <v>100</v>
      </c>
      <c r="CF1058" s="12">
        <f t="shared" si="260"/>
        <v>1.5</v>
      </c>
    </row>
    <row r="1059" spans="4:84" ht="11.25">
      <c r="D1059" s="12" t="s">
        <v>21</v>
      </c>
      <c r="CC1059" s="7">
        <v>25</v>
      </c>
      <c r="CD1059" s="7">
        <v>25</v>
      </c>
      <c r="CE1059" s="7">
        <f t="shared" si="259"/>
        <v>100</v>
      </c>
      <c r="CF1059" s="12">
        <f t="shared" si="260"/>
        <v>1.5</v>
      </c>
    </row>
    <row r="1060" spans="4:84" ht="11.25">
      <c r="D1060" s="12" t="s">
        <v>22</v>
      </c>
      <c r="CC1060" s="7">
        <v>20</v>
      </c>
      <c r="CD1060" s="7">
        <v>20</v>
      </c>
      <c r="CE1060" s="7">
        <f t="shared" si="259"/>
        <v>100</v>
      </c>
      <c r="CF1060" s="12">
        <f t="shared" si="260"/>
        <v>1.5</v>
      </c>
    </row>
    <row r="1061" spans="80:90" ht="11.25">
      <c r="CB1061" s="7">
        <v>0.12</v>
      </c>
      <c r="CC1061" s="7" t="s">
        <v>82</v>
      </c>
      <c r="CD1061" s="7">
        <f>100*CB1061</f>
        <v>12</v>
      </c>
      <c r="CE1061" s="7" t="s">
        <v>83</v>
      </c>
      <c r="CF1061" s="12">
        <f>SUM(CF1053:CF1060)</f>
        <v>12</v>
      </c>
      <c r="CG1061" s="7">
        <f>SUM(E1061,J1061,O1061,T1061,Y1061,AD1061,AI1061,AN1061,AS1061,AX1061,BC1061,BH1061,BM1061,BR1061,BW1061,CB1061)</f>
        <v>0.12</v>
      </c>
      <c r="CJ1061" s="7">
        <f>SUM(I1061,N1061,S1061,X1061,AC1061,AH1061,AM1061,AR1061,AW1061,BB1061,BG1061,BL1061,BQ1061,BV1061,CA1061,CF1061)</f>
        <v>12</v>
      </c>
      <c r="CK1061" s="7">
        <f>SUM(G1061,L1061,Q1061,V1061,AA1061,AF1061,AK1061,AP1061,AU1061,AZ1061,BE1061,BJ1061,BO1061,BT1061,BY1061,CD1061)</f>
        <v>12</v>
      </c>
      <c r="CL1061" s="7">
        <f>CJ1061-CK1061</f>
        <v>0</v>
      </c>
    </row>
    <row r="1064" spans="2:84" ht="11.25">
      <c r="B1064" s="7" t="s">
        <v>244</v>
      </c>
      <c r="C1064" s="7" t="s">
        <v>170</v>
      </c>
      <c r="D1064" s="12" t="s">
        <v>16</v>
      </c>
      <c r="CC1064" s="7">
        <v>200</v>
      </c>
      <c r="CD1064" s="7">
        <v>200</v>
      </c>
      <c r="CE1064" s="7">
        <f>CD1064/CC1064*100</f>
        <v>100</v>
      </c>
      <c r="CF1064" s="12">
        <f>CE1064*$CB$1072/8</f>
        <v>19.25</v>
      </c>
    </row>
    <row r="1065" spans="4:84" ht="11.25">
      <c r="D1065" s="12" t="s">
        <v>15</v>
      </c>
      <c r="CC1065" s="7">
        <v>375</v>
      </c>
      <c r="CD1065" s="7">
        <v>375</v>
      </c>
      <c r="CE1065" s="7">
        <f aca="true" t="shared" si="261" ref="CE1065:CE1071">CD1065/CC1065*100</f>
        <v>100</v>
      </c>
      <c r="CF1065" s="12">
        <f aca="true" t="shared" si="262" ref="CF1065:CF1071">CE1065*$CB$1072/8</f>
        <v>19.25</v>
      </c>
    </row>
    <row r="1066" spans="4:84" ht="11.25">
      <c r="D1066" s="12" t="s">
        <v>17</v>
      </c>
      <c r="CC1066" s="7">
        <v>288</v>
      </c>
      <c r="CD1066" s="7">
        <v>288</v>
      </c>
      <c r="CE1066" s="7">
        <f t="shared" si="261"/>
        <v>100</v>
      </c>
      <c r="CF1066" s="12">
        <f t="shared" si="262"/>
        <v>19.25</v>
      </c>
    </row>
    <row r="1067" spans="4:84" ht="11.25">
      <c r="D1067" s="12" t="s">
        <v>18</v>
      </c>
      <c r="CC1067" s="7">
        <v>250</v>
      </c>
      <c r="CD1067" s="7">
        <v>250</v>
      </c>
      <c r="CE1067" s="7">
        <f t="shared" si="261"/>
        <v>100</v>
      </c>
      <c r="CF1067" s="12">
        <f t="shared" si="262"/>
        <v>19.25</v>
      </c>
    </row>
    <row r="1068" spans="4:84" ht="11.25">
      <c r="D1068" s="12" t="s">
        <v>19</v>
      </c>
      <c r="CC1068" s="7">
        <v>200</v>
      </c>
      <c r="CD1068" s="7">
        <v>200</v>
      </c>
      <c r="CE1068" s="7">
        <f t="shared" si="261"/>
        <v>100</v>
      </c>
      <c r="CF1068" s="12">
        <f t="shared" si="262"/>
        <v>19.25</v>
      </c>
    </row>
    <row r="1069" spans="4:84" ht="11.25">
      <c r="D1069" s="12" t="s">
        <v>20</v>
      </c>
      <c r="CC1069" s="7">
        <v>250</v>
      </c>
      <c r="CD1069" s="7">
        <v>250</v>
      </c>
      <c r="CE1069" s="7">
        <f t="shared" si="261"/>
        <v>100</v>
      </c>
      <c r="CF1069" s="12">
        <f t="shared" si="262"/>
        <v>19.25</v>
      </c>
    </row>
    <row r="1070" spans="4:84" ht="11.25">
      <c r="D1070" s="12" t="s">
        <v>21</v>
      </c>
      <c r="CC1070" s="7">
        <v>275</v>
      </c>
      <c r="CD1070" s="7">
        <v>275</v>
      </c>
      <c r="CE1070" s="7">
        <f t="shared" si="261"/>
        <v>100</v>
      </c>
      <c r="CF1070" s="12">
        <f t="shared" si="262"/>
        <v>19.25</v>
      </c>
    </row>
    <row r="1071" spans="4:84" ht="11.25">
      <c r="D1071" s="12" t="s">
        <v>22</v>
      </c>
      <c r="CC1071" s="7">
        <v>250</v>
      </c>
      <c r="CD1071" s="7">
        <v>250</v>
      </c>
      <c r="CE1071" s="7">
        <f t="shared" si="261"/>
        <v>100</v>
      </c>
      <c r="CF1071" s="12">
        <f t="shared" si="262"/>
        <v>19.25</v>
      </c>
    </row>
    <row r="1072" spans="80:96" ht="11.25">
      <c r="CB1072" s="7">
        <v>1.54</v>
      </c>
      <c r="CC1072" s="7" t="s">
        <v>82</v>
      </c>
      <c r="CD1072" s="7">
        <f>100*CB1072</f>
        <v>154</v>
      </c>
      <c r="CE1072" s="7" t="s">
        <v>83</v>
      </c>
      <c r="CF1072" s="12">
        <f>SUM(CF1064:CF1071)</f>
        <v>154</v>
      </c>
      <c r="CG1072" s="7">
        <f>SUM(E1072,J1072,O1072,T1072,Y1072,AD1072,AI1072,AN1072,AS1072,AX1072,BC1072,BH1072,BM1072,BR1072,BW1072,CB1072)</f>
        <v>1.54</v>
      </c>
      <c r="CH1072" s="11">
        <f>SUM(CG929,CG940,CG951,CG962,CG973,CG984,CG995,CG1006,CG1017,CG1028,CG1039,CG1050,CG1061,CG1072)</f>
        <v>4.67</v>
      </c>
      <c r="CJ1072" s="7">
        <f>SUM(I1072,N1072,S1072,X1072,AC1072,AH1072,AM1072,AR1072,AW1072,BB1072,BG1072,BL1072,BQ1072,BV1072,CA1072,CF1072)</f>
        <v>154</v>
      </c>
      <c r="CK1072" s="7">
        <f>SUM(G1072,L1072,Q1072,V1072,AA1072,AF1072,AK1072,AP1072,AU1072,AZ1072,BE1072,BJ1072,BO1072,BT1072,BY1072,CD1072)</f>
        <v>154</v>
      </c>
      <c r="CL1072" s="7">
        <f>CJ1072-CK1072</f>
        <v>0</v>
      </c>
      <c r="CM1072" s="7" t="s">
        <v>245</v>
      </c>
      <c r="CN1072" s="11">
        <f>SUM(CG929,CG940,CG951,CG962,CG973,CG984,CG995,CG1006,CG1017,CG1028,CG1039,CG1050,CG1061,CG1072)</f>
        <v>4.67</v>
      </c>
      <c r="CO1072" s="11">
        <f>SUM(CJ929,CJ940,CJ951,CJ962,CJ973,CJ984,CJ995,CJ1006,CJ1017,CJ1028,CJ1039,CJ1050,CJ1061,CJ1072)</f>
        <v>466.870962122825</v>
      </c>
      <c r="CP1072" s="11">
        <f>SUM(CK929,CK940,CK951,CK962,CK973,CK984,CK995,CK1006,CK1017,CK1028,CK1039,CK1050,CK1061,CK1072)</f>
        <v>467</v>
      </c>
      <c r="CQ1072" s="7">
        <f>CO1072-CP1072</f>
        <v>-0.12903787717499426</v>
      </c>
      <c r="CR1072" s="7">
        <f>CO1072/CN1072</f>
        <v>99.97236876291757</v>
      </c>
    </row>
    <row r="1073" ht="11.25">
      <c r="CH1073" s="11">
        <f>SUM(CG68:CG1072)</f>
        <v>64.25</v>
      </c>
    </row>
    <row r="1075" spans="1:3" ht="11.25">
      <c r="A1075" s="11" t="s">
        <v>71</v>
      </c>
      <c r="B1075" s="7" t="s">
        <v>72</v>
      </c>
      <c r="C1075" s="7" t="s">
        <v>74</v>
      </c>
    </row>
    <row r="1076" spans="2:39" ht="11.25">
      <c r="B1076" s="7" t="s">
        <v>246</v>
      </c>
      <c r="C1076" s="7" t="s">
        <v>73</v>
      </c>
      <c r="AJ1076" s="7">
        <v>900</v>
      </c>
      <c r="AL1076" s="7">
        <f>AK1076/AJ1076*100</f>
        <v>0</v>
      </c>
      <c r="AM1076" s="12">
        <f>AL1076*$AI$1077</f>
        <v>0</v>
      </c>
    </row>
    <row r="1077" spans="35:90" ht="11.25">
      <c r="AI1077" s="7">
        <v>0.73</v>
      </c>
      <c r="AJ1077" s="7" t="s">
        <v>82</v>
      </c>
      <c r="AK1077" s="7">
        <f>100*AI1077</f>
        <v>73</v>
      </c>
      <c r="AL1077" s="7" t="s">
        <v>83</v>
      </c>
      <c r="AM1077" s="12">
        <f>SUM(AM1076)</f>
        <v>0</v>
      </c>
      <c r="CG1077" s="7">
        <f>SUM(E1077,J1077,O1077,T1077,Y1077,AD1077,AI1077,AN1077,AS1077,AX1077,BC1077,BH1077,BM1077,BR1077,BW1077,CB1077)</f>
        <v>0.73</v>
      </c>
      <c r="CJ1077" s="7">
        <f>SUM(I1077,N1077,S1077,X1077,AC1077,AH1077,AM1077,AR1077,AW1077,BB1077,BG1077,BL1077,BQ1077,BV1077,CA1077,CF1077)</f>
        <v>0</v>
      </c>
      <c r="CK1077" s="7">
        <f>SUM(G1077,L1077,Q1077,V1077,AA1077,AF1077,AK1077,AP1077,AU1077,AZ1077,BE1077,BJ1077,BO1077,BT1077,BY1077,CD1077)</f>
        <v>73</v>
      </c>
      <c r="CL1077" s="7">
        <f>CJ1077-CK1077</f>
        <v>-73</v>
      </c>
    </row>
    <row r="1080" spans="2:3" ht="11.25">
      <c r="B1080" s="7" t="s">
        <v>110</v>
      </c>
      <c r="C1080" s="7" t="s">
        <v>74</v>
      </c>
    </row>
    <row r="1081" spans="2:84" ht="11.25">
      <c r="B1081" s="7" t="s">
        <v>76</v>
      </c>
      <c r="C1081" s="7" t="s">
        <v>73</v>
      </c>
      <c r="F1081" s="7">
        <v>700</v>
      </c>
      <c r="G1081" s="7">
        <v>700</v>
      </c>
      <c r="H1081" s="7">
        <f>G1081/F1081*100</f>
        <v>100</v>
      </c>
      <c r="I1081" s="12">
        <f>H1081*E1082</f>
        <v>5</v>
      </c>
      <c r="P1081" s="7">
        <v>700</v>
      </c>
      <c r="Q1081" s="7">
        <v>700</v>
      </c>
      <c r="R1081" s="7">
        <f>Q1081/P1081*100</f>
        <v>100</v>
      </c>
      <c r="S1081" s="12">
        <f>R1081*O1082</f>
        <v>34</v>
      </c>
      <c r="U1081" s="7">
        <v>700</v>
      </c>
      <c r="V1081" s="7">
        <v>700</v>
      </c>
      <c r="W1081" s="7">
        <f>V1081/U1081*100</f>
        <v>100</v>
      </c>
      <c r="X1081" s="12">
        <f>W1081*T1082</f>
        <v>198</v>
      </c>
      <c r="Z1081" s="7">
        <v>700</v>
      </c>
      <c r="AA1081" s="7">
        <v>700</v>
      </c>
      <c r="AB1081" s="7">
        <f>AA1081/Z1081*100</f>
        <v>100</v>
      </c>
      <c r="AC1081" s="12">
        <f>AB1081*Y1082</f>
        <v>10</v>
      </c>
      <c r="AE1081" s="7">
        <v>700</v>
      </c>
      <c r="AF1081" s="7">
        <v>700</v>
      </c>
      <c r="AG1081" s="7">
        <f>AF1081/AE1081*100</f>
        <v>100</v>
      </c>
      <c r="AH1081" s="12">
        <f>AG1081*AD1082</f>
        <v>5</v>
      </c>
      <c r="AO1081" s="7">
        <v>700</v>
      </c>
      <c r="AP1081" s="7">
        <v>700</v>
      </c>
      <c r="AQ1081" s="7">
        <f>AP1081/AO1081*100</f>
        <v>100</v>
      </c>
      <c r="AR1081" s="12">
        <f>AQ1081*AN1082</f>
        <v>5</v>
      </c>
      <c r="AT1081" s="7">
        <v>700</v>
      </c>
      <c r="AU1081" s="7">
        <v>700</v>
      </c>
      <c r="AV1081" s="7">
        <f>AU1081/AT1081*100</f>
        <v>100</v>
      </c>
      <c r="AW1081" s="12">
        <f>AV1081*AS1082</f>
        <v>14.000000000000002</v>
      </c>
      <c r="AY1081" s="7">
        <v>700</v>
      </c>
      <c r="AZ1081" s="7">
        <v>700</v>
      </c>
      <c r="BA1081" s="7">
        <f>AZ1081/AY1081*100</f>
        <v>100</v>
      </c>
      <c r="BB1081" s="12">
        <f>BA1081*AX1082</f>
        <v>14.000000000000002</v>
      </c>
      <c r="BD1081" s="7">
        <v>700</v>
      </c>
      <c r="BE1081" s="7">
        <v>700</v>
      </c>
      <c r="BF1081" s="7">
        <f>BE1081/BD1081*100</f>
        <v>100</v>
      </c>
      <c r="BG1081" s="12">
        <f>BF1081*BC1082</f>
        <v>28.999999999999996</v>
      </c>
      <c r="BI1081" s="7">
        <v>700</v>
      </c>
      <c r="BJ1081" s="7">
        <v>700</v>
      </c>
      <c r="BK1081" s="7">
        <f>BJ1081/BI1081*100</f>
        <v>100</v>
      </c>
      <c r="BL1081" s="12">
        <f>BK1081*BH1082</f>
        <v>20</v>
      </c>
      <c r="BN1081" s="7">
        <v>700</v>
      </c>
      <c r="BO1081" s="7">
        <v>700</v>
      </c>
      <c r="BP1081" s="7">
        <f>BO1081/BN1081*100</f>
        <v>100</v>
      </c>
      <c r="BQ1081" s="12">
        <f>BP1081*BM1082</f>
        <v>2</v>
      </c>
      <c r="BS1081" s="7">
        <v>700</v>
      </c>
      <c r="BT1081" s="7">
        <v>700</v>
      </c>
      <c r="BU1081" s="7">
        <f>BT1081/BS1081*100</f>
        <v>100</v>
      </c>
      <c r="BV1081" s="12">
        <f>BU1081*BR1082</f>
        <v>1</v>
      </c>
      <c r="BX1081" s="7">
        <v>700</v>
      </c>
      <c r="BY1081" s="7">
        <v>700</v>
      </c>
      <c r="BZ1081" s="7">
        <f>BY1081/BX1081*100</f>
        <v>100</v>
      </c>
      <c r="CA1081" s="12">
        <f>BZ1081*BW1082</f>
        <v>15</v>
      </c>
      <c r="CC1081" s="7">
        <v>700</v>
      </c>
      <c r="CD1081" s="7">
        <v>700</v>
      </c>
      <c r="CE1081" s="7">
        <f>CD1081/CC1081*100</f>
        <v>100</v>
      </c>
      <c r="CF1081" s="12">
        <f>CE1081*CB1082</f>
        <v>1</v>
      </c>
    </row>
    <row r="1082" spans="5:96" ht="11.25">
      <c r="E1082" s="7">
        <v>0.05</v>
      </c>
      <c r="F1082" s="7" t="s">
        <v>82</v>
      </c>
      <c r="G1082" s="7">
        <f>100*E1082</f>
        <v>5</v>
      </c>
      <c r="H1082" s="7" t="s">
        <v>83</v>
      </c>
      <c r="I1082" s="12">
        <f>SUM(I1081)</f>
        <v>5</v>
      </c>
      <c r="O1082" s="7">
        <v>0.34</v>
      </c>
      <c r="P1082" s="7" t="s">
        <v>82</v>
      </c>
      <c r="Q1082" s="7">
        <f>100*O1082</f>
        <v>34</v>
      </c>
      <c r="R1082" s="7" t="s">
        <v>83</v>
      </c>
      <c r="S1082" s="12">
        <f>SUM(S1081)</f>
        <v>34</v>
      </c>
      <c r="T1082" s="7">
        <v>1.98</v>
      </c>
      <c r="U1082" s="7" t="s">
        <v>82</v>
      </c>
      <c r="V1082" s="7">
        <f>100*T1082</f>
        <v>198</v>
      </c>
      <c r="W1082" s="7" t="s">
        <v>83</v>
      </c>
      <c r="X1082" s="12">
        <f>SUM(X1081)</f>
        <v>198</v>
      </c>
      <c r="Y1082" s="7">
        <v>0.1</v>
      </c>
      <c r="Z1082" s="7" t="s">
        <v>82</v>
      </c>
      <c r="AA1082" s="7">
        <f>100*Y1082</f>
        <v>10</v>
      </c>
      <c r="AB1082" s="7" t="s">
        <v>83</v>
      </c>
      <c r="AC1082" s="12">
        <f>SUM(AC1081)</f>
        <v>10</v>
      </c>
      <c r="AD1082" s="7">
        <v>0.05</v>
      </c>
      <c r="AE1082" s="7" t="s">
        <v>82</v>
      </c>
      <c r="AF1082" s="7">
        <f>100*AD1082</f>
        <v>5</v>
      </c>
      <c r="AG1082" s="7" t="s">
        <v>83</v>
      </c>
      <c r="AH1082" s="12">
        <f>SUM(AH1081)</f>
        <v>5</v>
      </c>
      <c r="AN1082" s="7">
        <v>0.05</v>
      </c>
      <c r="AO1082" s="7" t="s">
        <v>82</v>
      </c>
      <c r="AP1082" s="7">
        <f>100*AN1082</f>
        <v>5</v>
      </c>
      <c r="AQ1082" s="7" t="s">
        <v>83</v>
      </c>
      <c r="AR1082" s="12">
        <f>SUM(AR1081)</f>
        <v>5</v>
      </c>
      <c r="AS1082" s="7">
        <v>0.14</v>
      </c>
      <c r="AT1082" s="7" t="s">
        <v>82</v>
      </c>
      <c r="AU1082" s="7">
        <f>100*AS1082</f>
        <v>14.000000000000002</v>
      </c>
      <c r="AV1082" s="7" t="s">
        <v>83</v>
      </c>
      <c r="AW1082" s="12">
        <f>SUM(AW1081)</f>
        <v>14.000000000000002</v>
      </c>
      <c r="AX1082" s="7">
        <v>0.14</v>
      </c>
      <c r="AY1082" s="7" t="s">
        <v>82</v>
      </c>
      <c r="AZ1082" s="7">
        <f>100*AX1082</f>
        <v>14.000000000000002</v>
      </c>
      <c r="BA1082" s="7" t="s">
        <v>83</v>
      </c>
      <c r="BB1082" s="12">
        <f>SUM(BB1081)</f>
        <v>14.000000000000002</v>
      </c>
      <c r="BC1082" s="7">
        <v>0.29</v>
      </c>
      <c r="BD1082" s="7" t="s">
        <v>82</v>
      </c>
      <c r="BE1082" s="7">
        <f>100*BC1082</f>
        <v>28.999999999999996</v>
      </c>
      <c r="BF1082" s="7" t="s">
        <v>83</v>
      </c>
      <c r="BG1082" s="12">
        <f>SUM(BG1081)</f>
        <v>28.999999999999996</v>
      </c>
      <c r="BH1082" s="7">
        <v>0.2</v>
      </c>
      <c r="BI1082" s="7" t="s">
        <v>82</v>
      </c>
      <c r="BJ1082" s="7">
        <f>100*BH1082</f>
        <v>20</v>
      </c>
      <c r="BK1082" s="7" t="s">
        <v>83</v>
      </c>
      <c r="BL1082" s="12">
        <f>SUM(BL1081)</f>
        <v>20</v>
      </c>
      <c r="BM1082" s="7">
        <v>0.02</v>
      </c>
      <c r="BN1082" s="7" t="s">
        <v>82</v>
      </c>
      <c r="BO1082" s="7">
        <f>100*BM1082</f>
        <v>2</v>
      </c>
      <c r="BP1082" s="7" t="s">
        <v>83</v>
      </c>
      <c r="BQ1082" s="12">
        <f>SUM(BQ1081)</f>
        <v>2</v>
      </c>
      <c r="BR1082" s="7">
        <v>0.01</v>
      </c>
      <c r="BS1082" s="7" t="s">
        <v>82</v>
      </c>
      <c r="BT1082" s="7">
        <f>100*BR1082</f>
        <v>1</v>
      </c>
      <c r="BU1082" s="7" t="s">
        <v>83</v>
      </c>
      <c r="BV1082" s="12">
        <f>SUM(BV1081)</f>
        <v>1</v>
      </c>
      <c r="BW1082" s="7">
        <v>0.15</v>
      </c>
      <c r="BX1082" s="7" t="s">
        <v>82</v>
      </c>
      <c r="BY1082" s="7">
        <f>100*BW1082</f>
        <v>15</v>
      </c>
      <c r="BZ1082" s="7" t="s">
        <v>83</v>
      </c>
      <c r="CA1082" s="12">
        <f>SUM(CA1081)</f>
        <v>15</v>
      </c>
      <c r="CB1082" s="7">
        <v>0.01</v>
      </c>
      <c r="CC1082" s="7" t="s">
        <v>82</v>
      </c>
      <c r="CD1082" s="7">
        <f>100*CB1082</f>
        <v>1</v>
      </c>
      <c r="CE1082" s="7" t="s">
        <v>83</v>
      </c>
      <c r="CF1082" s="12">
        <f>SUM(CF1081)</f>
        <v>1</v>
      </c>
      <c r="CG1082" s="7">
        <f>SUM(E1082,J1082,O1082,T1082,Y1082,AD1082,AI1082,AN1082,AS1082,AX1082,BC1082,BH1082,BM1082,BR1082,BW1082,CB1082)</f>
        <v>3.53</v>
      </c>
      <c r="CH1082" s="11">
        <f>SUM(CG1077,CG1082)</f>
        <v>4.26</v>
      </c>
      <c r="CJ1082" s="7">
        <f>SUM(I1082,N1082,S1082,X1082,AC1082,AH1082,AM1082,AR1082,AW1082,BB1082,BG1082,BL1082,BQ1082,BV1082,CA1082,CF1082)</f>
        <v>353</v>
      </c>
      <c r="CK1082" s="7">
        <f>SUM(G1082,L1082,Q1082,V1082,AA1082,AF1082,AK1082,AP1082,AU1082,AZ1082,BE1082,BJ1082,BO1082,BT1082,BY1082,CD1082)</f>
        <v>353</v>
      </c>
      <c r="CL1082" s="7">
        <f>CJ1082-CK1082</f>
        <v>0</v>
      </c>
      <c r="CM1082" s="7" t="s">
        <v>80</v>
      </c>
      <c r="CN1082" s="11">
        <f>SUM(CG1077,CG1082)</f>
        <v>4.26</v>
      </c>
      <c r="CO1082" s="11">
        <f>SUM(CJ1077,CJ1082)</f>
        <v>353</v>
      </c>
      <c r="CP1082" s="11">
        <f>SUM(CK1077,CK1082)</f>
        <v>426</v>
      </c>
      <c r="CQ1082" s="7">
        <f>CO1082-CP1082</f>
        <v>-73</v>
      </c>
      <c r="CR1082" s="7">
        <f>CO1082/CN1082</f>
        <v>82.86384976525822</v>
      </c>
    </row>
    <row r="1085" spans="2:96" ht="11.25">
      <c r="B1085" s="11" t="s">
        <v>88</v>
      </c>
      <c r="E1085" s="11">
        <f>SUM(E13:E1084)</f>
        <v>1.5400000000000003</v>
      </c>
      <c r="F1085" s="11" t="s">
        <v>89</v>
      </c>
      <c r="G1085" s="11">
        <f>100*E1085</f>
        <v>154.00000000000003</v>
      </c>
      <c r="H1085" s="11" t="s">
        <v>83</v>
      </c>
      <c r="I1085" s="17">
        <f>SUM(I13,I24,I81,I107,I210,I131,I243,I254,I265,I1082)</f>
        <v>154</v>
      </c>
      <c r="J1085" s="11">
        <f>SUM(J13:J1084)</f>
        <v>0.48000000000000004</v>
      </c>
      <c r="K1085" s="11" t="s">
        <v>89</v>
      </c>
      <c r="L1085" s="11">
        <f>100*J1085</f>
        <v>48.00000000000001</v>
      </c>
      <c r="M1085" s="11" t="s">
        <v>83</v>
      </c>
      <c r="N1085" s="17">
        <f>SUM(N13,N24,N210,N265,N287)</f>
        <v>48</v>
      </c>
      <c r="O1085" s="11">
        <f>SUM(O13:O1084)</f>
        <v>3.2699999999999996</v>
      </c>
      <c r="P1085" s="11" t="s">
        <v>89</v>
      </c>
      <c r="Q1085" s="11">
        <f>100*O1085</f>
        <v>326.99999999999994</v>
      </c>
      <c r="R1085" s="11" t="s">
        <v>83</v>
      </c>
      <c r="S1085" s="17">
        <f>SUM(S13,S24,,S29,S68,S1082)</f>
        <v>169.5</v>
      </c>
      <c r="T1085" s="11">
        <f>SUM(T13:T1084)</f>
        <v>21.319999999999997</v>
      </c>
      <c r="U1085" s="11" t="s">
        <v>89</v>
      </c>
      <c r="V1085" s="11">
        <f>100*T1085</f>
        <v>2131.9999999999995</v>
      </c>
      <c r="W1085" s="11" t="s">
        <v>83</v>
      </c>
      <c r="X1085" s="17">
        <f>SUM(X13,X24,X33,X81,X94,X107,X131,X1082)</f>
        <v>2132</v>
      </c>
      <c r="Y1085" s="11">
        <f>SUM(Y13:Y1084)</f>
        <v>14.569999999999999</v>
      </c>
      <c r="Z1085" s="11" t="s">
        <v>89</v>
      </c>
      <c r="AA1085" s="11">
        <f>100*Y1085</f>
        <v>1456.9999999999998</v>
      </c>
      <c r="AB1085" s="11" t="s">
        <v>83</v>
      </c>
      <c r="AC1085" s="17">
        <f>SUM(AC13,AC24,AC142,AC153,AC164,AC175,AC186,AC1082)</f>
        <v>1395.2003209802392</v>
      </c>
      <c r="AD1085" s="16">
        <f>SUM(AD13:AD1084)</f>
        <v>8.45</v>
      </c>
      <c r="AE1085" s="11" t="s">
        <v>89</v>
      </c>
      <c r="AF1085" s="11">
        <f>100*AD1085</f>
        <v>844.9999999999999</v>
      </c>
      <c r="AG1085" s="11" t="s">
        <v>83</v>
      </c>
      <c r="AH1085" s="17">
        <f>SUM(AH13,AH24,AH38,AH44,AH55,AH210,AH221,AH232,AH243,AH265,AH276,AH287,AH309,AH1082)</f>
        <v>866.7288114603244</v>
      </c>
      <c r="AI1085" s="11">
        <f>SUM(AI13:AI1084)</f>
        <v>8.68</v>
      </c>
      <c r="AJ1085" s="11" t="s">
        <v>89</v>
      </c>
      <c r="AK1085" s="11">
        <f>100*AI1085</f>
        <v>868</v>
      </c>
      <c r="AL1085" s="11" t="s">
        <v>83</v>
      </c>
      <c r="AM1085" s="17">
        <f>SUM(AM13,AM24,AM107,AM131,AM199,AM1077)</f>
        <v>795</v>
      </c>
      <c r="AN1085" s="11">
        <f>SUM(AN13:AN1084)</f>
        <v>1.5400000000000003</v>
      </c>
      <c r="AO1085" s="11" t="s">
        <v>89</v>
      </c>
      <c r="AP1085" s="11">
        <f>100*AN1085</f>
        <v>154.00000000000003</v>
      </c>
      <c r="AQ1085" s="11" t="s">
        <v>83</v>
      </c>
      <c r="AR1085" s="17">
        <f>SUM(AR13,AR24,AR298,AR309,AR320,AR624,AR635,AR646,AR1082)</f>
        <v>149.5648057488996</v>
      </c>
      <c r="AS1085" s="11">
        <f>SUM(AS13:AS1084)</f>
        <v>6.04</v>
      </c>
      <c r="AT1085" s="11" t="s">
        <v>89</v>
      </c>
      <c r="AU1085" s="11">
        <f>100*AS1085</f>
        <v>604</v>
      </c>
      <c r="AV1085" s="11" t="s">
        <v>83</v>
      </c>
      <c r="AW1085" s="17">
        <f>SUM(AW13,AW24,AW324,AW328,AW332,AW336,AW340,AW344,AW348,AW352,AW356,AW1082)</f>
        <v>604</v>
      </c>
      <c r="AX1085" s="11">
        <f>SUM(AX13:AX1084)</f>
        <v>4.079999999999999</v>
      </c>
      <c r="AY1085" s="11" t="s">
        <v>89</v>
      </c>
      <c r="AZ1085" s="11">
        <f>100*AX1085</f>
        <v>407.99999999999994</v>
      </c>
      <c r="BA1085" s="11" t="s">
        <v>83</v>
      </c>
      <c r="BB1085" s="17">
        <f>SUM(BB13,BB24,BB367,BB378,BB389,BB400,BB411,BB422,BB433,BB444,BB455,BB466,BB477,BB488,BB493,BB497,BB502,BB506,BB510,BB514,BB613,BB624,BB635,BB646,BB1082)</f>
        <v>408</v>
      </c>
      <c r="BC1085" s="11">
        <f>SUM(BC13:BC1084)</f>
        <v>10.35</v>
      </c>
      <c r="BD1085" s="11" t="s">
        <v>89</v>
      </c>
      <c r="BE1085" s="11">
        <f>100*BC1085</f>
        <v>1035</v>
      </c>
      <c r="BF1085" s="11" t="s">
        <v>83</v>
      </c>
      <c r="BG1085" s="17">
        <f>SUM(BG13,BG24,BG120,BG131,BG547,BG558,BG1082)</f>
        <v>1035</v>
      </c>
      <c r="BH1085" s="11">
        <f>SUM(BH13:BH1084)</f>
        <v>3.8400000000000003</v>
      </c>
      <c r="BI1085" s="11" t="s">
        <v>89</v>
      </c>
      <c r="BJ1085" s="11">
        <f>100*BH1085</f>
        <v>384.00000000000006</v>
      </c>
      <c r="BK1085" s="11" t="s">
        <v>83</v>
      </c>
      <c r="BL1085" s="17">
        <f>SUM(BL13,BL24,BL120,BL131,BL569,BL1082)</f>
        <v>384</v>
      </c>
      <c r="BM1085" s="11">
        <f>SUM(BM13:BM1084)</f>
        <v>1.7200000000000002</v>
      </c>
      <c r="BN1085" s="11" t="s">
        <v>89</v>
      </c>
      <c r="BO1085" s="11">
        <f>100*BM1085</f>
        <v>172.00000000000003</v>
      </c>
      <c r="BP1085" s="11" t="s">
        <v>83</v>
      </c>
      <c r="BQ1085" s="17">
        <f>SUM(BQ13,BQ24,BQ131,BQ525,BQ536,BQ547,BQ1082)</f>
        <v>172</v>
      </c>
      <c r="BR1085" s="11">
        <f>SUM(BR13:BR1084)</f>
        <v>3.2199999999999998</v>
      </c>
      <c r="BS1085" s="11" t="s">
        <v>89</v>
      </c>
      <c r="BT1085" s="11">
        <f>100*BR1085</f>
        <v>322</v>
      </c>
      <c r="BU1085" s="11" t="s">
        <v>83</v>
      </c>
      <c r="BV1085" s="17">
        <f>SUM(BV13,BV24,BV580,BV591,BV602,BV657,BV668,BV1082)</f>
        <v>323.60757165776926</v>
      </c>
      <c r="BW1085" s="16">
        <f>SUM(BW13:BW1084)</f>
        <v>4.95</v>
      </c>
      <c r="BX1085" s="11" t="s">
        <v>89</v>
      </c>
      <c r="BY1085" s="11">
        <f>100*BW1085</f>
        <v>495</v>
      </c>
      <c r="BZ1085" s="11" t="s">
        <v>83</v>
      </c>
      <c r="CA1085" s="17">
        <f>SUM(CA13,CA24,CA679,CA690,CA701,CA712,CA723,CA734,CA745,CA756,CA767,CA778,CA789,CA800,CA811,CA822,CA833,CA844,CA855,CA866,CA877,CA888,CA899,CA910,CA914,CA918,CA1082)</f>
        <v>494.7348484848485</v>
      </c>
      <c r="CB1085" s="11">
        <f>SUM(CB13:CB1084)</f>
        <v>5.95</v>
      </c>
      <c r="CC1085" s="11" t="s">
        <v>89</v>
      </c>
      <c r="CD1085" s="11">
        <f>100*CB1085</f>
        <v>595</v>
      </c>
      <c r="CE1085" s="11" t="s">
        <v>83</v>
      </c>
      <c r="CF1085" s="17">
        <f>SUM(CF13,CF24,CF929,CF940,CF951,CF962,CF973,CF984,CF995,CF1006,CF1017,CF1028,CF1039,CF1050,CF1061,CF1072,CF1082)</f>
        <v>594.870962122825</v>
      </c>
      <c r="CG1085" s="16">
        <f>SUM(CG13:CG1084)</f>
        <v>100.00000000000003</v>
      </c>
      <c r="CH1085" s="16">
        <f>SUM(CH24,CH55,CH1073,CH1082)</f>
        <v>100</v>
      </c>
      <c r="CJ1085" s="7">
        <f>SUM(I1085,N1085,S1085,X1085,AC1085,AH1085,AM1085,AR1085,AW1085,BB1085,BG1085,BL1085,BQ1085,BV1085,CA1085,CF1085)</f>
        <v>9726.207320454905</v>
      </c>
      <c r="CK1085" s="7">
        <f>SUM(G1085,L1085,Q1085,V1085,AA1085,AF1085,AK1085,AP1085,AU1085,AZ1085,BE1085,BJ1085,BO1085,BT1085,BY1085,CD1085)</f>
        <v>10000</v>
      </c>
      <c r="CL1085" s="7">
        <f>CJ1085-CK1085</f>
        <v>-273.79267954509487</v>
      </c>
      <c r="CN1085" s="11">
        <f>SUM(CN24,CN55,CN58,CN1082)</f>
        <v>100</v>
      </c>
      <c r="CO1085" s="11">
        <f>SUM(CO24,CO55,CO58,CO1082)</f>
        <v>9726.207320454905</v>
      </c>
      <c r="CP1085" s="11">
        <f>SUM(CP24,CP55,CP58,CP1082)</f>
        <v>10000</v>
      </c>
      <c r="CQ1085" s="11">
        <f>CO1085-CP1085</f>
        <v>-273.79267954509487</v>
      </c>
      <c r="CR1085" s="11">
        <f>CO1085/CN1085</f>
        <v>97.26207320454905</v>
      </c>
    </row>
    <row r="1086" spans="85:96" ht="11.25">
      <c r="CG1086" s="16">
        <f>SUM(E1085,J1085,O1085,T1085,Y1085,AE1085,AD1085,AE1085,AI1085,AN1085,AS1085,AX1085,BC1085,BH1085,BM1085,BR1085,BW1085,CB1085)</f>
        <v>100</v>
      </c>
      <c r="CJ1086" s="7">
        <f>SUM(CJ13:CJ1084)</f>
        <v>9726.207320454905</v>
      </c>
      <c r="CK1086" s="7">
        <f>SUM(CK13:CK1084)</f>
        <v>10000</v>
      </c>
      <c r="CL1086" s="7">
        <f>SUM(CL13:CL1084)</f>
        <v>-273.7926795450938</v>
      </c>
      <c r="CR1086" s="7" t="s">
        <v>111</v>
      </c>
    </row>
    <row r="1088" ht="11.25">
      <c r="CG1088" s="19"/>
    </row>
  </sheetData>
  <sheetProtection/>
  <mergeCells count="31">
    <mergeCell ref="A2:B4"/>
    <mergeCell ref="C2:C4"/>
    <mergeCell ref="D2:D4"/>
    <mergeCell ref="E2:I2"/>
    <mergeCell ref="J2:N2"/>
    <mergeCell ref="O2:S2"/>
    <mergeCell ref="BW2:CA2"/>
    <mergeCell ref="CB2:CF2"/>
    <mergeCell ref="CG2:CG4"/>
    <mergeCell ref="CH2:CH4"/>
    <mergeCell ref="AX2:BB2"/>
    <mergeCell ref="BC2:BG2"/>
    <mergeCell ref="BH2:BL2"/>
    <mergeCell ref="BM2:BQ2"/>
    <mergeCell ref="BR2:BV2"/>
    <mergeCell ref="AD2:AH2"/>
    <mergeCell ref="AI2:AM2"/>
    <mergeCell ref="AN2:AR2"/>
    <mergeCell ref="AS2:AW2"/>
    <mergeCell ref="T2:X2"/>
    <mergeCell ref="Y2:AC2"/>
    <mergeCell ref="CR3:CR4"/>
    <mergeCell ref="CM3:CM4"/>
    <mergeCell ref="CN3:CN4"/>
    <mergeCell ref="CO3:CO4"/>
    <mergeCell ref="CJ2:CJ4"/>
    <mergeCell ref="CP3:CP4"/>
    <mergeCell ref="CQ3:CQ4"/>
    <mergeCell ref="CM2:CR2"/>
    <mergeCell ref="CK2:CK4"/>
    <mergeCell ref="CL2:CL4"/>
  </mergeCells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64"/>
  <sheetViews>
    <sheetView zoomScalePageLayoutView="0" workbookViewId="0" topLeftCell="A1">
      <selection activeCell="C41" sqref="C41"/>
    </sheetView>
  </sheetViews>
  <sheetFormatPr defaultColWidth="9.140625" defaultRowHeight="12.75"/>
  <cols>
    <col min="1" max="1" width="33.00390625" style="169" customWidth="1"/>
    <col min="2" max="2" width="8.00390625" style="169" customWidth="1"/>
    <col min="3" max="14" width="7.140625" style="169" customWidth="1"/>
    <col min="15" max="15" width="6.140625" style="169" customWidth="1"/>
    <col min="16" max="16" width="13.57421875" style="169" bestFit="1" customWidth="1"/>
    <col min="17" max="17" width="15.140625" style="169" bestFit="1" customWidth="1"/>
    <col min="18" max="18" width="14.140625" style="169" bestFit="1" customWidth="1"/>
    <col min="19" max="16384" width="9.140625" style="169" customWidth="1"/>
  </cols>
  <sheetData>
    <row r="1" spans="1:15" ht="23.25" customHeight="1">
      <c r="A1" s="281" t="s">
        <v>291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281"/>
      <c r="O1" s="281"/>
    </row>
    <row r="2" spans="1:15" ht="12.75">
      <c r="A2" s="282" t="s">
        <v>292</v>
      </c>
      <c r="B2" s="282"/>
      <c r="C2" s="282"/>
      <c r="D2" s="282"/>
      <c r="E2" s="282"/>
      <c r="F2" s="282"/>
      <c r="G2" s="282"/>
      <c r="H2" s="282"/>
      <c r="I2" s="282"/>
      <c r="J2" s="282"/>
      <c r="K2" s="282"/>
      <c r="L2" s="282"/>
      <c r="M2" s="282"/>
      <c r="N2" s="282"/>
      <c r="O2" s="282"/>
    </row>
    <row r="3" spans="1:15" ht="12.75">
      <c r="A3" s="170"/>
      <c r="B3" s="171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</row>
    <row r="4" spans="1:14" ht="12.75">
      <c r="A4" s="172" t="s">
        <v>334</v>
      </c>
      <c r="B4"/>
      <c r="C4"/>
      <c r="D4"/>
      <c r="E4"/>
      <c r="F4"/>
      <c r="G4"/>
      <c r="H4"/>
      <c r="I4"/>
      <c r="J4"/>
      <c r="K4"/>
      <c r="L4"/>
      <c r="M4"/>
      <c r="N4"/>
    </row>
    <row r="5" spans="1:2" ht="12.75">
      <c r="A5" s="173"/>
      <c r="B5" s="173"/>
    </row>
    <row r="6" spans="1:15" ht="17.25" customHeight="1">
      <c r="A6" s="283" t="s">
        <v>260</v>
      </c>
      <c r="B6" s="285" t="s">
        <v>90</v>
      </c>
      <c r="C6" s="287">
        <v>2010</v>
      </c>
      <c r="D6" s="288"/>
      <c r="E6" s="288"/>
      <c r="F6" s="288"/>
      <c r="G6" s="288"/>
      <c r="H6" s="289"/>
      <c r="I6" s="287">
        <v>2011</v>
      </c>
      <c r="J6" s="288"/>
      <c r="K6" s="288"/>
      <c r="L6" s="288"/>
      <c r="M6" s="288"/>
      <c r="N6" s="289"/>
      <c r="O6" s="174"/>
    </row>
    <row r="7" spans="1:15" ht="17.25" customHeight="1">
      <c r="A7" s="284"/>
      <c r="B7" s="286"/>
      <c r="C7" s="192" t="s">
        <v>268</v>
      </c>
      <c r="D7" s="191" t="s">
        <v>269</v>
      </c>
      <c r="E7" s="190" t="s">
        <v>270</v>
      </c>
      <c r="F7" s="192" t="s">
        <v>271</v>
      </c>
      <c r="G7" s="191" t="s">
        <v>272</v>
      </c>
      <c r="H7" s="190" t="s">
        <v>261</v>
      </c>
      <c r="I7" s="193" t="s">
        <v>262</v>
      </c>
      <c r="J7" s="193" t="s">
        <v>263</v>
      </c>
      <c r="K7" s="193" t="s">
        <v>264</v>
      </c>
      <c r="L7" s="190" t="s">
        <v>293</v>
      </c>
      <c r="M7" s="191" t="s">
        <v>294</v>
      </c>
      <c r="N7" s="190" t="s">
        <v>295</v>
      </c>
      <c r="O7" s="174"/>
    </row>
    <row r="8" spans="1:16" ht="16.5" customHeight="1">
      <c r="A8" s="175" t="s">
        <v>13</v>
      </c>
      <c r="B8" s="176">
        <v>28.219999999999995</v>
      </c>
      <c r="C8" s="120">
        <v>101.24241062053035</v>
      </c>
      <c r="D8" s="120">
        <v>101.24241062053035</v>
      </c>
      <c r="E8" s="120">
        <v>101.24241062053035</v>
      </c>
      <c r="F8" s="120">
        <v>101.24241062053036</v>
      </c>
      <c r="G8" s="120">
        <v>101.24241062053036</v>
      </c>
      <c r="H8" s="120">
        <v>101.24241062053036</v>
      </c>
      <c r="I8" s="120">
        <v>103.28835931963145</v>
      </c>
      <c r="J8" s="120">
        <v>103.28835931963145</v>
      </c>
      <c r="K8" s="120">
        <v>103.28835931963145</v>
      </c>
      <c r="L8" s="120">
        <v>103.28835931963145</v>
      </c>
      <c r="M8" s="120">
        <v>103.28835931963145</v>
      </c>
      <c r="N8" s="121">
        <v>103.28835931963145</v>
      </c>
      <c r="O8" s="177"/>
      <c r="P8" s="194"/>
    </row>
    <row r="9" spans="1:16" ht="16.5" customHeight="1">
      <c r="A9" s="175" t="s">
        <v>249</v>
      </c>
      <c r="B9" s="179">
        <v>3.27</v>
      </c>
      <c r="C9" s="119">
        <v>100</v>
      </c>
      <c r="D9" s="119">
        <v>100</v>
      </c>
      <c r="E9" s="119">
        <v>100</v>
      </c>
      <c r="F9" s="119">
        <v>100</v>
      </c>
      <c r="G9" s="119">
        <v>100</v>
      </c>
      <c r="H9" s="119">
        <v>100</v>
      </c>
      <c r="I9" s="119">
        <v>100</v>
      </c>
      <c r="J9" s="119">
        <v>100</v>
      </c>
      <c r="K9" s="119">
        <v>100</v>
      </c>
      <c r="L9" s="119">
        <v>100</v>
      </c>
      <c r="M9" s="119">
        <v>100</v>
      </c>
      <c r="N9" s="122">
        <v>101.00844619193242</v>
      </c>
      <c r="O9" s="177"/>
      <c r="P9" s="194"/>
    </row>
    <row r="10" spans="1:18" ht="16.5" customHeight="1">
      <c r="A10" s="175" t="s">
        <v>250</v>
      </c>
      <c r="B10" s="179">
        <v>64.2</v>
      </c>
      <c r="C10" s="119">
        <v>100.91128701204936</v>
      </c>
      <c r="D10" s="119">
        <v>100.71220901067798</v>
      </c>
      <c r="E10" s="119">
        <v>100.74042374660989</v>
      </c>
      <c r="F10" s="119">
        <v>101.65149482774368</v>
      </c>
      <c r="G10" s="119">
        <v>102.00240556054054</v>
      </c>
      <c r="H10" s="119">
        <v>102.13731238324418</v>
      </c>
      <c r="I10" s="119">
        <v>102.24983335937675</v>
      </c>
      <c r="J10" s="119">
        <v>104.29216777630897</v>
      </c>
      <c r="K10" s="119">
        <v>105.01332987509765</v>
      </c>
      <c r="L10" s="119">
        <v>104.88332310453715</v>
      </c>
      <c r="M10" s="119">
        <v>104.85136810657382</v>
      </c>
      <c r="N10" s="122">
        <v>104.79905815740305</v>
      </c>
      <c r="O10" s="195"/>
      <c r="P10" s="196"/>
      <c r="Q10" s="196"/>
      <c r="R10" s="196"/>
    </row>
    <row r="11" spans="1:16" ht="16.5" customHeight="1">
      <c r="A11" s="180" t="s">
        <v>251</v>
      </c>
      <c r="B11" s="181">
        <v>1.8</v>
      </c>
      <c r="C11" s="123">
        <v>109.45462174411362</v>
      </c>
      <c r="D11" s="123">
        <v>109.45462174411362</v>
      </c>
      <c r="E11" s="123">
        <v>109.45462174411362</v>
      </c>
      <c r="F11" s="123">
        <v>109.45462174411362</v>
      </c>
      <c r="G11" s="123">
        <v>109.45462174411362</v>
      </c>
      <c r="H11" s="123">
        <v>109.45462174411362</v>
      </c>
      <c r="I11" s="123">
        <v>109.45462174411362</v>
      </c>
      <c r="J11" s="123">
        <v>113.46293429384914</v>
      </c>
      <c r="K11" s="123">
        <v>116.20258299147056</v>
      </c>
      <c r="L11" s="123">
        <v>116.20258299147056</v>
      </c>
      <c r="M11" s="123">
        <v>116.20258299147056</v>
      </c>
      <c r="N11" s="124">
        <v>116.20258299147056</v>
      </c>
      <c r="O11" s="174"/>
      <c r="P11" s="194"/>
    </row>
    <row r="12" spans="1:16" ht="16.5" customHeight="1">
      <c r="A12" s="180" t="s">
        <v>49</v>
      </c>
      <c r="B12" s="181">
        <v>12.680000000000003</v>
      </c>
      <c r="C12" s="123">
        <v>91.15951134037473</v>
      </c>
      <c r="D12" s="123">
        <v>91.15951134037473</v>
      </c>
      <c r="E12" s="123">
        <v>91.15951134037473</v>
      </c>
      <c r="F12" s="123">
        <v>91.15951134037473</v>
      </c>
      <c r="G12" s="123">
        <v>91.15951134037473</v>
      </c>
      <c r="H12" s="123">
        <v>91.15951134037473</v>
      </c>
      <c r="I12" s="123">
        <v>91.15951134037472</v>
      </c>
      <c r="J12" s="123">
        <v>91.15951134037472</v>
      </c>
      <c r="K12" s="123">
        <v>91.15951134037472</v>
      </c>
      <c r="L12" s="123">
        <v>91.15951134037472</v>
      </c>
      <c r="M12" s="123">
        <v>91.15951134037472</v>
      </c>
      <c r="N12" s="124">
        <v>91.15951134037472</v>
      </c>
      <c r="O12" s="174"/>
      <c r="P12" s="194"/>
    </row>
    <row r="13" spans="1:16" ht="16.5" customHeight="1">
      <c r="A13" s="180" t="s">
        <v>99</v>
      </c>
      <c r="B13" s="181">
        <v>4.22</v>
      </c>
      <c r="C13" s="123">
        <v>113.17705376650042</v>
      </c>
      <c r="D13" s="123">
        <v>113.17705376650042</v>
      </c>
      <c r="E13" s="123">
        <v>113.17705376650042</v>
      </c>
      <c r="F13" s="123">
        <v>113.17705376650042</v>
      </c>
      <c r="G13" s="123">
        <v>113.17705376650042</v>
      </c>
      <c r="H13" s="123">
        <v>113.17705376650042</v>
      </c>
      <c r="I13" s="123">
        <v>113.1770537665004</v>
      </c>
      <c r="J13" s="123">
        <v>117.27977640735436</v>
      </c>
      <c r="K13" s="123">
        <v>119.35709320268076</v>
      </c>
      <c r="L13" s="123">
        <v>119.35709320268076</v>
      </c>
      <c r="M13" s="123">
        <v>119.35709320268076</v>
      </c>
      <c r="N13" s="124">
        <v>119.35709320268076</v>
      </c>
      <c r="O13" s="174"/>
      <c r="P13" s="194"/>
    </row>
    <row r="14" spans="1:16" ht="16.5" customHeight="1">
      <c r="A14" s="180" t="s">
        <v>75</v>
      </c>
      <c r="B14" s="181">
        <v>3.42</v>
      </c>
      <c r="C14" s="123">
        <v>110.16342877512295</v>
      </c>
      <c r="D14" s="123">
        <v>110.16342877512295</v>
      </c>
      <c r="E14" s="123">
        <v>110.16342877512295</v>
      </c>
      <c r="F14" s="123">
        <v>110.16342877512295</v>
      </c>
      <c r="G14" s="123">
        <v>110.16342877512295</v>
      </c>
      <c r="H14" s="123">
        <v>110.16342877512295</v>
      </c>
      <c r="I14" s="123">
        <v>110.16342877512295</v>
      </c>
      <c r="J14" s="123">
        <v>114.21626686656674</v>
      </c>
      <c r="K14" s="123">
        <v>117.3310184942494</v>
      </c>
      <c r="L14" s="123">
        <v>117.3310184942494</v>
      </c>
      <c r="M14" s="123">
        <v>117.3310184942494</v>
      </c>
      <c r="N14" s="124">
        <v>117.3310184942494</v>
      </c>
      <c r="O14" s="174"/>
      <c r="P14" s="194"/>
    </row>
    <row r="15" spans="1:16" ht="16.5" customHeight="1">
      <c r="A15" s="180" t="s">
        <v>101</v>
      </c>
      <c r="B15" s="181">
        <v>5.17</v>
      </c>
      <c r="C15" s="123">
        <v>103.27918324770891</v>
      </c>
      <c r="D15" s="123">
        <v>103.27918324770891</v>
      </c>
      <c r="E15" s="123">
        <v>103.27918324770891</v>
      </c>
      <c r="F15" s="123">
        <v>103.27918324770891</v>
      </c>
      <c r="G15" s="123">
        <v>103.27918324770891</v>
      </c>
      <c r="H15" s="123">
        <v>103.27918324770891</v>
      </c>
      <c r="I15" s="123">
        <v>103.27918324770891</v>
      </c>
      <c r="J15" s="123">
        <v>106.42675404664664</v>
      </c>
      <c r="K15" s="123">
        <v>108.79534639044408</v>
      </c>
      <c r="L15" s="123">
        <v>108.79534639044408</v>
      </c>
      <c r="M15" s="123">
        <v>108.79534639044408</v>
      </c>
      <c r="N15" s="124">
        <v>108.79534639044408</v>
      </c>
      <c r="O15" s="174"/>
      <c r="P15" s="194"/>
    </row>
    <row r="16" spans="1:16" ht="16.5" customHeight="1">
      <c r="A16" s="180" t="s">
        <v>252</v>
      </c>
      <c r="B16" s="181">
        <v>10.61</v>
      </c>
      <c r="C16" s="123">
        <v>102.36614898726727</v>
      </c>
      <c r="D16" s="123">
        <v>101.16061066605045</v>
      </c>
      <c r="E16" s="123">
        <v>101.16061066605045</v>
      </c>
      <c r="F16" s="123">
        <v>103.95553129788709</v>
      </c>
      <c r="G16" s="123">
        <v>105.0959455100713</v>
      </c>
      <c r="H16" s="123">
        <v>105.51557162276485</v>
      </c>
      <c r="I16" s="123">
        <v>105.22547502273363</v>
      </c>
      <c r="J16" s="123">
        <v>109.37249091160535</v>
      </c>
      <c r="K16" s="123">
        <v>109.90374552729659</v>
      </c>
      <c r="L16" s="123">
        <v>108.15090967371711</v>
      </c>
      <c r="M16" s="123">
        <v>107.64688702404715</v>
      </c>
      <c r="N16" s="124">
        <v>106.9813822008022</v>
      </c>
      <c r="O16" s="174"/>
      <c r="P16" s="194"/>
    </row>
    <row r="17" spans="1:16" ht="24" customHeight="1">
      <c r="A17" s="180" t="s">
        <v>253</v>
      </c>
      <c r="B17" s="181">
        <v>0.64</v>
      </c>
      <c r="C17" s="123">
        <v>100</v>
      </c>
      <c r="D17" s="123">
        <v>100</v>
      </c>
      <c r="E17" s="123">
        <v>100</v>
      </c>
      <c r="F17" s="123">
        <v>100</v>
      </c>
      <c r="G17" s="123">
        <v>100</v>
      </c>
      <c r="H17" s="123">
        <v>100</v>
      </c>
      <c r="I17" s="123">
        <v>101.23134328358209</v>
      </c>
      <c r="J17" s="123">
        <v>102.06467661691542</v>
      </c>
      <c r="K17" s="123">
        <v>102.06467661691542</v>
      </c>
      <c r="L17" s="123">
        <v>102.06467661691542</v>
      </c>
      <c r="M17" s="123">
        <v>101.5453256970959</v>
      </c>
      <c r="N17" s="124">
        <v>102.10088125265146</v>
      </c>
      <c r="O17" s="197">
        <v>3</v>
      </c>
      <c r="P17" s="194"/>
    </row>
    <row r="18" spans="1:16" ht="16.5" customHeight="1">
      <c r="A18" s="180" t="s">
        <v>254</v>
      </c>
      <c r="B18" s="181">
        <v>3.91</v>
      </c>
      <c r="C18" s="123">
        <v>100.18280070180245</v>
      </c>
      <c r="D18" s="123">
        <v>100.18280070180245</v>
      </c>
      <c r="E18" s="123">
        <v>100.18280070180245</v>
      </c>
      <c r="F18" s="123">
        <v>101.38383437614175</v>
      </c>
      <c r="G18" s="123">
        <v>101.66969328492266</v>
      </c>
      <c r="H18" s="123">
        <v>102.62770692516136</v>
      </c>
      <c r="I18" s="123">
        <v>101.60662661408152</v>
      </c>
      <c r="J18" s="123">
        <v>104.80355756037308</v>
      </c>
      <c r="K18" s="123">
        <v>104.60374937622986</v>
      </c>
      <c r="L18" s="123">
        <v>104.60374937622986</v>
      </c>
      <c r="M18" s="123">
        <v>104.60374937622986</v>
      </c>
      <c r="N18" s="124">
        <v>104.60374937622986</v>
      </c>
      <c r="O18" s="198"/>
      <c r="P18" s="194"/>
    </row>
    <row r="19" spans="1:16" ht="16.5" customHeight="1">
      <c r="A19" s="180" t="s">
        <v>255</v>
      </c>
      <c r="B19" s="181">
        <v>1.6400000000000001</v>
      </c>
      <c r="C19" s="123">
        <v>99.99999999999999</v>
      </c>
      <c r="D19" s="123">
        <v>99.99999999999999</v>
      </c>
      <c r="E19" s="123">
        <v>99.99999999999999</v>
      </c>
      <c r="F19" s="123">
        <v>100.22865853658536</v>
      </c>
      <c r="G19" s="123">
        <v>100.09146341463415</v>
      </c>
      <c r="H19" s="123">
        <v>100.09146341463415</v>
      </c>
      <c r="I19" s="123">
        <v>100.6352364577425</v>
      </c>
      <c r="J19" s="123">
        <v>100.6352364577425</v>
      </c>
      <c r="K19" s="123">
        <v>101.53158562009773</v>
      </c>
      <c r="L19" s="123">
        <v>101.53158562009773</v>
      </c>
      <c r="M19" s="123">
        <v>102.06551522926405</v>
      </c>
      <c r="N19" s="124">
        <v>102.9441183334769</v>
      </c>
      <c r="O19" s="174"/>
      <c r="P19" s="194"/>
    </row>
    <row r="20" spans="1:16" ht="16.5" customHeight="1">
      <c r="A20" s="180" t="s">
        <v>256</v>
      </c>
      <c r="B20" s="181">
        <v>4.07</v>
      </c>
      <c r="C20" s="123">
        <v>100</v>
      </c>
      <c r="D20" s="123">
        <v>100</v>
      </c>
      <c r="E20" s="123">
        <v>100</v>
      </c>
      <c r="F20" s="123">
        <v>100</v>
      </c>
      <c r="G20" s="123">
        <v>100</v>
      </c>
      <c r="H20" s="123">
        <v>100</v>
      </c>
      <c r="I20" s="123">
        <v>100</v>
      </c>
      <c r="J20" s="123">
        <v>100</v>
      </c>
      <c r="K20" s="123">
        <v>100</v>
      </c>
      <c r="L20" s="123">
        <v>100</v>
      </c>
      <c r="M20" s="123">
        <v>100</v>
      </c>
      <c r="N20" s="124">
        <v>100</v>
      </c>
      <c r="O20" s="174"/>
      <c r="P20" s="194"/>
    </row>
    <row r="21" spans="1:16" ht="16.5" customHeight="1">
      <c r="A21" s="180" t="s">
        <v>105</v>
      </c>
      <c r="B21" s="181">
        <v>2.6499999999999995</v>
      </c>
      <c r="C21" s="123">
        <v>104.89785256007491</v>
      </c>
      <c r="D21" s="123">
        <v>104.89785256007491</v>
      </c>
      <c r="E21" s="123">
        <v>105.58206308639072</v>
      </c>
      <c r="F21" s="123">
        <v>105.56238940218668</v>
      </c>
      <c r="G21" s="123">
        <v>105.56238940218668</v>
      </c>
      <c r="H21" s="123">
        <v>105.56238940218668</v>
      </c>
      <c r="I21" s="123">
        <v>105.65687163995831</v>
      </c>
      <c r="J21" s="123">
        <v>106.43197372982293</v>
      </c>
      <c r="K21" s="123">
        <v>106.43197372982293</v>
      </c>
      <c r="L21" s="123">
        <v>106.4873535815687</v>
      </c>
      <c r="M21" s="123">
        <v>107.41435196655151</v>
      </c>
      <c r="N21" s="124">
        <v>107.4606482628478</v>
      </c>
      <c r="O21" s="174"/>
      <c r="P21" s="194"/>
    </row>
    <row r="22" spans="1:16" ht="16.5" customHeight="1">
      <c r="A22" s="180" t="s">
        <v>257</v>
      </c>
      <c r="B22" s="181">
        <v>0.8</v>
      </c>
      <c r="C22" s="123">
        <v>100</v>
      </c>
      <c r="D22" s="123">
        <v>100</v>
      </c>
      <c r="E22" s="123">
        <v>100</v>
      </c>
      <c r="F22" s="123">
        <v>100</v>
      </c>
      <c r="G22" s="123">
        <v>100</v>
      </c>
      <c r="H22" s="123">
        <v>100</v>
      </c>
      <c r="I22" s="123">
        <v>99.10714285714286</v>
      </c>
      <c r="J22" s="123">
        <v>99.10714285714286</v>
      </c>
      <c r="K22" s="123">
        <v>99.10714285714286</v>
      </c>
      <c r="L22" s="123">
        <v>99.10714285714286</v>
      </c>
      <c r="M22" s="123">
        <v>99.10714285714286</v>
      </c>
      <c r="N22" s="124">
        <v>99.10714285714286</v>
      </c>
      <c r="O22" s="174"/>
      <c r="P22" s="194"/>
    </row>
    <row r="23" spans="1:16" ht="16.5" customHeight="1">
      <c r="A23" s="180" t="s">
        <v>192</v>
      </c>
      <c r="B23" s="181">
        <v>1.72</v>
      </c>
      <c r="C23" s="123">
        <v>100.26146266698592</v>
      </c>
      <c r="D23" s="123">
        <v>100.26146266698592</v>
      </c>
      <c r="E23" s="123">
        <v>100.26146266698592</v>
      </c>
      <c r="F23" s="123">
        <v>100.26146266698592</v>
      </c>
      <c r="G23" s="123">
        <v>100.26146266698592</v>
      </c>
      <c r="H23" s="123">
        <v>100.26146266698592</v>
      </c>
      <c r="I23" s="123">
        <v>100.99674321331298</v>
      </c>
      <c r="J23" s="123">
        <v>100.99674321331298</v>
      </c>
      <c r="K23" s="123">
        <v>100.99674321331298</v>
      </c>
      <c r="L23" s="123">
        <v>101.15400782370259</v>
      </c>
      <c r="M23" s="123">
        <v>101.15400782370259</v>
      </c>
      <c r="N23" s="124">
        <v>101.62554649325372</v>
      </c>
      <c r="O23" s="174"/>
      <c r="P23" s="194"/>
    </row>
    <row r="24" spans="1:16" ht="16.5" customHeight="1">
      <c r="A24" s="180" t="s">
        <v>107</v>
      </c>
      <c r="B24" s="181">
        <v>2.4499999999999997</v>
      </c>
      <c r="C24" s="123">
        <v>101.24229557210812</v>
      </c>
      <c r="D24" s="123">
        <v>101.24229557210812</v>
      </c>
      <c r="E24" s="123">
        <v>101.24229557210812</v>
      </c>
      <c r="F24" s="123">
        <v>110.81709561639373</v>
      </c>
      <c r="G24" s="123">
        <v>110.82666194292435</v>
      </c>
      <c r="H24" s="123">
        <v>110.82666194292435</v>
      </c>
      <c r="I24" s="123">
        <v>111.226800114678</v>
      </c>
      <c r="J24" s="123">
        <v>111.2602695024331</v>
      </c>
      <c r="K24" s="123">
        <v>111.2602695024331</v>
      </c>
      <c r="L24" s="123">
        <v>111.29336382124171</v>
      </c>
      <c r="M24" s="123">
        <v>111.29336382124171</v>
      </c>
      <c r="N24" s="124">
        <v>111.29336382124171</v>
      </c>
      <c r="O24" s="174"/>
      <c r="P24" s="194"/>
    </row>
    <row r="25" spans="1:16" ht="16.5" customHeight="1">
      <c r="A25" s="180" t="s">
        <v>109</v>
      </c>
      <c r="B25" s="181">
        <v>1.4900000000000002</v>
      </c>
      <c r="C25" s="123">
        <v>100.0889770185072</v>
      </c>
      <c r="D25" s="123">
        <v>100.0889770185072</v>
      </c>
      <c r="E25" s="123">
        <v>100.0889770185072</v>
      </c>
      <c r="F25" s="123">
        <v>100.17416029160994</v>
      </c>
      <c r="G25" s="123">
        <v>100.39698488293178</v>
      </c>
      <c r="H25" s="123">
        <v>100.39698488293178</v>
      </c>
      <c r="I25" s="123">
        <v>101.17572445990962</v>
      </c>
      <c r="J25" s="123">
        <v>101.43387392370086</v>
      </c>
      <c r="K25" s="123">
        <v>101.69699167842936</v>
      </c>
      <c r="L25" s="123">
        <v>101.79286895551469</v>
      </c>
      <c r="M25" s="123">
        <v>101.9520054669656</v>
      </c>
      <c r="N25" s="124">
        <v>102.0164230125073</v>
      </c>
      <c r="O25" s="174"/>
      <c r="P25" s="194"/>
    </row>
    <row r="26" spans="1:16" ht="16.5" customHeight="1">
      <c r="A26" s="180" t="s">
        <v>258</v>
      </c>
      <c r="B26" s="181">
        <v>2.1999999999999997</v>
      </c>
      <c r="C26" s="123">
        <v>102.00492840089318</v>
      </c>
      <c r="D26" s="123">
        <v>102.00492840089318</v>
      </c>
      <c r="E26" s="123">
        <v>102.00476425947905</v>
      </c>
      <c r="F26" s="123">
        <v>102.00476425947905</v>
      </c>
      <c r="G26" s="123">
        <v>102.55504221347337</v>
      </c>
      <c r="H26" s="123">
        <v>102.76854083606291</v>
      </c>
      <c r="I26" s="123">
        <v>102.73276259754302</v>
      </c>
      <c r="J26" s="123">
        <v>103.08503532481573</v>
      </c>
      <c r="K26" s="123">
        <v>103.08503532481573</v>
      </c>
      <c r="L26" s="123">
        <v>103.08503532481573</v>
      </c>
      <c r="M26" s="123">
        <v>102.93613250349912</v>
      </c>
      <c r="N26" s="124">
        <v>102.93613250349912</v>
      </c>
      <c r="O26" s="174"/>
      <c r="P26" s="194"/>
    </row>
    <row r="27" spans="1:16" ht="16.5" customHeight="1">
      <c r="A27" s="180" t="s">
        <v>259</v>
      </c>
      <c r="B27" s="181">
        <v>4.67</v>
      </c>
      <c r="C27" s="123">
        <v>99.88739570257698</v>
      </c>
      <c r="D27" s="123">
        <v>99.88739570257698</v>
      </c>
      <c r="E27" s="123">
        <v>99.88739570257698</v>
      </c>
      <c r="F27" s="123">
        <v>99.88739570257698</v>
      </c>
      <c r="G27" s="123">
        <v>101.59777125241294</v>
      </c>
      <c r="H27" s="123">
        <v>101.59777125241294</v>
      </c>
      <c r="I27" s="123">
        <v>103.69757818226775</v>
      </c>
      <c r="J27" s="123">
        <v>107.16445111433949</v>
      </c>
      <c r="K27" s="123">
        <v>107.8114592037994</v>
      </c>
      <c r="L27" s="123">
        <v>109.86728242530785</v>
      </c>
      <c r="M27" s="123">
        <v>109.93984963920268</v>
      </c>
      <c r="N27" s="124">
        <v>110.12648746349728</v>
      </c>
      <c r="O27" s="174"/>
      <c r="P27" s="194"/>
    </row>
    <row r="28" spans="1:16" ht="16.5" customHeight="1">
      <c r="A28" s="175" t="s">
        <v>71</v>
      </c>
      <c r="B28" s="179">
        <v>4.26</v>
      </c>
      <c r="C28" s="125">
        <v>100</v>
      </c>
      <c r="D28" s="125">
        <v>100</v>
      </c>
      <c r="E28" s="125">
        <v>100</v>
      </c>
      <c r="F28" s="125">
        <v>100</v>
      </c>
      <c r="G28" s="125">
        <v>100</v>
      </c>
      <c r="H28" s="125">
        <v>100</v>
      </c>
      <c r="I28" s="125">
        <v>109.09090909090907</v>
      </c>
      <c r="J28" s="125">
        <v>109.09090909090907</v>
      </c>
      <c r="K28" s="125">
        <v>109.09090909090907</v>
      </c>
      <c r="L28" s="125">
        <v>109.09090909090907</v>
      </c>
      <c r="M28" s="125">
        <v>109.09090909090907</v>
      </c>
      <c r="N28" s="126">
        <v>109.09090909090907</v>
      </c>
      <c r="O28" s="177"/>
      <c r="P28" s="194"/>
    </row>
    <row r="29" spans="1:16" ht="17.25" customHeight="1">
      <c r="A29" s="183" t="s">
        <v>296</v>
      </c>
      <c r="B29" s="184">
        <v>100.00000000000001</v>
      </c>
      <c r="C29" s="127">
        <v>100.93611018235535</v>
      </c>
      <c r="D29" s="127">
        <v>100.80820256647425</v>
      </c>
      <c r="E29" s="127">
        <v>100.82633053431051</v>
      </c>
      <c r="F29" s="127">
        <v>101.41169370393898</v>
      </c>
      <c r="G29" s="127">
        <v>101.63715384976096</v>
      </c>
      <c r="H29" s="127">
        <v>101.72383148334806</v>
      </c>
      <c r="I29" s="127">
        <v>102.76076566067228</v>
      </c>
      <c r="J29" s="127">
        <v>104.07296552355123</v>
      </c>
      <c r="K29" s="127">
        <v>104.53631217202296</v>
      </c>
      <c r="L29" s="127">
        <v>104.45278282193783</v>
      </c>
      <c r="M29" s="127">
        <v>104.43225173574639</v>
      </c>
      <c r="N29" s="128">
        <v>104.43161878388037</v>
      </c>
      <c r="O29" s="177"/>
      <c r="P29" s="194"/>
    </row>
    <row r="30" spans="1:16" ht="17.25" customHeight="1">
      <c r="A30" s="171"/>
      <c r="B30" s="185"/>
      <c r="C30" s="119"/>
      <c r="D30" s="119"/>
      <c r="E30" s="119"/>
      <c r="F30" s="119"/>
      <c r="G30" s="119"/>
      <c r="H30" s="119"/>
      <c r="I30" s="119"/>
      <c r="J30" s="119"/>
      <c r="K30" s="119"/>
      <c r="L30" s="119"/>
      <c r="M30" s="119"/>
      <c r="N30" s="119"/>
      <c r="O30" s="177"/>
      <c r="P30" s="194"/>
    </row>
    <row r="31" spans="1:16" ht="17.25" customHeight="1">
      <c r="A31" s="171"/>
      <c r="B31" s="185"/>
      <c r="C31" s="119"/>
      <c r="D31" s="119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77"/>
      <c r="P31" s="194"/>
    </row>
    <row r="32" spans="1:16" ht="17.25" customHeight="1">
      <c r="A32" s="171"/>
      <c r="B32" s="185"/>
      <c r="C32" s="119"/>
      <c r="D32" s="119"/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177"/>
      <c r="P32" s="194"/>
    </row>
    <row r="33" spans="1:16" ht="17.25" customHeight="1">
      <c r="A33" s="171"/>
      <c r="B33" s="185"/>
      <c r="C33" s="119"/>
      <c r="D33" s="119"/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77"/>
      <c r="P33" s="194"/>
    </row>
    <row r="34" spans="1:16" ht="17.25" customHeight="1">
      <c r="A34" s="171"/>
      <c r="B34" s="185"/>
      <c r="C34" s="119"/>
      <c r="D34" s="119"/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177"/>
      <c r="P34" s="194"/>
    </row>
    <row r="35" spans="1:15" ht="12.75" customHeight="1">
      <c r="A35" s="281" t="s">
        <v>291</v>
      </c>
      <c r="B35" s="281"/>
      <c r="C35" s="281"/>
      <c r="D35" s="281"/>
      <c r="E35" s="281"/>
      <c r="F35" s="281"/>
      <c r="G35" s="281"/>
      <c r="H35" s="281"/>
      <c r="I35" s="281"/>
      <c r="J35" s="281"/>
      <c r="K35" s="281"/>
      <c r="L35" s="281"/>
      <c r="M35" s="281"/>
      <c r="N35" s="281"/>
      <c r="O35" s="281"/>
    </row>
    <row r="36" spans="1:15" ht="12.75">
      <c r="A36" s="282" t="s">
        <v>292</v>
      </c>
      <c r="B36" s="282"/>
      <c r="C36" s="282"/>
      <c r="D36" s="282"/>
      <c r="E36" s="282"/>
      <c r="F36" s="282"/>
      <c r="G36" s="282"/>
      <c r="H36" s="282"/>
      <c r="I36" s="282"/>
      <c r="J36" s="282"/>
      <c r="K36" s="282"/>
      <c r="L36" s="282"/>
      <c r="M36" s="282"/>
      <c r="N36" s="282"/>
      <c r="O36" s="282"/>
    </row>
    <row r="37" spans="1:2" ht="12.75">
      <c r="A37" s="170"/>
      <c r="B37" s="171"/>
    </row>
    <row r="38" spans="1:14" ht="12.75">
      <c r="A38" s="172" t="s">
        <v>335</v>
      </c>
      <c r="B38"/>
      <c r="C38" s="170"/>
      <c r="D38" s="170"/>
      <c r="E38" s="170"/>
      <c r="F38" s="170"/>
      <c r="G38" s="170"/>
      <c r="H38" s="170"/>
      <c r="I38" s="170"/>
      <c r="J38" s="170"/>
      <c r="K38" s="170"/>
      <c r="L38" s="170"/>
      <c r="M38" s="170"/>
      <c r="N38" s="170"/>
    </row>
    <row r="39" spans="1:2" ht="11.25" customHeight="1">
      <c r="A39" s="174"/>
      <c r="B39"/>
    </row>
    <row r="40" spans="1:15" ht="19.5" customHeight="1">
      <c r="A40" s="285" t="s">
        <v>273</v>
      </c>
      <c r="B40" s="290" t="s">
        <v>90</v>
      </c>
      <c r="C40" s="292">
        <v>2010</v>
      </c>
      <c r="D40" s="292"/>
      <c r="E40" s="292"/>
      <c r="F40" s="292"/>
      <c r="G40" s="292"/>
      <c r="H40" s="290"/>
      <c r="I40" s="287">
        <v>2011</v>
      </c>
      <c r="J40" s="288"/>
      <c r="K40" s="288"/>
      <c r="L40" s="288"/>
      <c r="M40" s="288"/>
      <c r="N40" s="289"/>
      <c r="O40" s="174"/>
    </row>
    <row r="41" spans="1:14" ht="19.5" customHeight="1">
      <c r="A41" s="286"/>
      <c r="B41" s="291"/>
      <c r="C41" s="192" t="s">
        <v>268</v>
      </c>
      <c r="D41" s="192" t="s">
        <v>269</v>
      </c>
      <c r="E41" s="192" t="s">
        <v>270</v>
      </c>
      <c r="F41" s="192" t="s">
        <v>271</v>
      </c>
      <c r="G41" s="192" t="s">
        <v>272</v>
      </c>
      <c r="H41" s="192" t="s">
        <v>261</v>
      </c>
      <c r="I41" s="193" t="s">
        <v>262</v>
      </c>
      <c r="J41" s="193" t="s">
        <v>263</v>
      </c>
      <c r="K41" s="193" t="s">
        <v>264</v>
      </c>
      <c r="L41" s="190" t="s">
        <v>293</v>
      </c>
      <c r="M41" s="191" t="s">
        <v>294</v>
      </c>
      <c r="N41" s="190" t="s">
        <v>295</v>
      </c>
    </row>
    <row r="42" spans="1:15" ht="20.25" customHeight="1">
      <c r="A42" s="180" t="s">
        <v>274</v>
      </c>
      <c r="B42" s="199">
        <v>1.5400000000000003</v>
      </c>
      <c r="C42" s="130">
        <v>100.71193411476874</v>
      </c>
      <c r="D42" s="130">
        <v>100.71193411476874</v>
      </c>
      <c r="E42" s="130">
        <v>100.71193411476874</v>
      </c>
      <c r="F42" s="131">
        <v>100.71193411476875</v>
      </c>
      <c r="G42" s="131">
        <v>100.71193411476875</v>
      </c>
      <c r="H42" s="131">
        <v>100.71193411476875</v>
      </c>
      <c r="I42" s="206">
        <v>101.82378347397709</v>
      </c>
      <c r="J42" s="131">
        <v>105.50715215622935</v>
      </c>
      <c r="K42" s="131">
        <v>105.5930451056934</v>
      </c>
      <c r="L42" s="131">
        <v>105.5930451056934</v>
      </c>
      <c r="M42" s="131">
        <v>105.377210957197</v>
      </c>
      <c r="N42" s="132">
        <v>105.60809118807722</v>
      </c>
      <c r="O42" s="28"/>
    </row>
    <row r="43" spans="1:15" ht="20.25" customHeight="1">
      <c r="A43" s="180" t="s">
        <v>275</v>
      </c>
      <c r="B43" s="199">
        <v>0.48000000000000004</v>
      </c>
      <c r="C43" s="129">
        <v>100.8095238095238</v>
      </c>
      <c r="D43" s="129">
        <v>100.8095238095238</v>
      </c>
      <c r="E43" s="129">
        <v>100.8095238095238</v>
      </c>
      <c r="F43" s="123">
        <v>100.80952380952381</v>
      </c>
      <c r="G43" s="123">
        <v>100.80952380952381</v>
      </c>
      <c r="H43" s="123">
        <v>100.80952380952381</v>
      </c>
      <c r="I43" s="207">
        <v>101.749913482835</v>
      </c>
      <c r="J43" s="123">
        <v>111.64574681616833</v>
      </c>
      <c r="K43" s="123">
        <v>111.49745399209425</v>
      </c>
      <c r="L43" s="123">
        <v>111.49745399209425</v>
      </c>
      <c r="M43" s="123">
        <v>112.03998871431648</v>
      </c>
      <c r="N43" s="124">
        <v>112.03998871431648</v>
      </c>
      <c r="O43" s="28"/>
    </row>
    <row r="44" spans="1:15" ht="20.25" customHeight="1">
      <c r="A44" s="180" t="s">
        <v>276</v>
      </c>
      <c r="B44" s="199">
        <v>3.2699999999999996</v>
      </c>
      <c r="C44" s="129">
        <v>105.51630554721852</v>
      </c>
      <c r="D44" s="129">
        <v>105.51630554721852</v>
      </c>
      <c r="E44" s="129">
        <v>105.51630554721852</v>
      </c>
      <c r="F44" s="123">
        <v>105.51630554721852</v>
      </c>
      <c r="G44" s="123">
        <v>105.51630554721852</v>
      </c>
      <c r="H44" s="123">
        <v>105.51630554721852</v>
      </c>
      <c r="I44" s="207">
        <v>106.73447346492773</v>
      </c>
      <c r="J44" s="123">
        <v>108.94088404276378</v>
      </c>
      <c r="K44" s="123">
        <v>110.44894754604164</v>
      </c>
      <c r="L44" s="123">
        <v>110.44894754604164</v>
      </c>
      <c r="M44" s="123">
        <v>110.44894754604164</v>
      </c>
      <c r="N44" s="124">
        <v>111.12609914062443</v>
      </c>
      <c r="O44" s="28"/>
    </row>
    <row r="45" spans="1:15" ht="20.25" customHeight="1">
      <c r="A45" s="180" t="s">
        <v>277</v>
      </c>
      <c r="B45" s="199">
        <v>21.319999999999997</v>
      </c>
      <c r="C45" s="129">
        <v>99.44298847317656</v>
      </c>
      <c r="D45" s="129">
        <v>99.44298847317656</v>
      </c>
      <c r="E45" s="129">
        <v>99.44298847317656</v>
      </c>
      <c r="F45" s="123">
        <v>99.44298847317657</v>
      </c>
      <c r="G45" s="123">
        <v>99.44298847317657</v>
      </c>
      <c r="H45" s="123">
        <v>99.44298847317654</v>
      </c>
      <c r="I45" s="207">
        <v>100.66196461898195</v>
      </c>
      <c r="J45" s="123">
        <v>101.7325034196856</v>
      </c>
      <c r="K45" s="123">
        <v>102.44786215745677</v>
      </c>
      <c r="L45" s="123">
        <v>102.44786215745677</v>
      </c>
      <c r="M45" s="123">
        <v>102.44786215745677</v>
      </c>
      <c r="N45" s="124">
        <v>102.44786215745677</v>
      </c>
      <c r="O45" s="28"/>
    </row>
    <row r="46" spans="1:15" ht="20.25" customHeight="1">
      <c r="A46" s="180" t="s">
        <v>278</v>
      </c>
      <c r="B46" s="199">
        <v>14.569999999999999</v>
      </c>
      <c r="C46" s="129">
        <v>101.25855161549075</v>
      </c>
      <c r="D46" s="129">
        <v>100.38066818459782</v>
      </c>
      <c r="E46" s="129">
        <v>100.38066818459782</v>
      </c>
      <c r="F46" s="123">
        <v>102.415953558914</v>
      </c>
      <c r="G46" s="123">
        <v>103.2464130504222</v>
      </c>
      <c r="H46" s="123">
        <v>103.55198841457307</v>
      </c>
      <c r="I46" s="207">
        <v>104.76514527210574</v>
      </c>
      <c r="J46" s="123">
        <v>107.78503810538845</v>
      </c>
      <c r="K46" s="123">
        <v>108.17190231077514</v>
      </c>
      <c r="L46" s="123">
        <v>106.8954720838377</v>
      </c>
      <c r="M46" s="123">
        <v>106.52843843160721</v>
      </c>
      <c r="N46" s="124">
        <v>106.04381206409666</v>
      </c>
      <c r="O46" s="28"/>
    </row>
    <row r="47" spans="1:15" ht="20.25" customHeight="1">
      <c r="A47" s="180" t="s">
        <v>279</v>
      </c>
      <c r="B47" s="199">
        <v>8.45</v>
      </c>
      <c r="C47" s="129">
        <v>100.53361378205129</v>
      </c>
      <c r="D47" s="129">
        <v>100.53361378205129</v>
      </c>
      <c r="E47" s="129">
        <v>100.53361378205129</v>
      </c>
      <c r="F47" s="123">
        <v>101.08935835798817</v>
      </c>
      <c r="G47" s="123">
        <v>101.22163153353058</v>
      </c>
      <c r="H47" s="123">
        <v>101.66492541913215</v>
      </c>
      <c r="I47" s="207">
        <v>101.63749065646931</v>
      </c>
      <c r="J47" s="123">
        <v>102.0221060410847</v>
      </c>
      <c r="K47" s="123">
        <v>102.06254370171466</v>
      </c>
      <c r="L47" s="123">
        <v>102.06254370171466</v>
      </c>
      <c r="M47" s="123">
        <v>102.03334718972464</v>
      </c>
      <c r="N47" s="124">
        <v>102.24762009630523</v>
      </c>
      <c r="O47" s="28"/>
    </row>
    <row r="48" spans="1:15" ht="20.25" customHeight="1">
      <c r="A48" s="180" t="s">
        <v>280</v>
      </c>
      <c r="B48" s="199">
        <v>8.68</v>
      </c>
      <c r="C48" s="129">
        <v>101.42695322463625</v>
      </c>
      <c r="D48" s="129">
        <v>101.42695322463625</v>
      </c>
      <c r="E48" s="129">
        <v>101.42695322463625</v>
      </c>
      <c r="F48" s="123">
        <v>101.42695322463625</v>
      </c>
      <c r="G48" s="123">
        <v>101.42695322463625</v>
      </c>
      <c r="H48" s="123">
        <v>101.42695322463625</v>
      </c>
      <c r="I48" s="207">
        <v>102.39941941052409</v>
      </c>
      <c r="J48" s="123">
        <v>104.46460199440786</v>
      </c>
      <c r="K48" s="123">
        <v>105.97479021217548</v>
      </c>
      <c r="L48" s="123">
        <v>105.97479021217548</v>
      </c>
      <c r="M48" s="123">
        <v>105.97479021217548</v>
      </c>
      <c r="N48" s="124">
        <v>105.97479021217548</v>
      </c>
      <c r="O48" s="28"/>
    </row>
    <row r="49" spans="1:15" ht="20.25" customHeight="1">
      <c r="A49" s="180" t="s">
        <v>281</v>
      </c>
      <c r="B49" s="199">
        <v>1.5400000000000003</v>
      </c>
      <c r="C49" s="129">
        <v>100.24583392440006</v>
      </c>
      <c r="D49" s="129">
        <v>100.24583392440006</v>
      </c>
      <c r="E49" s="129">
        <v>100.24583392440006</v>
      </c>
      <c r="F49" s="123">
        <v>101.13869106725721</v>
      </c>
      <c r="G49" s="123">
        <v>100.99258717115332</v>
      </c>
      <c r="H49" s="123">
        <v>101.56048930753462</v>
      </c>
      <c r="I49" s="207">
        <v>102.86542805460755</v>
      </c>
      <c r="J49" s="123">
        <v>102.86542805460755</v>
      </c>
      <c r="K49" s="123">
        <v>103.31964555427957</v>
      </c>
      <c r="L49" s="123">
        <v>103.33938932402336</v>
      </c>
      <c r="M49" s="123">
        <v>103.8990895958947</v>
      </c>
      <c r="N49" s="124">
        <v>104.36248983202219</v>
      </c>
      <c r="O49" s="198">
        <v>8</v>
      </c>
    </row>
    <row r="50" spans="1:15" ht="20.25" customHeight="1">
      <c r="A50" s="180" t="s">
        <v>282</v>
      </c>
      <c r="B50" s="199">
        <v>6.04</v>
      </c>
      <c r="C50" s="129">
        <v>100.46594134342479</v>
      </c>
      <c r="D50" s="129">
        <v>100.46594134342479</v>
      </c>
      <c r="E50" s="129">
        <v>100.46594134342479</v>
      </c>
      <c r="F50" s="123">
        <v>100.46594134342479</v>
      </c>
      <c r="G50" s="123">
        <v>100.46594134342479</v>
      </c>
      <c r="H50" s="123">
        <v>100.46594134342479</v>
      </c>
      <c r="I50" s="207">
        <v>101.11061000258019</v>
      </c>
      <c r="J50" s="123">
        <v>101.11061000258019</v>
      </c>
      <c r="K50" s="123">
        <v>101.11061000258019</v>
      </c>
      <c r="L50" s="123">
        <v>101.11061000258019</v>
      </c>
      <c r="M50" s="123">
        <v>101.11061000258019</v>
      </c>
      <c r="N50" s="124">
        <v>101.11061000258019</v>
      </c>
      <c r="O50" s="198"/>
    </row>
    <row r="51" spans="1:15" ht="20.25" customHeight="1">
      <c r="A51" s="180" t="s">
        <v>283</v>
      </c>
      <c r="B51" s="199">
        <v>4.079999999999999</v>
      </c>
      <c r="C51" s="129">
        <v>103.83277678863675</v>
      </c>
      <c r="D51" s="129">
        <v>103.83277678863675</v>
      </c>
      <c r="E51" s="129">
        <v>104.27717823342519</v>
      </c>
      <c r="F51" s="123">
        <v>104.64430370129959</v>
      </c>
      <c r="G51" s="123">
        <v>104.65004818659371</v>
      </c>
      <c r="H51" s="123">
        <v>104.65004818687974</v>
      </c>
      <c r="I51" s="207">
        <v>105.44949864888272</v>
      </c>
      <c r="J51" s="123">
        <v>105.9624338554108</v>
      </c>
      <c r="K51" s="123">
        <v>105.9624338554108</v>
      </c>
      <c r="L51" s="123">
        <v>106.01150279545718</v>
      </c>
      <c r="M51" s="123">
        <v>106.62495760904874</v>
      </c>
      <c r="N51" s="124">
        <v>106.62495760904874</v>
      </c>
      <c r="O51" s="28"/>
    </row>
    <row r="52" spans="1:15" ht="20.25" customHeight="1">
      <c r="A52" s="180" t="s">
        <v>284</v>
      </c>
      <c r="B52" s="199">
        <v>10.35</v>
      </c>
      <c r="C52" s="129">
        <v>101.37353021496163</v>
      </c>
      <c r="D52" s="129">
        <v>101.37353021496163</v>
      </c>
      <c r="E52" s="129">
        <v>101.37353021496163</v>
      </c>
      <c r="F52" s="123">
        <v>101.37353021496165</v>
      </c>
      <c r="G52" s="123">
        <v>101.37353021496165</v>
      </c>
      <c r="H52" s="123">
        <v>101.49572176468945</v>
      </c>
      <c r="I52" s="207">
        <v>102.71189906564938</v>
      </c>
      <c r="J52" s="123">
        <v>103.0648328883252</v>
      </c>
      <c r="K52" s="123">
        <v>103.2332452933365</v>
      </c>
      <c r="L52" s="123">
        <v>103.25404072174064</v>
      </c>
      <c r="M52" s="123">
        <v>103.25404072174064</v>
      </c>
      <c r="N52" s="124">
        <v>103.31639326639855</v>
      </c>
      <c r="O52" s="28"/>
    </row>
    <row r="53" spans="1:15" ht="20.25" customHeight="1">
      <c r="A53" s="180" t="s">
        <v>285</v>
      </c>
      <c r="B53" s="199">
        <v>3.8400000000000003</v>
      </c>
      <c r="C53" s="129">
        <v>101.20027905427965</v>
      </c>
      <c r="D53" s="129">
        <v>101.20027905427965</v>
      </c>
      <c r="E53" s="129">
        <v>101.20027905427965</v>
      </c>
      <c r="F53" s="123">
        <v>101.20027905427965</v>
      </c>
      <c r="G53" s="123">
        <v>101.20027905427965</v>
      </c>
      <c r="H53" s="123">
        <v>101.20027905427963</v>
      </c>
      <c r="I53" s="207">
        <v>102.23170661109782</v>
      </c>
      <c r="J53" s="123">
        <v>102.85815069612555</v>
      </c>
      <c r="K53" s="123">
        <v>103.15707629686493</v>
      </c>
      <c r="L53" s="123">
        <v>103.15707629686493</v>
      </c>
      <c r="M53" s="123">
        <v>103.15707629686493</v>
      </c>
      <c r="N53" s="124">
        <v>103.15707629686493</v>
      </c>
      <c r="O53" s="28"/>
    </row>
    <row r="54" spans="1:15" ht="20.25" customHeight="1">
      <c r="A54" s="180" t="s">
        <v>286</v>
      </c>
      <c r="B54" s="199">
        <v>1.6</v>
      </c>
      <c r="C54" s="129">
        <v>100.4484085946546</v>
      </c>
      <c r="D54" s="129">
        <v>100.4484085946546</v>
      </c>
      <c r="E54" s="129">
        <v>100.4484085946546</v>
      </c>
      <c r="F54" s="123">
        <v>100.44840859465461</v>
      </c>
      <c r="G54" s="123">
        <v>100.44840859465461</v>
      </c>
      <c r="H54" s="123">
        <v>100.44840859465461</v>
      </c>
      <c r="I54" s="207">
        <v>100.58277132494757</v>
      </c>
      <c r="J54" s="123">
        <v>100.58277132494757</v>
      </c>
      <c r="K54" s="123">
        <v>100.58277132494757</v>
      </c>
      <c r="L54" s="123">
        <v>100.61490065395192</v>
      </c>
      <c r="M54" s="123">
        <v>100.61490065395192</v>
      </c>
      <c r="N54" s="124">
        <v>100.78391092977668</v>
      </c>
      <c r="O54" s="28"/>
    </row>
    <row r="55" spans="1:15" ht="20.25" customHeight="1">
      <c r="A55" s="180" t="s">
        <v>287</v>
      </c>
      <c r="B55" s="199">
        <v>3.2199999999999998</v>
      </c>
      <c r="C55" s="129">
        <v>101.33657228316528</v>
      </c>
      <c r="D55" s="129">
        <v>101.33657228316528</v>
      </c>
      <c r="E55" s="129">
        <v>101.33657228316528</v>
      </c>
      <c r="F55" s="123">
        <v>107.91619104296062</v>
      </c>
      <c r="G55" s="123">
        <v>107.91619104296062</v>
      </c>
      <c r="H55" s="123">
        <v>107.91619104296062</v>
      </c>
      <c r="I55" s="207">
        <v>108.41815414197339</v>
      </c>
      <c r="J55" s="123">
        <v>108.4436199804827</v>
      </c>
      <c r="K55" s="123">
        <v>108.4436199804827</v>
      </c>
      <c r="L55" s="123">
        <v>108.4436199804827</v>
      </c>
      <c r="M55" s="123">
        <v>108.4436199804827</v>
      </c>
      <c r="N55" s="124">
        <v>108.4436199804827</v>
      </c>
      <c r="O55" s="28"/>
    </row>
    <row r="56" spans="1:15" ht="20.25" customHeight="1">
      <c r="A56" s="180" t="s">
        <v>288</v>
      </c>
      <c r="B56" s="199">
        <v>4.95</v>
      </c>
      <c r="C56" s="129">
        <v>101.29477424752625</v>
      </c>
      <c r="D56" s="129">
        <v>101.29477424752625</v>
      </c>
      <c r="E56" s="129">
        <v>101.29470129578664</v>
      </c>
      <c r="F56" s="123">
        <v>101.32034232142766</v>
      </c>
      <c r="G56" s="123">
        <v>101.63198275372203</v>
      </c>
      <c r="H56" s="123">
        <v>101.7268710304285</v>
      </c>
      <c r="I56" s="207">
        <v>102.56407805669478</v>
      </c>
      <c r="J56" s="123">
        <v>102.79834930943194</v>
      </c>
      <c r="K56" s="123">
        <v>102.8775504113603</v>
      </c>
      <c r="L56" s="123">
        <v>102.90641044022036</v>
      </c>
      <c r="M56" s="123">
        <v>102.88813310591031</v>
      </c>
      <c r="N56" s="124">
        <v>102.90752343780063</v>
      </c>
      <c r="O56" s="28"/>
    </row>
    <row r="57" spans="1:15" ht="20.25" customHeight="1">
      <c r="A57" s="200" t="s">
        <v>289</v>
      </c>
      <c r="B57" s="188">
        <v>5.95</v>
      </c>
      <c r="C57" s="129">
        <v>100.26744214927349</v>
      </c>
      <c r="D57" s="129">
        <v>100.26744214927349</v>
      </c>
      <c r="E57" s="129">
        <v>100.26744214927349</v>
      </c>
      <c r="F57" s="123">
        <v>100.2674421492735</v>
      </c>
      <c r="G57" s="123">
        <v>101.60987136233803</v>
      </c>
      <c r="H57" s="123">
        <v>101.60987136233805</v>
      </c>
      <c r="I57" s="207">
        <v>103.59790382748372</v>
      </c>
      <c r="J57" s="123">
        <v>106.31896207837029</v>
      </c>
      <c r="K57" s="123">
        <v>106.82678187295477</v>
      </c>
      <c r="L57" s="123">
        <v>108.44034396445807</v>
      </c>
      <c r="M57" s="123">
        <v>108.49730008023768</v>
      </c>
      <c r="N57" s="124">
        <v>108.6437872465328</v>
      </c>
      <c r="O57" s="28"/>
    </row>
    <row r="58" spans="1:17" ht="18" customHeight="1">
      <c r="A58" s="183" t="s">
        <v>296</v>
      </c>
      <c r="B58" s="184">
        <v>100</v>
      </c>
      <c r="C58" s="133">
        <v>100.93611018235536</v>
      </c>
      <c r="D58" s="133">
        <v>100.80820256647426</v>
      </c>
      <c r="E58" s="133">
        <v>100.82633053431053</v>
      </c>
      <c r="F58" s="127">
        <v>101.41169370393898</v>
      </c>
      <c r="G58" s="127">
        <v>101.63715384976096</v>
      </c>
      <c r="H58" s="127">
        <v>101.74522400165682</v>
      </c>
      <c r="I58" s="208">
        <v>102.76076566067229</v>
      </c>
      <c r="J58" s="127">
        <v>104.07296552355123</v>
      </c>
      <c r="K58" s="127">
        <v>104.53631217202297</v>
      </c>
      <c r="L58" s="127">
        <v>104.45278282193787</v>
      </c>
      <c r="M58" s="127">
        <v>104.43225173574645</v>
      </c>
      <c r="N58" s="128">
        <v>104.43161878388038</v>
      </c>
      <c r="O58" s="28"/>
      <c r="Q58" s="254"/>
    </row>
    <row r="59" spans="1:15" ht="18" customHeight="1">
      <c r="A59" s="27"/>
      <c r="B59" s="29"/>
      <c r="C59" s="201"/>
      <c r="D59" s="201"/>
      <c r="E59" s="201"/>
      <c r="F59" s="201"/>
      <c r="G59" s="201"/>
      <c r="H59" s="201"/>
      <c r="I59" s="201"/>
      <c r="J59" s="201"/>
      <c r="K59" s="201"/>
      <c r="L59" s="201"/>
      <c r="M59" s="201"/>
      <c r="N59" s="201"/>
      <c r="O59" s="28"/>
    </row>
    <row r="60" spans="3:17" ht="12.75"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Q60" s="255"/>
    </row>
    <row r="63" spans="3:14" ht="12.75">
      <c r="C63" s="203"/>
      <c r="D63" s="203"/>
      <c r="E63" s="203"/>
      <c r="F63" s="203"/>
      <c r="G63" s="203"/>
      <c r="H63" s="203"/>
      <c r="I63" s="203"/>
      <c r="J63" s="203"/>
      <c r="K63" s="203"/>
      <c r="L63" s="203"/>
      <c r="M63" s="203"/>
      <c r="N63" s="203"/>
    </row>
    <row r="64" spans="3:14" ht="12.75">
      <c r="C64" s="203"/>
      <c r="D64" s="203"/>
      <c r="E64" s="203"/>
      <c r="F64" s="203"/>
      <c r="G64" s="203"/>
      <c r="H64" s="203"/>
      <c r="I64" s="203"/>
      <c r="J64" s="203"/>
      <c r="K64" s="203"/>
      <c r="L64" s="203"/>
      <c r="M64" s="203"/>
      <c r="N64" s="203"/>
    </row>
  </sheetData>
  <sheetProtection/>
  <mergeCells count="12">
    <mergeCell ref="A35:O35"/>
    <mergeCell ref="A36:O36"/>
    <mergeCell ref="A40:A41"/>
    <mergeCell ref="B40:B41"/>
    <mergeCell ref="C40:H40"/>
    <mergeCell ref="I40:N40"/>
    <mergeCell ref="A1:O1"/>
    <mergeCell ref="A2:O2"/>
    <mergeCell ref="A6:A7"/>
    <mergeCell ref="B6:B7"/>
    <mergeCell ref="I6:N6"/>
    <mergeCell ref="C6:H6"/>
  </mergeCells>
  <printOptions horizontalCentered="1"/>
  <pageMargins left="0.58" right="0.38" top="0.53" bottom="0.23" header="0.41" footer="0.18"/>
  <pageSetup horizontalDpi="300" verticalDpi="300" orientation="landscape" paperSize="9" r:id="rId2"/>
  <headerFooter alignWithMargins="0">
    <oddFooter xml:space="preserve">&amp;C&amp;"Times New Roman,Regular"&amp;12 &amp;10 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72"/>
  <sheetViews>
    <sheetView tabSelected="1" zoomScalePageLayoutView="0" workbookViewId="0" topLeftCell="A1">
      <selection activeCell="R16" sqref="R16"/>
    </sheetView>
  </sheetViews>
  <sheetFormatPr defaultColWidth="9.140625" defaultRowHeight="12.75"/>
  <cols>
    <col min="1" max="1" width="9.140625" style="169" customWidth="1"/>
    <col min="2" max="2" width="27.421875" style="169" customWidth="1"/>
    <col min="3" max="3" width="7.28125" style="169" customWidth="1"/>
    <col min="4" max="12" width="6.8515625" style="169" customWidth="1"/>
    <col min="13" max="15" width="7.7109375" style="169" customWidth="1"/>
    <col min="16" max="251" width="9.140625" style="169" customWidth="1"/>
    <col min="252" max="252" width="27.421875" style="169" customWidth="1"/>
    <col min="253" max="253" width="7.28125" style="169" customWidth="1"/>
    <col min="254" max="254" width="8.8515625" style="169" customWidth="1"/>
    <col min="255" max="16384" width="6.8515625" style="169" customWidth="1"/>
  </cols>
  <sheetData>
    <row r="1" spans="2:13" ht="23.25" customHeight="1">
      <c r="B1" s="281" t="s">
        <v>291</v>
      </c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</row>
    <row r="2" spans="2:13" ht="12.75">
      <c r="B2" s="293" t="s">
        <v>292</v>
      </c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</row>
    <row r="3" spans="2:13" ht="12.75">
      <c r="B3" s="170"/>
      <c r="C3" s="171"/>
      <c r="D3" s="170"/>
      <c r="E3" s="170"/>
      <c r="F3" s="170"/>
      <c r="G3" s="170"/>
      <c r="H3" s="170"/>
      <c r="I3" s="170"/>
      <c r="J3" s="170"/>
      <c r="K3" s="170"/>
      <c r="L3" s="170"/>
      <c r="M3" s="170"/>
    </row>
    <row r="4" spans="2:13" ht="12.75">
      <c r="B4" s="172" t="s">
        <v>336</v>
      </c>
      <c r="C4"/>
      <c r="D4" s="170"/>
      <c r="E4" s="170"/>
      <c r="F4"/>
      <c r="G4"/>
      <c r="H4"/>
      <c r="I4"/>
      <c r="J4"/>
      <c r="K4"/>
      <c r="L4"/>
      <c r="M4"/>
    </row>
    <row r="5" spans="2:3" ht="12.75">
      <c r="B5" s="173"/>
      <c r="C5" s="173"/>
    </row>
    <row r="6" spans="2:15" ht="17.25" customHeight="1">
      <c r="B6" s="283" t="s">
        <v>260</v>
      </c>
      <c r="C6" s="285" t="s">
        <v>90</v>
      </c>
      <c r="D6" s="297" t="s">
        <v>297</v>
      </c>
      <c r="E6" s="298"/>
      <c r="F6" s="298"/>
      <c r="G6" s="298"/>
      <c r="H6" s="298"/>
      <c r="I6" s="298"/>
      <c r="J6" s="298"/>
      <c r="K6" s="298"/>
      <c r="L6" s="298"/>
      <c r="M6" s="298"/>
      <c r="N6" s="298"/>
      <c r="O6" s="299"/>
    </row>
    <row r="7" spans="2:15" ht="12.75" customHeight="1">
      <c r="B7" s="303"/>
      <c r="C7" s="301"/>
      <c r="D7" s="294" t="s">
        <v>298</v>
      </c>
      <c r="E7" s="294" t="s">
        <v>299</v>
      </c>
      <c r="F7" s="294" t="s">
        <v>300</v>
      </c>
      <c r="G7" s="294" t="s">
        <v>301</v>
      </c>
      <c r="H7" s="294" t="s">
        <v>302</v>
      </c>
      <c r="I7" s="294" t="s">
        <v>303</v>
      </c>
      <c r="J7" s="294" t="s">
        <v>328</v>
      </c>
      <c r="K7" s="294" t="s">
        <v>329</v>
      </c>
      <c r="L7" s="294" t="s">
        <v>330</v>
      </c>
      <c r="M7" s="294" t="s">
        <v>331</v>
      </c>
      <c r="N7" s="294" t="s">
        <v>332</v>
      </c>
      <c r="O7" s="294" t="s">
        <v>333</v>
      </c>
    </row>
    <row r="8" spans="2:15" ht="10.5" customHeight="1">
      <c r="B8" s="303"/>
      <c r="C8" s="301"/>
      <c r="D8" s="295"/>
      <c r="E8" s="295" t="s">
        <v>269</v>
      </c>
      <c r="F8" s="295"/>
      <c r="G8" s="295" t="s">
        <v>271</v>
      </c>
      <c r="H8" s="295"/>
      <c r="I8" s="295"/>
      <c r="J8" s="295"/>
      <c r="K8" s="295"/>
      <c r="L8" s="295"/>
      <c r="M8" s="295"/>
      <c r="N8" s="295"/>
      <c r="O8" s="295"/>
    </row>
    <row r="9" spans="2:23" ht="27.75" customHeight="1">
      <c r="B9" s="304"/>
      <c r="C9" s="286"/>
      <c r="D9" s="296"/>
      <c r="E9" s="296" t="s">
        <v>269</v>
      </c>
      <c r="F9" s="296"/>
      <c r="G9" s="296" t="s">
        <v>271</v>
      </c>
      <c r="H9" s="296"/>
      <c r="I9" s="296"/>
      <c r="J9" s="296"/>
      <c r="K9" s="296"/>
      <c r="L9" s="296"/>
      <c r="M9" s="296"/>
      <c r="N9" s="296"/>
      <c r="O9" s="296"/>
      <c r="P9"/>
      <c r="Q9"/>
      <c r="R9"/>
      <c r="S9"/>
      <c r="T9"/>
      <c r="U9"/>
      <c r="V9"/>
      <c r="W9"/>
    </row>
    <row r="10" spans="2:23" s="173" customFormat="1" ht="15.75" customHeight="1">
      <c r="B10" s="175" t="s">
        <v>13</v>
      </c>
      <c r="C10" s="176">
        <v>28.219999999999995</v>
      </c>
      <c r="D10" s="134">
        <v>0</v>
      </c>
      <c r="E10" s="134">
        <v>0</v>
      </c>
      <c r="F10" s="134">
        <v>0</v>
      </c>
      <c r="G10" s="134">
        <v>0</v>
      </c>
      <c r="H10" s="134">
        <v>0</v>
      </c>
      <c r="I10" s="135">
        <v>0</v>
      </c>
      <c r="J10" s="209">
        <v>2.0208415490713363</v>
      </c>
      <c r="K10" s="134">
        <v>0</v>
      </c>
      <c r="L10" s="134">
        <v>0</v>
      </c>
      <c r="M10" s="134">
        <v>0</v>
      </c>
      <c r="N10" s="134">
        <v>0</v>
      </c>
      <c r="O10" s="135">
        <v>0</v>
      </c>
      <c r="P10" s="178"/>
      <c r="Q10" s="178"/>
      <c r="R10" s="178"/>
      <c r="S10" s="178"/>
      <c r="T10" s="178"/>
      <c r="U10" s="178"/>
      <c r="V10" s="178"/>
      <c r="W10" s="178"/>
    </row>
    <row r="11" spans="2:23" s="173" customFormat="1" ht="15.75" customHeight="1">
      <c r="B11" s="175" t="s">
        <v>249</v>
      </c>
      <c r="C11" s="179">
        <v>3.27</v>
      </c>
      <c r="D11" s="136">
        <v>0</v>
      </c>
      <c r="E11" s="136">
        <v>0</v>
      </c>
      <c r="F11" s="136">
        <v>0</v>
      </c>
      <c r="G11" s="136">
        <v>0</v>
      </c>
      <c r="H11" s="136">
        <v>0</v>
      </c>
      <c r="I11" s="137">
        <v>0</v>
      </c>
      <c r="J11" s="210">
        <v>0</v>
      </c>
      <c r="K11" s="136">
        <v>0</v>
      </c>
      <c r="L11" s="136">
        <v>0</v>
      </c>
      <c r="M11" s="136">
        <v>0</v>
      </c>
      <c r="N11" s="136">
        <v>0</v>
      </c>
      <c r="O11" s="137">
        <v>1.0084461919324212</v>
      </c>
      <c r="P11" s="178"/>
      <c r="Q11" s="178"/>
      <c r="R11" s="178"/>
      <c r="S11" s="178"/>
      <c r="T11" s="178"/>
      <c r="U11" s="178"/>
      <c r="V11" s="178"/>
      <c r="W11" s="178"/>
    </row>
    <row r="12" spans="2:23" s="173" customFormat="1" ht="15.75" customHeight="1">
      <c r="B12" s="175" t="s">
        <v>250</v>
      </c>
      <c r="C12" s="179">
        <v>64.2</v>
      </c>
      <c r="D12" s="136">
        <v>0.8815020579257026</v>
      </c>
      <c r="E12" s="136">
        <v>-0.19728021241826493</v>
      </c>
      <c r="F12" s="136">
        <v>0.028015209088423122</v>
      </c>
      <c r="G12" s="136">
        <v>0.9043748748023737</v>
      </c>
      <c r="H12" s="136">
        <v>0.3452096138787802</v>
      </c>
      <c r="I12" s="137">
        <v>0.1322584717117982</v>
      </c>
      <c r="J12" s="210">
        <v>0.11016637652493325</v>
      </c>
      <c r="K12" s="136">
        <v>1.9973963280253402</v>
      </c>
      <c r="L12" s="136">
        <v>0.691482509343814</v>
      </c>
      <c r="M12" s="136">
        <v>-0.12380025537246389</v>
      </c>
      <c r="N12" s="136">
        <v>-0.03046718679144997</v>
      </c>
      <c r="O12" s="137">
        <v>-0.04988962005492701</v>
      </c>
      <c r="P12" s="178"/>
      <c r="Q12" s="178"/>
      <c r="R12" s="178"/>
      <c r="S12" s="178"/>
      <c r="T12" s="178"/>
      <c r="U12" s="178"/>
      <c r="V12" s="178"/>
      <c r="W12" s="178"/>
    </row>
    <row r="13" spans="2:23" ht="15.75" customHeight="1">
      <c r="B13" s="180" t="s">
        <v>251</v>
      </c>
      <c r="C13" s="181">
        <v>1.8</v>
      </c>
      <c r="D13" s="138">
        <v>3.9010787166653564</v>
      </c>
      <c r="E13" s="138">
        <v>0</v>
      </c>
      <c r="F13" s="138">
        <v>0</v>
      </c>
      <c r="G13" s="138">
        <v>0</v>
      </c>
      <c r="H13" s="138">
        <v>0</v>
      </c>
      <c r="I13" s="139">
        <v>0</v>
      </c>
      <c r="J13" s="211">
        <v>0</v>
      </c>
      <c r="K13" s="138">
        <v>3.662077019558185</v>
      </c>
      <c r="L13" s="138">
        <v>2.4145759270831197</v>
      </c>
      <c r="M13" s="138">
        <v>0</v>
      </c>
      <c r="N13" s="138">
        <v>0</v>
      </c>
      <c r="O13" s="139">
        <v>0</v>
      </c>
      <c r="P13"/>
      <c r="Q13"/>
      <c r="R13"/>
      <c r="S13"/>
      <c r="T13"/>
      <c r="U13"/>
      <c r="V13"/>
      <c r="W13"/>
    </row>
    <row r="14" spans="2:23" ht="15.75" customHeight="1">
      <c r="B14" s="180" t="s">
        <v>49</v>
      </c>
      <c r="C14" s="181">
        <v>12.680000000000003</v>
      </c>
      <c r="D14" s="138">
        <v>0</v>
      </c>
      <c r="E14" s="138">
        <v>0</v>
      </c>
      <c r="F14" s="138">
        <v>0</v>
      </c>
      <c r="G14" s="138">
        <v>0</v>
      </c>
      <c r="H14" s="138">
        <v>0</v>
      </c>
      <c r="I14" s="139">
        <v>0</v>
      </c>
      <c r="J14" s="211">
        <v>-1.5588998346141844E-14</v>
      </c>
      <c r="K14" s="138">
        <v>0</v>
      </c>
      <c r="L14" s="138">
        <v>0</v>
      </c>
      <c r="M14" s="138">
        <v>0</v>
      </c>
      <c r="N14" s="138">
        <v>0</v>
      </c>
      <c r="O14" s="139">
        <v>0</v>
      </c>
      <c r="P14"/>
      <c r="Q14"/>
      <c r="R14"/>
      <c r="S14"/>
      <c r="T14"/>
      <c r="U14"/>
      <c r="V14"/>
      <c r="W14"/>
    </row>
    <row r="15" spans="2:23" ht="15.75" customHeight="1">
      <c r="B15" s="180" t="s">
        <v>99</v>
      </c>
      <c r="C15" s="181">
        <v>4.22</v>
      </c>
      <c r="D15" s="138">
        <v>2.828259980691099</v>
      </c>
      <c r="E15" s="138">
        <v>0</v>
      </c>
      <c r="F15" s="138">
        <v>0</v>
      </c>
      <c r="G15" s="138">
        <v>0</v>
      </c>
      <c r="H15" s="138">
        <v>0</v>
      </c>
      <c r="I15" s="139">
        <v>0</v>
      </c>
      <c r="J15" s="211">
        <v>-1.2556303810948216E-14</v>
      </c>
      <c r="K15" s="138">
        <v>3.6250481032298536</v>
      </c>
      <c r="L15" s="138">
        <v>1.7712489390422579</v>
      </c>
      <c r="M15" s="138">
        <v>0</v>
      </c>
      <c r="N15" s="138">
        <v>0</v>
      </c>
      <c r="O15" s="139">
        <v>0</v>
      </c>
      <c r="P15"/>
      <c r="Q15"/>
      <c r="R15"/>
      <c r="S15"/>
      <c r="T15"/>
      <c r="U15"/>
      <c r="V15"/>
      <c r="W15"/>
    </row>
    <row r="16" spans="2:23" ht="15.75" customHeight="1">
      <c r="B16" s="180" t="s">
        <v>75</v>
      </c>
      <c r="C16" s="181">
        <v>3.42</v>
      </c>
      <c r="D16" s="138">
        <v>5.956488897552589</v>
      </c>
      <c r="E16" s="138">
        <v>0</v>
      </c>
      <c r="F16" s="138">
        <v>0</v>
      </c>
      <c r="G16" s="138">
        <v>0</v>
      </c>
      <c r="H16" s="138">
        <v>0</v>
      </c>
      <c r="I16" s="139">
        <v>0</v>
      </c>
      <c r="J16" s="211">
        <v>0</v>
      </c>
      <c r="K16" s="138">
        <v>3.6789324156902046</v>
      </c>
      <c r="L16" s="138">
        <v>2.7270648158387774</v>
      </c>
      <c r="M16" s="138">
        <v>0</v>
      </c>
      <c r="N16" s="138">
        <v>0</v>
      </c>
      <c r="O16" s="139">
        <v>0</v>
      </c>
      <c r="P16"/>
      <c r="Q16"/>
      <c r="R16"/>
      <c r="S16"/>
      <c r="T16"/>
      <c r="U16"/>
      <c r="V16"/>
      <c r="W16"/>
    </row>
    <row r="17" spans="2:23" ht="15.75" customHeight="1">
      <c r="B17" s="180" t="s">
        <v>101</v>
      </c>
      <c r="C17" s="181">
        <v>5.17</v>
      </c>
      <c r="D17" s="138">
        <v>2.0114950195385757</v>
      </c>
      <c r="E17" s="138">
        <v>0</v>
      </c>
      <c r="F17" s="138">
        <v>0</v>
      </c>
      <c r="G17" s="138">
        <v>0</v>
      </c>
      <c r="H17" s="138">
        <v>0</v>
      </c>
      <c r="I17" s="139">
        <v>0</v>
      </c>
      <c r="J17" s="211">
        <v>0</v>
      </c>
      <c r="K17" s="138">
        <v>3.047633317731088</v>
      </c>
      <c r="L17" s="138">
        <v>2.2255610114344893</v>
      </c>
      <c r="M17" s="138">
        <v>0</v>
      </c>
      <c r="N17" s="138">
        <v>0</v>
      </c>
      <c r="O17" s="139">
        <v>0</v>
      </c>
      <c r="P17"/>
      <c r="Q17"/>
      <c r="R17"/>
      <c r="S17"/>
      <c r="T17"/>
      <c r="U17"/>
      <c r="V17"/>
      <c r="W17"/>
    </row>
    <row r="18" spans="2:23" ht="15.75" customHeight="1">
      <c r="B18" s="180" t="s">
        <v>252</v>
      </c>
      <c r="C18" s="181">
        <v>10.61</v>
      </c>
      <c r="D18" s="138">
        <v>0</v>
      </c>
      <c r="E18" s="138">
        <v>-1.177672827534785</v>
      </c>
      <c r="F18" s="138">
        <v>0</v>
      </c>
      <c r="G18" s="138">
        <v>2.762854646126235</v>
      </c>
      <c r="H18" s="138">
        <v>1.0970211954535896</v>
      </c>
      <c r="I18" s="139">
        <v>0.39927906890883536</v>
      </c>
      <c r="J18" s="211">
        <v>-0.2749325010230353</v>
      </c>
      <c r="K18" s="138">
        <v>3.9410759495034555</v>
      </c>
      <c r="L18" s="138">
        <v>0.48572964852798134</v>
      </c>
      <c r="M18" s="138">
        <v>-1.5948827268531398</v>
      </c>
      <c r="N18" s="138">
        <v>-0.4660364403688885</v>
      </c>
      <c r="O18" s="139">
        <v>-0.6182295109902045</v>
      </c>
      <c r="P18" s="182">
        <v>4</v>
      </c>
      <c r="Q18"/>
      <c r="R18"/>
      <c r="S18"/>
      <c r="T18"/>
      <c r="U18"/>
      <c r="V18"/>
      <c r="W18"/>
    </row>
    <row r="19" spans="2:23" ht="16.5" customHeight="1">
      <c r="B19" s="180" t="s">
        <v>253</v>
      </c>
      <c r="C19" s="181">
        <v>0.64</v>
      </c>
      <c r="D19" s="138">
        <v>0</v>
      </c>
      <c r="E19" s="138">
        <v>0</v>
      </c>
      <c r="F19" s="138">
        <v>0</v>
      </c>
      <c r="G19" s="138">
        <v>0</v>
      </c>
      <c r="H19" s="138">
        <v>0</v>
      </c>
      <c r="I19" s="139">
        <v>0</v>
      </c>
      <c r="J19" s="211">
        <v>1.2313432835820919</v>
      </c>
      <c r="K19" s="138">
        <v>0.8231969529426173</v>
      </c>
      <c r="L19" s="138">
        <v>0</v>
      </c>
      <c r="M19" s="138">
        <v>0</v>
      </c>
      <c r="N19" s="138">
        <v>-0.5088449177856333</v>
      </c>
      <c r="O19" s="139">
        <v>0.5471010622515</v>
      </c>
      <c r="P19"/>
      <c r="Q19"/>
      <c r="R19"/>
      <c r="S19"/>
      <c r="T19"/>
      <c r="U19"/>
      <c r="V19"/>
      <c r="W19"/>
    </row>
    <row r="20" spans="2:23" ht="15.75" customHeight="1">
      <c r="B20" s="180" t="s">
        <v>254</v>
      </c>
      <c r="C20" s="181">
        <v>3.91</v>
      </c>
      <c r="D20" s="138">
        <v>0</v>
      </c>
      <c r="E20" s="138">
        <v>0</v>
      </c>
      <c r="F20" s="138">
        <v>0</v>
      </c>
      <c r="G20" s="138">
        <v>1.1988421824163389</v>
      </c>
      <c r="H20" s="138">
        <v>0.28195708964838617</v>
      </c>
      <c r="I20" s="139">
        <v>0.9422804468918122</v>
      </c>
      <c r="J20" s="211">
        <v>-0.9949363009975845</v>
      </c>
      <c r="K20" s="138">
        <v>3.1463803620151882</v>
      </c>
      <c r="L20" s="138">
        <v>-0.19065019241176145</v>
      </c>
      <c r="M20" s="138">
        <v>0</v>
      </c>
      <c r="N20" s="138">
        <v>0</v>
      </c>
      <c r="O20" s="139">
        <v>0</v>
      </c>
      <c r="P20"/>
      <c r="Q20"/>
      <c r="R20"/>
      <c r="S20"/>
      <c r="T20"/>
      <c r="U20"/>
      <c r="V20"/>
      <c r="W20"/>
    </row>
    <row r="21" spans="2:23" ht="15.75" customHeight="1">
      <c r="B21" s="180" t="s">
        <v>255</v>
      </c>
      <c r="C21" s="181">
        <v>1.6400000000000001</v>
      </c>
      <c r="D21" s="138">
        <v>0</v>
      </c>
      <c r="E21" s="138">
        <v>0</v>
      </c>
      <c r="F21" s="138">
        <v>0</v>
      </c>
      <c r="G21" s="138">
        <v>0.22865853658537108</v>
      </c>
      <c r="H21" s="138">
        <v>-0.1368821292775555</v>
      </c>
      <c r="I21" s="139">
        <v>0</v>
      </c>
      <c r="J21" s="211">
        <v>0.5432761441959708</v>
      </c>
      <c r="K21" s="138">
        <v>0</v>
      </c>
      <c r="L21" s="138">
        <v>0.8906911673344352</v>
      </c>
      <c r="M21" s="138">
        <v>0</v>
      </c>
      <c r="N21" s="138">
        <v>0.5258753775048229</v>
      </c>
      <c r="O21" s="139">
        <v>0.8608226806471175</v>
      </c>
      <c r="P21"/>
      <c r="Q21"/>
      <c r="R21"/>
      <c r="S21"/>
      <c r="T21"/>
      <c r="U21"/>
      <c r="V21"/>
      <c r="W21"/>
    </row>
    <row r="22" spans="2:23" ht="15.75" customHeight="1">
      <c r="B22" s="180" t="s">
        <v>256</v>
      </c>
      <c r="C22" s="181">
        <v>4.07</v>
      </c>
      <c r="D22" s="138">
        <v>0</v>
      </c>
      <c r="E22" s="138">
        <v>0</v>
      </c>
      <c r="F22" s="138">
        <v>0</v>
      </c>
      <c r="G22" s="138">
        <v>0</v>
      </c>
      <c r="H22" s="138">
        <v>0</v>
      </c>
      <c r="I22" s="139">
        <v>0</v>
      </c>
      <c r="J22" s="211">
        <v>0</v>
      </c>
      <c r="K22" s="138">
        <v>0</v>
      </c>
      <c r="L22" s="138">
        <v>0</v>
      </c>
      <c r="M22" s="138">
        <v>0</v>
      </c>
      <c r="N22" s="138">
        <v>0</v>
      </c>
      <c r="O22" s="139">
        <v>0</v>
      </c>
      <c r="P22"/>
      <c r="Q22"/>
      <c r="R22"/>
      <c r="S22"/>
      <c r="T22"/>
      <c r="U22"/>
      <c r="V22"/>
      <c r="W22"/>
    </row>
    <row r="23" spans="2:23" ht="15.75" customHeight="1">
      <c r="B23" s="180" t="s">
        <v>105</v>
      </c>
      <c r="C23" s="181">
        <v>2.6499999999999995</v>
      </c>
      <c r="D23" s="138">
        <v>0</v>
      </c>
      <c r="E23" s="138">
        <v>0</v>
      </c>
      <c r="F23" s="138">
        <v>0.6522636160963945</v>
      </c>
      <c r="G23" s="138">
        <v>0.07935048605995894</v>
      </c>
      <c r="H23" s="138">
        <v>0</v>
      </c>
      <c r="I23" s="139">
        <v>0</v>
      </c>
      <c r="J23" s="211">
        <v>0.08950369379349428</v>
      </c>
      <c r="K23" s="138">
        <v>0.7336031039286252</v>
      </c>
      <c r="L23" s="138">
        <v>0</v>
      </c>
      <c r="M23" s="138">
        <v>0.05203309663912727</v>
      </c>
      <c r="N23" s="138">
        <v>0.8705243898025261</v>
      </c>
      <c r="O23" s="139">
        <v>0.04310066154912616</v>
      </c>
      <c r="P23"/>
      <c r="Q23"/>
      <c r="R23"/>
      <c r="S23"/>
      <c r="T23"/>
      <c r="U23"/>
      <c r="V23"/>
      <c r="W23"/>
    </row>
    <row r="24" spans="2:23" ht="15.75" customHeight="1">
      <c r="B24" s="180" t="s">
        <v>257</v>
      </c>
      <c r="C24" s="181">
        <v>0.8</v>
      </c>
      <c r="D24" s="138">
        <v>0</v>
      </c>
      <c r="E24" s="138">
        <v>0</v>
      </c>
      <c r="F24" s="138">
        <v>0</v>
      </c>
      <c r="G24" s="138">
        <v>0</v>
      </c>
      <c r="H24" s="138">
        <v>0</v>
      </c>
      <c r="I24" s="139">
        <v>0</v>
      </c>
      <c r="J24" s="211">
        <v>-0.8928571428571388</v>
      </c>
      <c r="K24" s="138">
        <v>0</v>
      </c>
      <c r="L24" s="138">
        <v>0</v>
      </c>
      <c r="M24" s="138">
        <v>0</v>
      </c>
      <c r="N24" s="138">
        <v>0</v>
      </c>
      <c r="O24" s="139">
        <v>0</v>
      </c>
      <c r="P24"/>
      <c r="Q24"/>
      <c r="R24"/>
      <c r="S24"/>
      <c r="T24"/>
      <c r="U24"/>
      <c r="V24"/>
      <c r="W24"/>
    </row>
    <row r="25" spans="2:23" ht="15.75" customHeight="1">
      <c r="B25" s="180" t="s">
        <v>192</v>
      </c>
      <c r="C25" s="181">
        <v>1.72</v>
      </c>
      <c r="D25" s="138">
        <v>0</v>
      </c>
      <c r="E25" s="138">
        <v>0</v>
      </c>
      <c r="F25" s="138">
        <v>0</v>
      </c>
      <c r="G25" s="138">
        <v>0</v>
      </c>
      <c r="H25" s="138">
        <v>0</v>
      </c>
      <c r="I25" s="139">
        <v>0</v>
      </c>
      <c r="J25" s="211">
        <v>0.7333630756707227</v>
      </c>
      <c r="K25" s="138">
        <v>0</v>
      </c>
      <c r="L25" s="138">
        <v>0</v>
      </c>
      <c r="M25" s="138">
        <v>0.1557125560548505</v>
      </c>
      <c r="N25" s="138">
        <v>0</v>
      </c>
      <c r="O25" s="139">
        <v>0.4661591564151996</v>
      </c>
      <c r="P25"/>
      <c r="Q25"/>
      <c r="R25"/>
      <c r="S25"/>
      <c r="T25"/>
      <c r="U25"/>
      <c r="V25"/>
      <c r="W25"/>
    </row>
    <row r="26" spans="2:23" ht="15.75" customHeight="1">
      <c r="B26" s="180" t="s">
        <v>107</v>
      </c>
      <c r="C26" s="181">
        <v>2.4499999999999997</v>
      </c>
      <c r="D26" s="138">
        <v>0</v>
      </c>
      <c r="E26" s="138">
        <v>0</v>
      </c>
      <c r="F26" s="138">
        <v>0</v>
      </c>
      <c r="G26" s="138">
        <v>9.457312272681648</v>
      </c>
      <c r="H26" s="138">
        <v>0.008632536773687092</v>
      </c>
      <c r="I26" s="139">
        <v>0</v>
      </c>
      <c r="J26" s="211">
        <v>0.36104865448327234</v>
      </c>
      <c r="K26" s="138">
        <v>0.03009111807639595</v>
      </c>
      <c r="L26" s="138">
        <v>0</v>
      </c>
      <c r="M26" s="138">
        <v>0.029744956538941703</v>
      </c>
      <c r="N26" s="138">
        <v>0</v>
      </c>
      <c r="O26" s="139">
        <v>0</v>
      </c>
      <c r="P26"/>
      <c r="Q26"/>
      <c r="R26"/>
      <c r="S26"/>
      <c r="T26"/>
      <c r="U26"/>
      <c r="V26"/>
      <c r="W26"/>
    </row>
    <row r="27" spans="2:23" ht="15.75" customHeight="1">
      <c r="B27" s="180" t="s">
        <v>109</v>
      </c>
      <c r="C27" s="181">
        <v>1.4900000000000002</v>
      </c>
      <c r="D27" s="138">
        <v>0</v>
      </c>
      <c r="E27" s="138">
        <v>0</v>
      </c>
      <c r="F27" s="138">
        <v>0</v>
      </c>
      <c r="G27" s="138">
        <v>0.08510754694494665</v>
      </c>
      <c r="H27" s="138">
        <v>0.2224371940560218</v>
      </c>
      <c r="I27" s="139">
        <v>0</v>
      </c>
      <c r="J27" s="211">
        <v>0.7756603227536097</v>
      </c>
      <c r="K27" s="138">
        <v>0.2551496074471222</v>
      </c>
      <c r="L27" s="138">
        <v>0.25939831000284624</v>
      </c>
      <c r="M27" s="138">
        <v>0.09427739749520242</v>
      </c>
      <c r="N27" s="138">
        <v>0.15633365390306048</v>
      </c>
      <c r="O27" s="139">
        <v>0.06318418676185221</v>
      </c>
      <c r="P27"/>
      <c r="Q27"/>
      <c r="R27"/>
      <c r="S27"/>
      <c r="T27"/>
      <c r="U27"/>
      <c r="V27"/>
      <c r="W27"/>
    </row>
    <row r="28" spans="2:23" ht="15.75" customHeight="1">
      <c r="B28" s="180" t="s">
        <v>258</v>
      </c>
      <c r="C28" s="181">
        <v>2.1999999999999997</v>
      </c>
      <c r="D28" s="138">
        <v>2.0049284008931636</v>
      </c>
      <c r="E28" s="138">
        <v>0</v>
      </c>
      <c r="F28" s="138">
        <v>-0.0001609151799868855</v>
      </c>
      <c r="G28" s="138">
        <v>0</v>
      </c>
      <c r="H28" s="138">
        <v>0.5394629927230961</v>
      </c>
      <c r="I28" s="139">
        <v>0.20817954727680033</v>
      </c>
      <c r="J28" s="211">
        <v>-0.03481438797206396</v>
      </c>
      <c r="K28" s="138">
        <v>0.34290202888123694</v>
      </c>
      <c r="L28" s="138">
        <v>0</v>
      </c>
      <c r="M28" s="138">
        <v>0</v>
      </c>
      <c r="N28" s="138">
        <v>-0.14444659290014847</v>
      </c>
      <c r="O28" s="139">
        <v>0</v>
      </c>
      <c r="P28"/>
      <c r="Q28"/>
      <c r="R28"/>
      <c r="S28"/>
      <c r="T28"/>
      <c r="U28"/>
      <c r="V28"/>
      <c r="W28"/>
    </row>
    <row r="29" spans="2:23" ht="15.75" customHeight="1">
      <c r="B29" s="180" t="s">
        <v>259</v>
      </c>
      <c r="C29" s="181">
        <v>4.67</v>
      </c>
      <c r="D29" s="138">
        <v>0</v>
      </c>
      <c r="E29" s="138">
        <v>0</v>
      </c>
      <c r="F29" s="138">
        <v>0</v>
      </c>
      <c r="G29" s="138">
        <v>0</v>
      </c>
      <c r="H29" s="138">
        <v>1.7123036773616005</v>
      </c>
      <c r="I29" s="139">
        <v>0</v>
      </c>
      <c r="J29" s="211">
        <v>2.0667844421881814</v>
      </c>
      <c r="K29" s="138">
        <v>3.343253519361913</v>
      </c>
      <c r="L29" s="138">
        <v>0.6037525342891822</v>
      </c>
      <c r="M29" s="138">
        <v>1.9068689327562665</v>
      </c>
      <c r="N29" s="138">
        <v>0.0660498851822993</v>
      </c>
      <c r="O29" s="139">
        <v>0.16976357972755957</v>
      </c>
      <c r="P29"/>
      <c r="Q29"/>
      <c r="R29"/>
      <c r="S29"/>
      <c r="T29"/>
      <c r="U29"/>
      <c r="V29"/>
      <c r="W29"/>
    </row>
    <row r="30" spans="2:23" s="173" customFormat="1" ht="15.75" customHeight="1">
      <c r="B30" s="175" t="s">
        <v>71</v>
      </c>
      <c r="C30" s="179">
        <v>4.26</v>
      </c>
      <c r="D30" s="136">
        <v>0</v>
      </c>
      <c r="E30" s="136">
        <v>0</v>
      </c>
      <c r="F30" s="136">
        <v>0</v>
      </c>
      <c r="G30" s="136">
        <v>0</v>
      </c>
      <c r="H30" s="136">
        <v>0</v>
      </c>
      <c r="I30" s="137">
        <v>0</v>
      </c>
      <c r="J30" s="210">
        <v>9.090909090909065</v>
      </c>
      <c r="K30" s="136">
        <v>0</v>
      </c>
      <c r="L30" s="136">
        <v>0</v>
      </c>
      <c r="M30" s="136">
        <v>0</v>
      </c>
      <c r="N30" s="136">
        <v>0</v>
      </c>
      <c r="O30" s="137">
        <v>0</v>
      </c>
      <c r="P30" s="178"/>
      <c r="Q30" s="178"/>
      <c r="R30" s="178"/>
      <c r="S30" s="178"/>
      <c r="T30" s="178"/>
      <c r="U30" s="178"/>
      <c r="V30" s="178"/>
      <c r="W30" s="178"/>
    </row>
    <row r="31" spans="2:23" s="173" customFormat="1" ht="15.75" customHeight="1">
      <c r="B31" s="183" t="s">
        <v>296</v>
      </c>
      <c r="C31" s="184">
        <v>100.00000000000001</v>
      </c>
      <c r="D31" s="141">
        <v>0.5</v>
      </c>
      <c r="E31" s="141">
        <v>-0.12672136428679118</v>
      </c>
      <c r="F31" s="141">
        <v>0.017982631744981693</v>
      </c>
      <c r="G31" s="141">
        <v>0.5805657773385452</v>
      </c>
      <c r="H31" s="141">
        <v>0.22232164515483938</v>
      </c>
      <c r="I31" s="142">
        <v>0.08528144512510348</v>
      </c>
      <c r="J31" s="140">
        <v>1.0193620926419353</v>
      </c>
      <c r="K31" s="141">
        <v>1.2769463660985054</v>
      </c>
      <c r="L31" s="141">
        <v>0.4452132656553101</v>
      </c>
      <c r="M31" s="141">
        <v>-0.07990462677473736</v>
      </c>
      <c r="N31" s="141">
        <v>-0.019655853713767952</v>
      </c>
      <c r="O31" s="142">
        <v>-0.0006060884980488175</v>
      </c>
      <c r="P31" s="178"/>
      <c r="Q31" s="253"/>
      <c r="R31" s="178"/>
      <c r="S31" s="178"/>
      <c r="T31" s="178"/>
      <c r="U31" s="178"/>
      <c r="V31" s="178"/>
      <c r="W31" s="178"/>
    </row>
    <row r="32" spans="2:23" s="173" customFormat="1" ht="9" customHeight="1">
      <c r="B32" s="171"/>
      <c r="C32" s="185"/>
      <c r="D32" s="136"/>
      <c r="E32" s="136"/>
      <c r="F32" s="136"/>
      <c r="G32" s="136"/>
      <c r="H32" s="136"/>
      <c r="I32" s="136"/>
      <c r="J32" s="136"/>
      <c r="K32" s="136"/>
      <c r="L32" s="136"/>
      <c r="M32" s="177"/>
      <c r="P32" s="178"/>
      <c r="Q32" s="178"/>
      <c r="R32" s="178"/>
      <c r="S32" s="178"/>
      <c r="T32" s="178"/>
      <c r="U32" s="178"/>
      <c r="V32" s="178"/>
      <c r="W32" s="178"/>
    </row>
    <row r="33" spans="2:23" s="173" customFormat="1" ht="11.25" customHeight="1">
      <c r="B33" s="171"/>
      <c r="C33" s="185"/>
      <c r="D33" s="136"/>
      <c r="E33" s="136"/>
      <c r="F33" s="136"/>
      <c r="G33" s="136"/>
      <c r="H33" s="136"/>
      <c r="I33" s="136"/>
      <c r="J33" s="136"/>
      <c r="K33" s="136"/>
      <c r="L33" s="136"/>
      <c r="M33" s="177"/>
      <c r="P33" s="178"/>
      <c r="Q33" s="178"/>
      <c r="R33" s="178"/>
      <c r="S33" s="178"/>
      <c r="T33" s="178"/>
      <c r="U33" s="178"/>
      <c r="V33" s="178"/>
      <c r="W33" s="178"/>
    </row>
    <row r="34" spans="2:23" s="173" customFormat="1" ht="11.25" customHeight="1">
      <c r="B34" s="171"/>
      <c r="C34" s="185"/>
      <c r="D34" s="136"/>
      <c r="E34" s="136"/>
      <c r="F34" s="136"/>
      <c r="G34" s="136"/>
      <c r="H34" s="136"/>
      <c r="I34" s="136"/>
      <c r="J34" s="136"/>
      <c r="K34" s="136"/>
      <c r="L34" s="136"/>
      <c r="M34" s="177"/>
      <c r="P34" s="178"/>
      <c r="Q34" s="178"/>
      <c r="R34" s="178"/>
      <c r="S34" s="178"/>
      <c r="T34" s="178"/>
      <c r="U34" s="178"/>
      <c r="V34" s="178"/>
      <c r="W34" s="178"/>
    </row>
    <row r="35" spans="2:23" s="173" customFormat="1" ht="11.25" customHeight="1">
      <c r="B35" s="171"/>
      <c r="C35" s="185"/>
      <c r="D35" s="136"/>
      <c r="E35" s="136"/>
      <c r="F35" s="136"/>
      <c r="G35" s="136"/>
      <c r="H35" s="136"/>
      <c r="I35" s="136"/>
      <c r="J35" s="136"/>
      <c r="K35" s="136"/>
      <c r="L35" s="136"/>
      <c r="M35" s="177"/>
      <c r="P35" s="178"/>
      <c r="Q35" s="178"/>
      <c r="R35" s="178"/>
      <c r="S35" s="178"/>
      <c r="T35" s="178"/>
      <c r="U35" s="178"/>
      <c r="V35" s="178"/>
      <c r="W35" s="178"/>
    </row>
    <row r="36" spans="2:13" ht="15.75" customHeight="1">
      <c r="B36" s="281" t="s">
        <v>291</v>
      </c>
      <c r="C36" s="281"/>
      <c r="D36" s="281"/>
      <c r="E36" s="281"/>
      <c r="F36" s="281"/>
      <c r="G36" s="281"/>
      <c r="H36" s="281"/>
      <c r="I36" s="281"/>
      <c r="J36" s="281"/>
      <c r="K36" s="281"/>
      <c r="L36" s="281"/>
      <c r="M36" s="281"/>
    </row>
    <row r="37" spans="2:13" ht="12.75">
      <c r="B37" s="293" t="s">
        <v>292</v>
      </c>
      <c r="C37" s="293"/>
      <c r="D37" s="293"/>
      <c r="E37" s="293"/>
      <c r="F37" s="293"/>
      <c r="G37" s="293"/>
      <c r="H37" s="293"/>
      <c r="I37" s="293"/>
      <c r="J37" s="293"/>
      <c r="K37" s="293"/>
      <c r="L37" s="293"/>
      <c r="M37" s="293"/>
    </row>
    <row r="38" spans="2:3" ht="12.75">
      <c r="B38" s="170"/>
      <c r="C38" s="171"/>
    </row>
    <row r="39" spans="2:14" ht="12.75">
      <c r="B39" s="300" t="s">
        <v>337</v>
      </c>
      <c r="C39" s="300"/>
      <c r="D39" s="300"/>
      <c r="E39" s="300"/>
      <c r="F39" s="300"/>
      <c r="G39" s="300"/>
      <c r="H39" s="300"/>
      <c r="I39" s="300"/>
      <c r="J39" s="300"/>
      <c r="K39" s="300"/>
      <c r="L39" s="300"/>
      <c r="M39" s="300"/>
      <c r="N39" s="300"/>
    </row>
    <row r="40" spans="2:16" ht="12.75">
      <c r="B40" s="172"/>
      <c r="C40" s="170"/>
      <c r="D40" s="170"/>
      <c r="E40" s="170"/>
      <c r="F40" s="170"/>
      <c r="G40" s="170"/>
      <c r="H40" s="170"/>
      <c r="I40" s="170"/>
      <c r="J40" s="170"/>
      <c r="K40" s="170"/>
      <c r="L40" s="170"/>
      <c r="M40" s="174"/>
      <c r="N40" s="174"/>
      <c r="O40" s="174"/>
      <c r="P40" s="174"/>
    </row>
    <row r="41" spans="2:16" ht="11.25" customHeight="1">
      <c r="B41" s="173"/>
      <c r="C41" s="173"/>
      <c r="M41" s="174"/>
      <c r="N41" s="174"/>
      <c r="O41" s="174"/>
      <c r="P41" s="174"/>
    </row>
    <row r="42" spans="2:16" ht="15.75" customHeight="1">
      <c r="B42" s="285" t="s">
        <v>273</v>
      </c>
      <c r="C42" s="302" t="s">
        <v>90</v>
      </c>
      <c r="D42" s="297" t="s">
        <v>297</v>
      </c>
      <c r="E42" s="298"/>
      <c r="F42" s="298"/>
      <c r="G42" s="298"/>
      <c r="H42" s="298"/>
      <c r="I42" s="298"/>
      <c r="J42" s="298"/>
      <c r="K42" s="298"/>
      <c r="L42" s="298"/>
      <c r="M42" s="298"/>
      <c r="N42" s="298"/>
      <c r="O42" s="299"/>
      <c r="P42" s="174"/>
    </row>
    <row r="43" spans="2:16" ht="17.25" customHeight="1">
      <c r="B43" s="301"/>
      <c r="C43" s="301"/>
      <c r="D43" s="294" t="s">
        <v>298</v>
      </c>
      <c r="E43" s="294" t="s">
        <v>299</v>
      </c>
      <c r="F43" s="294" t="s">
        <v>300</v>
      </c>
      <c r="G43" s="294" t="s">
        <v>301</v>
      </c>
      <c r="H43" s="294" t="s">
        <v>302</v>
      </c>
      <c r="I43" s="294" t="s">
        <v>303</v>
      </c>
      <c r="J43" s="294" t="s">
        <v>328</v>
      </c>
      <c r="K43" s="294" t="s">
        <v>329</v>
      </c>
      <c r="L43" s="294" t="s">
        <v>330</v>
      </c>
      <c r="M43" s="294" t="s">
        <v>331</v>
      </c>
      <c r="N43" s="294" t="s">
        <v>332</v>
      </c>
      <c r="O43" s="294" t="s">
        <v>333</v>
      </c>
      <c r="P43" s="174"/>
    </row>
    <row r="44" spans="2:15" ht="8.25" customHeight="1">
      <c r="B44" s="301"/>
      <c r="C44" s="301"/>
      <c r="D44" s="295"/>
      <c r="E44" s="295" t="s">
        <v>269</v>
      </c>
      <c r="F44" s="295"/>
      <c r="G44" s="295" t="s">
        <v>271</v>
      </c>
      <c r="H44" s="295"/>
      <c r="I44" s="295"/>
      <c r="J44" s="295"/>
      <c r="K44" s="295"/>
      <c r="L44" s="295"/>
      <c r="M44" s="295"/>
      <c r="N44" s="295"/>
      <c r="O44" s="295"/>
    </row>
    <row r="45" spans="2:15" ht="21.75" customHeight="1">
      <c r="B45" s="286"/>
      <c r="C45" s="286"/>
      <c r="D45" s="296"/>
      <c r="E45" s="296" t="s">
        <v>269</v>
      </c>
      <c r="F45" s="296"/>
      <c r="G45" s="296" t="s">
        <v>271</v>
      </c>
      <c r="H45" s="296"/>
      <c r="I45" s="296"/>
      <c r="J45" s="296"/>
      <c r="K45" s="296"/>
      <c r="L45" s="296"/>
      <c r="M45" s="296"/>
      <c r="N45" s="296"/>
      <c r="O45" s="296"/>
    </row>
    <row r="46" spans="1:15" ht="18.75" customHeight="1">
      <c r="A46" s="186"/>
      <c r="B46" s="180" t="s">
        <v>274</v>
      </c>
      <c r="C46" s="181">
        <v>1.5400000000000003</v>
      </c>
      <c r="D46" s="143">
        <v>0.400888091976467</v>
      </c>
      <c r="E46" s="143">
        <v>0</v>
      </c>
      <c r="F46" s="143">
        <v>0</v>
      </c>
      <c r="G46" s="143">
        <v>0</v>
      </c>
      <c r="H46" s="143">
        <v>0</v>
      </c>
      <c r="I46" s="144">
        <v>0</v>
      </c>
      <c r="J46" s="212">
        <v>1.103989680052515</v>
      </c>
      <c r="K46" s="143">
        <v>3.617395225933258</v>
      </c>
      <c r="L46" s="143">
        <v>0.08140959897852969</v>
      </c>
      <c r="M46" s="143">
        <v>0</v>
      </c>
      <c r="N46" s="143">
        <v>-0.20440186025544893</v>
      </c>
      <c r="O46" s="144">
        <v>0.21909882486262824</v>
      </c>
    </row>
    <row r="47" spans="2:15" ht="18.75" customHeight="1">
      <c r="B47" s="180" t="s">
        <v>275</v>
      </c>
      <c r="C47" s="181">
        <v>0.48000000000000004</v>
      </c>
      <c r="D47" s="138">
        <v>0</v>
      </c>
      <c r="E47" s="138">
        <v>0</v>
      </c>
      <c r="F47" s="138">
        <v>0</v>
      </c>
      <c r="G47" s="138">
        <v>0</v>
      </c>
      <c r="H47" s="138">
        <v>0</v>
      </c>
      <c r="I47" s="139">
        <v>0</v>
      </c>
      <c r="J47" s="211">
        <v>0.9328381265722695</v>
      </c>
      <c r="K47" s="138">
        <v>9.725642995266757</v>
      </c>
      <c r="L47" s="138">
        <v>-0.13282442753349982</v>
      </c>
      <c r="M47" s="138">
        <v>0</v>
      </c>
      <c r="N47" s="138">
        <v>0.4865893370629764</v>
      </c>
      <c r="O47" s="139">
        <v>0</v>
      </c>
    </row>
    <row r="48" spans="2:15" ht="18.75" customHeight="1">
      <c r="B48" s="180" t="s">
        <v>276</v>
      </c>
      <c r="C48" s="181">
        <v>3.2699999999999996</v>
      </c>
      <c r="D48" s="138">
        <v>2.190867037217519</v>
      </c>
      <c r="E48" s="138">
        <v>0</v>
      </c>
      <c r="F48" s="138">
        <v>0</v>
      </c>
      <c r="G48" s="138">
        <v>0</v>
      </c>
      <c r="H48" s="138">
        <v>0</v>
      </c>
      <c r="I48" s="139">
        <v>0</v>
      </c>
      <c r="J48" s="211">
        <v>1.154483102295578</v>
      </c>
      <c r="K48" s="138">
        <v>2.067195823625874</v>
      </c>
      <c r="L48" s="138">
        <v>1.3842952685108338</v>
      </c>
      <c r="M48" s="138">
        <v>0</v>
      </c>
      <c r="N48" s="138">
        <v>0</v>
      </c>
      <c r="O48" s="139">
        <v>0.6130901286320714</v>
      </c>
    </row>
    <row r="49" spans="2:15" ht="18.75" customHeight="1">
      <c r="B49" s="180" t="s">
        <v>277</v>
      </c>
      <c r="C49" s="181">
        <v>21.319999999999997</v>
      </c>
      <c r="D49" s="138">
        <v>1.341148801306449</v>
      </c>
      <c r="E49" s="138">
        <v>0</v>
      </c>
      <c r="F49" s="138">
        <v>0</v>
      </c>
      <c r="G49" s="138">
        <v>0</v>
      </c>
      <c r="H49" s="138">
        <v>0</v>
      </c>
      <c r="I49" s="139">
        <v>0</v>
      </c>
      <c r="J49" s="211">
        <v>1.2258040154678342</v>
      </c>
      <c r="K49" s="138">
        <v>1.0634988148262028</v>
      </c>
      <c r="L49" s="138">
        <v>0.7031761862971557</v>
      </c>
      <c r="M49" s="138">
        <v>0</v>
      </c>
      <c r="N49" s="138">
        <v>0</v>
      </c>
      <c r="O49" s="139">
        <v>0</v>
      </c>
    </row>
    <row r="50" spans="2:15" ht="18.75" customHeight="1">
      <c r="B50" s="180" t="s">
        <v>278</v>
      </c>
      <c r="C50" s="181">
        <v>14.569999999999999</v>
      </c>
      <c r="D50" s="138">
        <v>0</v>
      </c>
      <c r="E50" s="138">
        <v>-0.866972139031289</v>
      </c>
      <c r="F50" s="138">
        <v>0</v>
      </c>
      <c r="G50" s="138">
        <v>2.027567071553389</v>
      </c>
      <c r="H50" s="138">
        <v>0.8108692666035592</v>
      </c>
      <c r="I50" s="139">
        <v>0.2959670511765518</v>
      </c>
      <c r="J50" s="211">
        <v>1.1715437589433453</v>
      </c>
      <c r="K50" s="138">
        <v>2.882535814214895</v>
      </c>
      <c r="L50" s="138">
        <v>0.35892199157402915</v>
      </c>
      <c r="M50" s="138">
        <v>-1.1800016452241764</v>
      </c>
      <c r="N50" s="138">
        <v>-0.3433575296272851</v>
      </c>
      <c r="O50" s="139">
        <v>-0.4549267544381537</v>
      </c>
    </row>
    <row r="51" spans="2:15" ht="18.75" customHeight="1">
      <c r="B51" s="180" t="s">
        <v>279</v>
      </c>
      <c r="C51" s="181">
        <v>8.45</v>
      </c>
      <c r="D51" s="138">
        <v>0</v>
      </c>
      <c r="E51" s="138">
        <v>0</v>
      </c>
      <c r="F51" s="138">
        <v>0</v>
      </c>
      <c r="G51" s="138">
        <v>0.5527947867682284</v>
      </c>
      <c r="H51" s="138">
        <v>0.1308477743760022</v>
      </c>
      <c r="I51" s="139">
        <v>0.4379438257273272</v>
      </c>
      <c r="J51" s="211">
        <v>-0.026985474636144875</v>
      </c>
      <c r="K51" s="138">
        <v>0.37841881192774773</v>
      </c>
      <c r="L51" s="138">
        <v>0.03963617513804089</v>
      </c>
      <c r="M51" s="138">
        <v>0</v>
      </c>
      <c r="N51" s="138">
        <v>-0.028606490619469144</v>
      </c>
      <c r="O51" s="139">
        <v>0.21000282013895166</v>
      </c>
    </row>
    <row r="52" spans="2:15" ht="18.75" customHeight="1">
      <c r="B52" s="180" t="s">
        <v>280</v>
      </c>
      <c r="C52" s="181">
        <v>8.68</v>
      </c>
      <c r="D52" s="138">
        <v>1.360762043559698</v>
      </c>
      <c r="E52" s="138">
        <v>0</v>
      </c>
      <c r="F52" s="138">
        <v>0</v>
      </c>
      <c r="G52" s="138">
        <v>0</v>
      </c>
      <c r="H52" s="138">
        <v>0</v>
      </c>
      <c r="I52" s="139">
        <v>0</v>
      </c>
      <c r="J52" s="211">
        <v>0.9587847756148812</v>
      </c>
      <c r="K52" s="138">
        <v>2.016791301915838</v>
      </c>
      <c r="L52" s="138">
        <v>1.4456458828498315</v>
      </c>
      <c r="M52" s="138">
        <v>0</v>
      </c>
      <c r="N52" s="138">
        <v>0</v>
      </c>
      <c r="O52" s="139">
        <v>0</v>
      </c>
    </row>
    <row r="53" spans="2:16" ht="18.75" customHeight="1">
      <c r="B53" s="180" t="s">
        <v>281</v>
      </c>
      <c r="C53" s="181">
        <v>1.5400000000000003</v>
      </c>
      <c r="D53" s="138">
        <v>0</v>
      </c>
      <c r="E53" s="138">
        <v>0</v>
      </c>
      <c r="F53" s="138">
        <v>0</v>
      </c>
      <c r="G53" s="138">
        <v>0.890667579792376</v>
      </c>
      <c r="H53" s="138">
        <v>-0.14445895488872415</v>
      </c>
      <c r="I53" s="139">
        <v>0</v>
      </c>
      <c r="J53" s="211">
        <v>1.2848882040351817</v>
      </c>
      <c r="K53" s="138">
        <v>0</v>
      </c>
      <c r="L53" s="138">
        <v>0.44156477862601085</v>
      </c>
      <c r="M53" s="138">
        <v>0.019109405222853714</v>
      </c>
      <c r="N53" s="138">
        <v>0.541613682384343</v>
      </c>
      <c r="O53" s="139">
        <v>0.44600991012514907</v>
      </c>
      <c r="P53" s="182">
        <v>9</v>
      </c>
    </row>
    <row r="54" spans="2:15" ht="18.75" customHeight="1">
      <c r="B54" s="180" t="s">
        <v>282</v>
      </c>
      <c r="C54" s="181">
        <v>6.04</v>
      </c>
      <c r="D54" s="138">
        <v>0</v>
      </c>
      <c r="E54" s="138">
        <v>0</v>
      </c>
      <c r="F54" s="138">
        <v>0</v>
      </c>
      <c r="G54" s="138">
        <v>0</v>
      </c>
      <c r="H54" s="138">
        <v>0</v>
      </c>
      <c r="I54" s="139">
        <v>0</v>
      </c>
      <c r="J54" s="211">
        <v>0.6416788122770042</v>
      </c>
      <c r="K54" s="138">
        <v>0</v>
      </c>
      <c r="L54" s="138">
        <v>0</v>
      </c>
      <c r="M54" s="138">
        <v>0</v>
      </c>
      <c r="N54" s="138">
        <v>0</v>
      </c>
      <c r="O54" s="139">
        <v>0</v>
      </c>
    </row>
    <row r="55" spans="2:15" ht="18.75" customHeight="1">
      <c r="B55" s="180" t="s">
        <v>283</v>
      </c>
      <c r="C55" s="181">
        <v>4.079999999999999</v>
      </c>
      <c r="D55" s="138">
        <v>0</v>
      </c>
      <c r="E55" s="138">
        <v>0</v>
      </c>
      <c r="F55" s="138">
        <v>0.427997264961014</v>
      </c>
      <c r="G55" s="138">
        <v>0.3520669374583196</v>
      </c>
      <c r="H55" s="138">
        <v>0.0054895346339283195</v>
      </c>
      <c r="I55" s="139">
        <v>0</v>
      </c>
      <c r="J55" s="211">
        <v>0.763927466689126</v>
      </c>
      <c r="K55" s="138">
        <v>0.4864273544210963</v>
      </c>
      <c r="L55" s="138">
        <v>0</v>
      </c>
      <c r="M55" s="138">
        <v>0.046307864269462096</v>
      </c>
      <c r="N55" s="138">
        <v>0.5786681609213518</v>
      </c>
      <c r="O55" s="139">
        <v>0</v>
      </c>
    </row>
    <row r="56" spans="2:15" ht="18.75" customHeight="1">
      <c r="B56" s="180" t="s">
        <v>284</v>
      </c>
      <c r="C56" s="181">
        <v>10.35</v>
      </c>
      <c r="D56" s="138">
        <v>0.2505442898926639</v>
      </c>
      <c r="E56" s="138">
        <v>0</v>
      </c>
      <c r="F56" s="138">
        <v>0</v>
      </c>
      <c r="G56" s="138">
        <v>0</v>
      </c>
      <c r="H56" s="138">
        <v>0</v>
      </c>
      <c r="I56" s="139">
        <v>0</v>
      </c>
      <c r="J56" s="211">
        <v>1.1982547439581217</v>
      </c>
      <c r="K56" s="138">
        <v>0.3436153219698931</v>
      </c>
      <c r="L56" s="138">
        <v>0.16340433520498412</v>
      </c>
      <c r="M56" s="138">
        <v>0.02014411960512527</v>
      </c>
      <c r="N56" s="138">
        <v>0</v>
      </c>
      <c r="O56" s="139">
        <v>0.06038751047617225</v>
      </c>
    </row>
    <row r="57" spans="1:15" ht="18.75" customHeight="1">
      <c r="A57" s="187"/>
      <c r="B57" s="180" t="s">
        <v>285</v>
      </c>
      <c r="C57" s="181">
        <v>3.8400000000000003</v>
      </c>
      <c r="D57" s="138">
        <v>0.4463379055893053</v>
      </c>
      <c r="E57" s="138">
        <v>0</v>
      </c>
      <c r="F57" s="138">
        <v>0</v>
      </c>
      <c r="G57" s="138">
        <v>0</v>
      </c>
      <c r="H57" s="138">
        <v>0</v>
      </c>
      <c r="I57" s="139">
        <v>0</v>
      </c>
      <c r="J57" s="211">
        <v>1.0191943801508414</v>
      </c>
      <c r="K57" s="138">
        <v>0.6127688813909756</v>
      </c>
      <c r="L57" s="138">
        <v>0.2906192642161128</v>
      </c>
      <c r="M57" s="138">
        <v>0</v>
      </c>
      <c r="N57" s="138">
        <v>0</v>
      </c>
      <c r="O57" s="139">
        <v>0</v>
      </c>
    </row>
    <row r="58" spans="2:15" ht="18.75" customHeight="1">
      <c r="B58" s="180" t="s">
        <v>286</v>
      </c>
      <c r="C58" s="181">
        <v>1.6</v>
      </c>
      <c r="D58" s="138">
        <v>0</v>
      </c>
      <c r="E58" s="138">
        <v>0</v>
      </c>
      <c r="F58" s="138">
        <v>0</v>
      </c>
      <c r="G58" s="138">
        <v>0</v>
      </c>
      <c r="H58" s="138">
        <v>0</v>
      </c>
      <c r="I58" s="139">
        <v>0</v>
      </c>
      <c r="J58" s="211">
        <v>0.13376292583704852</v>
      </c>
      <c r="K58" s="138">
        <v>0</v>
      </c>
      <c r="L58" s="138">
        <v>0</v>
      </c>
      <c r="M58" s="138">
        <v>0.03194317334978765</v>
      </c>
      <c r="N58" s="138">
        <v>0</v>
      </c>
      <c r="O58" s="139">
        <v>0.16797738180554686</v>
      </c>
    </row>
    <row r="59" spans="2:15" ht="18.75" customHeight="1">
      <c r="B59" s="180" t="s">
        <v>287</v>
      </c>
      <c r="C59" s="181">
        <v>3.2199999999999998</v>
      </c>
      <c r="D59" s="138">
        <v>0</v>
      </c>
      <c r="E59" s="138">
        <v>0</v>
      </c>
      <c r="F59" s="138">
        <v>0</v>
      </c>
      <c r="G59" s="138">
        <v>6.492837296104601</v>
      </c>
      <c r="H59" s="138">
        <v>0</v>
      </c>
      <c r="I59" s="139">
        <v>0</v>
      </c>
      <c r="J59" s="211">
        <v>0.4651416012384479</v>
      </c>
      <c r="K59" s="138">
        <v>0.023488537238844427</v>
      </c>
      <c r="L59" s="138">
        <v>0</v>
      </c>
      <c r="M59" s="138">
        <v>0</v>
      </c>
      <c r="N59" s="138">
        <v>0</v>
      </c>
      <c r="O59" s="139">
        <v>0</v>
      </c>
    </row>
    <row r="60" spans="1:15" ht="18.75" customHeight="1">
      <c r="A60" s="187"/>
      <c r="B60" s="180" t="s">
        <v>288</v>
      </c>
      <c r="C60" s="181">
        <v>4.95</v>
      </c>
      <c r="D60" s="138">
        <v>0.887496510617917</v>
      </c>
      <c r="E60" s="138">
        <v>0</v>
      </c>
      <c r="F60" s="138">
        <v>-7.201925287152997E-05</v>
      </c>
      <c r="G60" s="138">
        <v>0.02531329409437583</v>
      </c>
      <c r="H60" s="138">
        <v>0.30757933219937506</v>
      </c>
      <c r="I60" s="139">
        <v>0.09336458281681533</v>
      </c>
      <c r="J60" s="211">
        <v>0.8229949646400305</v>
      </c>
      <c r="K60" s="138">
        <v>0.22841452599774723</v>
      </c>
      <c r="L60" s="138">
        <v>0.07704511060771985</v>
      </c>
      <c r="M60" s="138">
        <v>0.028052795526967687</v>
      </c>
      <c r="N60" s="138">
        <v>-0.01776112317187444</v>
      </c>
      <c r="O60" s="139">
        <v>0.01884603336165224</v>
      </c>
    </row>
    <row r="61" spans="2:15" ht="18.75" customHeight="1">
      <c r="B61" s="180" t="s">
        <v>289</v>
      </c>
      <c r="C61" s="188">
        <v>5.95</v>
      </c>
      <c r="D61" s="138">
        <v>0</v>
      </c>
      <c r="E61" s="138">
        <v>0</v>
      </c>
      <c r="F61" s="138">
        <v>0</v>
      </c>
      <c r="G61" s="138">
        <v>0</v>
      </c>
      <c r="H61" s="138">
        <v>1.3388485676796</v>
      </c>
      <c r="I61" s="139">
        <v>0</v>
      </c>
      <c r="J61" s="211">
        <v>1.9565347721545623</v>
      </c>
      <c r="K61" s="138">
        <v>2.6265572471599525</v>
      </c>
      <c r="L61" s="138">
        <v>0.4776380286802946</v>
      </c>
      <c r="M61" s="138">
        <v>1.510447158674356</v>
      </c>
      <c r="N61" s="138">
        <v>0.052522994392456654</v>
      </c>
      <c r="O61" s="139">
        <v>0.13501457288502502</v>
      </c>
    </row>
    <row r="62" spans="2:15" s="173" customFormat="1" ht="18.75" customHeight="1">
      <c r="B62" s="183" t="s">
        <v>296</v>
      </c>
      <c r="C62" s="184">
        <v>100</v>
      </c>
      <c r="D62" s="141">
        <v>0.5</v>
      </c>
      <c r="E62" s="141">
        <v>-0.12672136428679115</v>
      </c>
      <c r="F62" s="141">
        <v>0.01798263174498169</v>
      </c>
      <c r="G62" s="141">
        <v>0.5805657773385452</v>
      </c>
      <c r="H62" s="141">
        <v>0.22232164515483938</v>
      </c>
      <c r="I62" s="142">
        <v>0.08528144512507552</v>
      </c>
      <c r="J62" s="140">
        <v>0.9981221909727493</v>
      </c>
      <c r="K62" s="141">
        <v>1.2769463660984914</v>
      </c>
      <c r="L62" s="141">
        <v>0.44521326565532376</v>
      </c>
      <c r="M62" s="141">
        <v>-0.07990462677471016</v>
      </c>
      <c r="N62" s="141">
        <v>-0.019655853713754338</v>
      </c>
      <c r="O62" s="142">
        <v>-0.0006060884980896403</v>
      </c>
    </row>
    <row r="63" spans="4:12" ht="12.75">
      <c r="D63" s="189"/>
      <c r="E63" s="189"/>
      <c r="F63" s="189"/>
      <c r="G63" s="189"/>
      <c r="H63" s="189"/>
      <c r="I63" s="189"/>
      <c r="J63" s="189"/>
      <c r="K63" s="189"/>
      <c r="L63" s="189"/>
    </row>
    <row r="64" spans="4:12" ht="12.75">
      <c r="D64" s="189"/>
      <c r="E64" s="189"/>
      <c r="F64" s="189"/>
      <c r="G64" s="189"/>
      <c r="H64" s="189"/>
      <c r="I64" s="189"/>
      <c r="J64" s="189"/>
      <c r="K64" s="189"/>
      <c r="L64" s="189"/>
    </row>
    <row r="65" spans="4:12" ht="12.75">
      <c r="D65" s="189"/>
      <c r="E65" s="189"/>
      <c r="F65" s="189"/>
      <c r="G65" s="189"/>
      <c r="H65" s="189"/>
      <c r="I65" s="189"/>
      <c r="J65" s="189"/>
      <c r="K65" s="189"/>
      <c r="L65" s="189"/>
    </row>
    <row r="66" spans="4:12" ht="12.75">
      <c r="D66" s="189"/>
      <c r="E66" s="189"/>
      <c r="F66" s="189"/>
      <c r="G66" s="189"/>
      <c r="H66" s="189"/>
      <c r="I66" s="189"/>
      <c r="J66" s="189"/>
      <c r="K66" s="189"/>
      <c r="L66" s="189"/>
    </row>
    <row r="67" spans="4:12" ht="12.75">
      <c r="D67" s="189"/>
      <c r="E67" s="189"/>
      <c r="F67" s="189"/>
      <c r="G67" s="189"/>
      <c r="H67" s="189"/>
      <c r="I67" s="189"/>
      <c r="J67" s="189"/>
      <c r="K67" s="189"/>
      <c r="L67" s="189"/>
    </row>
    <row r="68" spans="4:12" ht="12.75">
      <c r="D68" s="189"/>
      <c r="E68" s="189"/>
      <c r="F68" s="189"/>
      <c r="G68" s="189"/>
      <c r="H68" s="189"/>
      <c r="I68" s="189"/>
      <c r="J68" s="189"/>
      <c r="K68" s="189"/>
      <c r="L68" s="189"/>
    </row>
    <row r="69" spans="4:15" ht="12.75">
      <c r="D69" s="189"/>
      <c r="E69" s="189"/>
      <c r="F69" s="189"/>
      <c r="G69" s="189"/>
      <c r="H69" s="189"/>
      <c r="I69" s="189"/>
      <c r="J69" s="189"/>
      <c r="K69" s="189"/>
      <c r="L69" s="189"/>
      <c r="M69" s="189"/>
      <c r="N69" s="189"/>
      <c r="O69" s="189"/>
    </row>
    <row r="70" spans="4:12" ht="12.75">
      <c r="D70" s="189"/>
      <c r="E70" s="189"/>
      <c r="F70" s="189"/>
      <c r="G70" s="189"/>
      <c r="H70" s="189"/>
      <c r="I70" s="189"/>
      <c r="J70" s="189"/>
      <c r="K70" s="189"/>
      <c r="L70" s="189"/>
    </row>
    <row r="71" spans="4:12" ht="12.75">
      <c r="D71" s="189"/>
      <c r="E71" s="189"/>
      <c r="F71" s="189"/>
      <c r="G71" s="189"/>
      <c r="H71" s="189"/>
      <c r="I71" s="189"/>
      <c r="J71" s="189"/>
      <c r="K71" s="189"/>
      <c r="L71" s="189"/>
    </row>
    <row r="72" spans="4:12" ht="12.75">
      <c r="D72" s="174"/>
      <c r="E72" s="174"/>
      <c r="F72" s="174"/>
      <c r="G72" s="174"/>
      <c r="H72" s="174"/>
      <c r="I72" s="174"/>
      <c r="J72" s="174"/>
      <c r="K72" s="174"/>
      <c r="L72" s="174"/>
    </row>
  </sheetData>
  <sheetProtection/>
  <mergeCells count="35">
    <mergeCell ref="I7:I9"/>
    <mergeCell ref="J7:J9"/>
    <mergeCell ref="O7:O9"/>
    <mergeCell ref="B37:M37"/>
    <mergeCell ref="E7:E9"/>
    <mergeCell ref="F7:F9"/>
    <mergeCell ref="G7:G9"/>
    <mergeCell ref="G43:G45"/>
    <mergeCell ref="H43:H45"/>
    <mergeCell ref="I43:I45"/>
    <mergeCell ref="B6:B9"/>
    <mergeCell ref="C6:C9"/>
    <mergeCell ref="D7:D9"/>
    <mergeCell ref="D43:D45"/>
    <mergeCell ref="E43:E45"/>
    <mergeCell ref="K7:K9"/>
    <mergeCell ref="M7:M9"/>
    <mergeCell ref="D6:O6"/>
    <mergeCell ref="H7:H9"/>
    <mergeCell ref="B1:M1"/>
    <mergeCell ref="B2:M2"/>
    <mergeCell ref="M43:M45"/>
    <mergeCell ref="N43:N45"/>
    <mergeCell ref="O43:O45"/>
    <mergeCell ref="D42:O42"/>
    <mergeCell ref="B39:N39"/>
    <mergeCell ref="B42:B45"/>
    <mergeCell ref="C42:C45"/>
    <mergeCell ref="F43:F45"/>
    <mergeCell ref="N7:N9"/>
    <mergeCell ref="J43:J45"/>
    <mergeCell ref="K43:K45"/>
    <mergeCell ref="L43:L45"/>
    <mergeCell ref="L7:L9"/>
    <mergeCell ref="B36:M36"/>
  </mergeCells>
  <printOptions horizontalCentered="1"/>
  <pageMargins left="0.5" right="0.21" top="0.75" bottom="0.3" header="0.31" footer="0.34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72"/>
  <sheetViews>
    <sheetView zoomScalePageLayoutView="0" workbookViewId="0" topLeftCell="A1">
      <selection activeCell="H13" sqref="H13"/>
    </sheetView>
  </sheetViews>
  <sheetFormatPr defaultColWidth="9.140625" defaultRowHeight="12.75"/>
  <cols>
    <col min="1" max="1" width="27.421875" style="169" customWidth="1"/>
    <col min="2" max="2" width="7.28125" style="169" customWidth="1"/>
    <col min="3" max="14" width="8.00390625" style="169" customWidth="1"/>
    <col min="15" max="250" width="9.140625" style="169" customWidth="1"/>
    <col min="251" max="251" width="27.421875" style="169" customWidth="1"/>
    <col min="252" max="252" width="7.28125" style="169" customWidth="1"/>
    <col min="253" max="253" width="8.8515625" style="169" customWidth="1"/>
    <col min="254" max="16384" width="6.8515625" style="169" customWidth="1"/>
  </cols>
  <sheetData>
    <row r="1" spans="1:12" ht="23.25" customHeight="1">
      <c r="A1" s="281" t="s">
        <v>291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1"/>
    </row>
    <row r="2" spans="1:12" ht="12.75">
      <c r="A2" s="293" t="s">
        <v>292</v>
      </c>
      <c r="B2" s="293"/>
      <c r="C2" s="293"/>
      <c r="D2" s="293"/>
      <c r="E2" s="293"/>
      <c r="F2" s="293"/>
      <c r="G2" s="293"/>
      <c r="H2" s="293"/>
      <c r="I2" s="293"/>
      <c r="J2" s="293"/>
      <c r="K2" s="293"/>
      <c r="L2" s="293"/>
    </row>
    <row r="3" spans="1:12" ht="12.75">
      <c r="A3" s="170"/>
      <c r="B3" s="171"/>
      <c r="C3" s="170"/>
      <c r="D3" s="170"/>
      <c r="E3" s="170"/>
      <c r="F3" s="170"/>
      <c r="G3" s="170"/>
      <c r="H3" s="170"/>
      <c r="I3" s="170"/>
      <c r="J3" s="170"/>
      <c r="K3" s="170"/>
      <c r="L3" s="170"/>
    </row>
    <row r="4" spans="1:12" ht="12.75">
      <c r="A4" s="248" t="s">
        <v>342</v>
      </c>
      <c r="B4"/>
      <c r="C4" s="170"/>
      <c r="D4" s="170"/>
      <c r="E4"/>
      <c r="F4"/>
      <c r="G4"/>
      <c r="H4"/>
      <c r="I4"/>
      <c r="J4"/>
      <c r="K4"/>
      <c r="L4"/>
    </row>
    <row r="5" spans="1:2" ht="12.75">
      <c r="A5" s="173"/>
      <c r="B5" s="173"/>
    </row>
    <row r="6" spans="1:14" ht="17.25" customHeight="1">
      <c r="A6" s="283" t="s">
        <v>260</v>
      </c>
      <c r="B6" s="285" t="s">
        <v>90</v>
      </c>
      <c r="C6" s="297" t="s">
        <v>347</v>
      </c>
      <c r="D6" s="298"/>
      <c r="E6" s="298"/>
      <c r="F6" s="298"/>
      <c r="G6" s="298"/>
      <c r="H6" s="298"/>
      <c r="I6" s="298"/>
      <c r="J6" s="298"/>
      <c r="K6" s="298"/>
      <c r="L6" s="298"/>
      <c r="M6" s="298"/>
      <c r="N6" s="299"/>
    </row>
    <row r="7" spans="1:14" ht="12.75" customHeight="1">
      <c r="A7" s="303"/>
      <c r="B7" s="301"/>
      <c r="C7" s="294" t="s">
        <v>298</v>
      </c>
      <c r="D7" s="294" t="s">
        <v>299</v>
      </c>
      <c r="E7" s="294" t="s">
        <v>300</v>
      </c>
      <c r="F7" s="294" t="s">
        <v>301</v>
      </c>
      <c r="G7" s="294" t="s">
        <v>302</v>
      </c>
      <c r="H7" s="294" t="s">
        <v>303</v>
      </c>
      <c r="I7" s="294" t="s">
        <v>328</v>
      </c>
      <c r="J7" s="294" t="s">
        <v>329</v>
      </c>
      <c r="K7" s="294" t="s">
        <v>330</v>
      </c>
      <c r="L7" s="294" t="s">
        <v>331</v>
      </c>
      <c r="M7" s="294" t="s">
        <v>332</v>
      </c>
      <c r="N7" s="294" t="s">
        <v>333</v>
      </c>
    </row>
    <row r="8" spans="1:14" ht="10.5" customHeight="1">
      <c r="A8" s="303"/>
      <c r="B8" s="301"/>
      <c r="C8" s="295"/>
      <c r="D8" s="295" t="s">
        <v>269</v>
      </c>
      <c r="E8" s="295"/>
      <c r="F8" s="295" t="s">
        <v>271</v>
      </c>
      <c r="G8" s="295"/>
      <c r="H8" s="295"/>
      <c r="I8" s="295"/>
      <c r="J8" s="295"/>
      <c r="K8" s="295"/>
      <c r="L8" s="295"/>
      <c r="M8" s="295"/>
      <c r="N8" s="295"/>
    </row>
    <row r="9" spans="1:22" ht="27.75" customHeight="1">
      <c r="A9" s="304"/>
      <c r="B9" s="286"/>
      <c r="C9" s="296"/>
      <c r="D9" s="296" t="s">
        <v>269</v>
      </c>
      <c r="E9" s="296"/>
      <c r="F9" s="296" t="s">
        <v>271</v>
      </c>
      <c r="G9" s="296"/>
      <c r="H9" s="296"/>
      <c r="I9" s="296"/>
      <c r="J9" s="296"/>
      <c r="K9" s="296"/>
      <c r="L9" s="296"/>
      <c r="M9" s="296"/>
      <c r="N9" s="296"/>
      <c r="O9"/>
      <c r="P9"/>
      <c r="Q9"/>
      <c r="R9"/>
      <c r="S9"/>
      <c r="T9"/>
      <c r="U9"/>
      <c r="V9"/>
    </row>
    <row r="10" spans="1:22" s="173" customFormat="1" ht="15.75" customHeight="1">
      <c r="A10" s="175" t="s">
        <v>13</v>
      </c>
      <c r="B10" s="176">
        <v>28.219999999999995</v>
      </c>
      <c r="C10" s="134">
        <v>1.403646419331729E-14</v>
      </c>
      <c r="D10" s="134">
        <v>1.403646419331729E-14</v>
      </c>
      <c r="E10" s="134">
        <v>1.403646419331729E-14</v>
      </c>
      <c r="F10" s="134">
        <v>1.403646419331729E-14</v>
      </c>
      <c r="G10" s="134">
        <v>1.403646419331729E-14</v>
      </c>
      <c r="H10" s="135">
        <v>1.403646419331729E-14</v>
      </c>
      <c r="I10" s="209">
        <v>2.0208415490713363</v>
      </c>
      <c r="J10" s="134">
        <v>2.0208415490713363</v>
      </c>
      <c r="K10" s="134">
        <v>2.0208415490713363</v>
      </c>
      <c r="L10" s="134">
        <v>2.0208415490713363</v>
      </c>
      <c r="M10" s="134">
        <v>2.0208415490713363</v>
      </c>
      <c r="N10" s="135">
        <v>2.0208415490713363</v>
      </c>
      <c r="O10" s="178"/>
      <c r="P10" s="178"/>
      <c r="Q10" s="178"/>
      <c r="R10" s="178"/>
      <c r="S10" s="178"/>
      <c r="T10" s="178"/>
      <c r="U10" s="178"/>
      <c r="V10" s="178"/>
    </row>
    <row r="11" spans="1:22" s="173" customFormat="1" ht="15.75" customHeight="1">
      <c r="A11" s="175" t="s">
        <v>249</v>
      </c>
      <c r="B11" s="179">
        <v>3.27</v>
      </c>
      <c r="C11" s="136">
        <v>0</v>
      </c>
      <c r="D11" s="136">
        <v>0</v>
      </c>
      <c r="E11" s="136">
        <v>0</v>
      </c>
      <c r="F11" s="136">
        <v>0</v>
      </c>
      <c r="G11" s="136">
        <v>0</v>
      </c>
      <c r="H11" s="137">
        <v>0</v>
      </c>
      <c r="I11" s="210">
        <v>0</v>
      </c>
      <c r="J11" s="136">
        <v>0</v>
      </c>
      <c r="K11" s="136">
        <v>0</v>
      </c>
      <c r="L11" s="136">
        <v>0</v>
      </c>
      <c r="M11" s="136">
        <v>0</v>
      </c>
      <c r="N11" s="137">
        <v>1.0084461919324212</v>
      </c>
      <c r="O11" s="178"/>
      <c r="P11" s="178"/>
      <c r="Q11" s="178"/>
      <c r="R11" s="178"/>
      <c r="S11" s="178"/>
      <c r="T11" s="178"/>
      <c r="U11" s="178"/>
      <c r="V11" s="178"/>
    </row>
    <row r="12" spans="1:22" s="173" customFormat="1" ht="15.75" customHeight="1">
      <c r="A12" s="175" t="s">
        <v>250</v>
      </c>
      <c r="B12" s="179">
        <v>64.2</v>
      </c>
      <c r="C12" s="136">
        <v>0.469485788166478</v>
      </c>
      <c r="D12" s="136">
        <v>0.9446151740240167</v>
      </c>
      <c r="E12" s="136">
        <v>0.9728950190285236</v>
      </c>
      <c r="F12" s="136">
        <v>1.7580900249054652</v>
      </c>
      <c r="G12" s="136">
        <v>2.1093687345708627</v>
      </c>
      <c r="H12" s="137">
        <v>2.244417025133771</v>
      </c>
      <c r="I12" s="210">
        <v>2.3570559945694027</v>
      </c>
      <c r="J12" s="136">
        <v>4.401532072479774</v>
      </c>
      <c r="K12" s="136">
        <v>7.651596647615306</v>
      </c>
      <c r="L12" s="136">
        <v>7.518323696053023</v>
      </c>
      <c r="M12" s="136">
        <v>5.090993569625912</v>
      </c>
      <c r="N12" s="137">
        <v>4.683200747190461</v>
      </c>
      <c r="O12" s="178"/>
      <c r="P12" s="178"/>
      <c r="Q12" s="178"/>
      <c r="R12" s="178"/>
      <c r="S12" s="178"/>
      <c r="T12" s="178"/>
      <c r="U12" s="178"/>
      <c r="V12" s="178"/>
    </row>
    <row r="13" spans="1:22" ht="15.75" customHeight="1">
      <c r="A13" s="180" t="s">
        <v>251</v>
      </c>
      <c r="B13" s="181">
        <v>1.8</v>
      </c>
      <c r="C13" s="138">
        <v>5.269805532760827</v>
      </c>
      <c r="D13" s="138">
        <v>5.269805532760827</v>
      </c>
      <c r="E13" s="138">
        <v>5.269805532760827</v>
      </c>
      <c r="F13" s="138">
        <v>5.269805532760827</v>
      </c>
      <c r="G13" s="138">
        <v>5.269805532760827</v>
      </c>
      <c r="H13" s="139">
        <v>5.269805532760827</v>
      </c>
      <c r="I13" s="211">
        <v>5.269805532760827</v>
      </c>
      <c r="J13" s="138">
        <v>9.124866889709653</v>
      </c>
      <c r="K13" s="138">
        <v>11.759769656090079</v>
      </c>
      <c r="L13" s="138">
        <v>11.759769656090079</v>
      </c>
      <c r="M13" s="138">
        <v>10.306659783655308</v>
      </c>
      <c r="N13" s="139">
        <v>10.306659783655308</v>
      </c>
      <c r="O13"/>
      <c r="P13"/>
      <c r="Q13"/>
      <c r="R13"/>
      <c r="S13"/>
      <c r="T13"/>
      <c r="U13"/>
      <c r="V13"/>
    </row>
    <row r="14" spans="1:22" ht="15.75" customHeight="1">
      <c r="A14" s="180" t="s">
        <v>49</v>
      </c>
      <c r="B14" s="181">
        <v>12.680000000000003</v>
      </c>
      <c r="C14" s="138">
        <v>-8.840488659625239</v>
      </c>
      <c r="D14" s="138">
        <v>-8.840488659625239</v>
      </c>
      <c r="E14" s="138">
        <v>-8.840488659625239</v>
      </c>
      <c r="F14" s="138">
        <v>-8.840488659625239</v>
      </c>
      <c r="G14" s="138">
        <v>-8.840488659625239</v>
      </c>
      <c r="H14" s="139">
        <v>-8.840488659625239</v>
      </c>
      <c r="I14" s="211">
        <v>-8.840488659625253</v>
      </c>
      <c r="J14" s="138">
        <v>-8.840488659625253</v>
      </c>
      <c r="K14" s="138">
        <v>-1.5588998346141844E-14</v>
      </c>
      <c r="L14" s="138">
        <v>-1.5588998346141844E-14</v>
      </c>
      <c r="M14" s="138">
        <v>-1.5588998346141844E-14</v>
      </c>
      <c r="N14" s="139">
        <v>-1.5588998346141844E-14</v>
      </c>
      <c r="O14"/>
      <c r="P14"/>
      <c r="Q14"/>
      <c r="R14"/>
      <c r="S14"/>
      <c r="T14"/>
      <c r="U14"/>
      <c r="V14"/>
    </row>
    <row r="15" spans="1:22" ht="15.75" customHeight="1">
      <c r="A15" s="180" t="s">
        <v>99</v>
      </c>
      <c r="B15" s="181">
        <v>4.22</v>
      </c>
      <c r="C15" s="138">
        <v>3.8108066065233546</v>
      </c>
      <c r="D15" s="138">
        <v>3.8108066065233546</v>
      </c>
      <c r="E15" s="138">
        <v>3.8108066065233546</v>
      </c>
      <c r="F15" s="138">
        <v>3.8108066065233546</v>
      </c>
      <c r="G15" s="138">
        <v>3.8108066065233546</v>
      </c>
      <c r="H15" s="139">
        <v>3.8108066065233546</v>
      </c>
      <c r="I15" s="211">
        <v>3.8108066065233412</v>
      </c>
      <c r="J15" s="138">
        <v>7.573998282360727</v>
      </c>
      <c r="K15" s="138">
        <v>9.479401585622378</v>
      </c>
      <c r="L15" s="138">
        <v>9.479401585622378</v>
      </c>
      <c r="M15" s="138">
        <v>8.443202945592466</v>
      </c>
      <c r="N15" s="139">
        <v>8.443202945592466</v>
      </c>
      <c r="O15"/>
      <c r="P15"/>
      <c r="Q15"/>
      <c r="R15"/>
      <c r="S15"/>
      <c r="T15"/>
      <c r="U15"/>
      <c r="V15"/>
    </row>
    <row r="16" spans="1:22" ht="15.75" customHeight="1">
      <c r="A16" s="180" t="s">
        <v>75</v>
      </c>
      <c r="B16" s="181">
        <v>3.42</v>
      </c>
      <c r="C16" s="138">
        <v>5.993714972481352</v>
      </c>
      <c r="D16" s="138">
        <v>5.993714972481352</v>
      </c>
      <c r="E16" s="138">
        <v>5.993714972481352</v>
      </c>
      <c r="F16" s="138">
        <v>5.993714972481352</v>
      </c>
      <c r="G16" s="138">
        <v>5.993714972481352</v>
      </c>
      <c r="H16" s="139">
        <v>5.993714972481352</v>
      </c>
      <c r="I16" s="211">
        <v>5.993714972481352</v>
      </c>
      <c r="J16" s="138">
        <v>9.893152111198251</v>
      </c>
      <c r="K16" s="138">
        <v>12.890009597438928</v>
      </c>
      <c r="L16" s="138">
        <v>12.890009597438928</v>
      </c>
      <c r="M16" s="138">
        <v>11.219546342430602</v>
      </c>
      <c r="N16" s="139">
        <v>11.219546342430602</v>
      </c>
      <c r="O16"/>
      <c r="P16"/>
      <c r="Q16"/>
      <c r="R16"/>
      <c r="S16"/>
      <c r="T16"/>
      <c r="U16"/>
      <c r="V16"/>
    </row>
    <row r="17" spans="1:22" ht="15.75" customHeight="1">
      <c r="A17" s="180" t="s">
        <v>101</v>
      </c>
      <c r="B17" s="181">
        <v>5.17</v>
      </c>
      <c r="C17" s="138">
        <v>1.3181489814500775</v>
      </c>
      <c r="D17" s="138">
        <v>1.3181489814500775</v>
      </c>
      <c r="E17" s="138">
        <v>1.3181489814500775</v>
      </c>
      <c r="F17" s="138">
        <v>1.3181489814500775</v>
      </c>
      <c r="G17" s="138">
        <v>1.3181489814500775</v>
      </c>
      <c r="H17" s="139">
        <v>1.3181489814500775</v>
      </c>
      <c r="I17" s="211">
        <v>1.3181489814500775</v>
      </c>
      <c r="J17" s="138">
        <v>4.405954646717171</v>
      </c>
      <c r="K17" s="138">
        <v>8.572175328161512</v>
      </c>
      <c r="L17" s="138">
        <v>8.572175328161512</v>
      </c>
      <c r="M17" s="138">
        <v>7.459950664394516</v>
      </c>
      <c r="N17" s="139">
        <v>7.459950664394516</v>
      </c>
      <c r="O17"/>
      <c r="P17"/>
      <c r="Q17"/>
      <c r="R17"/>
      <c r="S17"/>
      <c r="T17"/>
      <c r="U17"/>
      <c r="V17"/>
    </row>
    <row r="18" spans="1:22" ht="15.75" customHeight="1">
      <c r="A18" s="180" t="s">
        <v>252</v>
      </c>
      <c r="B18" s="181">
        <v>10.61</v>
      </c>
      <c r="C18" s="138">
        <v>8.730739172499192</v>
      </c>
      <c r="D18" s="138">
        <v>10.498970122998003</v>
      </c>
      <c r="E18" s="138">
        <v>10.498970122998003</v>
      </c>
      <c r="F18" s="138">
        <v>13.551896052962892</v>
      </c>
      <c r="G18" s="138">
        <v>14.797584420503323</v>
      </c>
      <c r="H18" s="139">
        <v>15.255947146707342</v>
      </c>
      <c r="I18" s="211">
        <v>14.939071088639114</v>
      </c>
      <c r="J18" s="138">
        <v>19.46890717589615</v>
      </c>
      <c r="K18" s="138">
        <v>24.239920503206985</v>
      </c>
      <c r="L18" s="138">
        <v>22.258439471245264</v>
      </c>
      <c r="M18" s="138">
        <v>10.37696859396978</v>
      </c>
      <c r="N18" s="139">
        <v>4.508554106210441</v>
      </c>
      <c r="O18" s="182">
        <v>5</v>
      </c>
      <c r="P18"/>
      <c r="Q18"/>
      <c r="R18"/>
      <c r="S18"/>
      <c r="T18"/>
      <c r="U18"/>
      <c r="V18"/>
    </row>
    <row r="19" spans="1:22" ht="16.5" customHeight="1">
      <c r="A19" s="180" t="s">
        <v>253</v>
      </c>
      <c r="B19" s="181">
        <v>0.64</v>
      </c>
      <c r="C19" s="138">
        <v>0</v>
      </c>
      <c r="D19" s="138">
        <v>0</v>
      </c>
      <c r="E19" s="138">
        <v>0</v>
      </c>
      <c r="F19" s="138">
        <v>0</v>
      </c>
      <c r="G19" s="138">
        <v>0</v>
      </c>
      <c r="H19" s="139">
        <v>0</v>
      </c>
      <c r="I19" s="211">
        <v>1.2313432835820919</v>
      </c>
      <c r="J19" s="138">
        <v>2.0646766169154205</v>
      </c>
      <c r="K19" s="138">
        <v>2.0646766169154205</v>
      </c>
      <c r="L19" s="138">
        <v>2.0646766169154205</v>
      </c>
      <c r="M19" s="138">
        <v>1.5453256970959046</v>
      </c>
      <c r="N19" s="139">
        <v>2.1008812526514618</v>
      </c>
      <c r="O19"/>
      <c r="P19"/>
      <c r="Q19"/>
      <c r="R19"/>
      <c r="S19"/>
      <c r="T19"/>
      <c r="U19"/>
      <c r="V19"/>
    </row>
    <row r="20" spans="1:22" ht="15.75" customHeight="1">
      <c r="A20" s="180" t="s">
        <v>254</v>
      </c>
      <c r="B20" s="181">
        <v>3.91</v>
      </c>
      <c r="C20" s="138">
        <v>-5.091493526202958</v>
      </c>
      <c r="D20" s="138">
        <v>0</v>
      </c>
      <c r="E20" s="138">
        <v>0</v>
      </c>
      <c r="F20" s="138">
        <v>1.1988421824163389</v>
      </c>
      <c r="G20" s="138">
        <v>1.4841794925917433</v>
      </c>
      <c r="H20" s="139">
        <v>2.440445072639026</v>
      </c>
      <c r="I20" s="211">
        <v>1.4212278977078487</v>
      </c>
      <c r="J20" s="138">
        <v>4.612325495195998</v>
      </c>
      <c r="K20" s="138">
        <v>4.412881895352989</v>
      </c>
      <c r="L20" s="138">
        <v>4.412881895352989</v>
      </c>
      <c r="M20" s="138">
        <v>4.412881895352989</v>
      </c>
      <c r="N20" s="139">
        <v>4.412881895352989</v>
      </c>
      <c r="O20"/>
      <c r="P20"/>
      <c r="Q20"/>
      <c r="R20"/>
      <c r="S20"/>
      <c r="T20"/>
      <c r="U20"/>
      <c r="V20"/>
    </row>
    <row r="21" spans="1:22" ht="15.75" customHeight="1">
      <c r="A21" s="180" t="s">
        <v>255</v>
      </c>
      <c r="B21" s="181">
        <v>1.6400000000000001</v>
      </c>
      <c r="C21" s="138">
        <v>0</v>
      </c>
      <c r="D21" s="138">
        <v>0</v>
      </c>
      <c r="E21" s="138">
        <v>0</v>
      </c>
      <c r="F21" s="138">
        <v>0.22865853658537108</v>
      </c>
      <c r="G21" s="138">
        <v>0.09146341463416265</v>
      </c>
      <c r="H21" s="139">
        <v>0.09146341463416265</v>
      </c>
      <c r="I21" s="211">
        <v>0.6352364577425079</v>
      </c>
      <c r="J21" s="138">
        <v>0.6352364577425079</v>
      </c>
      <c r="K21" s="138">
        <v>1.5315856200977438</v>
      </c>
      <c r="L21" s="138">
        <v>1.5315856200977438</v>
      </c>
      <c r="M21" s="138">
        <v>2.0655152292640655</v>
      </c>
      <c r="N21" s="139">
        <v>2.9441183334769083</v>
      </c>
      <c r="O21"/>
      <c r="P21"/>
      <c r="Q21"/>
      <c r="R21"/>
      <c r="S21"/>
      <c r="T21"/>
      <c r="U21"/>
      <c r="V21"/>
    </row>
    <row r="22" spans="1:22" ht="15.75" customHeight="1">
      <c r="A22" s="180" t="s">
        <v>256</v>
      </c>
      <c r="B22" s="181">
        <v>4.07</v>
      </c>
      <c r="C22" s="138">
        <v>0</v>
      </c>
      <c r="D22" s="138">
        <v>0</v>
      </c>
      <c r="E22" s="138">
        <v>0</v>
      </c>
      <c r="F22" s="138">
        <v>0</v>
      </c>
      <c r="G22" s="138">
        <v>0</v>
      </c>
      <c r="H22" s="139">
        <v>0</v>
      </c>
      <c r="I22" s="211">
        <v>0</v>
      </c>
      <c r="J22" s="138">
        <v>0</v>
      </c>
      <c r="K22" s="138">
        <v>0</v>
      </c>
      <c r="L22" s="138">
        <v>0</v>
      </c>
      <c r="M22" s="138">
        <v>0</v>
      </c>
      <c r="N22" s="139">
        <v>0</v>
      </c>
      <c r="O22"/>
      <c r="P22"/>
      <c r="Q22"/>
      <c r="R22"/>
      <c r="S22"/>
      <c r="T22"/>
      <c r="U22"/>
      <c r="V22"/>
    </row>
    <row r="23" spans="1:22" ht="15.75" customHeight="1">
      <c r="A23" s="180" t="s">
        <v>105</v>
      </c>
      <c r="B23" s="181">
        <v>2.6499999999999995</v>
      </c>
      <c r="C23" s="138">
        <v>2.9184398017000395</v>
      </c>
      <c r="D23" s="138">
        <v>1.0312366573628693</v>
      </c>
      <c r="E23" s="138">
        <v>1.678582870849998</v>
      </c>
      <c r="F23" s="138">
        <v>1.7592653205768953</v>
      </c>
      <c r="G23" s="138">
        <v>1.7592653205768953</v>
      </c>
      <c r="H23" s="139">
        <v>1.7592653205768953</v>
      </c>
      <c r="I23" s="211">
        <v>1.9183406398616696</v>
      </c>
      <c r="J23" s="138">
        <v>2.666016750268244</v>
      </c>
      <c r="K23" s="138">
        <v>1.5502970155028095</v>
      </c>
      <c r="L23" s="138">
        <v>1.6031367796862068</v>
      </c>
      <c r="M23" s="138">
        <v>2.487616866157796</v>
      </c>
      <c r="N23" s="139">
        <v>2.531789707033044</v>
      </c>
      <c r="O23"/>
      <c r="P23"/>
      <c r="Q23"/>
      <c r="R23"/>
      <c r="S23"/>
      <c r="T23"/>
      <c r="U23"/>
      <c r="V23"/>
    </row>
    <row r="24" spans="1:22" ht="15.75" customHeight="1">
      <c r="A24" s="180" t="s">
        <v>257</v>
      </c>
      <c r="B24" s="181">
        <v>0.8</v>
      </c>
      <c r="C24" s="138">
        <v>0</v>
      </c>
      <c r="D24" s="138">
        <v>0</v>
      </c>
      <c r="E24" s="138">
        <v>0</v>
      </c>
      <c r="F24" s="138">
        <v>0</v>
      </c>
      <c r="G24" s="138">
        <v>0</v>
      </c>
      <c r="H24" s="139">
        <v>0</v>
      </c>
      <c r="I24" s="211">
        <v>-0.8928571428571388</v>
      </c>
      <c r="J24" s="138">
        <v>-0.8928571428571388</v>
      </c>
      <c r="K24" s="138">
        <v>-0.8928571428571388</v>
      </c>
      <c r="L24" s="138">
        <v>-0.8928571428571388</v>
      </c>
      <c r="M24" s="138">
        <v>-0.8928571428571388</v>
      </c>
      <c r="N24" s="139">
        <v>-0.8928571428571388</v>
      </c>
      <c r="O24"/>
      <c r="P24"/>
      <c r="Q24"/>
      <c r="R24"/>
      <c r="S24"/>
      <c r="T24"/>
      <c r="U24"/>
      <c r="V24"/>
    </row>
    <row r="25" spans="1:22" ht="15.75" customHeight="1">
      <c r="A25" s="180" t="s">
        <v>192</v>
      </c>
      <c r="B25" s="181">
        <v>1.72</v>
      </c>
      <c r="C25" s="138">
        <v>0.2614626669859206</v>
      </c>
      <c r="D25" s="138">
        <v>0.2614626669859206</v>
      </c>
      <c r="E25" s="138">
        <v>0.2614626669859206</v>
      </c>
      <c r="F25" s="138">
        <v>0</v>
      </c>
      <c r="G25" s="138">
        <v>0</v>
      </c>
      <c r="H25" s="139">
        <v>0</v>
      </c>
      <c r="I25" s="211">
        <v>0.7333630756707227</v>
      </c>
      <c r="J25" s="138">
        <v>0.7333630756707227</v>
      </c>
      <c r="K25" s="138">
        <v>0.7333630756707227</v>
      </c>
      <c r="L25" s="138">
        <v>0.8902175701158624</v>
      </c>
      <c r="M25" s="138">
        <v>0.8902175701158624</v>
      </c>
      <c r="N25" s="139">
        <v>1.360526557246174</v>
      </c>
      <c r="O25"/>
      <c r="P25"/>
      <c r="Q25"/>
      <c r="R25"/>
      <c r="S25"/>
      <c r="T25"/>
      <c r="U25"/>
      <c r="V25"/>
    </row>
    <row r="26" spans="1:22" ht="15.75" customHeight="1">
      <c r="A26" s="180" t="s">
        <v>107</v>
      </c>
      <c r="B26" s="181">
        <v>2.4499999999999997</v>
      </c>
      <c r="C26" s="138">
        <v>3.1493256024202028</v>
      </c>
      <c r="D26" s="138">
        <v>3.1493256024202028</v>
      </c>
      <c r="E26" s="138">
        <v>3.1493256024202028</v>
      </c>
      <c r="F26" s="138">
        <v>9.457312272681648</v>
      </c>
      <c r="G26" s="138">
        <v>9.466761215415076</v>
      </c>
      <c r="H26" s="139">
        <v>9.466761215415076</v>
      </c>
      <c r="I26" s="211">
        <v>9.861989483889749</v>
      </c>
      <c r="J26" s="138">
        <v>9.895048184866424</v>
      </c>
      <c r="K26" s="138">
        <v>9.895048184866424</v>
      </c>
      <c r="L26" s="138">
        <v>9.927736419187463</v>
      </c>
      <c r="M26" s="138">
        <v>9.927736419187463</v>
      </c>
      <c r="N26" s="139">
        <v>9.927736419187463</v>
      </c>
      <c r="O26"/>
      <c r="P26"/>
      <c r="Q26"/>
      <c r="R26"/>
      <c r="S26"/>
      <c r="T26"/>
      <c r="U26"/>
      <c r="V26"/>
    </row>
    <row r="27" spans="1:22" ht="15.75" customHeight="1">
      <c r="A27" s="180" t="s">
        <v>109</v>
      </c>
      <c r="B27" s="181">
        <v>1.4900000000000002</v>
      </c>
      <c r="C27" s="138">
        <v>0.26740691692556334</v>
      </c>
      <c r="D27" s="138">
        <v>0</v>
      </c>
      <c r="E27" s="138">
        <v>0</v>
      </c>
      <c r="F27" s="138">
        <v>0.08510754694494665</v>
      </c>
      <c r="G27" s="138">
        <v>0.3077340518403227</v>
      </c>
      <c r="H27" s="139">
        <v>0.3077340518403227</v>
      </c>
      <c r="I27" s="211">
        <v>1.0857813455336598</v>
      </c>
      <c r="J27" s="138">
        <v>1.3437013198216452</v>
      </c>
      <c r="K27" s="138">
        <v>1.6065851683395946</v>
      </c>
      <c r="L27" s="138">
        <v>1.7023772125200516</v>
      </c>
      <c r="M27" s="138">
        <v>1.861372254922658</v>
      </c>
      <c r="N27" s="139">
        <v>1.9257325346063936</v>
      </c>
      <c r="O27"/>
      <c r="P27"/>
      <c r="Q27"/>
      <c r="R27"/>
      <c r="S27"/>
      <c r="T27"/>
      <c r="U27"/>
      <c r="V27"/>
    </row>
    <row r="28" spans="1:22" ht="15.75" customHeight="1">
      <c r="A28" s="180" t="s">
        <v>258</v>
      </c>
      <c r="B28" s="181">
        <v>2.1999999999999997</v>
      </c>
      <c r="C28" s="138">
        <v>2.004928400893163</v>
      </c>
      <c r="D28" s="138">
        <v>2.004928400893163</v>
      </c>
      <c r="E28" s="138">
        <v>2.0047642594790314</v>
      </c>
      <c r="F28" s="138">
        <v>2.0047642594790314</v>
      </c>
      <c r="G28" s="138">
        <v>2.555042213473356</v>
      </c>
      <c r="H28" s="139">
        <v>2.7685408360628965</v>
      </c>
      <c r="I28" s="211">
        <v>2.7327625975430005</v>
      </c>
      <c r="J28" s="138">
        <v>3.08503532481572</v>
      </c>
      <c r="K28" s="138">
        <v>3.08503532481572</v>
      </c>
      <c r="L28" s="138">
        <v>3.08503532481572</v>
      </c>
      <c r="M28" s="138">
        <v>2.9361325034991093</v>
      </c>
      <c r="N28" s="139">
        <v>2.9361325034991093</v>
      </c>
      <c r="O28"/>
      <c r="P28"/>
      <c r="Q28"/>
      <c r="R28"/>
      <c r="S28"/>
      <c r="T28"/>
      <c r="U28"/>
      <c r="V28"/>
    </row>
    <row r="29" spans="1:22" ht="15.75" customHeight="1">
      <c r="A29" s="180" t="s">
        <v>259</v>
      </c>
      <c r="B29" s="181">
        <v>4.67</v>
      </c>
      <c r="C29" s="138">
        <v>-0.08499654593770731</v>
      </c>
      <c r="D29" s="138">
        <v>-0.1042537238182424</v>
      </c>
      <c r="E29" s="138">
        <v>-0.1042537238182424</v>
      </c>
      <c r="F29" s="138">
        <v>-0.1126042974230188</v>
      </c>
      <c r="G29" s="138">
        <v>1.5977712524129402</v>
      </c>
      <c r="H29" s="139">
        <v>1.5977712524129402</v>
      </c>
      <c r="I29" s="211">
        <v>3.6975781822677476</v>
      </c>
      <c r="J29" s="138">
        <v>7.164451114339486</v>
      </c>
      <c r="K29" s="138">
        <v>7.811459203799402</v>
      </c>
      <c r="L29" s="138">
        <v>9.867282425307849</v>
      </c>
      <c r="M29" s="138">
        <v>3.4991866974263193</v>
      </c>
      <c r="N29" s="139">
        <v>10.250634415785601</v>
      </c>
      <c r="O29"/>
      <c r="P29"/>
      <c r="Q29"/>
      <c r="R29"/>
      <c r="S29"/>
      <c r="T29"/>
      <c r="U29"/>
      <c r="V29"/>
    </row>
    <row r="30" spans="1:22" s="173" customFormat="1" ht="15.75" customHeight="1">
      <c r="A30" s="175" t="s">
        <v>71</v>
      </c>
      <c r="B30" s="179">
        <v>4.26</v>
      </c>
      <c r="C30" s="136">
        <v>0</v>
      </c>
      <c r="D30" s="136">
        <v>0</v>
      </c>
      <c r="E30" s="136">
        <v>0</v>
      </c>
      <c r="F30" s="136">
        <v>0</v>
      </c>
      <c r="G30" s="136">
        <v>0</v>
      </c>
      <c r="H30" s="137">
        <v>0</v>
      </c>
      <c r="I30" s="210">
        <v>9.090909090909065</v>
      </c>
      <c r="J30" s="136">
        <v>9.090909090909065</v>
      </c>
      <c r="K30" s="136">
        <v>9.090909090909065</v>
      </c>
      <c r="L30" s="136">
        <v>9.090909090909065</v>
      </c>
      <c r="M30" s="136">
        <v>9.090909090909065</v>
      </c>
      <c r="N30" s="137">
        <v>9.090909090909065</v>
      </c>
      <c r="O30" s="178"/>
      <c r="P30" s="178"/>
      <c r="Q30" s="178"/>
      <c r="R30" s="178"/>
      <c r="S30" s="178"/>
      <c r="T30" s="178"/>
      <c r="U30" s="178"/>
      <c r="V30" s="178"/>
    </row>
    <row r="31" spans="1:22" s="173" customFormat="1" ht="15.75" customHeight="1">
      <c r="A31" s="183" t="s">
        <v>296</v>
      </c>
      <c r="B31" s="184">
        <v>100.00000000000001</v>
      </c>
      <c r="C31" s="141">
        <v>0.3010649013864306</v>
      </c>
      <c r="D31" s="141">
        <v>0.6042931307853745</v>
      </c>
      <c r="E31" s="141">
        <v>0.6223844303387256</v>
      </c>
      <c r="F31" s="141">
        <v>1.1252018302517839</v>
      </c>
      <c r="G31" s="141">
        <v>1.3500250426269516</v>
      </c>
      <c r="H31" s="142">
        <v>1.436457808617958</v>
      </c>
      <c r="I31" s="140">
        <v>2.4704626076377254</v>
      </c>
      <c r="J31" s="141">
        <v>3.778955456230283</v>
      </c>
      <c r="K31" s="141">
        <v>5.831687554695472</v>
      </c>
      <c r="L31" s="141">
        <v>5.747123139745486</v>
      </c>
      <c r="M31" s="141">
        <v>4.219532090069077</v>
      </c>
      <c r="N31" s="142">
        <v>3.993062856755679</v>
      </c>
      <c r="O31" s="178"/>
      <c r="P31" s="178"/>
      <c r="Q31" s="178"/>
      <c r="R31" s="178"/>
      <c r="S31" s="178"/>
      <c r="T31" s="178"/>
      <c r="U31" s="178"/>
      <c r="V31" s="178"/>
    </row>
    <row r="32" spans="1:22" s="173" customFormat="1" ht="9" customHeight="1">
      <c r="A32" s="171"/>
      <c r="B32" s="185"/>
      <c r="C32" s="136"/>
      <c r="D32" s="136"/>
      <c r="E32" s="136"/>
      <c r="F32" s="136"/>
      <c r="G32" s="136"/>
      <c r="H32" s="136"/>
      <c r="I32" s="136"/>
      <c r="J32" s="136"/>
      <c r="K32" s="136"/>
      <c r="L32" s="177"/>
      <c r="O32" s="178"/>
      <c r="P32" s="178"/>
      <c r="Q32" s="178"/>
      <c r="R32" s="178"/>
      <c r="S32" s="178"/>
      <c r="T32" s="178"/>
      <c r="U32" s="178"/>
      <c r="V32" s="178"/>
    </row>
    <row r="33" spans="1:22" s="173" customFormat="1" ht="11.25" customHeight="1">
      <c r="A33" s="171"/>
      <c r="B33" s="185"/>
      <c r="C33" s="136"/>
      <c r="D33" s="136"/>
      <c r="E33" s="136"/>
      <c r="F33" s="136"/>
      <c r="G33" s="136"/>
      <c r="H33" s="136"/>
      <c r="I33" s="136"/>
      <c r="J33" s="136"/>
      <c r="K33" s="136"/>
      <c r="L33" s="177"/>
      <c r="O33" s="178"/>
      <c r="P33" s="178"/>
      <c r="Q33" s="178"/>
      <c r="R33" s="178"/>
      <c r="S33" s="178"/>
      <c r="T33" s="178"/>
      <c r="U33" s="178"/>
      <c r="V33" s="178"/>
    </row>
    <row r="34" spans="1:22" s="173" customFormat="1" ht="11.25" customHeight="1">
      <c r="A34" s="171"/>
      <c r="B34" s="185"/>
      <c r="C34" s="136"/>
      <c r="D34" s="136"/>
      <c r="E34" s="136"/>
      <c r="F34" s="136"/>
      <c r="G34" s="136"/>
      <c r="H34" s="136"/>
      <c r="I34" s="136"/>
      <c r="J34" s="136"/>
      <c r="K34" s="136"/>
      <c r="L34" s="177"/>
      <c r="O34" s="178"/>
      <c r="P34" s="178"/>
      <c r="Q34" s="178"/>
      <c r="R34" s="178"/>
      <c r="S34" s="178"/>
      <c r="T34" s="178"/>
      <c r="U34" s="178"/>
      <c r="V34" s="178"/>
    </row>
    <row r="35" spans="1:22" s="173" customFormat="1" ht="11.25" customHeight="1">
      <c r="A35" s="171"/>
      <c r="B35" s="185"/>
      <c r="C35" s="136"/>
      <c r="D35" s="136"/>
      <c r="E35" s="136"/>
      <c r="F35" s="136"/>
      <c r="G35" s="136"/>
      <c r="H35" s="136"/>
      <c r="I35" s="136"/>
      <c r="J35" s="136"/>
      <c r="K35" s="136"/>
      <c r="L35" s="177"/>
      <c r="O35" s="178"/>
      <c r="P35" s="178"/>
      <c r="Q35" s="178"/>
      <c r="R35" s="178"/>
      <c r="S35" s="178"/>
      <c r="T35" s="178"/>
      <c r="U35" s="178"/>
      <c r="V35" s="178"/>
    </row>
    <row r="36" spans="1:12" ht="15.75" customHeight="1">
      <c r="A36" s="281" t="s">
        <v>291</v>
      </c>
      <c r="B36" s="281"/>
      <c r="C36" s="281"/>
      <c r="D36" s="281"/>
      <c r="E36" s="281"/>
      <c r="F36" s="281"/>
      <c r="G36" s="281"/>
      <c r="H36" s="281"/>
      <c r="I36" s="281"/>
      <c r="J36" s="281"/>
      <c r="K36" s="281"/>
      <c r="L36" s="281"/>
    </row>
    <row r="37" spans="1:12" ht="12.75">
      <c r="A37" s="293" t="s">
        <v>292</v>
      </c>
      <c r="B37" s="293"/>
      <c r="C37" s="293"/>
      <c r="D37" s="293"/>
      <c r="E37" s="293"/>
      <c r="F37" s="293"/>
      <c r="G37" s="293"/>
      <c r="H37" s="293"/>
      <c r="I37" s="293"/>
      <c r="J37" s="293"/>
      <c r="K37" s="293"/>
      <c r="L37" s="293"/>
    </row>
    <row r="38" spans="1:2" ht="12.75">
      <c r="A38" s="170"/>
      <c r="B38" s="171"/>
    </row>
    <row r="39" spans="1:13" ht="12.75">
      <c r="A39" s="300" t="s">
        <v>343</v>
      </c>
      <c r="B39" s="300"/>
      <c r="C39" s="300"/>
      <c r="D39" s="300"/>
      <c r="E39" s="300"/>
      <c r="F39" s="300"/>
      <c r="G39" s="300"/>
      <c r="H39" s="300"/>
      <c r="I39" s="300"/>
      <c r="J39" s="300"/>
      <c r="K39" s="300"/>
      <c r="L39" s="300"/>
      <c r="M39" s="300"/>
    </row>
    <row r="40" spans="1:15" ht="12.75">
      <c r="A40" s="248"/>
      <c r="B40" s="170"/>
      <c r="C40" s="170"/>
      <c r="D40" s="170"/>
      <c r="E40" s="170"/>
      <c r="F40" s="170"/>
      <c r="G40" s="170"/>
      <c r="H40" s="170"/>
      <c r="I40" s="170"/>
      <c r="J40" s="170"/>
      <c r="K40" s="170"/>
      <c r="L40" s="174"/>
      <c r="M40" s="174"/>
      <c r="N40" s="174"/>
      <c r="O40" s="174"/>
    </row>
    <row r="41" spans="1:15" ht="11.25" customHeight="1">
      <c r="A41" s="173"/>
      <c r="B41" s="173"/>
      <c r="L41" s="174"/>
      <c r="M41" s="174"/>
      <c r="N41" s="174"/>
      <c r="O41" s="174"/>
    </row>
    <row r="42" spans="1:15" ht="15.75" customHeight="1">
      <c r="A42" s="285" t="s">
        <v>273</v>
      </c>
      <c r="B42" s="302" t="s">
        <v>90</v>
      </c>
      <c r="C42" s="297" t="s">
        <v>347</v>
      </c>
      <c r="D42" s="298"/>
      <c r="E42" s="298"/>
      <c r="F42" s="298"/>
      <c r="G42" s="298"/>
      <c r="H42" s="298"/>
      <c r="I42" s="298"/>
      <c r="J42" s="298"/>
      <c r="K42" s="298"/>
      <c r="L42" s="298"/>
      <c r="M42" s="298"/>
      <c r="N42" s="299"/>
      <c r="O42" s="174"/>
    </row>
    <row r="43" spans="1:15" ht="17.25" customHeight="1">
      <c r="A43" s="301"/>
      <c r="B43" s="301"/>
      <c r="C43" s="294" t="s">
        <v>298</v>
      </c>
      <c r="D43" s="294" t="s">
        <v>299</v>
      </c>
      <c r="E43" s="294" t="s">
        <v>300</v>
      </c>
      <c r="F43" s="294" t="s">
        <v>301</v>
      </c>
      <c r="G43" s="294" t="s">
        <v>302</v>
      </c>
      <c r="H43" s="294" t="s">
        <v>303</v>
      </c>
      <c r="I43" s="294" t="s">
        <v>328</v>
      </c>
      <c r="J43" s="294" t="s">
        <v>329</v>
      </c>
      <c r="K43" s="294" t="s">
        <v>330</v>
      </c>
      <c r="L43" s="294" t="s">
        <v>331</v>
      </c>
      <c r="M43" s="294" t="s">
        <v>332</v>
      </c>
      <c r="N43" s="294" t="s">
        <v>333</v>
      </c>
      <c r="O43" s="174"/>
    </row>
    <row r="44" spans="1:14" ht="8.25" customHeight="1">
      <c r="A44" s="301"/>
      <c r="B44" s="301"/>
      <c r="C44" s="295"/>
      <c r="D44" s="295" t="s">
        <v>269</v>
      </c>
      <c r="E44" s="295"/>
      <c r="F44" s="295" t="s">
        <v>271</v>
      </c>
      <c r="G44" s="295"/>
      <c r="H44" s="295"/>
      <c r="I44" s="295"/>
      <c r="J44" s="295"/>
      <c r="K44" s="295"/>
      <c r="L44" s="295"/>
      <c r="M44" s="295"/>
      <c r="N44" s="295"/>
    </row>
    <row r="45" spans="1:14" ht="21.75" customHeight="1">
      <c r="A45" s="286"/>
      <c r="B45" s="286"/>
      <c r="C45" s="296"/>
      <c r="D45" s="296" t="s">
        <v>269</v>
      </c>
      <c r="E45" s="296"/>
      <c r="F45" s="296" t="s">
        <v>271</v>
      </c>
      <c r="G45" s="296"/>
      <c r="H45" s="296"/>
      <c r="I45" s="296"/>
      <c r="J45" s="296"/>
      <c r="K45" s="296"/>
      <c r="L45" s="296"/>
      <c r="M45" s="296"/>
      <c r="N45" s="296"/>
    </row>
    <row r="46" spans="1:14" ht="18.75" customHeight="1">
      <c r="A46" s="180" t="s">
        <v>274</v>
      </c>
      <c r="B46" s="181">
        <v>1.5400000000000003</v>
      </c>
      <c r="C46" s="143">
        <v>0.0773092304415633</v>
      </c>
      <c r="D46" s="143">
        <v>0.0773092304415633</v>
      </c>
      <c r="E46" s="143">
        <v>0.0773092304415633</v>
      </c>
      <c r="F46" s="143">
        <v>0.0773092304415633</v>
      </c>
      <c r="G46" s="143">
        <v>0.0773092304415633</v>
      </c>
      <c r="H46" s="144">
        <v>0.07730923044154916</v>
      </c>
      <c r="I46" s="212">
        <v>1.182152396419867</v>
      </c>
      <c r="J46" s="143">
        <v>4.842310746704473</v>
      </c>
      <c r="K46" s="143">
        <v>5.408697441608094</v>
      </c>
      <c r="L46" s="143">
        <v>5.408697441608094</v>
      </c>
      <c r="M46" s="143">
        <v>5.051756355919788</v>
      </c>
      <c r="N46" s="144">
        <v>5.2819235195931595</v>
      </c>
    </row>
    <row r="47" spans="1:14" ht="18.75" customHeight="1">
      <c r="A47" s="180" t="s">
        <v>275</v>
      </c>
      <c r="B47" s="181">
        <v>0.48000000000000004</v>
      </c>
      <c r="C47" s="138">
        <v>1.4096738262600005E-14</v>
      </c>
      <c r="D47" s="138">
        <v>1.4096738262600005E-14</v>
      </c>
      <c r="E47" s="138">
        <v>1.4096738262600005E-14</v>
      </c>
      <c r="F47" s="138">
        <v>1.4096738262600005E-14</v>
      </c>
      <c r="G47" s="138">
        <v>1.4096738262600005E-14</v>
      </c>
      <c r="H47" s="139">
        <v>0</v>
      </c>
      <c r="I47" s="211">
        <v>0.9328381265722695</v>
      </c>
      <c r="J47" s="138">
        <v>10.749205627753181</v>
      </c>
      <c r="K47" s="138">
        <v>10.602103629380219</v>
      </c>
      <c r="L47" s="138">
        <v>10.602103629380219</v>
      </c>
      <c r="M47" s="138">
        <v>11.140281672208125</v>
      </c>
      <c r="N47" s="139">
        <v>11.140281672208125</v>
      </c>
    </row>
    <row r="48" spans="1:14" ht="18.75" customHeight="1">
      <c r="A48" s="180" t="s">
        <v>276</v>
      </c>
      <c r="B48" s="181">
        <v>3.2699999999999996</v>
      </c>
      <c r="C48" s="138">
        <v>2.9425578077009398</v>
      </c>
      <c r="D48" s="138">
        <v>2.9425578077009398</v>
      </c>
      <c r="E48" s="138">
        <v>2.9425578077009398</v>
      </c>
      <c r="F48" s="138">
        <v>2.9425578077009398</v>
      </c>
      <c r="G48" s="138">
        <v>2.9425578077009398</v>
      </c>
      <c r="H48" s="139">
        <v>2.9425578077009398</v>
      </c>
      <c r="I48" s="211">
        <v>4.131012242661704</v>
      </c>
      <c r="J48" s="138">
        <v>6.283604178841355</v>
      </c>
      <c r="K48" s="138">
        <v>7.754883082691838</v>
      </c>
      <c r="L48" s="138">
        <v>7.754883082691838</v>
      </c>
      <c r="M48" s="138">
        <v>6.968052516085107</v>
      </c>
      <c r="N48" s="139">
        <v>7.623863086851194</v>
      </c>
    </row>
    <row r="49" spans="1:14" ht="18.75" customHeight="1">
      <c r="A49" s="180" t="s">
        <v>277</v>
      </c>
      <c r="B49" s="181">
        <v>21.319999999999997</v>
      </c>
      <c r="C49" s="138">
        <v>-2.002144259893309</v>
      </c>
      <c r="D49" s="138">
        <v>-2.002144259893309</v>
      </c>
      <c r="E49" s="138">
        <v>-2.002144259893309</v>
      </c>
      <c r="F49" s="138">
        <v>-2.002144259893309</v>
      </c>
      <c r="G49" s="138">
        <v>-2.002144259893309</v>
      </c>
      <c r="H49" s="139">
        <v>-2.0021442598933232</v>
      </c>
      <c r="I49" s="211">
        <v>-0.8008826091587202</v>
      </c>
      <c r="J49" s="138">
        <v>0.25409882861093047</v>
      </c>
      <c r="K49" s="138">
        <v>4.525546765393912</v>
      </c>
      <c r="L49" s="138">
        <v>4.525546765393912</v>
      </c>
      <c r="M49" s="138">
        <v>4.143831334757367</v>
      </c>
      <c r="N49" s="139">
        <v>4.143831334757367</v>
      </c>
    </row>
    <row r="50" spans="1:14" ht="18.75" customHeight="1">
      <c r="A50" s="180" t="s">
        <v>278</v>
      </c>
      <c r="B50" s="181">
        <v>14.569999999999999</v>
      </c>
      <c r="C50" s="138">
        <v>6.282629523273157</v>
      </c>
      <c r="D50" s="138">
        <v>7.495413496339623</v>
      </c>
      <c r="E50" s="138">
        <v>7.495413496339623</v>
      </c>
      <c r="F50" s="138">
        <v>9.674955103821562</v>
      </c>
      <c r="G50" s="138">
        <v>10.564275607919702</v>
      </c>
      <c r="H50" s="139">
        <v>10.891509434091166</v>
      </c>
      <c r="I50" s="211">
        <v>12.19065199206433</v>
      </c>
      <c r="J50" s="138">
        <v>15.42458771593678</v>
      </c>
      <c r="K50" s="138">
        <v>18.697230427577548</v>
      </c>
      <c r="L50" s="138">
        <v>17.296601155696603</v>
      </c>
      <c r="M50" s="138">
        <v>8.997963254912431</v>
      </c>
      <c r="N50" s="139">
        <v>4.725784017508919</v>
      </c>
    </row>
    <row r="51" spans="1:14" ht="18.75" customHeight="1">
      <c r="A51" s="180" t="s">
        <v>279</v>
      </c>
      <c r="B51" s="181">
        <v>8.45</v>
      </c>
      <c r="C51" s="138">
        <v>-2.413957858726616</v>
      </c>
      <c r="D51" s="138">
        <v>0</v>
      </c>
      <c r="E51" s="138">
        <v>0</v>
      </c>
      <c r="F51" s="138">
        <v>0.5527947867682284</v>
      </c>
      <c r="G51" s="138">
        <v>0.6843658808195834</v>
      </c>
      <c r="H51" s="139">
        <v>1.1253068446673444</v>
      </c>
      <c r="I51" s="211">
        <v>1.098017700638053</v>
      </c>
      <c r="J51" s="138">
        <v>1.4805916181033116</v>
      </c>
      <c r="K51" s="138">
        <v>1.520814643128183</v>
      </c>
      <c r="L51" s="138">
        <v>1.520814643128183</v>
      </c>
      <c r="M51" s="138">
        <v>1.491773100810488</v>
      </c>
      <c r="N51" s="139">
        <v>1.704908686531216</v>
      </c>
    </row>
    <row r="52" spans="1:14" ht="18.75" customHeight="1">
      <c r="A52" s="180" t="s">
        <v>280</v>
      </c>
      <c r="B52" s="181">
        <v>8.68</v>
      </c>
      <c r="C52" s="138">
        <v>-0.13940235019144467</v>
      </c>
      <c r="D52" s="138">
        <v>-0.13940235019144467</v>
      </c>
      <c r="E52" s="138">
        <v>-0.13940235019144467</v>
      </c>
      <c r="F52" s="138">
        <v>-0.13940235019144467</v>
      </c>
      <c r="G52" s="138">
        <v>-0.13940235019144467</v>
      </c>
      <c r="H52" s="139">
        <v>-0.13940235019144467</v>
      </c>
      <c r="I52" s="211">
        <v>0.8180458569129516</v>
      </c>
      <c r="J52" s="138">
        <v>2.8513354365166927</v>
      </c>
      <c r="K52" s="138">
        <v>6.617238666457284</v>
      </c>
      <c r="L52" s="138">
        <v>6.617238666457284</v>
      </c>
      <c r="M52" s="138">
        <v>5.905631114859915</v>
      </c>
      <c r="N52" s="139">
        <v>5.905631114859915</v>
      </c>
    </row>
    <row r="53" spans="1:15" ht="18.75" customHeight="1">
      <c r="A53" s="180" t="s">
        <v>281</v>
      </c>
      <c r="B53" s="181">
        <v>1.5400000000000003</v>
      </c>
      <c r="C53" s="138">
        <v>0.32214576069300305</v>
      </c>
      <c r="D53" s="138">
        <v>0.32214576069300305</v>
      </c>
      <c r="E53" s="138">
        <v>0.32214576069300305</v>
      </c>
      <c r="F53" s="138">
        <v>0.8906675797923903</v>
      </c>
      <c r="G53" s="138">
        <v>0.7449219758263654</v>
      </c>
      <c r="H53" s="139">
        <v>1.3114314397603706</v>
      </c>
      <c r="I53" s="211">
        <v>2.613170071669042</v>
      </c>
      <c r="J53" s="138">
        <v>2.613170071669042</v>
      </c>
      <c r="K53" s="138">
        <v>3.0662736889371396</v>
      </c>
      <c r="L53" s="138">
        <v>3.085969040824454</v>
      </c>
      <c r="M53" s="138">
        <v>3.6442967537680473</v>
      </c>
      <c r="N53" s="139">
        <v>4.106560588569371</v>
      </c>
      <c r="O53" s="182">
        <v>10</v>
      </c>
    </row>
    <row r="54" spans="1:14" ht="18.75" customHeight="1">
      <c r="A54" s="180" t="s">
        <v>282</v>
      </c>
      <c r="B54" s="181">
        <v>6.04</v>
      </c>
      <c r="C54" s="138">
        <v>0</v>
      </c>
      <c r="D54" s="138">
        <v>0</v>
      </c>
      <c r="E54" s="138">
        <v>0</v>
      </c>
      <c r="F54" s="138">
        <v>0</v>
      </c>
      <c r="G54" s="138">
        <v>0</v>
      </c>
      <c r="H54" s="139">
        <v>0</v>
      </c>
      <c r="I54" s="211">
        <v>0.6416788122770042</v>
      </c>
      <c r="J54" s="138">
        <v>0.6416788122770042</v>
      </c>
      <c r="K54" s="138">
        <v>0.6416788122770042</v>
      </c>
      <c r="L54" s="138">
        <v>0.6416788122770042</v>
      </c>
      <c r="M54" s="138">
        <v>0.6416788122770042</v>
      </c>
      <c r="N54" s="139">
        <v>0.6416788122770042</v>
      </c>
    </row>
    <row r="55" spans="1:14" ht="18.75" customHeight="1">
      <c r="A55" s="180" t="s">
        <v>283</v>
      </c>
      <c r="B55" s="181">
        <v>4.079999999999999</v>
      </c>
      <c r="C55" s="138">
        <v>2.138264877632436</v>
      </c>
      <c r="D55" s="138">
        <v>0.9118355401685223</v>
      </c>
      <c r="E55" s="138">
        <v>1.3437354363024139</v>
      </c>
      <c r="F55" s="138">
        <v>1.5185137098478192</v>
      </c>
      <c r="G55" s="138">
        <v>1.5240866038177707</v>
      </c>
      <c r="H55" s="139">
        <v>1.5240866040952488</v>
      </c>
      <c r="I55" s="211">
        <v>2.299656986969188</v>
      </c>
      <c r="J55" s="138">
        <v>2.797270502032758</v>
      </c>
      <c r="K55" s="138">
        <v>2.051045086764062</v>
      </c>
      <c r="L55" s="138">
        <v>2.0983027462084083</v>
      </c>
      <c r="M55" s="138">
        <v>2.6891131170418063</v>
      </c>
      <c r="N55" s="139">
        <v>2.6891131170418063</v>
      </c>
    </row>
    <row r="56" spans="1:14" ht="18.75" customHeight="1">
      <c r="A56" s="180" t="s">
        <v>284</v>
      </c>
      <c r="B56" s="181">
        <v>10.35</v>
      </c>
      <c r="C56" s="138">
        <v>-1.2164703514146014</v>
      </c>
      <c r="D56" s="138">
        <v>-1.2164703514146014</v>
      </c>
      <c r="E56" s="138">
        <v>-1.2164703514146014</v>
      </c>
      <c r="F56" s="138">
        <v>-1.2280945511736805</v>
      </c>
      <c r="G56" s="138">
        <v>-1.2280945511736805</v>
      </c>
      <c r="H56" s="139">
        <v>-1.109038894625406</v>
      </c>
      <c r="I56" s="211">
        <v>0.07592673816552631</v>
      </c>
      <c r="J56" s="138">
        <v>0.41980295604122814</v>
      </c>
      <c r="K56" s="138">
        <v>2.174001893266468</v>
      </c>
      <c r="L56" s="138">
        <v>2.19458394641319</v>
      </c>
      <c r="M56" s="138">
        <v>2.1102230585780988</v>
      </c>
      <c r="N56" s="139">
        <v>2.1718848802248405</v>
      </c>
    </row>
    <row r="57" spans="1:14" ht="18.75" customHeight="1">
      <c r="A57" s="180" t="s">
        <v>285</v>
      </c>
      <c r="B57" s="181">
        <v>3.8400000000000003</v>
      </c>
      <c r="C57" s="138">
        <v>-2.116127053449717</v>
      </c>
      <c r="D57" s="138">
        <v>-2.116127053449717</v>
      </c>
      <c r="E57" s="138">
        <v>-2.116127053449717</v>
      </c>
      <c r="F57" s="138">
        <v>-2.116127053449717</v>
      </c>
      <c r="G57" s="138">
        <v>-2.116127053449717</v>
      </c>
      <c r="H57" s="139">
        <v>-2.116127053449731</v>
      </c>
      <c r="I57" s="211">
        <v>-1.118500121304501</v>
      </c>
      <c r="J57" s="138">
        <v>-0.5125850605951996</v>
      </c>
      <c r="K57" s="138">
        <v>2.5393506882377928</v>
      </c>
      <c r="L57" s="138">
        <v>2.5393506882377928</v>
      </c>
      <c r="M57" s="138">
        <v>2.388557026704822</v>
      </c>
      <c r="N57" s="139">
        <v>2.388557026704822</v>
      </c>
    </row>
    <row r="58" spans="1:14" ht="18.75" customHeight="1">
      <c r="A58" s="180" t="s">
        <v>286</v>
      </c>
      <c r="B58" s="181">
        <v>1.6</v>
      </c>
      <c r="C58" s="138">
        <v>-0.06785216905672468</v>
      </c>
      <c r="D58" s="138">
        <v>-0.06785216905672468</v>
      </c>
      <c r="E58" s="138">
        <v>-0.06785216905672468</v>
      </c>
      <c r="F58" s="138">
        <v>-0.255190834425184</v>
      </c>
      <c r="G58" s="138">
        <v>-0.255190834425184</v>
      </c>
      <c r="H58" s="139">
        <v>-0.2551908344251981</v>
      </c>
      <c r="I58" s="211">
        <v>-0.12176925931474468</v>
      </c>
      <c r="J58" s="138">
        <v>-0.12176925931474468</v>
      </c>
      <c r="K58" s="138">
        <v>0.13376292583704852</v>
      </c>
      <c r="L58" s="138">
        <v>0.16574882731011403</v>
      </c>
      <c r="M58" s="138">
        <v>0.16574882731011403</v>
      </c>
      <c r="N58" s="139">
        <v>0.3340046296561498</v>
      </c>
    </row>
    <row r="59" spans="1:14" ht="18.75" customHeight="1">
      <c r="A59" s="180" t="s">
        <v>287</v>
      </c>
      <c r="B59" s="181">
        <v>3.2199999999999998</v>
      </c>
      <c r="C59" s="138">
        <v>1.976618444098515</v>
      </c>
      <c r="D59" s="138">
        <v>1.976618444098515</v>
      </c>
      <c r="E59" s="138">
        <v>1.976618444098515</v>
      </c>
      <c r="F59" s="138">
        <v>6.492837296104585</v>
      </c>
      <c r="G59" s="138">
        <v>6.492837296104585</v>
      </c>
      <c r="H59" s="139">
        <v>6.492837296104601</v>
      </c>
      <c r="I59" s="211">
        <v>6.988179784707957</v>
      </c>
      <c r="J59" s="138">
        <v>7.0133097431578495</v>
      </c>
      <c r="K59" s="138">
        <v>7.0133097431578495</v>
      </c>
      <c r="L59" s="138">
        <v>7.0133097431578495</v>
      </c>
      <c r="M59" s="138">
        <v>7.0133097431578495</v>
      </c>
      <c r="N59" s="139">
        <v>7.0133097431578495</v>
      </c>
    </row>
    <row r="60" spans="1:14" ht="18.75" customHeight="1">
      <c r="A60" s="180" t="s">
        <v>288</v>
      </c>
      <c r="B60" s="181">
        <v>4.95</v>
      </c>
      <c r="C60" s="138">
        <v>0.9682972826017359</v>
      </c>
      <c r="D60" s="138">
        <v>0.8874965106179311</v>
      </c>
      <c r="E60" s="138">
        <v>0.8874238521966892</v>
      </c>
      <c r="F60" s="138">
        <v>0.9129617825006352</v>
      </c>
      <c r="G60" s="138">
        <v>1.2233491964538612</v>
      </c>
      <c r="H60" s="139">
        <v>1.3178559541443386</v>
      </c>
      <c r="I60" s="211">
        <v>2.151696806928186</v>
      </c>
      <c r="J60" s="138">
        <v>2.3850261209883867</v>
      </c>
      <c r="K60" s="138">
        <v>2.463908777609045</v>
      </c>
      <c r="L60" s="138">
        <v>2.4926527684273667</v>
      </c>
      <c r="M60" s="138">
        <v>2.4744489221270447</v>
      </c>
      <c r="N60" s="139">
        <v>2.4937612909580777</v>
      </c>
    </row>
    <row r="61" spans="1:14" ht="18.75" customHeight="1">
      <c r="A61" s="180" t="s">
        <v>289</v>
      </c>
      <c r="B61" s="188">
        <v>5.95</v>
      </c>
      <c r="C61" s="138">
        <v>-0.0664710382803638</v>
      </c>
      <c r="D61" s="138">
        <v>-0.08153442367591908</v>
      </c>
      <c r="E61" s="138">
        <v>-0.08153442367591908</v>
      </c>
      <c r="F61" s="138">
        <v>-0.08806681825434555</v>
      </c>
      <c r="G61" s="138">
        <v>1.2496026680904553</v>
      </c>
      <c r="H61" s="139">
        <v>1.249602668090469</v>
      </c>
      <c r="I61" s="211">
        <v>3.230586350959993</v>
      </c>
      <c r="J61" s="138">
        <v>5.941996798046845</v>
      </c>
      <c r="K61" s="138">
        <v>6.448016063097577</v>
      </c>
      <c r="L61" s="138">
        <v>8.055857097187856</v>
      </c>
      <c r="M61" s="138">
        <v>3.0950929122678295</v>
      </c>
      <c r="N61" s="139">
        <v>8.35400297216017</v>
      </c>
    </row>
    <row r="62" spans="1:14" s="173" customFormat="1" ht="18.75" customHeight="1">
      <c r="A62" s="183" t="s">
        <v>296</v>
      </c>
      <c r="B62" s="184">
        <v>100</v>
      </c>
      <c r="C62" s="141">
        <v>0.3010649013864023</v>
      </c>
      <c r="D62" s="141">
        <v>0.6042931307853603</v>
      </c>
      <c r="E62" s="141">
        <v>0.6223844303387113</v>
      </c>
      <c r="F62" s="141">
        <v>1.1252018302517697</v>
      </c>
      <c r="G62" s="141">
        <v>1.3500250426269371</v>
      </c>
      <c r="H62" s="142">
        <v>1.4577898922526586</v>
      </c>
      <c r="I62" s="140">
        <v>2.4704626076377396</v>
      </c>
      <c r="J62" s="141">
        <v>3.778955456230283</v>
      </c>
      <c r="K62" s="141">
        <v>5.831687554695486</v>
      </c>
      <c r="L62" s="141">
        <v>5.74712313974553</v>
      </c>
      <c r="M62" s="141">
        <v>4.2195320900691335</v>
      </c>
      <c r="N62" s="142">
        <v>3.993062856755693</v>
      </c>
    </row>
    <row r="63" spans="3:11" ht="12.75">
      <c r="C63" s="189"/>
      <c r="D63" s="189"/>
      <c r="E63" s="189"/>
      <c r="F63" s="189"/>
      <c r="G63" s="189"/>
      <c r="H63" s="189"/>
      <c r="I63" s="189"/>
      <c r="J63" s="189"/>
      <c r="K63" s="189"/>
    </row>
    <row r="64" spans="3:11" ht="12.75">
      <c r="C64" s="189"/>
      <c r="D64" s="189"/>
      <c r="E64" s="189"/>
      <c r="F64" s="189"/>
      <c r="G64" s="189"/>
      <c r="H64" s="189"/>
      <c r="I64" s="189"/>
      <c r="J64" s="189"/>
      <c r="K64" s="189"/>
    </row>
    <row r="65" spans="3:11" ht="12.75">
      <c r="C65" s="189"/>
      <c r="D65" s="189"/>
      <c r="E65" s="189"/>
      <c r="F65" s="189"/>
      <c r="G65" s="189"/>
      <c r="H65" s="189"/>
      <c r="I65" s="189"/>
      <c r="J65" s="189"/>
      <c r="K65" s="189"/>
    </row>
    <row r="66" spans="3:11" ht="12.75">
      <c r="C66" s="189"/>
      <c r="D66" s="189"/>
      <c r="E66" s="189"/>
      <c r="F66" s="189"/>
      <c r="G66" s="189"/>
      <c r="H66" s="189"/>
      <c r="I66" s="189"/>
      <c r="J66" s="189"/>
      <c r="K66" s="189"/>
    </row>
    <row r="67" spans="3:11" ht="12.75">
      <c r="C67" s="189"/>
      <c r="D67" s="189"/>
      <c r="E67" s="189"/>
      <c r="F67" s="189"/>
      <c r="G67" s="189"/>
      <c r="H67" s="189"/>
      <c r="I67" s="189"/>
      <c r="J67" s="189"/>
      <c r="K67" s="189"/>
    </row>
    <row r="68" spans="3:11" ht="12.75">
      <c r="C68" s="189"/>
      <c r="D68" s="189"/>
      <c r="E68" s="189"/>
      <c r="F68" s="189"/>
      <c r="G68" s="189"/>
      <c r="H68" s="189"/>
      <c r="I68" s="189"/>
      <c r="J68" s="189"/>
      <c r="K68" s="189"/>
    </row>
    <row r="69" spans="3:14" ht="12.75">
      <c r="C69" s="189"/>
      <c r="D69" s="189"/>
      <c r="E69" s="189"/>
      <c r="F69" s="189"/>
      <c r="G69" s="189"/>
      <c r="H69" s="189"/>
      <c r="I69" s="189"/>
      <c r="J69" s="189"/>
      <c r="K69" s="189"/>
      <c r="L69" s="189"/>
      <c r="M69" s="189"/>
      <c r="N69" s="189"/>
    </row>
    <row r="70" spans="3:11" ht="12.75">
      <c r="C70" s="189"/>
      <c r="D70" s="189"/>
      <c r="E70" s="189"/>
      <c r="F70" s="189"/>
      <c r="G70" s="189"/>
      <c r="H70" s="189"/>
      <c r="I70" s="189"/>
      <c r="J70" s="189"/>
      <c r="K70" s="189"/>
    </row>
    <row r="71" spans="3:11" ht="12.75">
      <c r="C71" s="189"/>
      <c r="D71" s="189"/>
      <c r="E71" s="189"/>
      <c r="F71" s="189"/>
      <c r="G71" s="189"/>
      <c r="H71" s="189"/>
      <c r="I71" s="189"/>
      <c r="J71" s="189"/>
      <c r="K71" s="189"/>
    </row>
    <row r="72" spans="3:11" ht="12.75">
      <c r="C72" s="174"/>
      <c r="D72" s="174"/>
      <c r="E72" s="174"/>
      <c r="F72" s="174"/>
      <c r="G72" s="174"/>
      <c r="H72" s="174"/>
      <c r="I72" s="174"/>
      <c r="J72" s="174"/>
      <c r="K72" s="174"/>
    </row>
  </sheetData>
  <sheetProtection/>
  <mergeCells count="35">
    <mergeCell ref="K43:K45"/>
    <mergeCell ref="A1:L1"/>
    <mergeCell ref="A2:L2"/>
    <mergeCell ref="A6:A9"/>
    <mergeCell ref="B6:B9"/>
    <mergeCell ref="C6:N6"/>
    <mergeCell ref="C7:C9"/>
    <mergeCell ref="D7:D9"/>
    <mergeCell ref="M7:M9"/>
    <mergeCell ref="N7:N9"/>
    <mergeCell ref="A37:L37"/>
    <mergeCell ref="E7:E9"/>
    <mergeCell ref="F7:F9"/>
    <mergeCell ref="G7:G9"/>
    <mergeCell ref="H7:H9"/>
    <mergeCell ref="I7:I9"/>
    <mergeCell ref="J7:J9"/>
    <mergeCell ref="K7:K9"/>
    <mergeCell ref="L7:L9"/>
    <mergeCell ref="A36:L36"/>
    <mergeCell ref="A39:M39"/>
    <mergeCell ref="A42:A45"/>
    <mergeCell ref="B42:B45"/>
    <mergeCell ref="C42:N42"/>
    <mergeCell ref="C43:C45"/>
    <mergeCell ref="D43:D45"/>
    <mergeCell ref="E43:E45"/>
    <mergeCell ref="L43:L45"/>
    <mergeCell ref="M43:M45"/>
    <mergeCell ref="N43:N45"/>
    <mergeCell ref="F43:F45"/>
    <mergeCell ref="G43:G45"/>
    <mergeCell ref="H43:H45"/>
    <mergeCell ref="I43:I45"/>
    <mergeCell ref="J43:J45"/>
  </mergeCells>
  <printOptions horizontalCentered="1"/>
  <pageMargins left="0.5" right="0.21" top="0.75" bottom="0.3" header="0.31" footer="0.34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6:AD72"/>
  <sheetViews>
    <sheetView zoomScalePageLayoutView="0" workbookViewId="0" topLeftCell="A6">
      <selection activeCell="C44" sqref="C44:H44"/>
    </sheetView>
  </sheetViews>
  <sheetFormatPr defaultColWidth="9.140625" defaultRowHeight="12.75"/>
  <cols>
    <col min="1" max="1" width="24.57421875" style="30" customWidth="1"/>
    <col min="2" max="2" width="7.28125" style="30" customWidth="1"/>
    <col min="3" max="14" width="8.00390625" style="30" customWidth="1"/>
    <col min="15" max="18" width="9.140625" style="30" customWidth="1"/>
    <col min="19" max="19" width="22.8515625" style="30" customWidth="1"/>
    <col min="20" max="16384" width="9.140625" style="30" customWidth="1"/>
  </cols>
  <sheetData>
    <row r="1" ht="12.75" customHeight="1" hidden="1"/>
    <row r="2" ht="12.75" hidden="1"/>
    <row r="3" ht="12.75" customHeight="1" hidden="1"/>
    <row r="4" ht="12.75" hidden="1"/>
    <row r="5" ht="12.75" customHeight="1" hidden="1"/>
    <row r="6" spans="1:15" ht="23.25" customHeight="1">
      <c r="A6" s="308" t="s">
        <v>291</v>
      </c>
      <c r="B6" s="308"/>
      <c r="C6" s="308"/>
      <c r="D6" s="308"/>
      <c r="E6" s="308"/>
      <c r="F6" s="308"/>
      <c r="G6" s="308"/>
      <c r="H6" s="308"/>
      <c r="I6" s="308"/>
      <c r="J6" s="308"/>
      <c r="K6" s="308"/>
      <c r="L6" s="308"/>
      <c r="M6" s="308"/>
      <c r="N6" s="308"/>
      <c r="O6" s="308"/>
    </row>
    <row r="7" spans="1:15" ht="12.75">
      <c r="A7" s="308"/>
      <c r="B7" s="308"/>
      <c r="C7" s="308"/>
      <c r="D7" s="308"/>
      <c r="E7" s="308"/>
      <c r="F7" s="308"/>
      <c r="G7" s="308"/>
      <c r="H7" s="308"/>
      <c r="I7" s="308"/>
      <c r="J7" s="308"/>
      <c r="K7" s="308"/>
      <c r="L7" s="308"/>
      <c r="M7" s="308"/>
      <c r="N7" s="308"/>
      <c r="O7" s="308"/>
    </row>
    <row r="8" spans="1:9" ht="12.75">
      <c r="A8" s="31"/>
      <c r="B8" s="32"/>
      <c r="C8" s="31"/>
      <c r="D8" s="31"/>
      <c r="E8" s="31"/>
      <c r="F8" s="31"/>
      <c r="G8" s="31"/>
      <c r="H8" s="31"/>
      <c r="I8" s="31"/>
    </row>
    <row r="9" spans="1:8" ht="12.75">
      <c r="A9" s="248" t="s">
        <v>344</v>
      </c>
      <c r="B9" s="34"/>
      <c r="C9" s="31"/>
      <c r="D9" s="31"/>
      <c r="E9" s="31"/>
      <c r="F9" s="31"/>
      <c r="G9" s="31"/>
      <c r="H9" s="31"/>
    </row>
    <row r="10" spans="1:2" ht="12.75">
      <c r="A10" s="35"/>
      <c r="B10" s="35"/>
    </row>
    <row r="11" spans="1:14" ht="20.25" customHeight="1">
      <c r="A11" s="309" t="s">
        <v>260</v>
      </c>
      <c r="B11" s="309" t="s">
        <v>90</v>
      </c>
      <c r="C11" s="305">
        <v>2010</v>
      </c>
      <c r="D11" s="306"/>
      <c r="E11" s="306"/>
      <c r="F11" s="306"/>
      <c r="G11" s="306"/>
      <c r="H11" s="307"/>
      <c r="I11" s="305">
        <v>2011</v>
      </c>
      <c r="J11" s="306"/>
      <c r="K11" s="306"/>
      <c r="L11" s="306"/>
      <c r="M11" s="306"/>
      <c r="N11" s="307"/>
    </row>
    <row r="12" spans="1:14" ht="30.75" customHeight="1">
      <c r="A12" s="310"/>
      <c r="B12" s="311"/>
      <c r="C12" s="37" t="s">
        <v>268</v>
      </c>
      <c r="D12" s="37" t="s">
        <v>269</v>
      </c>
      <c r="E12" s="36" t="s">
        <v>270</v>
      </c>
      <c r="F12" s="38" t="s">
        <v>271</v>
      </c>
      <c r="G12" s="38" t="s">
        <v>272</v>
      </c>
      <c r="H12" s="38" t="s">
        <v>261</v>
      </c>
      <c r="I12" s="57" t="s">
        <v>262</v>
      </c>
      <c r="J12" s="220" t="s">
        <v>263</v>
      </c>
      <c r="K12" s="220" t="s">
        <v>264</v>
      </c>
      <c r="L12" s="220" t="s">
        <v>265</v>
      </c>
      <c r="M12" s="220" t="s">
        <v>266</v>
      </c>
      <c r="N12" s="56" t="s">
        <v>267</v>
      </c>
    </row>
    <row r="13" spans="1:14" ht="16.5" customHeight="1">
      <c r="A13" s="39" t="s">
        <v>13</v>
      </c>
      <c r="B13" s="40">
        <v>28.219999999999995</v>
      </c>
      <c r="C13" s="145">
        <v>0</v>
      </c>
      <c r="D13" s="145">
        <v>0</v>
      </c>
      <c r="E13" s="145">
        <v>0</v>
      </c>
      <c r="F13" s="145">
        <v>0</v>
      </c>
      <c r="G13" s="145">
        <v>0</v>
      </c>
      <c r="H13" s="146">
        <v>0</v>
      </c>
      <c r="I13" s="221">
        <v>0.5773667228863273</v>
      </c>
      <c r="J13" s="145">
        <v>0</v>
      </c>
      <c r="K13" s="145">
        <v>0</v>
      </c>
      <c r="L13" s="145">
        <v>0</v>
      </c>
      <c r="M13" s="145">
        <v>0</v>
      </c>
      <c r="N13" s="146">
        <v>0</v>
      </c>
    </row>
    <row r="14" spans="1:14" ht="16.5" customHeight="1">
      <c r="A14" s="39" t="s">
        <v>249</v>
      </c>
      <c r="B14" s="41">
        <v>3.27</v>
      </c>
      <c r="C14" s="147">
        <v>0</v>
      </c>
      <c r="D14" s="147">
        <v>0</v>
      </c>
      <c r="E14" s="147">
        <v>0</v>
      </c>
      <c r="F14" s="147">
        <v>0</v>
      </c>
      <c r="G14" s="147">
        <v>0</v>
      </c>
      <c r="H14" s="148">
        <v>0</v>
      </c>
      <c r="I14" s="222">
        <v>0</v>
      </c>
      <c r="J14" s="147">
        <v>0</v>
      </c>
      <c r="K14" s="147">
        <v>0</v>
      </c>
      <c r="L14" s="147">
        <v>0</v>
      </c>
      <c r="M14" s="147">
        <v>0</v>
      </c>
      <c r="N14" s="148">
        <v>0.03297619047619018</v>
      </c>
    </row>
    <row r="15" spans="1:14" ht="16.5" customHeight="1">
      <c r="A15" s="39" t="s">
        <v>250</v>
      </c>
      <c r="B15" s="41">
        <v>64.2</v>
      </c>
      <c r="C15" s="147">
        <v>0.5143936610055054</v>
      </c>
      <c r="D15" s="147">
        <v>-0.12790761588110908</v>
      </c>
      <c r="E15" s="147">
        <v>0.018127967836252912</v>
      </c>
      <c r="F15" s="147">
        <v>0.5853631696284561</v>
      </c>
      <c r="G15" s="147">
        <v>0.22546014582198393</v>
      </c>
      <c r="H15" s="148">
        <v>0.08667763358708946</v>
      </c>
      <c r="I15" s="222">
        <v>0.07229472716517754</v>
      </c>
      <c r="J15" s="147">
        <v>1.3121998628789517</v>
      </c>
      <c r="K15" s="147">
        <v>0.463346648471728</v>
      </c>
      <c r="L15" s="147">
        <v>-0.08352935008512048</v>
      </c>
      <c r="M15" s="147">
        <v>-0.020531086191445523</v>
      </c>
      <c r="N15" s="148">
        <v>-0.033609142342214966</v>
      </c>
    </row>
    <row r="16" spans="1:14" ht="16.5" customHeight="1">
      <c r="A16" s="42" t="s">
        <v>251</v>
      </c>
      <c r="B16" s="43">
        <v>1.8</v>
      </c>
      <c r="C16" s="149">
        <v>0.07397266525825162</v>
      </c>
      <c r="D16" s="149">
        <v>0</v>
      </c>
      <c r="E16" s="149">
        <v>0</v>
      </c>
      <c r="F16" s="149">
        <v>0</v>
      </c>
      <c r="G16" s="149">
        <v>0</v>
      </c>
      <c r="H16" s="150">
        <v>0</v>
      </c>
      <c r="I16" s="223">
        <v>0</v>
      </c>
      <c r="J16" s="149">
        <v>0.07214962589523938</v>
      </c>
      <c r="K16" s="149">
        <v>0.04931367655718555</v>
      </c>
      <c r="L16" s="149">
        <v>0</v>
      </c>
      <c r="M16" s="149">
        <v>0</v>
      </c>
      <c r="N16" s="150">
        <v>0</v>
      </c>
    </row>
    <row r="17" spans="1:14" ht="16.5" customHeight="1">
      <c r="A17" s="42" t="s">
        <v>49</v>
      </c>
      <c r="B17" s="43">
        <v>12.680000000000003</v>
      </c>
      <c r="C17" s="149">
        <v>0</v>
      </c>
      <c r="D17" s="149">
        <v>0</v>
      </c>
      <c r="E17" s="149">
        <v>0</v>
      </c>
      <c r="F17" s="149">
        <v>0</v>
      </c>
      <c r="G17" s="149">
        <v>0</v>
      </c>
      <c r="H17" s="150">
        <v>0</v>
      </c>
      <c r="I17" s="223">
        <v>-1.8019363778876144E-15</v>
      </c>
      <c r="J17" s="149">
        <v>0</v>
      </c>
      <c r="K17" s="149">
        <v>0</v>
      </c>
      <c r="L17" s="149">
        <v>0</v>
      </c>
      <c r="M17" s="149">
        <v>0</v>
      </c>
      <c r="N17" s="150">
        <v>0</v>
      </c>
    </row>
    <row r="18" spans="1:14" ht="16.5" customHeight="1">
      <c r="A18" s="42" t="s">
        <v>99</v>
      </c>
      <c r="B18" s="43">
        <v>4.22</v>
      </c>
      <c r="C18" s="149">
        <v>0.13136439699290758</v>
      </c>
      <c r="D18" s="149">
        <v>0</v>
      </c>
      <c r="E18" s="149">
        <v>0</v>
      </c>
      <c r="F18" s="149">
        <v>0</v>
      </c>
      <c r="G18" s="149">
        <v>0</v>
      </c>
      <c r="H18" s="150">
        <v>0</v>
      </c>
      <c r="I18" s="223">
        <v>-5.996980689815245E-16</v>
      </c>
      <c r="J18" s="149">
        <v>0.17313489544403687</v>
      </c>
      <c r="K18" s="149">
        <v>0.08766276876277393</v>
      </c>
      <c r="L18" s="149">
        <v>0</v>
      </c>
      <c r="M18" s="149">
        <v>0</v>
      </c>
      <c r="N18" s="150">
        <v>0</v>
      </c>
    </row>
    <row r="19" spans="1:14" ht="16.5" customHeight="1">
      <c r="A19" s="42" t="s">
        <v>75</v>
      </c>
      <c r="B19" s="43">
        <v>3.42</v>
      </c>
      <c r="C19" s="149">
        <v>0.15966155313951527</v>
      </c>
      <c r="D19" s="149">
        <v>0</v>
      </c>
      <c r="E19" s="149">
        <v>0</v>
      </c>
      <c r="F19" s="149">
        <v>0</v>
      </c>
      <c r="G19" s="149">
        <v>0</v>
      </c>
      <c r="H19" s="150">
        <v>0</v>
      </c>
      <c r="I19" s="223">
        <v>0</v>
      </c>
      <c r="J19" s="149">
        <v>0.13860706272737758</v>
      </c>
      <c r="K19" s="149">
        <v>0.10652450566674715</v>
      </c>
      <c r="L19" s="149">
        <v>0</v>
      </c>
      <c r="M19" s="149">
        <v>0</v>
      </c>
      <c r="N19" s="150">
        <v>0</v>
      </c>
    </row>
    <row r="20" spans="1:14" ht="16.5" customHeight="1">
      <c r="A20" s="42" t="s">
        <v>101</v>
      </c>
      <c r="B20" s="43">
        <v>5.17</v>
      </c>
      <c r="C20" s="149">
        <v>0.105286620795175</v>
      </c>
      <c r="D20" s="149">
        <v>0</v>
      </c>
      <c r="E20" s="149">
        <v>0</v>
      </c>
      <c r="F20" s="149">
        <v>0</v>
      </c>
      <c r="G20" s="149">
        <v>0</v>
      </c>
      <c r="H20" s="150">
        <v>0</v>
      </c>
      <c r="I20" s="223">
        <v>0</v>
      </c>
      <c r="J20" s="149">
        <v>0.16272941030508017</v>
      </c>
      <c r="K20" s="149">
        <v>0.12245622417432792</v>
      </c>
      <c r="L20" s="149">
        <v>0</v>
      </c>
      <c r="M20" s="149">
        <v>0</v>
      </c>
      <c r="N20" s="150">
        <v>0</v>
      </c>
    </row>
    <row r="21" spans="1:14" ht="16.5" customHeight="1">
      <c r="A21" s="42" t="s">
        <v>252</v>
      </c>
      <c r="B21" s="43">
        <v>10.61</v>
      </c>
      <c r="C21" s="149">
        <v>0</v>
      </c>
      <c r="D21" s="149">
        <v>-0.1279076158811047</v>
      </c>
      <c r="E21" s="149">
        <v>0</v>
      </c>
      <c r="F21" s="149">
        <v>0.29654107903786814</v>
      </c>
      <c r="G21" s="149">
        <v>0.12099794791274482</v>
      </c>
      <c r="H21" s="150">
        <v>0.044522330556785616</v>
      </c>
      <c r="I21" s="223">
        <v>-0.030779249263312387</v>
      </c>
      <c r="J21" s="149">
        <v>0.43999838580928957</v>
      </c>
      <c r="K21" s="149">
        <v>0.05636611472484045</v>
      </c>
      <c r="L21" s="149">
        <v>-0.1859758840647832</v>
      </c>
      <c r="M21" s="149">
        <v>-0.05347680312998308</v>
      </c>
      <c r="N21" s="150">
        <v>-0.07061006174628862</v>
      </c>
    </row>
    <row r="22" spans="1:15" ht="24" customHeight="1">
      <c r="A22" s="58" t="s">
        <v>253</v>
      </c>
      <c r="B22" s="43">
        <v>0.64</v>
      </c>
      <c r="C22" s="149">
        <v>0</v>
      </c>
      <c r="D22" s="149">
        <v>0</v>
      </c>
      <c r="E22" s="149">
        <v>0</v>
      </c>
      <c r="F22" s="149">
        <v>0</v>
      </c>
      <c r="G22" s="149">
        <v>0</v>
      </c>
      <c r="H22" s="150">
        <v>0</v>
      </c>
      <c r="I22" s="223">
        <v>0.007880597014925389</v>
      </c>
      <c r="J22" s="149">
        <v>0.005333333333333304</v>
      </c>
      <c r="K22" s="149">
        <v>0</v>
      </c>
      <c r="L22" s="149">
        <v>0</v>
      </c>
      <c r="M22" s="149">
        <v>-0.0033238458868449015</v>
      </c>
      <c r="N22" s="150">
        <v>0.0035555555555555657</v>
      </c>
      <c r="O22" s="55">
        <v>6</v>
      </c>
    </row>
    <row r="23" spans="1:14" ht="16.5" customHeight="1">
      <c r="A23" s="42" t="s">
        <v>254</v>
      </c>
      <c r="B23" s="43">
        <v>3.91</v>
      </c>
      <c r="C23" s="149">
        <v>0</v>
      </c>
      <c r="D23" s="149">
        <v>0</v>
      </c>
      <c r="E23" s="149">
        <v>0</v>
      </c>
      <c r="F23" s="149">
        <v>0.04696041666666662</v>
      </c>
      <c r="G23" s="149">
        <v>0.011177083333333558</v>
      </c>
      <c r="H23" s="150">
        <v>0.03745833333333333</v>
      </c>
      <c r="I23" s="223">
        <v>-0.03992424016322184</v>
      </c>
      <c r="J23" s="149">
        <v>0.12499999999999996</v>
      </c>
      <c r="K23" s="149">
        <v>-0.007812499999999997</v>
      </c>
      <c r="L23" s="149">
        <v>0</v>
      </c>
      <c r="M23" s="149">
        <v>0</v>
      </c>
      <c r="N23" s="150">
        <v>0</v>
      </c>
    </row>
    <row r="24" spans="1:14" ht="13.5" customHeight="1">
      <c r="A24" s="42" t="s">
        <v>255</v>
      </c>
      <c r="B24" s="43">
        <v>1.6400000000000001</v>
      </c>
      <c r="C24" s="149">
        <v>0</v>
      </c>
      <c r="D24" s="149">
        <v>0</v>
      </c>
      <c r="E24" s="149">
        <v>0</v>
      </c>
      <c r="F24" s="149">
        <v>0.0037500000000000853</v>
      </c>
      <c r="G24" s="149">
        <v>-0.002249999999999818</v>
      </c>
      <c r="H24" s="150">
        <v>0</v>
      </c>
      <c r="I24" s="223">
        <v>0.008917877906976863</v>
      </c>
      <c r="J24" s="149">
        <v>0</v>
      </c>
      <c r="K24" s="149">
        <v>0.014700126262625868</v>
      </c>
      <c r="L24" s="149">
        <v>0</v>
      </c>
      <c r="M24" s="149">
        <v>0.008756445590327672</v>
      </c>
      <c r="N24" s="150">
        <v>0.014409090909090623</v>
      </c>
    </row>
    <row r="25" spans="1:14" ht="16.5" customHeight="1">
      <c r="A25" s="42" t="s">
        <v>256</v>
      </c>
      <c r="B25" s="43">
        <v>4.07</v>
      </c>
      <c r="C25" s="149">
        <v>0</v>
      </c>
      <c r="D25" s="149">
        <v>0</v>
      </c>
      <c r="E25" s="149">
        <v>0</v>
      </c>
      <c r="F25" s="149">
        <v>0</v>
      </c>
      <c r="G25" s="149">
        <v>0</v>
      </c>
      <c r="H25" s="150">
        <v>0</v>
      </c>
      <c r="I25" s="223">
        <v>0</v>
      </c>
      <c r="J25" s="149">
        <v>0</v>
      </c>
      <c r="K25" s="149">
        <v>0</v>
      </c>
      <c r="L25" s="149">
        <v>0</v>
      </c>
      <c r="M25" s="149">
        <v>0</v>
      </c>
      <c r="N25" s="150">
        <v>0</v>
      </c>
    </row>
    <row r="26" spans="1:14" ht="16.5" customHeight="1">
      <c r="A26" s="42" t="s">
        <v>105</v>
      </c>
      <c r="B26" s="43">
        <v>2.6499999999999995</v>
      </c>
      <c r="C26" s="149">
        <v>0</v>
      </c>
      <c r="D26" s="149">
        <v>0</v>
      </c>
      <c r="E26" s="149">
        <v>0.018131578947368932</v>
      </c>
      <c r="F26" s="149">
        <v>0.0022598420696863424</v>
      </c>
      <c r="G26" s="149">
        <v>0</v>
      </c>
      <c r="H26" s="150">
        <v>0</v>
      </c>
      <c r="I26" s="223">
        <v>0.0025510204198339885</v>
      </c>
      <c r="J26" s="149">
        <v>0.020927756426344667</v>
      </c>
      <c r="K26" s="149">
        <v>0</v>
      </c>
      <c r="L26" s="149">
        <v>0.0014952559971357713</v>
      </c>
      <c r="M26" s="149">
        <v>0.02502895639453585</v>
      </c>
      <c r="N26" s="150">
        <v>0.0012499999999998433</v>
      </c>
    </row>
    <row r="27" spans="1:14" ht="16.5" customHeight="1">
      <c r="A27" s="42" t="s">
        <v>257</v>
      </c>
      <c r="B27" s="43">
        <v>0.8</v>
      </c>
      <c r="C27" s="149">
        <v>0</v>
      </c>
      <c r="D27" s="149">
        <v>0</v>
      </c>
      <c r="E27" s="149">
        <v>0</v>
      </c>
      <c r="F27" s="149">
        <v>0</v>
      </c>
      <c r="G27" s="149">
        <v>0</v>
      </c>
      <c r="H27" s="150">
        <v>0</v>
      </c>
      <c r="I27" s="223">
        <v>-0.007678571428571393</v>
      </c>
      <c r="J27" s="149">
        <v>0</v>
      </c>
      <c r="K27" s="149">
        <v>0</v>
      </c>
      <c r="L27" s="149">
        <v>0</v>
      </c>
      <c r="M27" s="149">
        <v>0</v>
      </c>
      <c r="N27" s="150">
        <v>0</v>
      </c>
    </row>
    <row r="28" spans="1:14" ht="16.5" customHeight="1">
      <c r="A28" s="42" t="s">
        <v>192</v>
      </c>
      <c r="B28" s="43">
        <v>1.72</v>
      </c>
      <c r="C28" s="149">
        <v>0</v>
      </c>
      <c r="D28" s="149">
        <v>0</v>
      </c>
      <c r="E28" s="149">
        <v>0</v>
      </c>
      <c r="F28" s="149">
        <v>0</v>
      </c>
      <c r="G28" s="149">
        <v>0</v>
      </c>
      <c r="H28" s="150">
        <v>0</v>
      </c>
      <c r="I28" s="223">
        <v>0.012646825396825455</v>
      </c>
      <c r="J28" s="149">
        <v>0</v>
      </c>
      <c r="K28" s="149">
        <v>0</v>
      </c>
      <c r="L28" s="149">
        <v>0.002704951298701178</v>
      </c>
      <c r="M28" s="149">
        <v>0</v>
      </c>
      <c r="N28" s="150">
        <v>0.008110465116279556</v>
      </c>
    </row>
    <row r="29" spans="1:14" ht="16.5" customHeight="1">
      <c r="A29" s="42" t="s">
        <v>107</v>
      </c>
      <c r="B29" s="43">
        <v>2.4499999999999997</v>
      </c>
      <c r="C29" s="149">
        <v>0</v>
      </c>
      <c r="D29" s="149">
        <v>0</v>
      </c>
      <c r="E29" s="149">
        <v>0</v>
      </c>
      <c r="F29" s="149">
        <v>0.2345826010849974</v>
      </c>
      <c r="G29" s="149">
        <v>0.00023437500000012077</v>
      </c>
      <c r="H29" s="150">
        <v>0</v>
      </c>
      <c r="I29" s="223">
        <v>0.009803385207964503</v>
      </c>
      <c r="J29" s="149">
        <v>0.0008200000000000642</v>
      </c>
      <c r="K29" s="149">
        <v>0</v>
      </c>
      <c r="L29" s="149">
        <v>0.0008108108108108992</v>
      </c>
      <c r="M29" s="149">
        <v>0</v>
      </c>
      <c r="N29" s="150">
        <v>0</v>
      </c>
    </row>
    <row r="30" spans="1:14" ht="18.75" customHeight="1">
      <c r="A30" s="42" t="s">
        <v>109</v>
      </c>
      <c r="B30" s="43">
        <v>1.4900000000000002</v>
      </c>
      <c r="C30" s="149">
        <v>0</v>
      </c>
      <c r="D30" s="149">
        <v>0</v>
      </c>
      <c r="E30" s="149">
        <v>0</v>
      </c>
      <c r="F30" s="149">
        <v>0.001269230769230869</v>
      </c>
      <c r="G30" s="149">
        <v>0.0033200864106953977</v>
      </c>
      <c r="H30" s="150">
        <v>0</v>
      </c>
      <c r="I30" s="223">
        <v>0.011603219696969837</v>
      </c>
      <c r="J30" s="149">
        <v>0.003846427010489497</v>
      </c>
      <c r="K30" s="149">
        <v>0.003920454545454617</v>
      </c>
      <c r="L30" s="149">
        <v>0.0014285714285715032</v>
      </c>
      <c r="M30" s="149">
        <v>0.002371134020618563</v>
      </c>
      <c r="N30" s="150">
        <v>0.0009598214285713498</v>
      </c>
    </row>
    <row r="31" spans="1:14" ht="26.25" customHeight="1">
      <c r="A31" s="42" t="s">
        <v>258</v>
      </c>
      <c r="B31" s="43">
        <v>2.1999999999999997</v>
      </c>
      <c r="C31" s="149">
        <v>0.04410842481964959</v>
      </c>
      <c r="D31" s="149">
        <v>0</v>
      </c>
      <c r="E31" s="149">
        <v>-3.6111111108994002E-06</v>
      </c>
      <c r="F31" s="149">
        <v>0</v>
      </c>
      <c r="G31" s="149">
        <v>0.012106114987875142</v>
      </c>
      <c r="H31" s="150">
        <v>0.004696969696969887</v>
      </c>
      <c r="I31" s="223">
        <v>-0.0007871212474377103</v>
      </c>
      <c r="J31" s="149">
        <v>0.007749999999999828</v>
      </c>
      <c r="K31" s="149">
        <v>0</v>
      </c>
      <c r="L31" s="149">
        <v>0</v>
      </c>
      <c r="M31" s="149">
        <v>-0.003275862068965437</v>
      </c>
      <c r="N31" s="150">
        <v>0</v>
      </c>
    </row>
    <row r="32" spans="1:14" ht="12" customHeight="1">
      <c r="A32" s="42" t="s">
        <v>259</v>
      </c>
      <c r="B32" s="43">
        <v>4.67</v>
      </c>
      <c r="C32" s="149">
        <v>0</v>
      </c>
      <c r="D32" s="149">
        <v>0</v>
      </c>
      <c r="E32" s="149">
        <v>0</v>
      </c>
      <c r="F32" s="149">
        <v>0</v>
      </c>
      <c r="G32" s="149">
        <v>0.07987453817733928</v>
      </c>
      <c r="H32" s="150">
        <v>0</v>
      </c>
      <c r="I32" s="223">
        <v>0.0980609836242195</v>
      </c>
      <c r="J32" s="149">
        <v>0.16190296592775014</v>
      </c>
      <c r="K32" s="149">
        <v>0.030215277777778094</v>
      </c>
      <c r="L32" s="149">
        <v>0.09600694444444448</v>
      </c>
      <c r="M32" s="149">
        <v>0.0033888888888884833</v>
      </c>
      <c r="N32" s="150">
        <v>0.008715986394558145</v>
      </c>
    </row>
    <row r="33" spans="1:14" s="35" customFormat="1" ht="16.5" customHeight="1">
      <c r="A33" s="39" t="s">
        <v>71</v>
      </c>
      <c r="B33" s="41">
        <v>4.26</v>
      </c>
      <c r="C33" s="147">
        <v>0</v>
      </c>
      <c r="D33" s="147">
        <v>0</v>
      </c>
      <c r="E33" s="147">
        <v>0</v>
      </c>
      <c r="F33" s="147">
        <v>0</v>
      </c>
      <c r="G33" s="147">
        <v>0</v>
      </c>
      <c r="H33" s="148">
        <v>0</v>
      </c>
      <c r="I33" s="222">
        <v>0.3872727272727261</v>
      </c>
      <c r="J33" s="147">
        <v>0</v>
      </c>
      <c r="K33" s="147">
        <v>0</v>
      </c>
      <c r="L33" s="147">
        <v>0</v>
      </c>
      <c r="M33" s="147">
        <v>0</v>
      </c>
      <c r="N33" s="148">
        <v>0</v>
      </c>
    </row>
    <row r="34" spans="1:30" s="59" customFormat="1" ht="16.5" customHeight="1">
      <c r="A34" s="44" t="s">
        <v>296</v>
      </c>
      <c r="B34" s="45">
        <v>100.00000000000001</v>
      </c>
      <c r="C34" s="151">
        <v>0.5143936610054993</v>
      </c>
      <c r="D34" s="151">
        <v>-0.12790761588109945</v>
      </c>
      <c r="E34" s="151">
        <v>0.018127967836264247</v>
      </c>
      <c r="F34" s="151">
        <v>0.5853631696284509</v>
      </c>
      <c r="G34" s="151">
        <v>0.22546014582198382</v>
      </c>
      <c r="H34" s="152">
        <v>0.0866776335871009</v>
      </c>
      <c r="I34" s="224">
        <v>1.0369341773242127</v>
      </c>
      <c r="J34" s="151">
        <v>1.3121998628789555</v>
      </c>
      <c r="K34" s="151">
        <v>0.46334664847172746</v>
      </c>
      <c r="L34" s="151">
        <v>-0.0835293500851293</v>
      </c>
      <c r="M34" s="151">
        <v>-0.02053108619143984</v>
      </c>
      <c r="N34" s="152">
        <v>-0.0006329518660237454</v>
      </c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</row>
    <row r="35" spans="1:14" s="46" customFormat="1" ht="16.5" customHeight="1">
      <c r="A35" s="32"/>
      <c r="B35" s="225"/>
      <c r="C35" s="147"/>
      <c r="D35" s="147"/>
      <c r="E35" s="147"/>
      <c r="F35" s="147"/>
      <c r="G35" s="147"/>
      <c r="H35" s="147"/>
      <c r="I35" s="147"/>
      <c r="J35" s="147"/>
      <c r="K35" s="147"/>
      <c r="L35" s="147"/>
      <c r="M35" s="147"/>
      <c r="N35" s="147"/>
    </row>
    <row r="36" spans="1:14" s="46" customFormat="1" ht="16.5" customHeight="1">
      <c r="A36" s="32"/>
      <c r="B36" s="225"/>
      <c r="C36" s="147"/>
      <c r="D36" s="147"/>
      <c r="E36" s="147"/>
      <c r="F36" s="147"/>
      <c r="G36" s="147"/>
      <c r="H36" s="147"/>
      <c r="I36" s="147"/>
      <c r="J36" s="147"/>
      <c r="K36" s="147"/>
      <c r="L36" s="147"/>
      <c r="M36" s="147"/>
      <c r="N36" s="147"/>
    </row>
    <row r="37" ht="18" customHeight="1"/>
    <row r="38" spans="1:9" ht="12.75">
      <c r="A38" s="60"/>
      <c r="B38" s="31"/>
      <c r="C38" s="31"/>
      <c r="D38" s="31"/>
      <c r="E38" s="31"/>
      <c r="F38" s="31"/>
      <c r="G38" s="31"/>
      <c r="H38" s="31"/>
      <c r="I38" s="31"/>
    </row>
    <row r="39" spans="1:15" ht="23.25" customHeight="1">
      <c r="A39" s="308" t="s">
        <v>291</v>
      </c>
      <c r="B39" s="308"/>
      <c r="C39" s="308"/>
      <c r="D39" s="308"/>
      <c r="E39" s="308"/>
      <c r="F39" s="308"/>
      <c r="G39" s="308"/>
      <c r="H39" s="308"/>
      <c r="I39" s="308"/>
      <c r="J39" s="308"/>
      <c r="K39" s="308"/>
      <c r="L39" s="308"/>
      <c r="M39" s="308"/>
      <c r="N39" s="308"/>
      <c r="O39" s="308"/>
    </row>
    <row r="40" spans="1:15" ht="12.75">
      <c r="A40" s="308"/>
      <c r="B40" s="308"/>
      <c r="C40" s="308"/>
      <c r="D40" s="308"/>
      <c r="E40" s="308"/>
      <c r="F40" s="308"/>
      <c r="G40" s="308"/>
      <c r="H40" s="308"/>
      <c r="I40" s="308"/>
      <c r="J40" s="308"/>
      <c r="K40" s="308"/>
      <c r="L40" s="308"/>
      <c r="M40" s="308"/>
      <c r="N40" s="308"/>
      <c r="O40" s="308"/>
    </row>
    <row r="41" spans="1:2" ht="12.75">
      <c r="A41" s="31"/>
      <c r="B41" s="32"/>
    </row>
    <row r="42" spans="1:8" ht="12.75">
      <c r="A42" s="248" t="s">
        <v>345</v>
      </c>
      <c r="B42" s="31"/>
      <c r="C42" s="31"/>
      <c r="D42" s="31"/>
      <c r="E42" s="31"/>
      <c r="F42" s="31"/>
      <c r="G42" s="31"/>
      <c r="H42" s="31"/>
    </row>
    <row r="43" spans="1:2" ht="11.25" customHeight="1">
      <c r="A43" s="35"/>
      <c r="B43" s="35"/>
    </row>
    <row r="44" spans="1:14" ht="15.75" customHeight="1">
      <c r="A44" s="312" t="s">
        <v>273</v>
      </c>
      <c r="B44" s="309" t="s">
        <v>90</v>
      </c>
      <c r="C44" s="305">
        <v>2010</v>
      </c>
      <c r="D44" s="306"/>
      <c r="E44" s="306"/>
      <c r="F44" s="306"/>
      <c r="G44" s="306"/>
      <c r="H44" s="307"/>
      <c r="I44" s="305">
        <v>2011</v>
      </c>
      <c r="J44" s="306"/>
      <c r="K44" s="306"/>
      <c r="L44" s="306"/>
      <c r="M44" s="306"/>
      <c r="N44" s="307"/>
    </row>
    <row r="45" spans="1:14" ht="30.75" customHeight="1">
      <c r="A45" s="313"/>
      <c r="B45" s="311"/>
      <c r="C45" s="37" t="s">
        <v>268</v>
      </c>
      <c r="D45" s="37" t="s">
        <v>269</v>
      </c>
      <c r="E45" s="36" t="s">
        <v>270</v>
      </c>
      <c r="F45" s="38" t="s">
        <v>271</v>
      </c>
      <c r="G45" s="38" t="s">
        <v>272</v>
      </c>
      <c r="H45" s="38" t="s">
        <v>261</v>
      </c>
      <c r="I45" s="38" t="s">
        <v>262</v>
      </c>
      <c r="J45" s="38" t="s">
        <v>263</v>
      </c>
      <c r="K45" s="38" t="s">
        <v>264</v>
      </c>
      <c r="L45" s="56" t="s">
        <v>265</v>
      </c>
      <c r="M45" s="57" t="s">
        <v>266</v>
      </c>
      <c r="N45" s="38" t="s">
        <v>267</v>
      </c>
    </row>
    <row r="46" spans="1:14" ht="18.75" customHeight="1">
      <c r="A46" s="42" t="s">
        <v>274</v>
      </c>
      <c r="B46" s="61">
        <v>1.5400000000000003</v>
      </c>
      <c r="C46" s="153">
        <v>0.006192802916952098</v>
      </c>
      <c r="D46" s="153">
        <v>0</v>
      </c>
      <c r="E46" s="153">
        <v>0</v>
      </c>
      <c r="F46" s="149">
        <v>0</v>
      </c>
      <c r="G46" s="149">
        <v>0</v>
      </c>
      <c r="H46" s="150">
        <v>0</v>
      </c>
      <c r="I46" s="153">
        <v>0.017122480131808365</v>
      </c>
      <c r="J46" s="153">
        <v>0.05672387770668488</v>
      </c>
      <c r="K46" s="153">
        <v>0.0013227514217464234</v>
      </c>
      <c r="L46" s="149">
        <v>0</v>
      </c>
      <c r="M46" s="149">
        <v>0</v>
      </c>
      <c r="N46" s="150">
        <v>0</v>
      </c>
    </row>
    <row r="47" spans="1:14" ht="18.75" customHeight="1">
      <c r="A47" s="42" t="s">
        <v>275</v>
      </c>
      <c r="B47" s="43">
        <v>0.48000000000000004</v>
      </c>
      <c r="C47" s="149">
        <v>0</v>
      </c>
      <c r="D47" s="149">
        <v>0</v>
      </c>
      <c r="E47" s="149">
        <v>0</v>
      </c>
      <c r="F47" s="149">
        <v>0</v>
      </c>
      <c r="G47" s="149">
        <v>0</v>
      </c>
      <c r="H47" s="150">
        <v>0</v>
      </c>
      <c r="I47" s="149">
        <v>0.004513870431893701</v>
      </c>
      <c r="J47" s="149">
        <v>0.04749999999999997</v>
      </c>
      <c r="K47" s="149">
        <v>-0.0007118055555555657</v>
      </c>
      <c r="L47" s="149">
        <v>0</v>
      </c>
      <c r="M47" s="149">
        <v>0.002604166666666697</v>
      </c>
      <c r="N47" s="150">
        <v>0</v>
      </c>
    </row>
    <row r="48" spans="1:14" ht="18.75" customHeight="1">
      <c r="A48" s="42" t="s">
        <v>276</v>
      </c>
      <c r="B48" s="43">
        <v>3.2699999999999996</v>
      </c>
      <c r="C48" s="149">
        <v>0.0739726652582517</v>
      </c>
      <c r="D48" s="149">
        <v>0</v>
      </c>
      <c r="E48" s="149">
        <v>0</v>
      </c>
      <c r="F48" s="149">
        <v>0</v>
      </c>
      <c r="G48" s="149">
        <v>0</v>
      </c>
      <c r="H48" s="150">
        <v>0</v>
      </c>
      <c r="I48" s="149">
        <v>0.03983409090909114</v>
      </c>
      <c r="J48" s="149">
        <v>0.07214962589523892</v>
      </c>
      <c r="K48" s="149">
        <v>0.04931367655718579</v>
      </c>
      <c r="L48" s="149">
        <v>0</v>
      </c>
      <c r="M48" s="149">
        <v>0</v>
      </c>
      <c r="N48" s="150">
        <v>0.02214285714285742</v>
      </c>
    </row>
    <row r="49" spans="1:14" ht="18.75" customHeight="1">
      <c r="A49" s="42" t="s">
        <v>277</v>
      </c>
      <c r="B49" s="43">
        <v>21.319999999999997</v>
      </c>
      <c r="C49" s="149">
        <v>0.22843865741755592</v>
      </c>
      <c r="D49" s="149">
        <v>0</v>
      </c>
      <c r="E49" s="149">
        <v>0</v>
      </c>
      <c r="F49" s="149">
        <v>0</v>
      </c>
      <c r="G49" s="149">
        <v>0</v>
      </c>
      <c r="H49" s="150">
        <v>-6.0595084505621344E-15</v>
      </c>
      <c r="I49" s="149">
        <v>0.25988571428571416</v>
      </c>
      <c r="J49" s="149">
        <v>0.22823887231001705</v>
      </c>
      <c r="K49" s="149">
        <v>0.1525144828928132</v>
      </c>
      <c r="L49" s="149">
        <v>0</v>
      </c>
      <c r="M49" s="149">
        <v>0</v>
      </c>
      <c r="N49" s="150">
        <v>0</v>
      </c>
    </row>
    <row r="50" spans="1:14" ht="18.75" customHeight="1">
      <c r="A50" s="42" t="s">
        <v>278</v>
      </c>
      <c r="B50" s="43">
        <v>14.569999999999999</v>
      </c>
      <c r="C50" s="149">
        <v>0</v>
      </c>
      <c r="D50" s="149">
        <v>-0.12790761588110286</v>
      </c>
      <c r="E50" s="149">
        <v>0</v>
      </c>
      <c r="F50" s="149">
        <v>0.2965410790378666</v>
      </c>
      <c r="G50" s="149">
        <v>0.12099794791274586</v>
      </c>
      <c r="H50" s="150">
        <v>0.04452233055678157</v>
      </c>
      <c r="I50" s="149">
        <v>0.17675695414250953</v>
      </c>
      <c r="J50" s="149">
        <v>0.43999838580929096</v>
      </c>
      <c r="K50" s="149">
        <v>0.056366114724840204</v>
      </c>
      <c r="L50" s="149">
        <v>-0.18597588406478432</v>
      </c>
      <c r="M50" s="149">
        <v>-0.05347680312998229</v>
      </c>
      <c r="N50" s="150">
        <v>-0.07061006174628823</v>
      </c>
    </row>
    <row r="51" spans="1:14" ht="18.75" customHeight="1">
      <c r="A51" s="42" t="s">
        <v>279</v>
      </c>
      <c r="B51" s="43">
        <v>8.45</v>
      </c>
      <c r="C51" s="149">
        <v>0</v>
      </c>
      <c r="D51" s="149">
        <v>0</v>
      </c>
      <c r="E51" s="149">
        <v>0</v>
      </c>
      <c r="F51" s="149">
        <v>0.04696041666666675</v>
      </c>
      <c r="G51" s="149">
        <v>0.011177083333333534</v>
      </c>
      <c r="H51" s="150">
        <v>0.037458333333332025</v>
      </c>
      <c r="I51" s="149">
        <v>-0.0023182374450096007</v>
      </c>
      <c r="J51" s="149">
        <v>0.03250000000000018</v>
      </c>
      <c r="K51" s="149">
        <v>0.0034169823232317992</v>
      </c>
      <c r="L51" s="149">
        <v>0</v>
      </c>
      <c r="M51" s="149">
        <v>-0.0024671052631569097</v>
      </c>
      <c r="N51" s="150">
        <v>0.018106060606059814</v>
      </c>
    </row>
    <row r="52" spans="1:14" ht="18.75" customHeight="1">
      <c r="A52" s="42" t="s">
        <v>280</v>
      </c>
      <c r="B52" s="43">
        <v>8.68</v>
      </c>
      <c r="C52" s="149">
        <v>0.11819127695169014</v>
      </c>
      <c r="D52" s="149">
        <v>0</v>
      </c>
      <c r="E52" s="149">
        <v>0</v>
      </c>
      <c r="F52" s="149">
        <v>0</v>
      </c>
      <c r="G52" s="149">
        <v>0</v>
      </c>
      <c r="H52" s="150">
        <v>0</v>
      </c>
      <c r="I52" s="149">
        <v>0.08441006493506445</v>
      </c>
      <c r="J52" s="149">
        <v>0.17925784828111105</v>
      </c>
      <c r="K52" s="149">
        <v>0.13108433730222943</v>
      </c>
      <c r="L52" s="149">
        <v>0</v>
      </c>
      <c r="M52" s="149">
        <v>0</v>
      </c>
      <c r="N52" s="150">
        <v>0</v>
      </c>
    </row>
    <row r="53" spans="1:15" ht="18.75" customHeight="1">
      <c r="A53" s="42" t="s">
        <v>281</v>
      </c>
      <c r="B53" s="43">
        <v>1.5400000000000003</v>
      </c>
      <c r="C53" s="149">
        <v>0</v>
      </c>
      <c r="D53" s="149">
        <v>0</v>
      </c>
      <c r="E53" s="149">
        <v>0</v>
      </c>
      <c r="F53" s="149">
        <v>0.013749999999999938</v>
      </c>
      <c r="G53" s="149">
        <v>-0.002249999999999986</v>
      </c>
      <c r="H53" s="150">
        <v>0.008745692900272118</v>
      </c>
      <c r="I53" s="149">
        <v>0.020096056704923034</v>
      </c>
      <c r="J53" s="149">
        <v>0</v>
      </c>
      <c r="K53" s="149">
        <v>0.006994949494949205</v>
      </c>
      <c r="L53" s="149">
        <v>0.0003040540540542651</v>
      </c>
      <c r="M53" s="149">
        <v>0.008619384186818567</v>
      </c>
      <c r="N53" s="150">
        <v>0.0071363636363634695</v>
      </c>
      <c r="O53" s="62">
        <v>11</v>
      </c>
    </row>
    <row r="54" spans="1:14" ht="18.75" customHeight="1">
      <c r="A54" s="42" t="s">
        <v>282</v>
      </c>
      <c r="B54" s="43">
        <v>6.04</v>
      </c>
      <c r="C54" s="149">
        <v>0</v>
      </c>
      <c r="D54" s="149">
        <v>0</v>
      </c>
      <c r="E54" s="149">
        <v>0</v>
      </c>
      <c r="F54" s="149">
        <v>0</v>
      </c>
      <c r="G54" s="149">
        <v>0</v>
      </c>
      <c r="H54" s="150">
        <v>0</v>
      </c>
      <c r="I54" s="149">
        <v>0.03893798701298615</v>
      </c>
      <c r="J54" s="149">
        <v>0</v>
      </c>
      <c r="K54" s="149">
        <v>0</v>
      </c>
      <c r="L54" s="149">
        <v>0</v>
      </c>
      <c r="M54" s="149">
        <v>0</v>
      </c>
      <c r="N54" s="150">
        <v>0</v>
      </c>
    </row>
    <row r="55" spans="1:14" ht="18.75" customHeight="1">
      <c r="A55" s="42" t="s">
        <v>283</v>
      </c>
      <c r="B55" s="43">
        <v>4.079999999999999</v>
      </c>
      <c r="C55" s="149">
        <v>0</v>
      </c>
      <c r="D55" s="149">
        <v>0</v>
      </c>
      <c r="E55" s="149">
        <v>0.018131578947368925</v>
      </c>
      <c r="F55" s="149">
        <v>0.01497871908927444</v>
      </c>
      <c r="G55" s="149">
        <v>0.00023437499999993177</v>
      </c>
      <c r="H55" s="150">
        <v>1.1670272215269504E-11</v>
      </c>
      <c r="I55" s="149">
        <v>0.03261757884972158</v>
      </c>
      <c r="J55" s="149">
        <v>0.020927756426345246</v>
      </c>
      <c r="K55" s="149">
        <v>0</v>
      </c>
      <c r="L55" s="149">
        <v>0.0020020127538923926</v>
      </c>
      <c r="M55" s="149">
        <v>0.025028956394535617</v>
      </c>
      <c r="N55" s="150">
        <v>0</v>
      </c>
    </row>
    <row r="56" spans="1:14" ht="18.75" customHeight="1">
      <c r="A56" s="42" t="s">
        <v>284</v>
      </c>
      <c r="B56" s="43">
        <v>10.35</v>
      </c>
      <c r="C56" s="149">
        <v>0.026221811460256674</v>
      </c>
      <c r="D56" s="149">
        <v>0</v>
      </c>
      <c r="E56" s="149">
        <v>0</v>
      </c>
      <c r="F56" s="149">
        <v>0</v>
      </c>
      <c r="G56" s="149">
        <v>0</v>
      </c>
      <c r="H56" s="150">
        <v>0.012646825396827493</v>
      </c>
      <c r="I56" s="149">
        <v>0.12587435064935243</v>
      </c>
      <c r="J56" s="149">
        <v>0.036528650646947644</v>
      </c>
      <c r="K56" s="149">
        <v>0.01743068391866909</v>
      </c>
      <c r="L56" s="149">
        <v>0.0021523268398287027</v>
      </c>
      <c r="M56" s="149">
        <v>0</v>
      </c>
      <c r="N56" s="150">
        <v>0.006453488372093921</v>
      </c>
    </row>
    <row r="57" spans="1:14" ht="18.75" customHeight="1">
      <c r="A57" s="42" t="s">
        <v>285</v>
      </c>
      <c r="B57" s="43">
        <v>3.8400000000000003</v>
      </c>
      <c r="C57" s="149">
        <v>0.017268022181146446</v>
      </c>
      <c r="D57" s="149">
        <v>0</v>
      </c>
      <c r="E57" s="149">
        <v>0</v>
      </c>
      <c r="F57" s="149">
        <v>0</v>
      </c>
      <c r="G57" s="149">
        <v>0</v>
      </c>
      <c r="H57" s="150">
        <v>-5.45696821063757E-16</v>
      </c>
      <c r="I57" s="149">
        <v>0.03960681818181838</v>
      </c>
      <c r="J57" s="149">
        <v>0.024055452865064764</v>
      </c>
      <c r="K57" s="149">
        <v>0.011478743068392215</v>
      </c>
      <c r="L57" s="149">
        <v>0</v>
      </c>
      <c r="M57" s="149">
        <v>0</v>
      </c>
      <c r="N57" s="150">
        <v>0</v>
      </c>
    </row>
    <row r="58" spans="1:14" ht="18.75" customHeight="1">
      <c r="A58" s="42" t="s">
        <v>286</v>
      </c>
      <c r="B58" s="43">
        <v>1.7</v>
      </c>
      <c r="C58" s="149">
        <v>0</v>
      </c>
      <c r="D58" s="149">
        <v>0</v>
      </c>
      <c r="E58" s="149">
        <v>0</v>
      </c>
      <c r="F58" s="149">
        <v>0</v>
      </c>
      <c r="G58" s="149">
        <v>0</v>
      </c>
      <c r="H58" s="150">
        <v>0</v>
      </c>
      <c r="I58" s="149">
        <v>0.002311038961038969</v>
      </c>
      <c r="J58" s="149">
        <v>0</v>
      </c>
      <c r="K58" s="149">
        <v>0</v>
      </c>
      <c r="L58" s="149">
        <v>0.0005526244588747943</v>
      </c>
      <c r="M58" s="149">
        <v>0</v>
      </c>
      <c r="N58" s="150">
        <v>0.00290697674418588</v>
      </c>
    </row>
    <row r="59" spans="1:14" ht="18.75" customHeight="1">
      <c r="A59" s="42" t="s">
        <v>287</v>
      </c>
      <c r="B59" s="43">
        <v>3.2199999999999998</v>
      </c>
      <c r="C59" s="149">
        <v>0</v>
      </c>
      <c r="D59" s="149">
        <v>0</v>
      </c>
      <c r="E59" s="149">
        <v>0</v>
      </c>
      <c r="F59" s="149">
        <v>0.21186372406541032</v>
      </c>
      <c r="G59" s="149">
        <v>0</v>
      </c>
      <c r="H59" s="150">
        <v>0</v>
      </c>
      <c r="I59" s="149">
        <v>0.016163211788211177</v>
      </c>
      <c r="J59" s="149">
        <v>0.0008199999999996265</v>
      </c>
      <c r="K59" s="149">
        <v>0</v>
      </c>
      <c r="L59" s="149">
        <v>0</v>
      </c>
      <c r="M59" s="149">
        <v>0</v>
      </c>
      <c r="N59" s="150">
        <v>0</v>
      </c>
    </row>
    <row r="60" spans="1:14" ht="18.75" customHeight="1">
      <c r="A60" s="42" t="s">
        <v>288</v>
      </c>
      <c r="B60" s="43">
        <v>4.95</v>
      </c>
      <c r="C60" s="149">
        <v>0.044108424819649834</v>
      </c>
      <c r="D60" s="149">
        <v>0</v>
      </c>
      <c r="E60" s="149">
        <v>-3.611111111446519E-06</v>
      </c>
      <c r="F60" s="149">
        <v>0.001269230769230589</v>
      </c>
      <c r="G60" s="149">
        <v>0.015426201398571215</v>
      </c>
      <c r="H60" s="150">
        <v>0.004696969696970279</v>
      </c>
      <c r="I60" s="149">
        <v>0.04144174780018108</v>
      </c>
      <c r="J60" s="149">
        <v>0.011596427010489366</v>
      </c>
      <c r="K60" s="149">
        <v>0.003920454545453921</v>
      </c>
      <c r="L60" s="149">
        <v>0.0014285714285725746</v>
      </c>
      <c r="M60" s="149">
        <v>-0.0009047280483470886</v>
      </c>
      <c r="N60" s="150">
        <v>0.0009598214285708906</v>
      </c>
    </row>
    <row r="61" spans="1:14" ht="18.75" customHeight="1">
      <c r="A61" s="42" t="s">
        <v>289</v>
      </c>
      <c r="B61" s="48">
        <v>5.95</v>
      </c>
      <c r="C61" s="149">
        <v>0</v>
      </c>
      <c r="D61" s="149">
        <v>0</v>
      </c>
      <c r="E61" s="154">
        <v>0</v>
      </c>
      <c r="F61" s="149">
        <v>0</v>
      </c>
      <c r="G61" s="149">
        <v>0.07987453817733893</v>
      </c>
      <c r="H61" s="150">
        <v>1.6910917111090382E-15</v>
      </c>
      <c r="I61" s="149">
        <v>0.11828793167616704</v>
      </c>
      <c r="J61" s="149">
        <v>0.161902965927751</v>
      </c>
      <c r="K61" s="154">
        <v>0.030215277777776425</v>
      </c>
      <c r="L61" s="149">
        <v>0.09600694444444619</v>
      </c>
      <c r="M61" s="149">
        <v>0.003388888888886974</v>
      </c>
      <c r="N61" s="150">
        <v>0.00871598639455945</v>
      </c>
    </row>
    <row r="62" spans="1:14" s="54" customFormat="1" ht="19.5" customHeight="1">
      <c r="A62" s="49" t="s">
        <v>290</v>
      </c>
      <c r="B62" s="45">
        <v>100</v>
      </c>
      <c r="C62" s="151">
        <v>0.5143936610055028</v>
      </c>
      <c r="D62" s="151">
        <v>-0.12790761588110286</v>
      </c>
      <c r="E62" s="151">
        <v>0.018127967836257478</v>
      </c>
      <c r="F62" s="151">
        <v>0.5853631696284486</v>
      </c>
      <c r="G62" s="151">
        <v>0.22546014582198948</v>
      </c>
      <c r="H62" s="152">
        <v>0.10807015189584886</v>
      </c>
      <c r="I62" s="151">
        <v>1.0155416590154718</v>
      </c>
      <c r="J62" s="151">
        <v>1.3121998628789404</v>
      </c>
      <c r="K62" s="151">
        <v>0.46334664847173207</v>
      </c>
      <c r="L62" s="151">
        <v>-0.08352935008511542</v>
      </c>
      <c r="M62" s="151">
        <v>-0.01720724030457843</v>
      </c>
      <c r="N62" s="152">
        <v>-0.004188507421597381</v>
      </c>
    </row>
    <row r="63" spans="3:8" ht="12.75">
      <c r="C63" s="34"/>
      <c r="D63" s="34"/>
      <c r="E63" s="34"/>
      <c r="F63" s="34"/>
      <c r="G63" s="34"/>
      <c r="H63" s="34"/>
    </row>
    <row r="64" spans="3:8" ht="12.75">
      <c r="C64" s="34"/>
      <c r="D64" s="34"/>
      <c r="E64" s="34"/>
      <c r="F64" s="34"/>
      <c r="G64" s="34"/>
      <c r="H64" s="34"/>
    </row>
    <row r="65" spans="3:8" ht="12.75">
      <c r="C65" s="34"/>
      <c r="D65" s="34"/>
      <c r="E65" s="34"/>
      <c r="F65" s="34"/>
      <c r="G65" s="34"/>
      <c r="H65" s="34"/>
    </row>
    <row r="66" spans="3:8" ht="12.75">
      <c r="C66" s="34"/>
      <c r="D66" s="34"/>
      <c r="E66" s="34"/>
      <c r="F66" s="34"/>
      <c r="G66" s="34"/>
      <c r="H66" s="34"/>
    </row>
    <row r="67" spans="3:8" ht="12.75">
      <c r="C67" s="34"/>
      <c r="D67" s="34"/>
      <c r="E67" s="34"/>
      <c r="F67" s="34"/>
      <c r="G67" s="34"/>
      <c r="H67" s="34"/>
    </row>
    <row r="68" spans="3:8" ht="12.75">
      <c r="C68" s="34"/>
      <c r="D68" s="34"/>
      <c r="E68" s="34"/>
      <c r="F68" s="34"/>
      <c r="G68" s="34"/>
      <c r="H68" s="34"/>
    </row>
    <row r="69" spans="3:8" ht="12.75">
      <c r="C69" s="34"/>
      <c r="D69" s="34"/>
      <c r="E69" s="34"/>
      <c r="F69" s="34"/>
      <c r="G69" s="34"/>
      <c r="H69" s="34"/>
    </row>
    <row r="70" spans="3:8" ht="12.75">
      <c r="C70" s="34"/>
      <c r="D70" s="34"/>
      <c r="E70" s="34"/>
      <c r="F70" s="34"/>
      <c r="G70" s="34"/>
      <c r="H70" s="34"/>
    </row>
    <row r="71" spans="3:14" ht="12.75">
      <c r="C71" s="51"/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</row>
    <row r="72" spans="3:10" ht="12.75">
      <c r="C72" s="34"/>
      <c r="D72" s="34"/>
      <c r="E72" s="34"/>
      <c r="F72" s="34"/>
      <c r="G72" s="34"/>
      <c r="H72" s="34"/>
      <c r="J72" s="63"/>
    </row>
  </sheetData>
  <sheetProtection/>
  <mergeCells count="10">
    <mergeCell ref="I44:N44"/>
    <mergeCell ref="A6:O7"/>
    <mergeCell ref="A39:O40"/>
    <mergeCell ref="A11:A12"/>
    <mergeCell ref="B11:B12"/>
    <mergeCell ref="I11:N11"/>
    <mergeCell ref="A44:A45"/>
    <mergeCell ref="B44:B45"/>
    <mergeCell ref="C44:H44"/>
    <mergeCell ref="C11:H11"/>
  </mergeCells>
  <printOptions horizontalCentered="1"/>
  <pageMargins left="0.69" right="0.24" top="0.46" bottom="0.43" header="0.31" footer="0.25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N66"/>
  <sheetViews>
    <sheetView zoomScalePageLayoutView="0" workbookViewId="0" topLeftCell="A1">
      <pane xSplit="1" ySplit="14" topLeftCell="B15" activePane="bottomRight" state="frozen"/>
      <selection pane="topLeft" activeCell="A1" sqref="A1"/>
      <selection pane="topRight" activeCell="B1" sqref="B1"/>
      <selection pane="bottomLeft" activeCell="A13" sqref="A13"/>
      <selection pane="bottomRight" activeCell="M7" sqref="M7"/>
    </sheetView>
  </sheetViews>
  <sheetFormatPr defaultColWidth="9.140625" defaultRowHeight="12.75"/>
  <cols>
    <col min="1" max="1" width="34.421875" style="30" customWidth="1"/>
    <col min="2" max="2" width="11.28125" style="30" customWidth="1"/>
    <col min="3" max="4" width="12.28125" style="30" customWidth="1"/>
    <col min="5" max="6" width="12.00390625" style="30" customWidth="1"/>
    <col min="7" max="8" width="11.140625" style="30" customWidth="1"/>
    <col min="9" max="9" width="11.00390625" style="30" bestFit="1" customWidth="1"/>
    <col min="10" max="10" width="6.57421875" style="30" customWidth="1"/>
    <col min="11" max="16384" width="9.140625" style="30" customWidth="1"/>
  </cols>
  <sheetData>
    <row r="2" spans="11:14" ht="12.75">
      <c r="K2" s="46"/>
      <c r="L2" s="46"/>
      <c r="M2" s="46"/>
      <c r="N2" s="46"/>
    </row>
    <row r="3" spans="11:14" ht="12.75">
      <c r="K3" s="316"/>
      <c r="L3" s="316"/>
      <c r="M3" s="316"/>
      <c r="N3" s="316"/>
    </row>
    <row r="4" spans="11:14" ht="12.75">
      <c r="K4" s="64"/>
      <c r="L4" s="64"/>
      <c r="M4" s="64"/>
      <c r="N4" s="64"/>
    </row>
    <row r="6" spans="1:10" ht="18" customHeight="1">
      <c r="A6" s="308" t="s">
        <v>291</v>
      </c>
      <c r="B6" s="308"/>
      <c r="C6" s="308"/>
      <c r="D6" s="308"/>
      <c r="E6" s="308"/>
      <c r="F6" s="308"/>
      <c r="G6" s="308"/>
      <c r="H6" s="308"/>
      <c r="I6" s="52"/>
      <c r="J6" s="65"/>
    </row>
    <row r="7" spans="1:10" ht="12.75">
      <c r="A7" s="317" t="s">
        <v>304</v>
      </c>
      <c r="B7" s="317"/>
      <c r="C7" s="317"/>
      <c r="D7" s="317"/>
      <c r="E7" s="317"/>
      <c r="F7" s="317"/>
      <c r="G7" s="317"/>
      <c r="H7" s="317"/>
      <c r="I7" s="66"/>
      <c r="J7" s="31"/>
    </row>
    <row r="8" spans="1:10" ht="12.75">
      <c r="A8" s="31"/>
      <c r="B8" s="32"/>
      <c r="C8" s="31"/>
      <c r="D8" s="31"/>
      <c r="E8" s="31"/>
      <c r="F8" s="31"/>
      <c r="G8" s="31"/>
      <c r="H8" s="31"/>
      <c r="I8" s="31"/>
      <c r="J8" s="31"/>
    </row>
    <row r="9" spans="1:9" ht="12.75">
      <c r="A9" s="252" t="s">
        <v>348</v>
      </c>
      <c r="B9" s="33"/>
      <c r="C9" s="33"/>
      <c r="D9" s="33"/>
      <c r="E9" s="33"/>
      <c r="F9" s="33"/>
      <c r="G9" s="33"/>
      <c r="H9" s="33"/>
      <c r="I9" s="33"/>
    </row>
    <row r="10" spans="1:2" ht="12.75">
      <c r="A10" s="35"/>
      <c r="B10" s="35"/>
    </row>
    <row r="11" spans="1:2" ht="12.75">
      <c r="A11" s="35"/>
      <c r="B11" s="35"/>
    </row>
    <row r="12" spans="1:10" ht="28.5" customHeight="1">
      <c r="A12" s="314" t="s">
        <v>260</v>
      </c>
      <c r="B12" s="309" t="s">
        <v>90</v>
      </c>
      <c r="C12" s="305">
        <v>2010</v>
      </c>
      <c r="D12" s="307"/>
      <c r="E12" s="305">
        <v>2011</v>
      </c>
      <c r="F12" s="307"/>
      <c r="G12" s="305" t="s">
        <v>305</v>
      </c>
      <c r="H12" s="306"/>
      <c r="I12" s="307"/>
      <c r="J12" s="67"/>
    </row>
    <row r="13" spans="1:10" ht="12.75" customHeight="1">
      <c r="A13" s="318"/>
      <c r="B13" s="320"/>
      <c r="C13" s="309" t="s">
        <v>306</v>
      </c>
      <c r="D13" s="321" t="s">
        <v>307</v>
      </c>
      <c r="E13" s="314" t="s">
        <v>341</v>
      </c>
      <c r="F13" s="321" t="s">
        <v>340</v>
      </c>
      <c r="G13" s="309" t="s">
        <v>308</v>
      </c>
      <c r="H13" s="309" t="s">
        <v>341</v>
      </c>
      <c r="I13" s="309" t="s">
        <v>340</v>
      </c>
      <c r="J13" s="64"/>
    </row>
    <row r="14" spans="1:10" ht="14.25" customHeight="1">
      <c r="A14" s="319"/>
      <c r="B14" s="311"/>
      <c r="C14" s="311"/>
      <c r="D14" s="322"/>
      <c r="E14" s="315"/>
      <c r="F14" s="322"/>
      <c r="G14" s="311"/>
      <c r="H14" s="311"/>
      <c r="I14" s="311"/>
      <c r="J14" s="46"/>
    </row>
    <row r="15" spans="1:10" ht="16.5" customHeight="1">
      <c r="A15" s="39" t="s">
        <v>13</v>
      </c>
      <c r="B15" s="40">
        <v>28.219999999999995</v>
      </c>
      <c r="C15" s="136">
        <v>101.24241062053038</v>
      </c>
      <c r="D15" s="228">
        <v>101.24241062053038</v>
      </c>
      <c r="E15" s="233">
        <v>103.28835931963145</v>
      </c>
      <c r="F15" s="234">
        <v>103.28835931963145</v>
      </c>
      <c r="G15" s="156">
        <v>0</v>
      </c>
      <c r="H15" s="156">
        <v>2.020841549071322</v>
      </c>
      <c r="I15" s="232">
        <v>0</v>
      </c>
      <c r="J15" s="54"/>
    </row>
    <row r="16" spans="1:10" ht="16.5" customHeight="1">
      <c r="A16" s="39" t="s">
        <v>249</v>
      </c>
      <c r="B16" s="41">
        <v>3.27</v>
      </c>
      <c r="C16" s="136">
        <v>100</v>
      </c>
      <c r="D16" s="228">
        <v>100</v>
      </c>
      <c r="E16" s="235">
        <v>100</v>
      </c>
      <c r="F16" s="236">
        <v>100</v>
      </c>
      <c r="G16" s="156">
        <v>0</v>
      </c>
      <c r="H16" s="156">
        <v>0</v>
      </c>
      <c r="I16" s="155">
        <v>0</v>
      </c>
      <c r="J16" s="54"/>
    </row>
    <row r="17" spans="1:10" ht="16.5" customHeight="1">
      <c r="A17" s="39" t="s">
        <v>250</v>
      </c>
      <c r="B17" s="41">
        <v>64.2</v>
      </c>
      <c r="C17" s="136">
        <v>100.78797325644575</v>
      </c>
      <c r="D17" s="228">
        <v>101.93040425717614</v>
      </c>
      <c r="E17" s="235">
        <v>103.85177700359446</v>
      </c>
      <c r="F17" s="236">
        <v>104.72960691864792</v>
      </c>
      <c r="G17" s="156">
        <v>1.1334993291546525</v>
      </c>
      <c r="H17" s="156">
        <v>1.8849849173271171</v>
      </c>
      <c r="I17" s="155">
        <v>0.845271925412572</v>
      </c>
      <c r="J17" s="54"/>
    </row>
    <row r="18" spans="1:10" ht="16.5" customHeight="1">
      <c r="A18" s="42" t="s">
        <v>251</v>
      </c>
      <c r="B18" s="43">
        <v>1.8</v>
      </c>
      <c r="C18" s="138">
        <v>109.45462174411362</v>
      </c>
      <c r="D18" s="229">
        <v>109.45462174411362</v>
      </c>
      <c r="E18" s="237">
        <v>113.04004634314443</v>
      </c>
      <c r="F18" s="238">
        <v>115.2893667589301</v>
      </c>
      <c r="G18" s="158">
        <v>0</v>
      </c>
      <c r="H18" s="158">
        <v>3.275717865448311</v>
      </c>
      <c r="I18" s="157">
        <v>1.9898438549446777</v>
      </c>
      <c r="J18" s="46"/>
    </row>
    <row r="19" spans="1:10" ht="16.5" customHeight="1">
      <c r="A19" s="42" t="s">
        <v>49</v>
      </c>
      <c r="B19" s="43">
        <v>12.680000000000003</v>
      </c>
      <c r="C19" s="138">
        <v>91.15951134037475</v>
      </c>
      <c r="D19" s="229">
        <v>91.15951134037475</v>
      </c>
      <c r="E19" s="237">
        <v>91.15951134037472</v>
      </c>
      <c r="F19" s="238">
        <v>91.15951134037472</v>
      </c>
      <c r="G19" s="158">
        <v>0</v>
      </c>
      <c r="H19" s="158">
        <v>-3.117799669228368E-14</v>
      </c>
      <c r="I19" s="157">
        <v>0</v>
      </c>
      <c r="J19" s="46"/>
    </row>
    <row r="20" spans="1:10" ht="16.5" customHeight="1">
      <c r="A20" s="42" t="s">
        <v>99</v>
      </c>
      <c r="B20" s="43">
        <v>4.22</v>
      </c>
      <c r="C20" s="138">
        <v>113.17705376650042</v>
      </c>
      <c r="D20" s="229">
        <v>113.17705376650042</v>
      </c>
      <c r="E20" s="237">
        <v>116.60464112551183</v>
      </c>
      <c r="F20" s="238">
        <v>118.6646542709053</v>
      </c>
      <c r="G20" s="158">
        <v>0</v>
      </c>
      <c r="H20" s="158">
        <v>3.0285179238567106</v>
      </c>
      <c r="I20" s="157">
        <v>1.766664796108841</v>
      </c>
      <c r="J20" s="46"/>
    </row>
    <row r="21" spans="1:10" ht="16.5" customHeight="1">
      <c r="A21" s="42" t="s">
        <v>75</v>
      </c>
      <c r="B21" s="43">
        <v>3.42</v>
      </c>
      <c r="C21" s="138">
        <v>110.16342877512295</v>
      </c>
      <c r="D21" s="229">
        <v>110.16342877512295</v>
      </c>
      <c r="E21" s="237">
        <v>113.90357137864636</v>
      </c>
      <c r="F21" s="238">
        <v>116.29276795168852</v>
      </c>
      <c r="G21" s="158">
        <v>0</v>
      </c>
      <c r="H21" s="158">
        <v>3.395085506241983</v>
      </c>
      <c r="I21" s="157">
        <v>2.097560720989001</v>
      </c>
      <c r="J21" s="46"/>
    </row>
    <row r="22" spans="1:10" ht="16.5" customHeight="1">
      <c r="A22" s="42" t="s">
        <v>101</v>
      </c>
      <c r="B22" s="43">
        <v>5.17</v>
      </c>
      <c r="C22" s="138">
        <v>103.2791832477089</v>
      </c>
      <c r="D22" s="229">
        <v>103.2791832477089</v>
      </c>
      <c r="E22" s="237">
        <v>106.16709456159988</v>
      </c>
      <c r="F22" s="238">
        <v>108.00581560917827</v>
      </c>
      <c r="G22" s="158">
        <v>0</v>
      </c>
      <c r="H22" s="158">
        <v>2.796218195262544</v>
      </c>
      <c r="I22" s="157">
        <v>1.7319123737642956</v>
      </c>
      <c r="J22" s="46"/>
    </row>
    <row r="23" spans="1:10" ht="16.5" customHeight="1">
      <c r="A23" s="42" t="s">
        <v>252</v>
      </c>
      <c r="B23" s="43">
        <v>10.61</v>
      </c>
      <c r="C23" s="138">
        <v>101.56245677312272</v>
      </c>
      <c r="D23" s="229">
        <v>104.85568281024109</v>
      </c>
      <c r="E23" s="237">
        <v>108.16723715387853</v>
      </c>
      <c r="F23" s="238">
        <v>109.14238203753969</v>
      </c>
      <c r="G23" s="158">
        <v>3.2425624012571994</v>
      </c>
      <c r="H23" s="158">
        <v>3.1582020686760575</v>
      </c>
      <c r="I23" s="157">
        <v>0.9015159389473165</v>
      </c>
      <c r="J23" s="46"/>
    </row>
    <row r="24" spans="1:10" ht="16.5" customHeight="1">
      <c r="A24" s="42" t="s">
        <v>253</v>
      </c>
      <c r="B24" s="43">
        <v>0.64</v>
      </c>
      <c r="C24" s="138">
        <v>100</v>
      </c>
      <c r="D24" s="229">
        <v>100</v>
      </c>
      <c r="E24" s="237">
        <v>101.78689883913766</v>
      </c>
      <c r="F24" s="238">
        <v>102.0646766169154</v>
      </c>
      <c r="G24" s="158">
        <v>0</v>
      </c>
      <c r="H24" s="158">
        <v>1.7868988391376632</v>
      </c>
      <c r="I24" s="157">
        <v>0.2729013074823494</v>
      </c>
      <c r="J24" s="55">
        <v>7</v>
      </c>
    </row>
    <row r="25" spans="1:10" ht="16.5" customHeight="1">
      <c r="A25" s="42" t="s">
        <v>254</v>
      </c>
      <c r="B25" s="43">
        <v>3.91</v>
      </c>
      <c r="C25" s="138">
        <v>100.18280070180246</v>
      </c>
      <c r="D25" s="229">
        <v>101.89374486207525</v>
      </c>
      <c r="E25" s="237">
        <v>103.67131118356149</v>
      </c>
      <c r="F25" s="238">
        <v>104.6703521042776</v>
      </c>
      <c r="G25" s="158">
        <v>1.7078222492156836</v>
      </c>
      <c r="H25" s="158">
        <v>1.7445293858738544</v>
      </c>
      <c r="I25" s="157">
        <v>0.963661893835991</v>
      </c>
      <c r="J25" s="55"/>
    </row>
    <row r="26" spans="1:10" ht="16.5" customHeight="1">
      <c r="A26" s="42" t="s">
        <v>255</v>
      </c>
      <c r="B26" s="43">
        <v>1.6400000000000001</v>
      </c>
      <c r="C26" s="138">
        <v>99.99999999999999</v>
      </c>
      <c r="D26" s="229">
        <v>100.13719512195121</v>
      </c>
      <c r="E26" s="237">
        <v>100.93401951186091</v>
      </c>
      <c r="F26" s="238">
        <v>101.2328025659793</v>
      </c>
      <c r="G26" s="158">
        <v>0.13719512195122266</v>
      </c>
      <c r="H26" s="158">
        <v>0.7957326834841901</v>
      </c>
      <c r="I26" s="157">
        <v>0.29601818649784156</v>
      </c>
      <c r="J26" s="46"/>
    </row>
    <row r="27" spans="1:10" ht="16.5" customHeight="1">
      <c r="A27" s="42" t="s">
        <v>256</v>
      </c>
      <c r="B27" s="43">
        <v>4.07</v>
      </c>
      <c r="C27" s="138">
        <v>100</v>
      </c>
      <c r="D27" s="229">
        <v>100</v>
      </c>
      <c r="E27" s="237">
        <v>100</v>
      </c>
      <c r="F27" s="238">
        <v>100</v>
      </c>
      <c r="G27" s="158">
        <v>0</v>
      </c>
      <c r="H27" s="158">
        <v>0</v>
      </c>
      <c r="I27" s="157">
        <v>0</v>
      </c>
      <c r="J27" s="46"/>
    </row>
    <row r="28" spans="1:10" ht="16.5" customHeight="1">
      <c r="A28" s="42" t="s">
        <v>105</v>
      </c>
      <c r="B28" s="43">
        <v>2.6499999999999995</v>
      </c>
      <c r="C28" s="138">
        <v>105.0309982404114</v>
      </c>
      <c r="D28" s="229">
        <v>105.56238940218668</v>
      </c>
      <c r="E28" s="237">
        <v>106.17360636653473</v>
      </c>
      <c r="F28" s="238">
        <v>106.45043368040486</v>
      </c>
      <c r="G28" s="158">
        <v>0.5059374572056754</v>
      </c>
      <c r="H28" s="158">
        <v>0.5790101643297821</v>
      </c>
      <c r="I28" s="157">
        <v>0.2607308194038921</v>
      </c>
      <c r="J28" s="46"/>
    </row>
    <row r="29" spans="1:10" ht="16.5" customHeight="1">
      <c r="A29" s="42" t="s">
        <v>257</v>
      </c>
      <c r="B29" s="43">
        <v>0.8</v>
      </c>
      <c r="C29" s="138">
        <v>100</v>
      </c>
      <c r="D29" s="229">
        <v>100</v>
      </c>
      <c r="E29" s="237">
        <v>99.10714285714285</v>
      </c>
      <c r="F29" s="238">
        <v>99.10714285714285</v>
      </c>
      <c r="G29" s="158">
        <v>0</v>
      </c>
      <c r="H29" s="158">
        <v>-0.892857142857153</v>
      </c>
      <c r="I29" s="157">
        <v>0</v>
      </c>
      <c r="J29" s="46"/>
    </row>
    <row r="30" spans="1:10" ht="16.5" customHeight="1">
      <c r="A30" s="42" t="s">
        <v>192</v>
      </c>
      <c r="B30" s="43">
        <v>1.72</v>
      </c>
      <c r="C30" s="138">
        <v>100.2614626669859</v>
      </c>
      <c r="D30" s="229">
        <v>100.2614626669859</v>
      </c>
      <c r="E30" s="237">
        <v>100.99674321331298</v>
      </c>
      <c r="F30" s="238">
        <v>101.04916475010953</v>
      </c>
      <c r="G30" s="158">
        <v>0</v>
      </c>
      <c r="H30" s="158">
        <v>0.7333630756707369</v>
      </c>
      <c r="I30" s="157">
        <v>0.051904185351626206</v>
      </c>
      <c r="J30" s="46"/>
    </row>
    <row r="31" spans="1:10" ht="16.5" customHeight="1">
      <c r="A31" s="42" t="s">
        <v>107</v>
      </c>
      <c r="B31" s="43">
        <v>2.4499999999999997</v>
      </c>
      <c r="C31" s="138">
        <v>101.24229557210812</v>
      </c>
      <c r="D31" s="229">
        <v>110.82347316741414</v>
      </c>
      <c r="E31" s="237">
        <v>111.24911303984807</v>
      </c>
      <c r="F31" s="238">
        <v>111.27130094203596</v>
      </c>
      <c r="G31" s="158">
        <v>9.463611567837264</v>
      </c>
      <c r="H31" s="158">
        <v>0.38407014350736485</v>
      </c>
      <c r="I31" s="157">
        <v>0.019944340751685236</v>
      </c>
      <c r="J31" s="46"/>
    </row>
    <row r="32" spans="1:10" ht="16.5" customHeight="1">
      <c r="A32" s="42" t="s">
        <v>109</v>
      </c>
      <c r="B32" s="43">
        <v>1.4900000000000002</v>
      </c>
      <c r="C32" s="138">
        <v>100.0889770185072</v>
      </c>
      <c r="D32" s="229">
        <v>100.32271001915781</v>
      </c>
      <c r="E32" s="237">
        <v>101.43553002067995</v>
      </c>
      <c r="F32" s="238">
        <v>101.6412448525483</v>
      </c>
      <c r="G32" s="158">
        <v>0.23352521687517844</v>
      </c>
      <c r="H32" s="158">
        <v>1.1092403717060992</v>
      </c>
      <c r="I32" s="157">
        <v>0.20280352636439042</v>
      </c>
      <c r="J32" s="46"/>
    </row>
    <row r="33" spans="1:10" ht="16.5" customHeight="1">
      <c r="A33" s="42" t="s">
        <v>258</v>
      </c>
      <c r="B33" s="43">
        <v>2.1999999999999997</v>
      </c>
      <c r="C33" s="138">
        <v>102.00487368708848</v>
      </c>
      <c r="D33" s="229">
        <v>102.44278243633845</v>
      </c>
      <c r="E33" s="237">
        <v>102.9676110823915</v>
      </c>
      <c r="F33" s="238">
        <v>103.08503532481573</v>
      </c>
      <c r="G33" s="158">
        <v>0.42930179061179513</v>
      </c>
      <c r="H33" s="158">
        <v>0.5123139313198558</v>
      </c>
      <c r="I33" s="157">
        <v>0.11403997935843714</v>
      </c>
      <c r="J33" s="46"/>
    </row>
    <row r="34" spans="1:10" ht="16.5" customHeight="1">
      <c r="A34" s="42" t="s">
        <v>259</v>
      </c>
      <c r="B34" s="43">
        <v>4.67</v>
      </c>
      <c r="C34" s="138">
        <v>99.88739570257697</v>
      </c>
      <c r="D34" s="229">
        <v>101.02764606913429</v>
      </c>
      <c r="E34" s="237">
        <v>106.22449616680221</v>
      </c>
      <c r="F34" s="238">
        <v>108.28106424781556</v>
      </c>
      <c r="G34" s="158">
        <v>1.1415357849077528</v>
      </c>
      <c r="H34" s="158">
        <v>5.143988106098859</v>
      </c>
      <c r="I34" s="157">
        <v>1.9360582118308802</v>
      </c>
      <c r="J34" s="46"/>
    </row>
    <row r="35" spans="1:10" ht="16.5" customHeight="1">
      <c r="A35" s="39" t="s">
        <v>71</v>
      </c>
      <c r="B35" s="41">
        <v>4.26</v>
      </c>
      <c r="C35" s="160">
        <v>100</v>
      </c>
      <c r="D35" s="230">
        <v>100</v>
      </c>
      <c r="E35" s="239">
        <v>109.09090909090907</v>
      </c>
      <c r="F35" s="240">
        <v>109.09090909090907</v>
      </c>
      <c r="G35" s="158">
        <v>0</v>
      </c>
      <c r="H35" s="158">
        <v>9.090909090909065</v>
      </c>
      <c r="I35" s="157">
        <v>0</v>
      </c>
      <c r="J35" s="54"/>
    </row>
    <row r="36" spans="1:10" ht="18" customHeight="1">
      <c r="A36" s="68" t="s">
        <v>296</v>
      </c>
      <c r="B36" s="45">
        <v>100.00000000000001</v>
      </c>
      <c r="C36" s="141">
        <v>100.85688109438006</v>
      </c>
      <c r="D36" s="231">
        <v>101.59089301234934</v>
      </c>
      <c r="E36" s="241">
        <v>103.79001445208216</v>
      </c>
      <c r="F36" s="242">
        <v>104.35402017250401</v>
      </c>
      <c r="G36" s="162">
        <v>0.727775745199188</v>
      </c>
      <c r="H36" s="162">
        <v>2.1646836389808057</v>
      </c>
      <c r="I36" s="161">
        <v>0.5434103881758654</v>
      </c>
      <c r="J36" s="54"/>
    </row>
    <row r="37" ht="18" customHeight="1"/>
    <row r="38" ht="12.75">
      <c r="B38" s="53"/>
    </row>
    <row r="39" spans="1:10" ht="12.75">
      <c r="A39" s="60"/>
      <c r="B39" s="31"/>
      <c r="C39" s="31"/>
      <c r="D39" s="31"/>
      <c r="E39" s="31"/>
      <c r="F39" s="31"/>
      <c r="G39" s="31"/>
      <c r="H39" s="31"/>
      <c r="I39" s="31"/>
      <c r="J39" s="31"/>
    </row>
    <row r="40" spans="1:9" ht="16.5" customHeight="1">
      <c r="A40" s="308" t="s">
        <v>291</v>
      </c>
      <c r="B40" s="308"/>
      <c r="C40" s="308"/>
      <c r="D40" s="308"/>
      <c r="E40" s="308"/>
      <c r="F40" s="308"/>
      <c r="G40" s="308"/>
      <c r="H40" s="308"/>
      <c r="I40" s="52"/>
    </row>
    <row r="41" spans="1:9" ht="12.75">
      <c r="A41" s="317" t="s">
        <v>304</v>
      </c>
      <c r="B41" s="317"/>
      <c r="C41" s="317"/>
      <c r="D41" s="317"/>
      <c r="E41" s="317"/>
      <c r="F41" s="317"/>
      <c r="G41" s="317"/>
      <c r="H41" s="317"/>
      <c r="I41" s="66"/>
    </row>
    <row r="42" spans="1:2" ht="12.75">
      <c r="A42" s="31"/>
      <c r="B42" s="32"/>
    </row>
    <row r="43" spans="1:2" ht="12.75">
      <c r="A43" s="248" t="s">
        <v>346</v>
      </c>
      <c r="B43" s="53"/>
    </row>
    <row r="44" spans="1:2" ht="15" customHeight="1">
      <c r="A44" s="35"/>
      <c r="B44" s="35"/>
    </row>
    <row r="45" spans="1:10" ht="23.25" customHeight="1">
      <c r="A45" s="309" t="s">
        <v>273</v>
      </c>
      <c r="B45" s="309" t="s">
        <v>90</v>
      </c>
      <c r="C45" s="305">
        <v>2010</v>
      </c>
      <c r="D45" s="307"/>
      <c r="E45" s="305">
        <v>2011</v>
      </c>
      <c r="F45" s="307"/>
      <c r="G45" s="305" t="s">
        <v>305</v>
      </c>
      <c r="H45" s="306"/>
      <c r="I45" s="307"/>
      <c r="J45" s="46"/>
    </row>
    <row r="46" spans="1:10" ht="15.75" customHeight="1">
      <c r="A46" s="320"/>
      <c r="B46" s="320"/>
      <c r="C46" s="314" t="s">
        <v>306</v>
      </c>
      <c r="D46" s="321" t="s">
        <v>307</v>
      </c>
      <c r="E46" s="314" t="s">
        <v>341</v>
      </c>
      <c r="F46" s="321" t="s">
        <v>340</v>
      </c>
      <c r="G46" s="309" t="s">
        <v>308</v>
      </c>
      <c r="H46" s="309" t="s">
        <v>341</v>
      </c>
      <c r="I46" s="309" t="s">
        <v>340</v>
      </c>
      <c r="J46" s="46"/>
    </row>
    <row r="47" spans="1:9" ht="14.25" customHeight="1">
      <c r="A47" s="311"/>
      <c r="B47" s="311"/>
      <c r="C47" s="315"/>
      <c r="D47" s="322"/>
      <c r="E47" s="315"/>
      <c r="F47" s="322"/>
      <c r="G47" s="311"/>
      <c r="H47" s="311"/>
      <c r="I47" s="311"/>
    </row>
    <row r="48" spans="1:10" ht="19.5" customHeight="1">
      <c r="A48" s="69" t="s">
        <v>274</v>
      </c>
      <c r="B48" s="70">
        <v>1.5400000000000003</v>
      </c>
      <c r="C48" s="164">
        <v>100.71193411476877</v>
      </c>
      <c r="D48" s="250">
        <v>100.71193411476877</v>
      </c>
      <c r="E48" s="165">
        <v>104.30799357863329</v>
      </c>
      <c r="F48" s="243">
        <v>105.56441412253872</v>
      </c>
      <c r="G48" s="165">
        <v>0</v>
      </c>
      <c r="H48" s="166">
        <v>3.570638867650523</v>
      </c>
      <c r="I48" s="243">
        <v>1.2045294907894797</v>
      </c>
      <c r="J48" s="50"/>
    </row>
    <row r="49" spans="1:10" ht="19.5" customHeight="1">
      <c r="A49" s="42" t="s">
        <v>275</v>
      </c>
      <c r="B49" s="47">
        <v>0.48000000000000004</v>
      </c>
      <c r="C49" s="164">
        <v>100.80952380952381</v>
      </c>
      <c r="D49" s="250">
        <v>100.80952380952381</v>
      </c>
      <c r="E49" s="158">
        <v>108.2977047636992</v>
      </c>
      <c r="F49" s="226">
        <v>111.54688493345229</v>
      </c>
      <c r="G49" s="158">
        <v>0</v>
      </c>
      <c r="H49" s="159">
        <v>7.428049127901899</v>
      </c>
      <c r="I49" s="226">
        <v>3.000229946555798</v>
      </c>
      <c r="J49" s="50"/>
    </row>
    <row r="50" spans="1:10" ht="19.5" customHeight="1">
      <c r="A50" s="42" t="s">
        <v>276</v>
      </c>
      <c r="B50" s="47">
        <v>3.2699999999999996</v>
      </c>
      <c r="C50" s="164">
        <v>105.51630554721852</v>
      </c>
      <c r="D50" s="250">
        <v>105.51630554721852</v>
      </c>
      <c r="E50" s="158">
        <v>108.7081016845777</v>
      </c>
      <c r="F50" s="226">
        <v>109.9462597116157</v>
      </c>
      <c r="G50" s="158">
        <v>0</v>
      </c>
      <c r="H50" s="159">
        <v>3.0249316641690496</v>
      </c>
      <c r="I50" s="226">
        <v>1.1389749318138016</v>
      </c>
      <c r="J50" s="50"/>
    </row>
    <row r="51" spans="1:10" ht="19.5" customHeight="1">
      <c r="A51" s="42" t="s">
        <v>277</v>
      </c>
      <c r="B51" s="47">
        <v>21.319999999999997</v>
      </c>
      <c r="C51" s="164">
        <v>99.44298847317657</v>
      </c>
      <c r="D51" s="250">
        <v>99.44298847317657</v>
      </c>
      <c r="E51" s="158">
        <v>101.61411006537476</v>
      </c>
      <c r="F51" s="226">
        <v>102.20940924486638</v>
      </c>
      <c r="G51" s="158">
        <v>0</v>
      </c>
      <c r="H51" s="159">
        <v>2.1832827286599716</v>
      </c>
      <c r="I51" s="226">
        <v>0.5858430282060486</v>
      </c>
      <c r="J51" s="50"/>
    </row>
    <row r="52" spans="1:10" ht="19.5" customHeight="1">
      <c r="A52" s="42" t="s">
        <v>278</v>
      </c>
      <c r="B52" s="47">
        <v>14.569999999999999</v>
      </c>
      <c r="C52" s="164">
        <v>100.67329599489547</v>
      </c>
      <c r="D52" s="250">
        <v>103.07145167463642</v>
      </c>
      <c r="E52" s="158">
        <v>106.90736189608977</v>
      </c>
      <c r="F52" s="226">
        <v>107.61747083333377</v>
      </c>
      <c r="G52" s="158">
        <v>2.382116981510716</v>
      </c>
      <c r="H52" s="159">
        <v>3.7216029842696763</v>
      </c>
      <c r="I52" s="226">
        <v>0.6642282857322798</v>
      </c>
      <c r="J52" s="50"/>
    </row>
    <row r="53" spans="1:10" ht="19.5" customHeight="1">
      <c r="A53" s="42" t="s">
        <v>279</v>
      </c>
      <c r="B53" s="47">
        <v>8.45</v>
      </c>
      <c r="C53" s="164">
        <v>100.53361378205129</v>
      </c>
      <c r="D53" s="250">
        <v>101.3253051035503</v>
      </c>
      <c r="E53" s="158">
        <v>101.90738013308955</v>
      </c>
      <c r="F53" s="226">
        <v>102.04906448150467</v>
      </c>
      <c r="G53" s="158">
        <v>0.7874891707517234</v>
      </c>
      <c r="H53" s="159">
        <v>0.5744616598433957</v>
      </c>
      <c r="I53" s="226">
        <v>0.13903247069062918</v>
      </c>
      <c r="J53" s="50"/>
    </row>
    <row r="54" spans="1:10" ht="19.5" customHeight="1">
      <c r="A54" s="42" t="s">
        <v>280</v>
      </c>
      <c r="B54" s="47">
        <v>8.68</v>
      </c>
      <c r="C54" s="164">
        <v>101.42695322463625</v>
      </c>
      <c r="D54" s="250">
        <v>101.42695322463625</v>
      </c>
      <c r="E54" s="158">
        <v>104.27960387236914</v>
      </c>
      <c r="F54" s="226">
        <v>105.47139413958627</v>
      </c>
      <c r="G54" s="158">
        <v>0</v>
      </c>
      <c r="H54" s="159">
        <v>2.8125173408442556</v>
      </c>
      <c r="I54" s="226">
        <v>1.1428795497495334</v>
      </c>
      <c r="J54" s="62">
        <v>12</v>
      </c>
    </row>
    <row r="55" spans="1:9" ht="19.5" customHeight="1">
      <c r="A55" s="42" t="s">
        <v>281</v>
      </c>
      <c r="B55" s="47">
        <v>1.5400000000000003</v>
      </c>
      <c r="C55" s="164">
        <v>100.24583392440007</v>
      </c>
      <c r="D55" s="250">
        <v>101.23058918198171</v>
      </c>
      <c r="E55" s="158">
        <v>103.01683388783157</v>
      </c>
      <c r="F55" s="226">
        <v>103.17482097763684</v>
      </c>
      <c r="G55" s="158">
        <v>0.9823403317930279</v>
      </c>
      <c r="H55" s="159">
        <v>1.7645305833780442</v>
      </c>
      <c r="I55" s="226">
        <v>0.15336045949276278</v>
      </c>
    </row>
    <row r="56" spans="1:10" ht="19.5" customHeight="1">
      <c r="A56" s="42" t="s">
        <v>282</v>
      </c>
      <c r="B56" s="47">
        <v>6.04</v>
      </c>
      <c r="C56" s="164">
        <v>100.46594134342479</v>
      </c>
      <c r="D56" s="250">
        <v>100.46594134342479</v>
      </c>
      <c r="E56" s="158">
        <v>101.11061000258019</v>
      </c>
      <c r="F56" s="226">
        <v>101.11061000258019</v>
      </c>
      <c r="G56" s="158">
        <v>0</v>
      </c>
      <c r="H56" s="159">
        <v>0.6416788122770042</v>
      </c>
      <c r="I56" s="226">
        <v>0</v>
      </c>
      <c r="J56" s="50"/>
    </row>
    <row r="57" spans="1:10" ht="19.5" customHeight="1">
      <c r="A57" s="42" t="s">
        <v>283</v>
      </c>
      <c r="B57" s="47">
        <v>4.079999999999999</v>
      </c>
      <c r="C57" s="164">
        <v>103.98091060356626</v>
      </c>
      <c r="D57" s="250">
        <v>104.64813335825768</v>
      </c>
      <c r="E57" s="158">
        <v>105.79145545323478</v>
      </c>
      <c r="F57" s="226">
        <v>105.97879016875959</v>
      </c>
      <c r="G57" s="158">
        <v>0.6416781222807824</v>
      </c>
      <c r="H57" s="159">
        <v>1.0925394063771665</v>
      </c>
      <c r="I57" s="226">
        <v>0.1770792496636216</v>
      </c>
      <c r="J57" s="50"/>
    </row>
    <row r="58" spans="1:10" ht="19.5" customHeight="1">
      <c r="A58" s="42" t="s">
        <v>284</v>
      </c>
      <c r="B58" s="47">
        <v>10.35</v>
      </c>
      <c r="C58" s="164">
        <v>101.37353021496165</v>
      </c>
      <c r="D58" s="250">
        <v>101.41426073153758</v>
      </c>
      <c r="E58" s="158">
        <v>103.0033257491037</v>
      </c>
      <c r="F58" s="226">
        <v>103.18403963446745</v>
      </c>
      <c r="G58" s="158">
        <v>0.04017865066903093</v>
      </c>
      <c r="H58" s="159">
        <v>1.566904896908596</v>
      </c>
      <c r="I58" s="226">
        <v>0.17544470923583816</v>
      </c>
      <c r="J58" s="50"/>
    </row>
    <row r="59" spans="1:10" ht="19.5" customHeight="1">
      <c r="A59" s="42" t="s">
        <v>285</v>
      </c>
      <c r="B59" s="47">
        <v>3.8400000000000003</v>
      </c>
      <c r="C59" s="164">
        <v>101.20027905427965</v>
      </c>
      <c r="D59" s="250">
        <v>101.20027905427965</v>
      </c>
      <c r="E59" s="158">
        <v>102.74897786802944</v>
      </c>
      <c r="F59" s="226">
        <v>103.0574344299518</v>
      </c>
      <c r="G59" s="158">
        <v>0</v>
      </c>
      <c r="H59" s="159">
        <v>1.5303305763802653</v>
      </c>
      <c r="I59" s="226">
        <v>0.300204019857537</v>
      </c>
      <c r="J59" s="50"/>
    </row>
    <row r="60" spans="1:10" ht="19.5" customHeight="1">
      <c r="A60" s="42" t="s">
        <v>286</v>
      </c>
      <c r="B60" s="47">
        <v>1.7</v>
      </c>
      <c r="C60" s="164">
        <v>100.44840859465461</v>
      </c>
      <c r="D60" s="250">
        <v>100.44840859465461</v>
      </c>
      <c r="E60" s="158">
        <v>100.58277132494759</v>
      </c>
      <c r="F60" s="226">
        <v>100.59348110128235</v>
      </c>
      <c r="G60" s="158">
        <v>0</v>
      </c>
      <c r="H60" s="159">
        <v>0.13376292583706265</v>
      </c>
      <c r="I60" s="226">
        <v>0.010647724449910377</v>
      </c>
      <c r="J60" s="50"/>
    </row>
    <row r="61" spans="1:11" ht="19.5" customHeight="1">
      <c r="A61" s="42" t="s">
        <v>287</v>
      </c>
      <c r="B61" s="47">
        <v>3.2199999999999998</v>
      </c>
      <c r="C61" s="164">
        <v>101.33657228316527</v>
      </c>
      <c r="D61" s="250">
        <v>107.91619104296062</v>
      </c>
      <c r="E61" s="158">
        <v>108.43513136764626</v>
      </c>
      <c r="F61" s="226">
        <v>108.4436199804827</v>
      </c>
      <c r="G61" s="158">
        <v>6.492837296104601</v>
      </c>
      <c r="H61" s="159">
        <v>0.48087346270316206</v>
      </c>
      <c r="I61" s="226">
        <v>0.00782828657960483</v>
      </c>
      <c r="J61" s="50"/>
      <c r="K61" s="71"/>
    </row>
    <row r="62" spans="1:10" ht="19.5" customHeight="1">
      <c r="A62" s="42" t="s">
        <v>288</v>
      </c>
      <c r="B62" s="47">
        <v>4.95</v>
      </c>
      <c r="C62" s="164">
        <v>101.2947499302797</v>
      </c>
      <c r="D62" s="250">
        <v>101.55973203519272</v>
      </c>
      <c r="E62" s="158">
        <v>102.74665925916234</v>
      </c>
      <c r="F62" s="226">
        <v>102.86077005367088</v>
      </c>
      <c r="G62" s="158">
        <v>0.261595102505709</v>
      </c>
      <c r="H62" s="159">
        <v>1.1686986566273352</v>
      </c>
      <c r="I62" s="226">
        <v>0.11106034525240105</v>
      </c>
      <c r="J62" s="50"/>
    </row>
    <row r="63" spans="1:11" ht="19.5" customHeight="1">
      <c r="A63" s="72" t="s">
        <v>289</v>
      </c>
      <c r="B63" s="48">
        <v>5.95</v>
      </c>
      <c r="C63" s="164">
        <v>100.2674421492735</v>
      </c>
      <c r="D63" s="250">
        <v>101.16239495798318</v>
      </c>
      <c r="E63" s="158">
        <v>105.58121592626959</v>
      </c>
      <c r="F63" s="226">
        <v>107.19536263859437</v>
      </c>
      <c r="G63" s="158">
        <v>0.8925657117863953</v>
      </c>
      <c r="H63" s="159">
        <v>4.368047010078919</v>
      </c>
      <c r="I63" s="226">
        <v>1.528819968745186</v>
      </c>
      <c r="J63" s="50"/>
      <c r="K63" s="71"/>
    </row>
    <row r="64" spans="1:10" ht="18" customHeight="1">
      <c r="A64" s="73" t="s">
        <v>290</v>
      </c>
      <c r="B64" s="45">
        <v>100</v>
      </c>
      <c r="C64" s="249">
        <v>100.85688109438006</v>
      </c>
      <c r="D64" s="251">
        <v>101.59802385178558</v>
      </c>
      <c r="E64" s="162">
        <v>103.79001445208216</v>
      </c>
      <c r="F64" s="227">
        <v>104.35402017250402</v>
      </c>
      <c r="G64" s="162">
        <v>0.7348460009505734</v>
      </c>
      <c r="H64" s="163">
        <v>2.1575130275115613</v>
      </c>
      <c r="I64" s="227">
        <v>0.5434103881758791</v>
      </c>
      <c r="J64" s="50"/>
    </row>
    <row r="66" spans="3:9" ht="12.75">
      <c r="C66" s="51"/>
      <c r="D66" s="51"/>
      <c r="E66" s="51"/>
      <c r="F66" s="51"/>
      <c r="G66" s="51"/>
      <c r="H66" s="51"/>
      <c r="I66" s="51"/>
    </row>
  </sheetData>
  <sheetProtection/>
  <mergeCells count="29">
    <mergeCell ref="F13:F14"/>
    <mergeCell ref="A40:H40"/>
    <mergeCell ref="A41:H41"/>
    <mergeCell ref="A45:A47"/>
    <mergeCell ref="B45:B47"/>
    <mergeCell ref="C45:D45"/>
    <mergeCell ref="C46:C47"/>
    <mergeCell ref="D46:D47"/>
    <mergeCell ref="G45:I45"/>
    <mergeCell ref="H13:H14"/>
    <mergeCell ref="G46:G47"/>
    <mergeCell ref="H46:H47"/>
    <mergeCell ref="I46:I47"/>
    <mergeCell ref="E46:E47"/>
    <mergeCell ref="C12:D12"/>
    <mergeCell ref="E12:F12"/>
    <mergeCell ref="K3:N3"/>
    <mergeCell ref="A6:H6"/>
    <mergeCell ref="A7:H7"/>
    <mergeCell ref="A12:A14"/>
    <mergeCell ref="B12:B14"/>
    <mergeCell ref="I13:I14"/>
    <mergeCell ref="C13:C14"/>
    <mergeCell ref="D13:D14"/>
    <mergeCell ref="E13:E14"/>
    <mergeCell ref="G13:G14"/>
    <mergeCell ref="G12:I12"/>
    <mergeCell ref="E45:F45"/>
    <mergeCell ref="F46:F47"/>
  </mergeCells>
  <printOptions horizontalCentered="1"/>
  <pageMargins left="0.46" right="0.24" top="0.58" bottom="0.54" header="0.39" footer="0.87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22"/>
  <sheetViews>
    <sheetView zoomScalePageLayoutView="0" workbookViewId="0" topLeftCell="A1">
      <selection activeCell="T10" sqref="T10"/>
    </sheetView>
  </sheetViews>
  <sheetFormatPr defaultColWidth="8.8515625" defaultRowHeight="12.75"/>
  <cols>
    <col min="1" max="1" width="8.8515625" style="76" customWidth="1"/>
    <col min="2" max="3" width="8.421875" style="76" customWidth="1"/>
    <col min="4" max="7" width="6.421875" style="76" customWidth="1"/>
    <col min="8" max="8" width="6.421875" style="77" customWidth="1"/>
    <col min="9" max="14" width="6.421875" style="76" customWidth="1"/>
    <col min="15" max="16384" width="8.8515625" style="76" customWidth="1"/>
  </cols>
  <sheetData>
    <row r="1" spans="1:23" ht="44.25" customHeight="1">
      <c r="A1" s="74" t="s">
        <v>338</v>
      </c>
      <c r="B1" s="75"/>
      <c r="C1" s="75"/>
      <c r="S1" s="256"/>
      <c r="T1" s="256"/>
      <c r="U1" s="256"/>
      <c r="V1" s="256"/>
      <c r="W1" s="256"/>
    </row>
    <row r="2" spans="1:23" ht="16.5" customHeight="1">
      <c r="A2" s="77"/>
      <c r="B2" s="323"/>
      <c r="C2" s="323"/>
      <c r="L2" s="78"/>
      <c r="S2" s="256"/>
      <c r="T2" s="256"/>
      <c r="U2" s="256"/>
      <c r="V2" s="256"/>
      <c r="W2" s="256"/>
    </row>
    <row r="3" spans="1:23" ht="56.25" customHeight="1">
      <c r="A3" s="79"/>
      <c r="B3" s="324" t="s">
        <v>349</v>
      </c>
      <c r="C3" s="324"/>
      <c r="D3" s="325" t="s">
        <v>309</v>
      </c>
      <c r="E3" s="324"/>
      <c r="F3" s="324"/>
      <c r="G3" s="324"/>
      <c r="H3" s="324"/>
      <c r="I3" s="324"/>
      <c r="J3" s="324"/>
      <c r="K3" s="326"/>
      <c r="L3" s="325" t="s">
        <v>310</v>
      </c>
      <c r="M3" s="324"/>
      <c r="N3" s="326"/>
      <c r="O3" s="80"/>
      <c r="S3" s="256"/>
      <c r="T3" s="257"/>
      <c r="U3" s="257"/>
      <c r="V3" s="257"/>
      <c r="W3" s="256"/>
    </row>
    <row r="4" spans="1:23" ht="19.5" customHeight="1">
      <c r="A4" s="81"/>
      <c r="B4" s="82">
        <v>2000</v>
      </c>
      <c r="C4" s="83">
        <v>2001</v>
      </c>
      <c r="D4" s="84">
        <v>2002</v>
      </c>
      <c r="E4" s="85">
        <v>2003</v>
      </c>
      <c r="F4" s="85">
        <v>2004</v>
      </c>
      <c r="G4" s="85">
        <v>2005</v>
      </c>
      <c r="H4" s="85">
        <v>2006</v>
      </c>
      <c r="I4" s="85">
        <v>2007</v>
      </c>
      <c r="J4" s="85">
        <v>2008</v>
      </c>
      <c r="K4" s="86">
        <v>2009</v>
      </c>
      <c r="L4" s="244">
        <v>2009</v>
      </c>
      <c r="M4" s="245">
        <v>2010</v>
      </c>
      <c r="N4" s="246">
        <v>2011</v>
      </c>
      <c r="S4" s="256"/>
      <c r="T4" s="256"/>
      <c r="U4" s="256"/>
      <c r="V4" s="256"/>
      <c r="W4" s="256"/>
    </row>
    <row r="5" spans="1:23" ht="27" customHeight="1">
      <c r="A5" s="81" t="s">
        <v>311</v>
      </c>
      <c r="B5" s="88">
        <v>120.4</v>
      </c>
      <c r="C5" s="89">
        <v>124.87757294828134</v>
      </c>
      <c r="D5" s="87">
        <v>100.3</v>
      </c>
      <c r="E5" s="88">
        <v>105.76619773550054</v>
      </c>
      <c r="F5" s="88">
        <v>109.5</v>
      </c>
      <c r="G5" s="88">
        <v>118.7</v>
      </c>
      <c r="H5" s="88">
        <v>126.7</v>
      </c>
      <c r="I5" s="88">
        <v>140.7</v>
      </c>
      <c r="J5" s="88">
        <v>159.0340413579809</v>
      </c>
      <c r="K5" s="89">
        <v>166.01027998621123</v>
      </c>
      <c r="L5" s="87"/>
      <c r="M5" s="116">
        <v>100.28330413042646</v>
      </c>
      <c r="N5" s="90">
        <v>102.76076566067228</v>
      </c>
      <c r="S5" s="256"/>
      <c r="T5" s="256"/>
      <c r="U5" s="256"/>
      <c r="V5" s="256"/>
      <c r="W5" s="256"/>
    </row>
    <row r="6" spans="1:23" ht="27" customHeight="1">
      <c r="A6" s="81" t="s">
        <v>312</v>
      </c>
      <c r="B6" s="88">
        <v>120.4</v>
      </c>
      <c r="C6" s="89">
        <v>124.87757294828134</v>
      </c>
      <c r="D6" s="87">
        <v>100.5</v>
      </c>
      <c r="E6" s="88">
        <v>106.84889683514022</v>
      </c>
      <c r="F6" s="88">
        <v>112.2</v>
      </c>
      <c r="G6" s="88">
        <v>122.5</v>
      </c>
      <c r="H6" s="88">
        <v>127.3</v>
      </c>
      <c r="I6" s="88">
        <v>140.7</v>
      </c>
      <c r="J6" s="88">
        <v>159.0340413579809</v>
      </c>
      <c r="K6" s="89">
        <v>166.01027998621123</v>
      </c>
      <c r="L6" s="87"/>
      <c r="M6" s="116">
        <v>100.28330413042646</v>
      </c>
      <c r="N6" s="90">
        <v>104.07296552355123</v>
      </c>
      <c r="S6" s="256"/>
      <c r="T6" s="256"/>
      <c r="U6" s="256"/>
      <c r="V6" s="256"/>
      <c r="W6" s="256"/>
    </row>
    <row r="7" spans="1:14" ht="27" customHeight="1">
      <c r="A7" s="81" t="s">
        <v>313</v>
      </c>
      <c r="B7" s="88">
        <v>120.5</v>
      </c>
      <c r="C7" s="89">
        <v>124.96346430425808</v>
      </c>
      <c r="D7" s="87">
        <v>100.6</v>
      </c>
      <c r="E7" s="88">
        <v>106.97463160531541</v>
      </c>
      <c r="F7" s="88">
        <v>112.3</v>
      </c>
      <c r="G7" s="88">
        <v>122.5</v>
      </c>
      <c r="H7" s="88">
        <v>127.3</v>
      </c>
      <c r="I7" s="88">
        <v>141.2</v>
      </c>
      <c r="J7" s="88">
        <v>157.91027357308693</v>
      </c>
      <c r="K7" s="89">
        <v>163.50768139392594</v>
      </c>
      <c r="L7" s="87"/>
      <c r="M7" s="116">
        <v>98.77600422651955</v>
      </c>
      <c r="N7" s="90">
        <v>104.53631217202296</v>
      </c>
    </row>
    <row r="8" spans="1:14" s="95" customFormat="1" ht="27" customHeight="1">
      <c r="A8" s="91" t="s">
        <v>314</v>
      </c>
      <c r="B8" s="93">
        <v>120.5</v>
      </c>
      <c r="C8" s="94">
        <v>124.90620340027358</v>
      </c>
      <c r="D8" s="92">
        <v>100.5</v>
      </c>
      <c r="E8" s="93">
        <v>106.52990872531872</v>
      </c>
      <c r="F8" s="93">
        <v>111.3</v>
      </c>
      <c r="G8" s="93">
        <v>121.3</v>
      </c>
      <c r="H8" s="93">
        <v>127.1</v>
      </c>
      <c r="I8" s="93">
        <v>140.9</v>
      </c>
      <c r="J8" s="93">
        <v>158.65945209634958</v>
      </c>
      <c r="K8" s="94">
        <v>165.17608045544947</v>
      </c>
      <c r="L8" s="92"/>
      <c r="M8" s="213">
        <v>99.78087082912414</v>
      </c>
      <c r="N8" s="247">
        <v>103.79001445208216</v>
      </c>
    </row>
    <row r="9" spans="1:14" ht="27" customHeight="1">
      <c r="A9" s="81" t="s">
        <v>315</v>
      </c>
      <c r="B9" s="88">
        <v>120.4</v>
      </c>
      <c r="C9" s="89">
        <v>124.9</v>
      </c>
      <c r="D9" s="87">
        <v>100.7</v>
      </c>
      <c r="E9" s="88">
        <v>107.1</v>
      </c>
      <c r="F9" s="88">
        <v>112.3</v>
      </c>
      <c r="G9" s="88">
        <v>122.5</v>
      </c>
      <c r="H9" s="88">
        <v>127.9</v>
      </c>
      <c r="I9" s="88">
        <v>144.0997806083788</v>
      </c>
      <c r="J9" s="88">
        <v>157.91027357268308</v>
      </c>
      <c r="K9" s="89"/>
      <c r="L9" s="87">
        <v>100.19733586135276</v>
      </c>
      <c r="M9" s="116">
        <v>98.77600422651955</v>
      </c>
      <c r="N9" s="90">
        <v>104.45278282193787</v>
      </c>
    </row>
    <row r="10" spans="1:14" ht="27" customHeight="1">
      <c r="A10" s="81" t="s">
        <v>266</v>
      </c>
      <c r="B10" s="88">
        <v>120.4</v>
      </c>
      <c r="C10" s="89">
        <v>124.9</v>
      </c>
      <c r="D10" s="87">
        <v>101.5</v>
      </c>
      <c r="E10" s="88">
        <v>107.1</v>
      </c>
      <c r="F10" s="88">
        <v>112.3</v>
      </c>
      <c r="G10" s="88">
        <v>122.7</v>
      </c>
      <c r="H10" s="88">
        <v>127.9</v>
      </c>
      <c r="I10" s="88">
        <v>144.3</v>
      </c>
      <c r="J10" s="88">
        <v>157.91027357268308</v>
      </c>
      <c r="K10" s="89"/>
      <c r="L10" s="87">
        <v>100.04344086102674</v>
      </c>
      <c r="M10" s="116">
        <v>100.15196864500018</v>
      </c>
      <c r="N10" s="90">
        <v>104.43225173574645</v>
      </c>
    </row>
    <row r="11" spans="1:14" ht="27" customHeight="1">
      <c r="A11" s="81" t="s">
        <v>316</v>
      </c>
      <c r="B11" s="88">
        <v>120.5</v>
      </c>
      <c r="C11" s="89">
        <v>124.9</v>
      </c>
      <c r="D11" s="87">
        <v>101.5</v>
      </c>
      <c r="E11" s="88">
        <v>107.1</v>
      </c>
      <c r="F11" s="88">
        <v>115.5</v>
      </c>
      <c r="G11" s="88">
        <v>122.7</v>
      </c>
      <c r="H11" s="88">
        <v>129.9</v>
      </c>
      <c r="I11" s="88">
        <v>147.3572834485143</v>
      </c>
      <c r="J11" s="88">
        <v>161.24869393629385</v>
      </c>
      <c r="K11" s="89"/>
      <c r="L11" s="87">
        <v>99.77063638693635</v>
      </c>
      <c r="M11" s="116">
        <v>100.36957789258733</v>
      </c>
      <c r="N11" s="90">
        <v>104.43161878388038</v>
      </c>
    </row>
    <row r="12" spans="1:14" s="95" customFormat="1" ht="27" customHeight="1">
      <c r="A12" s="91" t="s">
        <v>317</v>
      </c>
      <c r="B12" s="93">
        <v>120.5</v>
      </c>
      <c r="C12" s="94">
        <v>124.9</v>
      </c>
      <c r="D12" s="92">
        <v>101.25432720728118</v>
      </c>
      <c r="E12" s="93">
        <v>107.1</v>
      </c>
      <c r="F12" s="93">
        <v>113.4</v>
      </c>
      <c r="G12" s="93">
        <v>122.6</v>
      </c>
      <c r="H12" s="93">
        <v>128.6</v>
      </c>
      <c r="I12" s="93">
        <v>145.2</v>
      </c>
      <c r="J12" s="93">
        <v>159.02308036055334</v>
      </c>
      <c r="K12" s="94"/>
      <c r="L12" s="92">
        <v>100.00380436977196</v>
      </c>
      <c r="M12" s="213">
        <v>99.76585025470236</v>
      </c>
      <c r="N12" s="247">
        <v>104.43888444718823</v>
      </c>
    </row>
    <row r="13" spans="1:14" ht="27" customHeight="1">
      <c r="A13" s="81" t="s">
        <v>318</v>
      </c>
      <c r="B13" s="88">
        <v>121.5</v>
      </c>
      <c r="C13" s="89">
        <v>126.9</v>
      </c>
      <c r="D13" s="87">
        <v>105.4</v>
      </c>
      <c r="E13" s="88">
        <v>108.1</v>
      </c>
      <c r="F13" s="88">
        <v>116.4</v>
      </c>
      <c r="G13" s="88">
        <v>124.6</v>
      </c>
      <c r="H13" s="88">
        <v>134.4</v>
      </c>
      <c r="I13" s="88">
        <v>150.4724533962269</v>
      </c>
      <c r="J13" s="88">
        <v>165.1614105069032</v>
      </c>
      <c r="K13" s="89"/>
      <c r="L13" s="87">
        <v>100.63313912129776</v>
      </c>
      <c r="M13" s="116">
        <v>100.93611018235535</v>
      </c>
      <c r="N13" s="214"/>
    </row>
    <row r="14" spans="1:14" ht="27" customHeight="1">
      <c r="A14" s="81" t="s">
        <v>319</v>
      </c>
      <c r="B14" s="88">
        <v>121.6</v>
      </c>
      <c r="C14" s="89">
        <v>127.4</v>
      </c>
      <c r="D14" s="87">
        <v>105.4</v>
      </c>
      <c r="E14" s="88">
        <v>108.6</v>
      </c>
      <c r="F14" s="88">
        <v>116.4</v>
      </c>
      <c r="G14" s="88">
        <v>124.6</v>
      </c>
      <c r="H14" s="88">
        <v>135.1</v>
      </c>
      <c r="I14" s="88">
        <v>151.26067360531135</v>
      </c>
      <c r="J14" s="88">
        <v>167.45116633284388</v>
      </c>
      <c r="K14" s="89"/>
      <c r="L14" s="87">
        <v>100.20268462641431</v>
      </c>
      <c r="M14" s="116">
        <v>100.80820256647425</v>
      </c>
      <c r="N14" s="214"/>
    </row>
    <row r="15" spans="1:14" ht="27" customHeight="1">
      <c r="A15" s="81" t="s">
        <v>320</v>
      </c>
      <c r="B15" s="88">
        <v>121.4</v>
      </c>
      <c r="C15" s="89">
        <v>127.4</v>
      </c>
      <c r="D15" s="87">
        <v>105.4</v>
      </c>
      <c r="E15" s="88">
        <v>109.4</v>
      </c>
      <c r="F15" s="88">
        <v>117</v>
      </c>
      <c r="G15" s="88">
        <v>124.6</v>
      </c>
      <c r="H15" s="88">
        <v>135.1</v>
      </c>
      <c r="I15" s="88">
        <v>151.57008493470263</v>
      </c>
      <c r="J15" s="88">
        <v>169.24070648385037</v>
      </c>
      <c r="K15" s="89"/>
      <c r="L15" s="87">
        <v>100.20268462641431</v>
      </c>
      <c r="M15" s="116">
        <v>100.82633053431051</v>
      </c>
      <c r="N15" s="214"/>
    </row>
    <row r="16" spans="1:14" s="95" customFormat="1" ht="27" customHeight="1">
      <c r="A16" s="91" t="s">
        <v>321</v>
      </c>
      <c r="B16" s="93">
        <v>121.5</v>
      </c>
      <c r="C16" s="94">
        <v>127.2</v>
      </c>
      <c r="D16" s="92">
        <v>105.4</v>
      </c>
      <c r="E16" s="93">
        <v>108.7</v>
      </c>
      <c r="F16" s="93">
        <v>116.6</v>
      </c>
      <c r="G16" s="93">
        <v>124.6</v>
      </c>
      <c r="H16" s="93">
        <v>134.9</v>
      </c>
      <c r="I16" s="93">
        <v>151.10107064541364</v>
      </c>
      <c r="J16" s="93">
        <v>167.28442777453247</v>
      </c>
      <c r="K16" s="94"/>
      <c r="L16" s="92">
        <v>100.34616945804214</v>
      </c>
      <c r="M16" s="93">
        <v>100.85688109438003</v>
      </c>
      <c r="N16" s="215"/>
    </row>
    <row r="17" spans="1:14" ht="27" customHeight="1">
      <c r="A17" s="81" t="s">
        <v>322</v>
      </c>
      <c r="B17" s="88">
        <v>124.3</v>
      </c>
      <c r="C17" s="89">
        <v>127.6</v>
      </c>
      <c r="D17" s="87">
        <v>105.2</v>
      </c>
      <c r="E17" s="88">
        <v>109.4</v>
      </c>
      <c r="F17" s="88">
        <v>117.3369609872187</v>
      </c>
      <c r="G17" s="88">
        <v>125.3</v>
      </c>
      <c r="H17" s="88">
        <v>135.1</v>
      </c>
      <c r="I17" s="88">
        <v>152.89241407447477</v>
      </c>
      <c r="J17" s="88">
        <v>170.01558972037114</v>
      </c>
      <c r="K17" s="89"/>
      <c r="L17" s="87">
        <v>100.2819783728507</v>
      </c>
      <c r="M17" s="116">
        <v>101.41169370393898</v>
      </c>
      <c r="N17" s="214"/>
    </row>
    <row r="18" spans="1:14" ht="27" customHeight="1">
      <c r="A18" s="81" t="s">
        <v>323</v>
      </c>
      <c r="B18" s="88">
        <v>124.4</v>
      </c>
      <c r="C18" s="89">
        <v>128.4</v>
      </c>
      <c r="D18" s="87">
        <v>105.3</v>
      </c>
      <c r="E18" s="88">
        <v>109.5</v>
      </c>
      <c r="F18" s="88">
        <v>117.7632766516582</v>
      </c>
      <c r="G18" s="88">
        <v>126.1</v>
      </c>
      <c r="H18" s="88">
        <v>136.9</v>
      </c>
      <c r="I18" s="88">
        <v>151.09359361942612</v>
      </c>
      <c r="J18" s="88">
        <v>168.67764806864747</v>
      </c>
      <c r="K18" s="89"/>
      <c r="L18" s="87">
        <v>100.2819783728507</v>
      </c>
      <c r="M18" s="116">
        <v>101.63715384976096</v>
      </c>
      <c r="N18" s="214"/>
    </row>
    <row r="19" spans="1:14" ht="27" customHeight="1">
      <c r="A19" s="81" t="s">
        <v>324</v>
      </c>
      <c r="B19" s="88">
        <v>124.4</v>
      </c>
      <c r="C19" s="89">
        <v>128.5</v>
      </c>
      <c r="D19" s="87">
        <v>105.3</v>
      </c>
      <c r="E19" s="88">
        <v>109.5</v>
      </c>
      <c r="F19" s="88">
        <v>118.37587089498655</v>
      </c>
      <c r="G19" s="88">
        <v>126.1</v>
      </c>
      <c r="H19" s="88">
        <v>137.1</v>
      </c>
      <c r="I19" s="88">
        <v>151.36325365514188</v>
      </c>
      <c r="J19" s="88">
        <v>167.2048190198617</v>
      </c>
      <c r="K19" s="89"/>
      <c r="L19" s="87">
        <v>100.2819783728507</v>
      </c>
      <c r="M19" s="116">
        <v>101.72383148334806</v>
      </c>
      <c r="N19" s="214"/>
    </row>
    <row r="20" spans="1:14" s="95" customFormat="1" ht="27" customHeight="1">
      <c r="A20" s="91" t="s">
        <v>325</v>
      </c>
      <c r="B20" s="93">
        <v>124.3</v>
      </c>
      <c r="C20" s="94">
        <v>128.2</v>
      </c>
      <c r="D20" s="92">
        <v>105.3</v>
      </c>
      <c r="E20" s="93">
        <v>109.5</v>
      </c>
      <c r="F20" s="93">
        <v>117.82536951128782</v>
      </c>
      <c r="G20" s="93">
        <v>125.8071492124415</v>
      </c>
      <c r="H20" s="93">
        <v>136.40320114308528</v>
      </c>
      <c r="I20" s="93">
        <v>151.7830871163476</v>
      </c>
      <c r="J20" s="93">
        <v>168.6326856029601</v>
      </c>
      <c r="K20" s="94"/>
      <c r="L20" s="92">
        <v>100.2819783728507</v>
      </c>
      <c r="M20" s="93">
        <v>101.59089301234934</v>
      </c>
      <c r="N20" s="215"/>
    </row>
    <row r="21" spans="1:14" s="102" customFormat="1" ht="27" customHeight="1">
      <c r="A21" s="96" t="s">
        <v>326</v>
      </c>
      <c r="B21" s="99">
        <v>121.69619024077626</v>
      </c>
      <c r="C21" s="100">
        <v>126.3</v>
      </c>
      <c r="D21" s="98">
        <v>103.1</v>
      </c>
      <c r="E21" s="99">
        <v>107.94832157022431</v>
      </c>
      <c r="F21" s="99">
        <v>114.78134237782196</v>
      </c>
      <c r="G21" s="99">
        <v>123.58333139754394</v>
      </c>
      <c r="H21" s="99">
        <v>131.75427726693036</v>
      </c>
      <c r="I21" s="99">
        <v>147.24805180942056</v>
      </c>
      <c r="J21" s="99">
        <v>163.39991145859887</v>
      </c>
      <c r="K21" s="101"/>
      <c r="L21" s="167"/>
      <c r="M21" s="216">
        <v>100.49862379763896</v>
      </c>
      <c r="N21" s="217"/>
    </row>
    <row r="22" spans="1:14" s="102" customFormat="1" ht="54" customHeight="1">
      <c r="A22" s="103" t="s">
        <v>327</v>
      </c>
      <c r="B22" s="105">
        <v>1.432381204416995</v>
      </c>
      <c r="C22" s="106">
        <v>3.7830352372700293</v>
      </c>
      <c r="D22" s="104">
        <v>4.6</v>
      </c>
      <c r="E22" s="105">
        <v>4.7025427451254265</v>
      </c>
      <c r="F22" s="105">
        <v>6.329900000485436</v>
      </c>
      <c r="G22" s="105">
        <v>7.668484125885869</v>
      </c>
      <c r="H22" s="105">
        <v>6.611689276365309</v>
      </c>
      <c r="I22" s="105">
        <v>11.759598901749703</v>
      </c>
      <c r="J22" s="105">
        <v>10.96914998242778</v>
      </c>
      <c r="K22" s="107"/>
      <c r="L22" s="168"/>
      <c r="M22" s="218"/>
      <c r="N22" s="219"/>
    </row>
  </sheetData>
  <sheetProtection/>
  <mergeCells count="4">
    <mergeCell ref="B2:C2"/>
    <mergeCell ref="B3:C3"/>
    <mergeCell ref="D3:K3"/>
    <mergeCell ref="L3:N3"/>
  </mergeCells>
  <printOptions/>
  <pageMargins left="0.37" right="0.01" top="0.84" bottom="0.47" header="0.45" footer="0.42"/>
  <pageSetup horizontalDpi="600" verticalDpi="600" orientation="portrait" paperSize="9" r:id="rId1"/>
  <headerFooter alignWithMargins="0">
    <oddHeader>&amp;C&amp;"Times New Roman,Regular"13
</oddHeader>
    <oddFooter>&amp;C&amp;"Times New Roman,Regular"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F24"/>
  <sheetViews>
    <sheetView zoomScalePageLayoutView="0" workbookViewId="0" topLeftCell="A1">
      <selection activeCell="S6" sqref="S6"/>
    </sheetView>
  </sheetViews>
  <sheetFormatPr defaultColWidth="10.421875" defaultRowHeight="27" customHeight="1"/>
  <cols>
    <col min="1" max="1" width="9.57421875" style="76" customWidth="1"/>
    <col min="2" max="10" width="6.7109375" style="77" customWidth="1"/>
    <col min="11" max="13" width="6.7109375" style="76" customWidth="1"/>
    <col min="14" max="14" width="10.57421875" style="76" bestFit="1" customWidth="1"/>
    <col min="15" max="27" width="6.8515625" style="76" customWidth="1"/>
    <col min="28" max="28" width="4.140625" style="76" customWidth="1"/>
    <col min="29" max="29" width="10.421875" style="76" customWidth="1"/>
    <col min="30" max="30" width="11.140625" style="76" customWidth="1"/>
    <col min="31" max="16384" width="10.421875" style="76" customWidth="1"/>
  </cols>
  <sheetData>
    <row r="1" spans="1:11" ht="27" customHeight="1">
      <c r="A1" s="327">
        <v>14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</row>
    <row r="2" ht="27" customHeight="1">
      <c r="A2" s="77"/>
    </row>
    <row r="3" spans="1:3" ht="15" customHeight="1">
      <c r="A3" s="74" t="s">
        <v>339</v>
      </c>
      <c r="B3" s="108"/>
      <c r="C3" s="108"/>
    </row>
    <row r="4" ht="21.75" customHeight="1">
      <c r="A4" s="205"/>
    </row>
    <row r="5" spans="1:9" ht="23.25" customHeight="1">
      <c r="A5" s="77"/>
      <c r="B5" s="328"/>
      <c r="C5" s="328"/>
      <c r="D5" s="328"/>
      <c r="E5" s="328"/>
      <c r="F5" s="328"/>
      <c r="G5" s="328"/>
      <c r="H5" s="328"/>
      <c r="I5" s="328"/>
    </row>
    <row r="6" spans="2:27" ht="27" customHeight="1">
      <c r="B6" s="109">
        <v>2000</v>
      </c>
      <c r="C6" s="109">
        <v>2001</v>
      </c>
      <c r="D6" s="110">
        <v>2002</v>
      </c>
      <c r="E6" s="110">
        <v>2003</v>
      </c>
      <c r="F6" s="110">
        <v>2004</v>
      </c>
      <c r="G6" s="110">
        <v>2005</v>
      </c>
      <c r="H6" s="110">
        <v>2006</v>
      </c>
      <c r="I6" s="110">
        <v>2007</v>
      </c>
      <c r="J6" s="111">
        <v>2008</v>
      </c>
      <c r="K6" s="110">
        <v>2009</v>
      </c>
      <c r="L6" s="111">
        <v>2010</v>
      </c>
      <c r="M6" s="110">
        <v>2011</v>
      </c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10"/>
    </row>
    <row r="7" spans="1:32" ht="27" customHeight="1">
      <c r="A7" s="76" t="s">
        <v>311</v>
      </c>
      <c r="B7" s="112">
        <v>57.75876791529226</v>
      </c>
      <c r="C7" s="112">
        <v>59.906767057680746</v>
      </c>
      <c r="D7" s="112">
        <v>61.685116851168516</v>
      </c>
      <c r="E7" s="112">
        <v>65.0468620759536</v>
      </c>
      <c r="F7" s="112">
        <v>67.34317343173433</v>
      </c>
      <c r="G7" s="112">
        <v>73.00123001230013</v>
      </c>
      <c r="H7" s="112">
        <v>77.92127921279213</v>
      </c>
      <c r="I7" s="112">
        <v>86.53136531365314</v>
      </c>
      <c r="J7" s="112">
        <v>97.8069135042933</v>
      </c>
      <c r="K7" s="112">
        <v>102.09734316495157</v>
      </c>
      <c r="L7" s="113">
        <v>100.28330413042646</v>
      </c>
      <c r="M7" s="113">
        <v>102.76</v>
      </c>
      <c r="P7" s="204"/>
      <c r="Q7" s="204"/>
      <c r="R7" s="204"/>
      <c r="S7" s="204"/>
      <c r="T7" s="204"/>
      <c r="U7" s="204"/>
      <c r="V7" s="204"/>
      <c r="W7" s="204"/>
      <c r="X7" s="204"/>
      <c r="Y7" s="204"/>
      <c r="Z7" s="204"/>
      <c r="AA7" s="204"/>
      <c r="AC7" s="204"/>
      <c r="AD7" s="204"/>
      <c r="AE7" s="204"/>
      <c r="AF7" s="204"/>
    </row>
    <row r="8" spans="1:32" ht="27" customHeight="1">
      <c r="A8" s="76" t="s">
        <v>312</v>
      </c>
      <c r="B8" s="112">
        <v>57.75876791529226</v>
      </c>
      <c r="C8" s="112">
        <v>59.906767057680746</v>
      </c>
      <c r="D8" s="112">
        <v>61.808118081180815</v>
      </c>
      <c r="E8" s="112">
        <v>65.71272868089805</v>
      </c>
      <c r="F8" s="112">
        <v>69.00369003690038</v>
      </c>
      <c r="G8" s="112">
        <v>75.33825338253384</v>
      </c>
      <c r="H8" s="112">
        <v>78.29028290282903</v>
      </c>
      <c r="I8" s="112">
        <v>86.53136531365314</v>
      </c>
      <c r="J8" s="112">
        <v>97.8069135042933</v>
      </c>
      <c r="K8" s="112">
        <v>102.09734316495157</v>
      </c>
      <c r="L8" s="113">
        <v>100.28330413042646</v>
      </c>
      <c r="M8" s="113">
        <v>104.07</v>
      </c>
      <c r="P8" s="204"/>
      <c r="Q8" s="204"/>
      <c r="R8" s="204"/>
      <c r="S8" s="204"/>
      <c r="T8" s="204"/>
      <c r="U8" s="204"/>
      <c r="V8" s="204"/>
      <c r="W8" s="204"/>
      <c r="X8" s="204"/>
      <c r="Y8" s="204"/>
      <c r="Z8" s="204"/>
      <c r="AA8" s="204"/>
      <c r="AC8" s="204"/>
      <c r="AD8" s="204"/>
      <c r="AE8" s="204"/>
      <c r="AF8" s="204"/>
    </row>
    <row r="9" spans="1:32" s="95" customFormat="1" ht="27" customHeight="1">
      <c r="A9" s="76" t="s">
        <v>313</v>
      </c>
      <c r="B9" s="112">
        <v>57.806740313893</v>
      </c>
      <c r="C9" s="112">
        <v>59.94797120133349</v>
      </c>
      <c r="D9" s="112">
        <v>61.86961869618696</v>
      </c>
      <c r="E9" s="112">
        <v>65.79005633783235</v>
      </c>
      <c r="F9" s="112">
        <v>69.06519065190652</v>
      </c>
      <c r="G9" s="112">
        <v>75.33825338253384</v>
      </c>
      <c r="H9" s="112">
        <v>78.29028290282903</v>
      </c>
      <c r="I9" s="112">
        <v>86.83886838868389</v>
      </c>
      <c r="J9" s="112">
        <v>97.11578940534253</v>
      </c>
      <c r="K9" s="112">
        <v>100.55822963956085</v>
      </c>
      <c r="L9" s="113">
        <v>98.77600422651955</v>
      </c>
      <c r="M9" s="113">
        <v>104.54</v>
      </c>
      <c r="P9" s="204"/>
      <c r="Q9" s="204"/>
      <c r="R9" s="204"/>
      <c r="S9" s="204"/>
      <c r="T9" s="204"/>
      <c r="U9" s="204"/>
      <c r="V9" s="204"/>
      <c r="W9" s="204"/>
      <c r="X9" s="204"/>
      <c r="Y9" s="204"/>
      <c r="Z9" s="204"/>
      <c r="AA9" s="204"/>
      <c r="AC9" s="204"/>
      <c r="AD9" s="204"/>
      <c r="AE9" s="204"/>
      <c r="AF9" s="204"/>
    </row>
    <row r="10" spans="1:32" ht="27" customHeight="1">
      <c r="A10" s="95" t="s">
        <v>314</v>
      </c>
      <c r="B10" s="114">
        <v>57.77475871482584</v>
      </c>
      <c r="C10" s="114">
        <v>59.92050177223166</v>
      </c>
      <c r="D10" s="114">
        <v>61.78761787617876</v>
      </c>
      <c r="E10" s="114">
        <v>65.51654903156134</v>
      </c>
      <c r="F10" s="114">
        <v>68.47068470684707</v>
      </c>
      <c r="G10" s="114">
        <v>74.55924559245592</v>
      </c>
      <c r="H10" s="114">
        <v>78.16728167281673</v>
      </c>
      <c r="I10" s="114">
        <v>86.63386633866338</v>
      </c>
      <c r="J10" s="114">
        <v>97.57653880464305</v>
      </c>
      <c r="K10" s="114">
        <v>101.58430532315467</v>
      </c>
      <c r="L10" s="115">
        <v>99.78087082912414</v>
      </c>
      <c r="M10" s="115">
        <v>103.79</v>
      </c>
      <c r="P10" s="204"/>
      <c r="Q10" s="204"/>
      <c r="R10" s="204"/>
      <c r="S10" s="204"/>
      <c r="T10" s="204"/>
      <c r="U10" s="204"/>
      <c r="V10" s="204"/>
      <c r="W10" s="204"/>
      <c r="X10" s="204"/>
      <c r="Y10" s="204"/>
      <c r="Z10" s="204"/>
      <c r="AA10" s="204"/>
      <c r="AC10" s="204"/>
      <c r="AD10" s="204"/>
      <c r="AE10" s="204"/>
      <c r="AF10" s="204"/>
    </row>
    <row r="11" spans="1:32" ht="27" customHeight="1">
      <c r="A11" s="76" t="s">
        <v>315</v>
      </c>
      <c r="B11" s="112">
        <v>57.75876791529226</v>
      </c>
      <c r="C11" s="112">
        <v>59.91752585232561</v>
      </c>
      <c r="D11" s="112">
        <v>61.931119311193115</v>
      </c>
      <c r="E11" s="112">
        <v>65.86715867158672</v>
      </c>
      <c r="F11" s="112">
        <v>69.06519065190652</v>
      </c>
      <c r="G11" s="112">
        <v>75.33825338253384</v>
      </c>
      <c r="H11" s="112">
        <v>78.65928659286594</v>
      </c>
      <c r="I11" s="112">
        <v>88.62225129666594</v>
      </c>
      <c r="J11" s="112">
        <v>97.11578940509415</v>
      </c>
      <c r="K11" s="112">
        <v>100.19733586135276</v>
      </c>
      <c r="L11" s="113">
        <v>98.77600422651955</v>
      </c>
      <c r="M11" s="113">
        <v>104.45278282193787</v>
      </c>
      <c r="P11" s="204"/>
      <c r="Q11" s="204"/>
      <c r="R11" s="204"/>
      <c r="S11" s="204"/>
      <c r="T11" s="204"/>
      <c r="U11" s="204"/>
      <c r="V11" s="204"/>
      <c r="W11" s="204"/>
      <c r="X11" s="204"/>
      <c r="Y11" s="204"/>
      <c r="Z11" s="204"/>
      <c r="AA11" s="204"/>
      <c r="AC11" s="204"/>
      <c r="AD11" s="204"/>
      <c r="AE11" s="204"/>
      <c r="AF11" s="204"/>
    </row>
    <row r="12" spans="1:32" ht="27" customHeight="1">
      <c r="A12" s="76" t="s">
        <v>266</v>
      </c>
      <c r="B12" s="112">
        <v>57.75876791529226</v>
      </c>
      <c r="C12" s="112">
        <v>59.91752585232561</v>
      </c>
      <c r="D12" s="112">
        <v>62.42312423124232</v>
      </c>
      <c r="E12" s="112">
        <v>65.86715867158672</v>
      </c>
      <c r="F12" s="112">
        <v>69.06519065190652</v>
      </c>
      <c r="G12" s="112">
        <v>75.46125461254613</v>
      </c>
      <c r="H12" s="112">
        <v>78.65928659286594</v>
      </c>
      <c r="I12" s="112">
        <v>88.74538745387456</v>
      </c>
      <c r="J12" s="112">
        <v>97.11578940509415</v>
      </c>
      <c r="K12" s="112">
        <v>100.04344086102674</v>
      </c>
      <c r="L12" s="113">
        <v>100.15196864500018</v>
      </c>
      <c r="M12" s="113">
        <v>104.43225173574645</v>
      </c>
      <c r="P12" s="204"/>
      <c r="Q12" s="204"/>
      <c r="R12" s="204"/>
      <c r="S12" s="204"/>
      <c r="T12" s="204"/>
      <c r="U12" s="204"/>
      <c r="V12" s="204"/>
      <c r="W12" s="204"/>
      <c r="X12" s="204"/>
      <c r="Y12" s="204"/>
      <c r="Z12" s="204"/>
      <c r="AA12" s="204"/>
      <c r="AC12" s="204"/>
      <c r="AD12" s="204"/>
      <c r="AE12" s="204"/>
      <c r="AF12" s="204"/>
    </row>
    <row r="13" spans="1:32" s="95" customFormat="1" ht="27" customHeight="1">
      <c r="A13" s="76" t="s">
        <v>316</v>
      </c>
      <c r="B13" s="112">
        <v>57.806740313893</v>
      </c>
      <c r="C13" s="112">
        <v>59.91752585232561</v>
      </c>
      <c r="D13" s="112">
        <v>62.42312423124232</v>
      </c>
      <c r="E13" s="112">
        <v>65.86715867158672</v>
      </c>
      <c r="F13" s="112">
        <v>71.03321033210332</v>
      </c>
      <c r="G13" s="112">
        <v>75.46125461254613</v>
      </c>
      <c r="H13" s="112">
        <v>79.88929889298893</v>
      </c>
      <c r="I13" s="112">
        <v>90.62563557719207</v>
      </c>
      <c r="J13" s="112">
        <v>99.16893846020533</v>
      </c>
      <c r="K13" s="112">
        <v>99.77063638693635</v>
      </c>
      <c r="L13" s="113">
        <v>100.36957789258733</v>
      </c>
      <c r="M13" s="113">
        <v>104.43161878388038</v>
      </c>
      <c r="P13" s="204"/>
      <c r="Q13" s="204"/>
      <c r="R13" s="204"/>
      <c r="S13" s="204"/>
      <c r="T13" s="204"/>
      <c r="U13" s="204"/>
      <c r="V13" s="204"/>
      <c r="W13" s="204"/>
      <c r="X13" s="204"/>
      <c r="Y13" s="204"/>
      <c r="Z13" s="204"/>
      <c r="AA13" s="204"/>
      <c r="AC13" s="204"/>
      <c r="AD13" s="204"/>
      <c r="AE13" s="204"/>
      <c r="AF13" s="204"/>
    </row>
    <row r="14" spans="1:32" ht="27" customHeight="1">
      <c r="A14" s="95" t="s">
        <v>317</v>
      </c>
      <c r="B14" s="114">
        <v>57.77475871482584</v>
      </c>
      <c r="C14" s="114">
        <v>59.9175258523256</v>
      </c>
      <c r="D14" s="114">
        <v>62.25912259122592</v>
      </c>
      <c r="E14" s="114">
        <v>65.86715867158672</v>
      </c>
      <c r="F14" s="114">
        <v>69.72119721197213</v>
      </c>
      <c r="G14" s="114">
        <v>75.42025420254203</v>
      </c>
      <c r="H14" s="114">
        <v>79.06929069290695</v>
      </c>
      <c r="I14" s="114">
        <v>89.33109144257753</v>
      </c>
      <c r="J14" s="114">
        <v>97.80017242346455</v>
      </c>
      <c r="K14" s="114">
        <v>100.02317916794617</v>
      </c>
      <c r="L14" s="115">
        <v>99.76585025470236</v>
      </c>
      <c r="M14" s="115">
        <v>104.43888444718823</v>
      </c>
      <c r="P14" s="204"/>
      <c r="Q14" s="204"/>
      <c r="R14" s="204"/>
      <c r="S14" s="204"/>
      <c r="T14" s="204"/>
      <c r="U14" s="204"/>
      <c r="V14" s="204"/>
      <c r="W14" s="204"/>
      <c r="X14" s="204"/>
      <c r="Y14" s="204"/>
      <c r="Z14" s="204"/>
      <c r="AA14" s="204"/>
      <c r="AC14" s="204"/>
      <c r="AD14" s="204"/>
      <c r="AE14" s="204"/>
      <c r="AF14" s="204"/>
    </row>
    <row r="15" spans="1:32" ht="27" customHeight="1">
      <c r="A15" s="76" t="s">
        <v>318</v>
      </c>
      <c r="B15" s="112">
        <v>58.28646429990041</v>
      </c>
      <c r="C15" s="112">
        <v>60.87697382434043</v>
      </c>
      <c r="D15" s="112">
        <v>64.82164821648217</v>
      </c>
      <c r="E15" s="112">
        <v>66.48216482164821</v>
      </c>
      <c r="F15" s="112">
        <v>71.58671586715867</v>
      </c>
      <c r="G15" s="112">
        <v>76.62976629766298</v>
      </c>
      <c r="H15" s="112">
        <v>82.65682656826569</v>
      </c>
      <c r="I15" s="112">
        <v>92.54148425352209</v>
      </c>
      <c r="J15" s="112">
        <v>101.57528321457762</v>
      </c>
      <c r="K15" s="112">
        <v>100.6</v>
      </c>
      <c r="L15" s="116">
        <v>100.93611018235535</v>
      </c>
      <c r="M15" s="116"/>
      <c r="P15" s="204"/>
      <c r="Q15" s="204"/>
      <c r="R15" s="204"/>
      <c r="S15" s="204"/>
      <c r="T15" s="204"/>
      <c r="U15" s="204"/>
      <c r="V15" s="204"/>
      <c r="W15" s="204"/>
      <c r="X15" s="204"/>
      <c r="Y15" s="204"/>
      <c r="Z15" s="204"/>
      <c r="AA15" s="204"/>
      <c r="AC15" s="204"/>
      <c r="AD15" s="204"/>
      <c r="AE15" s="204"/>
      <c r="AF15" s="204"/>
    </row>
    <row r="16" spans="1:32" ht="27" customHeight="1">
      <c r="A16" s="76" t="s">
        <v>319</v>
      </c>
      <c r="B16" s="112">
        <v>58.33443669850115</v>
      </c>
      <c r="C16" s="112">
        <v>61.11683581734414</v>
      </c>
      <c r="D16" s="112">
        <v>64.82164821648217</v>
      </c>
      <c r="E16" s="112">
        <v>66.78966789667896</v>
      </c>
      <c r="F16" s="112">
        <v>71.58671586715867</v>
      </c>
      <c r="G16" s="112">
        <v>76.62976629766298</v>
      </c>
      <c r="H16" s="112">
        <v>83.08733087330873</v>
      </c>
      <c r="I16" s="112">
        <v>93.02624452971179</v>
      </c>
      <c r="J16" s="112">
        <v>102.9834971296703</v>
      </c>
      <c r="K16" s="112">
        <v>100.2</v>
      </c>
      <c r="L16" s="116">
        <v>100.80820256647425</v>
      </c>
      <c r="M16" s="116"/>
      <c r="P16" s="204"/>
      <c r="Q16" s="204"/>
      <c r="R16" s="204"/>
      <c r="S16" s="204"/>
      <c r="T16" s="204"/>
      <c r="U16" s="204"/>
      <c r="V16" s="204"/>
      <c r="W16" s="204"/>
      <c r="X16" s="204"/>
      <c r="Y16" s="204"/>
      <c r="Z16" s="204"/>
      <c r="AA16" s="204"/>
      <c r="AC16" s="204"/>
      <c r="AD16" s="204"/>
      <c r="AE16" s="204"/>
      <c r="AF16" s="204"/>
    </row>
    <row r="17" spans="1:32" s="95" customFormat="1" ht="27" customHeight="1">
      <c r="A17" s="76" t="s">
        <v>320</v>
      </c>
      <c r="B17" s="112">
        <v>58.23849190129967</v>
      </c>
      <c r="C17" s="112">
        <v>61.11683581734414</v>
      </c>
      <c r="D17" s="112">
        <v>64.82164821648217</v>
      </c>
      <c r="E17" s="112">
        <v>67.28167281672818</v>
      </c>
      <c r="F17" s="112">
        <v>71.95571955719558</v>
      </c>
      <c r="G17" s="112">
        <v>76.62976629766298</v>
      </c>
      <c r="H17" s="112">
        <v>83.08733087330873</v>
      </c>
      <c r="I17" s="112">
        <v>93.21653440018613</v>
      </c>
      <c r="J17" s="112">
        <v>104.08407532832128</v>
      </c>
      <c r="K17" s="112">
        <v>100.2</v>
      </c>
      <c r="L17" s="116">
        <v>100.82633053431051</v>
      </c>
      <c r="M17" s="116"/>
      <c r="P17" s="204"/>
      <c r="Q17" s="204"/>
      <c r="R17" s="204"/>
      <c r="S17" s="204"/>
      <c r="T17" s="204"/>
      <c r="U17" s="204"/>
      <c r="V17" s="204"/>
      <c r="W17" s="204"/>
      <c r="X17" s="204"/>
      <c r="Y17" s="204"/>
      <c r="Z17" s="204"/>
      <c r="AA17" s="204"/>
      <c r="AC17" s="204"/>
      <c r="AD17" s="204"/>
      <c r="AE17" s="204"/>
      <c r="AF17" s="204"/>
    </row>
    <row r="18" spans="1:32" ht="27" customHeight="1">
      <c r="A18" s="95" t="s">
        <v>321</v>
      </c>
      <c r="B18" s="114">
        <v>58.28646429990042</v>
      </c>
      <c r="C18" s="114">
        <v>61.03688181967624</v>
      </c>
      <c r="D18" s="114">
        <v>64.82164821648217</v>
      </c>
      <c r="E18" s="114">
        <v>66.85116851168512</v>
      </c>
      <c r="F18" s="114">
        <v>71.70971709717098</v>
      </c>
      <c r="G18" s="114">
        <v>76.62976629766298</v>
      </c>
      <c r="H18" s="114">
        <v>82.94382943829439</v>
      </c>
      <c r="I18" s="114">
        <v>92.92808772780667</v>
      </c>
      <c r="J18" s="114">
        <v>102.8809518908564</v>
      </c>
      <c r="K18" s="114">
        <v>100.3</v>
      </c>
      <c r="L18" s="93">
        <v>100.85688109438003</v>
      </c>
      <c r="M18" s="93"/>
      <c r="P18" s="204"/>
      <c r="Q18" s="204"/>
      <c r="R18" s="204"/>
      <c r="S18" s="204"/>
      <c r="T18" s="204"/>
      <c r="U18" s="204"/>
      <c r="V18" s="204"/>
      <c r="W18" s="204"/>
      <c r="X18" s="204"/>
      <c r="Y18" s="204"/>
      <c r="Z18" s="204"/>
      <c r="AA18" s="204"/>
      <c r="AC18" s="204"/>
      <c r="AD18" s="204"/>
      <c r="AE18" s="204"/>
      <c r="AF18" s="204"/>
    </row>
    <row r="19" spans="1:32" ht="27" customHeight="1">
      <c r="A19" s="76" t="s">
        <v>322</v>
      </c>
      <c r="B19" s="112">
        <v>59.62969146072116</v>
      </c>
      <c r="C19" s="112">
        <v>61.21278061454562</v>
      </c>
      <c r="D19" s="112">
        <v>64.69864698646987</v>
      </c>
      <c r="E19" s="112">
        <v>67.28167281672818</v>
      </c>
      <c r="F19" s="112">
        <v>72.16295263666588</v>
      </c>
      <c r="G19" s="112">
        <v>77.06027060270603</v>
      </c>
      <c r="H19" s="112">
        <v>83.08733087330873</v>
      </c>
      <c r="I19" s="112">
        <v>94.02977495355152</v>
      </c>
      <c r="J19" s="112">
        <v>104.5606332843611</v>
      </c>
      <c r="K19" s="112">
        <v>100.3</v>
      </c>
      <c r="L19" s="116">
        <v>101.41169370393898</v>
      </c>
      <c r="M19" s="116"/>
      <c r="P19" s="204"/>
      <c r="Q19" s="204"/>
      <c r="R19" s="204"/>
      <c r="S19" s="204"/>
      <c r="T19" s="204"/>
      <c r="U19" s="204"/>
      <c r="V19" s="204"/>
      <c r="W19" s="204"/>
      <c r="X19" s="204"/>
      <c r="Y19" s="204"/>
      <c r="Z19" s="204"/>
      <c r="AA19" s="204"/>
      <c r="AC19" s="204"/>
      <c r="AD19" s="204"/>
      <c r="AE19" s="204"/>
      <c r="AF19" s="204"/>
    </row>
    <row r="20" spans="1:32" ht="27" customHeight="1">
      <c r="A20" s="76" t="s">
        <v>323</v>
      </c>
      <c r="B20" s="112">
        <v>59.6776638593219</v>
      </c>
      <c r="C20" s="112">
        <v>61.596559803351546</v>
      </c>
      <c r="D20" s="112">
        <v>64.76014760147602</v>
      </c>
      <c r="E20" s="112">
        <v>67.34317343173433</v>
      </c>
      <c r="F20" s="112">
        <v>72.42513939216371</v>
      </c>
      <c r="G20" s="112">
        <v>77.55227552275522</v>
      </c>
      <c r="H20" s="112">
        <v>84.19434194341945</v>
      </c>
      <c r="I20" s="112">
        <v>92.92348931084018</v>
      </c>
      <c r="J20" s="112">
        <v>103.73779094012761</v>
      </c>
      <c r="K20" s="112">
        <v>100.3</v>
      </c>
      <c r="L20" s="116">
        <v>101.63715384976096</v>
      </c>
      <c r="M20" s="116"/>
      <c r="P20" s="204"/>
      <c r="Q20" s="204"/>
      <c r="R20" s="204"/>
      <c r="S20" s="204"/>
      <c r="T20" s="204"/>
      <c r="U20" s="204"/>
      <c r="V20" s="204"/>
      <c r="W20" s="204"/>
      <c r="X20" s="204"/>
      <c r="Y20" s="204"/>
      <c r="Z20" s="204"/>
      <c r="AA20" s="204"/>
      <c r="AC20" s="204"/>
      <c r="AD20" s="204"/>
      <c r="AE20" s="204"/>
      <c r="AF20" s="204"/>
    </row>
    <row r="21" spans="1:32" s="95" customFormat="1" ht="27" customHeight="1">
      <c r="A21" s="76" t="s">
        <v>324</v>
      </c>
      <c r="B21" s="112">
        <v>59.6776638593219</v>
      </c>
      <c r="C21" s="112">
        <v>61.64453220195229</v>
      </c>
      <c r="D21" s="112">
        <v>64.76014760147602</v>
      </c>
      <c r="E21" s="112">
        <v>67.34317343173433</v>
      </c>
      <c r="F21" s="112">
        <v>72.80188861930293</v>
      </c>
      <c r="G21" s="112">
        <v>77.55227552275522</v>
      </c>
      <c r="H21" s="112">
        <v>84.31734317343174</v>
      </c>
      <c r="I21" s="112">
        <v>93.08933189123117</v>
      </c>
      <c r="J21" s="112">
        <v>102.83199201713512</v>
      </c>
      <c r="K21" s="112">
        <v>100.3</v>
      </c>
      <c r="L21" s="116">
        <v>101.72383148334806</v>
      </c>
      <c r="M21" s="116"/>
      <c r="P21" s="204"/>
      <c r="Q21" s="204"/>
      <c r="R21" s="204"/>
      <c r="S21" s="204"/>
      <c r="T21" s="204"/>
      <c r="U21" s="204"/>
      <c r="V21" s="204"/>
      <c r="W21" s="204"/>
      <c r="X21" s="204"/>
      <c r="Y21" s="204"/>
      <c r="Z21" s="204"/>
      <c r="AA21" s="204"/>
      <c r="AC21" s="204"/>
      <c r="AD21" s="204"/>
      <c r="AE21" s="204"/>
      <c r="AF21" s="204"/>
    </row>
    <row r="22" spans="1:32" ht="27" customHeight="1">
      <c r="A22" s="95" t="s">
        <v>325</v>
      </c>
      <c r="B22" s="114">
        <v>59.66167305978832</v>
      </c>
      <c r="C22" s="114">
        <v>61.48462420661649</v>
      </c>
      <c r="D22" s="114">
        <v>64.73964739647397</v>
      </c>
      <c r="E22" s="114">
        <v>67.32267322673226</v>
      </c>
      <c r="F22" s="114">
        <v>72.46332688271085</v>
      </c>
      <c r="G22" s="114">
        <v>77.38827388273883</v>
      </c>
      <c r="H22" s="114">
        <v>83.86633866338664</v>
      </c>
      <c r="I22" s="114">
        <v>93.3475320518743</v>
      </c>
      <c r="J22" s="114">
        <v>103.71013874720794</v>
      </c>
      <c r="K22" s="114">
        <v>100.3</v>
      </c>
      <c r="L22" s="93">
        <v>101.59089301234934</v>
      </c>
      <c r="M22" s="93"/>
      <c r="O22" s="113"/>
      <c r="P22" s="204"/>
      <c r="Q22" s="204"/>
      <c r="R22" s="204"/>
      <c r="S22" s="204"/>
      <c r="T22" s="204"/>
      <c r="U22" s="204"/>
      <c r="V22" s="204"/>
      <c r="W22" s="204"/>
      <c r="X22" s="204"/>
      <c r="Y22" s="204"/>
      <c r="Z22" s="204"/>
      <c r="AA22" s="204"/>
      <c r="AC22" s="204"/>
      <c r="AD22" s="204"/>
      <c r="AE22" s="204"/>
      <c r="AF22" s="204"/>
    </row>
    <row r="23" spans="1:32" ht="31.5" customHeight="1">
      <c r="A23" s="117" t="s">
        <v>326</v>
      </c>
      <c r="B23" s="118">
        <v>58.37441369733511</v>
      </c>
      <c r="C23" s="118">
        <v>60.589883412712496</v>
      </c>
      <c r="D23" s="118">
        <v>63.402009020090205</v>
      </c>
      <c r="E23" s="118">
        <v>66.38938736039135</v>
      </c>
      <c r="F23" s="118">
        <v>70.59123147467525</v>
      </c>
      <c r="G23" s="118">
        <v>75.99938499384993</v>
      </c>
      <c r="H23" s="118">
        <v>81.01168511685117</v>
      </c>
      <c r="I23" s="118">
        <v>90.56014439023046</v>
      </c>
      <c r="J23" s="118">
        <v>100.49195046654299</v>
      </c>
      <c r="K23" s="118">
        <v>100.55187112277521</v>
      </c>
      <c r="L23" s="118">
        <v>100.49862379763897</v>
      </c>
      <c r="M23" s="118"/>
      <c r="P23" s="204"/>
      <c r="Q23" s="204"/>
      <c r="R23" s="204"/>
      <c r="S23" s="204"/>
      <c r="T23" s="204"/>
      <c r="U23" s="204"/>
      <c r="V23" s="204"/>
      <c r="W23" s="204"/>
      <c r="X23" s="204"/>
      <c r="Y23" s="204"/>
      <c r="Z23" s="204"/>
      <c r="AA23" s="204"/>
      <c r="AC23" s="204"/>
      <c r="AD23" s="204"/>
      <c r="AE23" s="204"/>
      <c r="AF23" s="204"/>
    </row>
    <row r="24" spans="1:13" ht="52.5" customHeight="1">
      <c r="A24" s="117" t="s">
        <v>327</v>
      </c>
      <c r="B24" s="97">
        <v>1.4138728180816202</v>
      </c>
      <c r="C24" s="97">
        <v>3.7952753185057313</v>
      </c>
      <c r="D24" s="97">
        <v>4.641246110712421</v>
      </c>
      <c r="E24" s="97">
        <v>4.7</v>
      </c>
      <c r="F24" s="97">
        <v>6.329090056930949</v>
      </c>
      <c r="G24" s="97">
        <v>7.661225631280935</v>
      </c>
      <c r="H24" s="97">
        <v>6.595185110256942</v>
      </c>
      <c r="I24" s="97">
        <v>11.786520993368558</v>
      </c>
      <c r="J24" s="97">
        <v>10.967082863202632</v>
      </c>
      <c r="K24" s="97">
        <v>0.05962731935646112</v>
      </c>
      <c r="L24" s="97">
        <v>-0.052955081334314216</v>
      </c>
      <c r="M24" s="97"/>
    </row>
  </sheetData>
  <sheetProtection/>
  <mergeCells count="2">
    <mergeCell ref="A1:K1"/>
    <mergeCell ref="B5:I5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 Persand</dc:creator>
  <cp:keywords/>
  <dc:description/>
  <cp:lastModifiedBy>csoit</cp:lastModifiedBy>
  <cp:lastPrinted>2011-08-08T11:22:22Z</cp:lastPrinted>
  <dcterms:created xsi:type="dcterms:W3CDTF">2002-04-30T07:11:29Z</dcterms:created>
  <dcterms:modified xsi:type="dcterms:W3CDTF">2011-08-09T07:02:05Z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HeaderStyleDefinitio">
    <vt:lpwstr/>
  </property>
  <property fmtid="{D5CDD505-2E9C-101B-9397-08002B2CF9AE}" pid="4" name="PublishingVariationGroup">
    <vt:lpwstr>9bcf3494-8f09-47d5-82bd-119770de6452</vt:lpwstr>
  </property>
  <property fmtid="{D5CDD505-2E9C-101B-9397-08002B2CF9AE}" pid="5" name="PublishingVariationRelationshipLinkField">
    <vt:lpwstr>http://statsmauritius.gov.mu/Relationships List/4725_.000, /Relationships List/4725_.000</vt:lpwstr>
  </property>
</Properties>
</file>