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740" windowHeight="7155" tabRatio="599" firstSheet="1" activeTab="1"/>
  </bookViews>
  <sheets>
    <sheet name="Table 1" sheetId="1" r:id="rId1"/>
    <sheet name="Table 2 " sheetId="2" r:id="rId2"/>
    <sheet name="Table 3" sheetId="3" r:id="rId3"/>
    <sheet name="Table 3 a" sheetId="4" r:id="rId4"/>
    <sheet name="Table 3b" sheetId="5" r:id="rId5"/>
    <sheet name="Table 4 " sheetId="6" r:id="rId6"/>
    <sheet name="Table 5" sheetId="7" r:id="rId7"/>
    <sheet name="Table6" sheetId="8" r:id="rId8"/>
    <sheet name="Table 7" sheetId="9" r:id="rId9"/>
    <sheet name="Table 8" sheetId="10" r:id="rId10"/>
  </sheets>
  <definedNames/>
  <calcPr fullCalcOnLoad="1"/>
</workbook>
</file>

<file path=xl/comments1.xml><?xml version="1.0" encoding="utf-8"?>
<comments xmlns="http://schemas.openxmlformats.org/spreadsheetml/2006/main">
  <authors>
    <author>priya</author>
  </authors>
  <commentList>
    <comment ref="B7" authorId="0">
      <text>
        <r>
          <rPr>
            <b/>
            <sz val="8"/>
            <rFont val="Tahoma"/>
            <family val="2"/>
          </rPr>
          <t>priya:</t>
        </r>
        <r>
          <rPr>
            <sz val="8"/>
            <rFont val="Tahoma"/>
            <family val="2"/>
          </rPr>
          <t xml:space="preserve">
to revise (sugar) figure in tab nsic 2008 and 2009
2 sept10</t>
        </r>
      </text>
    </comment>
    <comment ref="B19" authorId="0">
      <text>
        <r>
          <rPr>
            <b/>
            <sz val="8"/>
            <rFont val="Tahoma"/>
            <family val="2"/>
          </rPr>
          <t>priya:</t>
        </r>
        <r>
          <rPr>
            <sz val="8"/>
            <rFont val="Tahoma"/>
            <family val="2"/>
          </rPr>
          <t xml:space="preserve">
to revise W R fig in tab nsic 08 &amp; 09
2 sept10</t>
        </r>
      </text>
    </comment>
  </commentList>
</comments>
</file>

<file path=xl/sharedStrings.xml><?xml version="1.0" encoding="utf-8"?>
<sst xmlns="http://schemas.openxmlformats.org/spreadsheetml/2006/main" count="385" uniqueCount="121">
  <si>
    <t>Industrial group</t>
  </si>
  <si>
    <t xml:space="preserve"> </t>
  </si>
  <si>
    <t>Both</t>
  </si>
  <si>
    <t>Male</t>
  </si>
  <si>
    <t>Female</t>
  </si>
  <si>
    <t>Sexes</t>
  </si>
  <si>
    <t xml:space="preserve">          Sugarcane</t>
  </si>
  <si>
    <t xml:space="preserve">          Other</t>
  </si>
  <si>
    <t>Mining and quarrying</t>
  </si>
  <si>
    <t>Manufacturing</t>
  </si>
  <si>
    <t xml:space="preserve">          Sugar</t>
  </si>
  <si>
    <t>Construction</t>
  </si>
  <si>
    <t>Total</t>
  </si>
  <si>
    <t>Hotels and restaurants</t>
  </si>
  <si>
    <t>Education</t>
  </si>
  <si>
    <t>Health and social work</t>
  </si>
  <si>
    <t xml:space="preserve">Financial intermediation </t>
  </si>
  <si>
    <t xml:space="preserve">         Other</t>
  </si>
  <si>
    <t xml:space="preserve">         Wholesale &amp; retail trade</t>
  </si>
  <si>
    <t xml:space="preserve">         Insurance</t>
  </si>
  <si>
    <t xml:space="preserve">  </t>
  </si>
  <si>
    <t>Transport, storage and communications</t>
  </si>
  <si>
    <t>Real estate, renting and business activities</t>
  </si>
  <si>
    <r>
      <t xml:space="preserve">  </t>
    </r>
    <r>
      <rPr>
        <vertAlign val="superscript"/>
        <sz val="10"/>
        <rFont val="Times New Roman"/>
        <family val="1"/>
      </rPr>
      <t xml:space="preserve">1 </t>
    </r>
    <r>
      <rPr>
        <sz val="10"/>
        <rFont val="Times New Roman"/>
        <family val="1"/>
      </rPr>
      <t xml:space="preserve">Revised                        </t>
    </r>
    <r>
      <rPr>
        <vertAlign val="superscript"/>
        <sz val="10"/>
        <rFont val="Times New Roman"/>
        <family val="1"/>
      </rPr>
      <t xml:space="preserve">   2</t>
    </r>
    <r>
      <rPr>
        <sz val="10"/>
        <rFont val="Times New Roman"/>
        <family val="1"/>
      </rPr>
      <t xml:space="preserve">  Provisional</t>
    </r>
  </si>
  <si>
    <t>Both sexes</t>
  </si>
  <si>
    <t xml:space="preserve">             Insurance</t>
  </si>
  <si>
    <t>Public administration and defence; compulsory social security</t>
  </si>
  <si>
    <t>Agriculture, hunting, forestry and fishing</t>
  </si>
  <si>
    <t>Central Government</t>
  </si>
  <si>
    <t>Regional Govt.</t>
  </si>
  <si>
    <t xml:space="preserve"> Local  Govt</t>
  </si>
  <si>
    <t>Total  General Govt.</t>
  </si>
  <si>
    <t>Ministries Depts.</t>
  </si>
  <si>
    <t>Total Central Govt.</t>
  </si>
  <si>
    <t>Transport, storage &amp; communication</t>
  </si>
  <si>
    <t>Public administration &amp; defence; compulsory social security</t>
  </si>
  <si>
    <t>Other community, social and personal services</t>
  </si>
  <si>
    <t>Industrial Group</t>
  </si>
  <si>
    <t>Food</t>
  </si>
  <si>
    <t>Textiles</t>
  </si>
  <si>
    <t>Wearing apparel (except footwear)</t>
  </si>
  <si>
    <t>Footwear and leather products</t>
  </si>
  <si>
    <t>Wood and furniture</t>
  </si>
  <si>
    <t>Medical, optical and photographic equipment</t>
  </si>
  <si>
    <t>Watches and clocks</t>
  </si>
  <si>
    <t>Jewellery &amp; related articles</t>
  </si>
  <si>
    <t>Paper products and printing and publishing</t>
  </si>
  <si>
    <t>Chemical and plastic products</t>
  </si>
  <si>
    <t>Other</t>
  </si>
  <si>
    <t>Non-manufacturing</t>
  </si>
  <si>
    <t>of which foreign workers</t>
  </si>
  <si>
    <t>Provisional</t>
  </si>
  <si>
    <t>Rupees</t>
  </si>
  <si>
    <t xml:space="preserve">          Sugarcane </t>
  </si>
  <si>
    <t xml:space="preserve">         Sugar</t>
  </si>
  <si>
    <t xml:space="preserve">          Wholesale &amp; retail trade</t>
  </si>
  <si>
    <t>Transport, storage and communication</t>
  </si>
  <si>
    <t>1</t>
  </si>
  <si>
    <t xml:space="preserve">Earnings of daily, hourly and piece rate workers have been converted to a monthly basis </t>
  </si>
  <si>
    <t>Revised</t>
  </si>
  <si>
    <t>Wholesale &amp; retail trade; repair of motor vehicles, motorcycles, personal and household goods</t>
  </si>
  <si>
    <t xml:space="preserve">          Food</t>
  </si>
  <si>
    <t xml:space="preserve">          Textiles</t>
  </si>
  <si>
    <t xml:space="preserve">         Food</t>
  </si>
  <si>
    <t xml:space="preserve">        Textiles</t>
  </si>
  <si>
    <t xml:space="preserve">       Other</t>
  </si>
  <si>
    <t>Export oriented enterprises</t>
  </si>
  <si>
    <r>
      <rPr>
        <vertAlign val="superscript"/>
        <sz val="10"/>
        <rFont val="Times New Roman"/>
        <family val="1"/>
      </rPr>
      <t xml:space="preserve"> 2 </t>
    </r>
    <r>
      <rPr>
        <sz val="10"/>
        <rFont val="Times New Roman"/>
        <family val="1"/>
      </rPr>
      <t>Revised</t>
    </r>
  </si>
  <si>
    <r>
      <rPr>
        <vertAlign val="superscript"/>
        <sz val="10"/>
        <rFont val="Times New Roman"/>
        <family val="1"/>
      </rPr>
      <t xml:space="preserve">3 </t>
    </r>
    <r>
      <rPr>
        <sz val="10"/>
        <rFont val="Times New Roman"/>
        <family val="1"/>
      </rPr>
      <t>Provisional</t>
    </r>
  </si>
  <si>
    <r>
      <t>EBUs</t>
    </r>
    <r>
      <rPr>
        <vertAlign val="superscript"/>
        <sz val="8"/>
        <rFont val="Times New Roman"/>
        <family val="1"/>
      </rPr>
      <t xml:space="preserve"> 1</t>
    </r>
  </si>
  <si>
    <r>
      <t xml:space="preserve">March 2008 </t>
    </r>
    <r>
      <rPr>
        <vertAlign val="superscript"/>
        <sz val="10"/>
        <rFont val="Times New Roman"/>
        <family val="1"/>
      </rPr>
      <t>1</t>
    </r>
  </si>
  <si>
    <r>
      <t>EBUs</t>
    </r>
    <r>
      <rPr>
        <vertAlign val="superscript"/>
        <sz val="8"/>
        <color indexed="8"/>
        <rFont val="Times New Roman"/>
        <family val="1"/>
      </rPr>
      <t xml:space="preserve"> 1</t>
    </r>
  </si>
  <si>
    <t>Industry</t>
  </si>
  <si>
    <t>Mining &amp; quarrying</t>
  </si>
  <si>
    <t xml:space="preserve">             of which Sugar </t>
  </si>
  <si>
    <t xml:space="preserve">                             Food</t>
  </si>
  <si>
    <t xml:space="preserve">                             Textiles</t>
  </si>
  <si>
    <t xml:space="preserve">                            Other</t>
  </si>
  <si>
    <t>Electricity, gas and water supply</t>
  </si>
  <si>
    <t>Wholesale&amp; retail trade; repair of m/vehicles, motorcycles,                                              personal &amp; household goods</t>
  </si>
  <si>
    <t>Hotels &amp; restaurants</t>
  </si>
  <si>
    <t>Financial intermediation</t>
  </si>
  <si>
    <t>Other community, social &amp; personal services</t>
  </si>
  <si>
    <t xml:space="preserve">       -</t>
  </si>
  <si>
    <t>Export Oriented Enterprises</t>
  </si>
  <si>
    <r>
      <t>1</t>
    </r>
    <r>
      <rPr>
        <sz val="10"/>
        <rFont val="Times New Roman"/>
        <family val="1"/>
      </rPr>
      <t xml:space="preserve"> Revised</t>
    </r>
  </si>
  <si>
    <r>
      <t xml:space="preserve">2 </t>
    </r>
    <r>
      <rPr>
        <sz val="10"/>
        <rFont val="Times New Roman"/>
        <family val="1"/>
      </rPr>
      <t>Provisional</t>
    </r>
  </si>
  <si>
    <r>
      <t xml:space="preserve">March 2009 </t>
    </r>
    <r>
      <rPr>
        <vertAlign val="superscript"/>
        <sz val="10"/>
        <rFont val="Times New Roman"/>
        <family val="1"/>
      </rPr>
      <t>1</t>
    </r>
  </si>
  <si>
    <t>Other community,social and personal services</t>
  </si>
  <si>
    <r>
      <t>1</t>
    </r>
    <r>
      <rPr>
        <sz val="10"/>
        <rFont val="Times New Roman"/>
        <family val="1"/>
      </rPr>
      <t xml:space="preserve"> Earnings of daily, hourly and piece rate workers have been converted to a monthly basis </t>
    </r>
  </si>
  <si>
    <t>Table 1 - Change in employment in large establishments by industrial group and sex, March 2009 - March 2010</t>
  </si>
  <si>
    <r>
      <t xml:space="preserve">March 2010 </t>
    </r>
    <r>
      <rPr>
        <vertAlign val="superscript"/>
        <sz val="10"/>
        <rFont val="Times New Roman"/>
        <family val="1"/>
      </rPr>
      <t>2</t>
    </r>
  </si>
  <si>
    <t>Change between March 2009 and March 2010</t>
  </si>
  <si>
    <t>Table 2 - Employment in large establishments by industrial group and sex, March 2008 - March 2010</t>
  </si>
  <si>
    <t>Table 3 -  Employment in the General Government  sector by industrial group and sex, March 2008 - March 2010</t>
  </si>
  <si>
    <t xml:space="preserve">  March 2008</t>
  </si>
  <si>
    <t>Table 3a -  Employment in the General Government  sector by industrial group and sex, March 2008 - March 2010</t>
  </si>
  <si>
    <t>Table 3b -  Employment in the General Government  sector by industrial group and sex, March 2008- March 2010</t>
  </si>
  <si>
    <t>Table 4  -  Change in employment  in large establishments of EOE sector by industrial group and sex , March 2009 - March 2010</t>
  </si>
  <si>
    <t xml:space="preserve"> March 2009 </t>
  </si>
  <si>
    <r>
      <t xml:space="preserve"> March 2010 </t>
    </r>
    <r>
      <rPr>
        <vertAlign val="superscript"/>
        <sz val="10"/>
        <rFont val="Times New Roman"/>
        <family val="1"/>
      </rPr>
      <t>1</t>
    </r>
  </si>
  <si>
    <t>Table 5  -  Employment  in large establishments of EOE sector by industrial group and sex , March 2008 - March 2010</t>
  </si>
  <si>
    <t xml:space="preserve"> March 2008</t>
  </si>
  <si>
    <t xml:space="preserve"> March 2009</t>
  </si>
  <si>
    <r>
      <t xml:space="preserve">March 2009 </t>
    </r>
    <r>
      <rPr>
        <vertAlign val="superscript"/>
        <sz val="10"/>
        <rFont val="Times New Roman"/>
        <family val="1"/>
      </rPr>
      <t>2</t>
    </r>
  </si>
  <si>
    <r>
      <t xml:space="preserve">March 2010 </t>
    </r>
    <r>
      <rPr>
        <vertAlign val="superscript"/>
        <sz val="10"/>
        <rFont val="Times New Roman"/>
        <family val="1"/>
      </rPr>
      <t>3</t>
    </r>
  </si>
  <si>
    <r>
      <t xml:space="preserve">2009 </t>
    </r>
    <r>
      <rPr>
        <vertAlign val="superscript"/>
        <sz val="10"/>
        <rFont val="Times New Roman"/>
        <family val="1"/>
      </rPr>
      <t>1</t>
    </r>
  </si>
  <si>
    <r>
      <t xml:space="preserve">2010 </t>
    </r>
    <r>
      <rPr>
        <vertAlign val="superscript"/>
        <sz val="10"/>
        <rFont val="Times New Roman"/>
        <family val="1"/>
      </rPr>
      <t>2</t>
    </r>
  </si>
  <si>
    <t xml:space="preserve">  March 2009</t>
  </si>
  <si>
    <r>
      <rPr>
        <vertAlign val="superscript"/>
        <sz val="10"/>
        <rFont val="Times New Roman"/>
        <family val="1"/>
      </rPr>
      <t xml:space="preserve"> 2</t>
    </r>
    <r>
      <rPr>
        <sz val="10"/>
        <rFont val="Times New Roman"/>
        <family val="1"/>
      </rPr>
      <t xml:space="preserve"> Provisional</t>
    </r>
  </si>
  <si>
    <r>
      <t xml:space="preserve">  March 2010 </t>
    </r>
    <r>
      <rPr>
        <vertAlign val="superscript"/>
        <sz val="8"/>
        <rFont val="Times New Roman"/>
        <family val="1"/>
      </rPr>
      <t>2</t>
    </r>
  </si>
  <si>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Provisional</t>
    </r>
  </si>
  <si>
    <r>
      <t xml:space="preserve">  March 2009</t>
    </r>
    <r>
      <rPr>
        <vertAlign val="superscript"/>
        <sz val="8"/>
        <rFont val="Times New Roman"/>
        <family val="1"/>
      </rPr>
      <t xml:space="preserve"> </t>
    </r>
  </si>
  <si>
    <r>
      <t xml:space="preserve">  March 2010</t>
    </r>
    <r>
      <rPr>
        <vertAlign val="superscript"/>
        <sz val="8"/>
        <rFont val="Times New Roman"/>
        <family val="1"/>
      </rPr>
      <t>2</t>
    </r>
  </si>
  <si>
    <t xml:space="preserve">  March 2009 </t>
  </si>
  <si>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</t>
    </r>
    <r>
      <rPr>
        <sz val="10"/>
        <rFont val="Times New Roman"/>
        <family val="1"/>
      </rPr>
      <t>Provisional</t>
    </r>
  </si>
  <si>
    <r>
      <t xml:space="preserve">March 2008 </t>
    </r>
    <r>
      <rPr>
        <vertAlign val="superscript"/>
        <sz val="10"/>
        <rFont val="Times New Roman"/>
        <family val="1"/>
      </rPr>
      <t>2</t>
    </r>
  </si>
  <si>
    <t>Table 6 - Foreign workers employed in large establishments by industrial group and sex, March 2008 - March 2010</t>
  </si>
  <si>
    <r>
      <t>Table 7  -  Average monthly earnings</t>
    </r>
    <r>
      <rPr>
        <b/>
        <vertAlign val="superscript"/>
        <sz val="10"/>
        <rFont val="Times New Roman"/>
        <family val="1"/>
      </rPr>
      <t>1</t>
    </r>
    <r>
      <rPr>
        <b/>
        <sz val="12"/>
        <rFont val="Times New Roman"/>
        <family val="1"/>
      </rPr>
      <t xml:space="preserve"> in large establishments by industrial group, March 2008 - March 2010</t>
    </r>
  </si>
  <si>
    <r>
      <t>Table 8 - Average monthly earnings</t>
    </r>
    <r>
      <rPr>
        <b/>
        <vertAlign val="superscript"/>
        <sz val="10"/>
        <rFont val="Times New Roman"/>
        <family val="1"/>
      </rPr>
      <t>1</t>
    </r>
    <r>
      <rPr>
        <b/>
        <sz val="12"/>
        <rFont val="Times New Roman"/>
        <family val="1"/>
      </rPr>
      <t xml:space="preserve"> in large establishments of  EOE sector, March 2008 - March 2010</t>
    </r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</si>
  <si>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Extra Budgetary Units</t>
    </r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</si>
</sst>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\ \ "/>
    <numFmt numFmtId="165" formatCode="\(#,##0\)\ \ \ "/>
    <numFmt numFmtId="166" formatCode="\(#,##0\)"/>
    <numFmt numFmtId="167" formatCode="0_);[Red]\(0\)"/>
    <numFmt numFmtId="168" formatCode="#,##0\ \ "/>
    <numFmt numFmtId="169" formatCode="#,##0.0"/>
    <numFmt numFmtId="170" formatCode="\+0000"/>
    <numFmt numFmtId="171" formatCode="\+000"/>
    <numFmt numFmtId="172" formatCode="#,##0\ "/>
    <numFmt numFmtId="173" formatCode="\-\ \ "/>
    <numFmt numFmtId="174" formatCode="mmmm\ yyyy"/>
    <numFmt numFmtId="175" formatCode="#,##0\ \ \ \ \ \ \ \ \ \ \ "/>
    <numFmt numFmtId="176" formatCode="#,##0\ \ \ \ \ \ \ \ \ \ \ \ \ \ \ \ \ \ \ "/>
    <numFmt numFmtId="177" formatCode="0.0"/>
    <numFmt numFmtId="178" formatCode="0.000000000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</numFmts>
  <fonts count="81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name val="MS Sans Serif"/>
      <family val="2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u val="single"/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Helv"/>
      <family val="0"/>
    </font>
    <font>
      <b/>
      <sz val="10"/>
      <name val="Arial"/>
      <family val="2"/>
    </font>
    <font>
      <b/>
      <u val="single"/>
      <sz val="11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vertAlign val="superscript"/>
      <sz val="8"/>
      <name val="Times New Roman"/>
      <family val="1"/>
    </font>
    <font>
      <sz val="9"/>
      <name val="Times New Roman"/>
      <family val="1"/>
    </font>
    <font>
      <b/>
      <sz val="10"/>
      <color indexed="8"/>
      <name val="Times New Roman"/>
      <family val="1"/>
    </font>
    <font>
      <b/>
      <sz val="10"/>
      <name val="MS Sans Serif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name val="Times New Roman"/>
      <family val="1"/>
    </font>
    <font>
      <b/>
      <vertAlign val="superscript"/>
      <sz val="10"/>
      <name val="Times New Roman"/>
      <family val="1"/>
    </font>
    <font>
      <i/>
      <sz val="10"/>
      <color indexed="8"/>
      <name val="Times New Roman"/>
      <family val="1"/>
    </font>
    <font>
      <vertAlign val="superscript"/>
      <sz val="8"/>
      <color indexed="8"/>
      <name val="Times New Roman"/>
      <family val="1"/>
    </font>
    <font>
      <sz val="10"/>
      <name val="Arial"/>
      <family val="2"/>
    </font>
    <font>
      <sz val="8"/>
      <color indexed="8"/>
      <name val="Times New Roman"/>
      <family val="1"/>
    </font>
    <font>
      <sz val="11"/>
      <name val="Calibri"/>
      <family val="2"/>
    </font>
    <font>
      <sz val="8"/>
      <color indexed="8"/>
      <name val="Arial"/>
      <family val="2"/>
    </font>
    <font>
      <b/>
      <sz val="8"/>
      <color indexed="8"/>
      <name val="Times New Roman"/>
      <family val="1"/>
    </font>
    <font>
      <b/>
      <sz val="8"/>
      <color indexed="8"/>
      <name val="Arial"/>
      <family val="2"/>
    </font>
    <font>
      <sz val="8"/>
      <name val="Helv"/>
      <family val="0"/>
    </font>
    <font>
      <b/>
      <sz val="12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1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8"/>
      <name val="Helv"/>
      <family val="0"/>
    </font>
    <font>
      <sz val="8"/>
      <color indexed="8"/>
      <name val="MS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8"/>
      <name val="Helv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0" applyNumberFormat="0" applyBorder="0" applyAlignment="0" applyProtection="0"/>
    <xf numFmtId="0" fontId="64" fillId="27" borderId="1" applyNumberFormat="0" applyAlignment="0" applyProtection="0"/>
    <xf numFmtId="0" fontId="65" fillId="28" borderId="2" applyNumberFormat="0" applyAlignment="0" applyProtection="0"/>
    <xf numFmtId="4" fontId="0" fillId="0" borderId="0" applyFont="0" applyFill="0" applyBorder="0" applyAlignment="0" applyProtection="0"/>
    <xf numFmtId="43" fontId="3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30" borderId="1" applyNumberFormat="0" applyAlignment="0" applyProtection="0"/>
    <xf numFmtId="0" fontId="72" fillId="0" borderId="6" applyNumberFormat="0" applyFill="0" applyAlignment="0" applyProtection="0"/>
    <xf numFmtId="0" fontId="73" fillId="31" borderId="0" applyNumberFormat="0" applyBorder="0" applyAlignment="0" applyProtection="0"/>
    <xf numFmtId="0" fontId="4" fillId="0" borderId="0">
      <alignment/>
      <protection/>
    </xf>
    <xf numFmtId="0" fontId="30" fillId="0" borderId="0">
      <alignment/>
      <protection/>
    </xf>
    <xf numFmtId="0" fontId="0" fillId="32" borderId="7" applyNumberFormat="0" applyFont="0" applyAlignment="0" applyProtection="0"/>
    <xf numFmtId="0" fontId="74" fillId="27" borderId="8" applyNumberFormat="0" applyAlignment="0" applyProtection="0"/>
    <xf numFmtId="9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</cellStyleXfs>
  <cellXfs count="456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3" fontId="7" fillId="0" borderId="0" xfId="42" applyNumberFormat="1" applyFont="1" applyBorder="1" applyAlignment="1">
      <alignment/>
    </xf>
    <xf numFmtId="3" fontId="7" fillId="0" borderId="10" xfId="42" applyNumberFormat="1" applyFont="1" applyBorder="1" applyAlignment="1">
      <alignment/>
    </xf>
    <xf numFmtId="3" fontId="7" fillId="0" borderId="11" xfId="42" applyNumberFormat="1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3" fontId="7" fillId="0" borderId="13" xfId="42" applyNumberFormat="1" applyFont="1" applyBorder="1" applyAlignment="1">
      <alignment/>
    </xf>
    <xf numFmtId="0" fontId="7" fillId="0" borderId="11" xfId="0" applyFont="1" applyBorder="1" applyAlignment="1">
      <alignment horizontal="center"/>
    </xf>
    <xf numFmtId="0" fontId="7" fillId="0" borderId="15" xfId="0" applyFont="1" applyBorder="1" applyAlignment="1">
      <alignment/>
    </xf>
    <xf numFmtId="0" fontId="7" fillId="0" borderId="12" xfId="0" applyFont="1" applyBorder="1" applyAlignment="1">
      <alignment vertical="center"/>
    </xf>
    <xf numFmtId="0" fontId="7" fillId="0" borderId="16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6" xfId="0" applyFont="1" applyBorder="1" applyAlignment="1">
      <alignment horizontal="center"/>
    </xf>
    <xf numFmtId="3" fontId="7" fillId="0" borderId="15" xfId="42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7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12" xfId="0" applyFont="1" applyBorder="1" applyAlignment="1">
      <alignment/>
    </xf>
    <xf numFmtId="0" fontId="18" fillId="0" borderId="17" xfId="0" applyFont="1" applyBorder="1" applyAlignment="1">
      <alignment/>
    </xf>
    <xf numFmtId="0" fontId="18" fillId="0" borderId="15" xfId="0" applyFont="1" applyBorder="1" applyAlignment="1">
      <alignment/>
    </xf>
    <xf numFmtId="0" fontId="18" fillId="0" borderId="16" xfId="0" applyFont="1" applyBorder="1" applyAlignment="1">
      <alignment horizontal="center"/>
    </xf>
    <xf numFmtId="0" fontId="18" fillId="0" borderId="10" xfId="0" applyFont="1" applyBorder="1" applyAlignment="1">
      <alignment/>
    </xf>
    <xf numFmtId="0" fontId="18" fillId="0" borderId="11" xfId="0" applyFont="1" applyBorder="1" applyAlignment="1">
      <alignment horizontal="center" vertical="top"/>
    </xf>
    <xf numFmtId="3" fontId="18" fillId="0" borderId="15" xfId="0" applyNumberFormat="1" applyFont="1" applyBorder="1" applyAlignment="1">
      <alignment horizontal="center" vertical="center" wrapText="1"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173" fontId="9" fillId="0" borderId="18" xfId="42" applyNumberFormat="1" applyFont="1" applyBorder="1" applyAlignment="1">
      <alignment horizontal="right"/>
    </xf>
    <xf numFmtId="164" fontId="7" fillId="0" borderId="16" xfId="0" applyNumberFormat="1" applyFont="1" applyBorder="1" applyAlignment="1">
      <alignment horizontal="right"/>
    </xf>
    <xf numFmtId="164" fontId="7" fillId="0" borderId="18" xfId="0" applyNumberFormat="1" applyFont="1" applyBorder="1" applyAlignment="1">
      <alignment horizontal="right"/>
    </xf>
    <xf numFmtId="164" fontId="17" fillId="0" borderId="18" xfId="0" applyNumberFormat="1" applyFont="1" applyBorder="1" applyAlignment="1">
      <alignment horizontal="right"/>
    </xf>
    <xf numFmtId="0" fontId="7" fillId="0" borderId="16" xfId="0" applyFont="1" applyBorder="1" applyAlignment="1">
      <alignment wrapText="1"/>
    </xf>
    <xf numFmtId="166" fontId="7" fillId="0" borderId="15" xfId="0" applyNumberFormat="1" applyFont="1" applyBorder="1" applyAlignment="1">
      <alignment/>
    </xf>
    <xf numFmtId="0" fontId="7" fillId="0" borderId="16" xfId="0" applyFont="1" applyBorder="1" applyAlignment="1">
      <alignment horizontal="left"/>
    </xf>
    <xf numFmtId="0" fontId="7" fillId="0" borderId="19" xfId="0" applyFont="1" applyBorder="1" applyAlignment="1">
      <alignment/>
    </xf>
    <xf numFmtId="0" fontId="7" fillId="0" borderId="20" xfId="0" applyFont="1" applyBorder="1" applyAlignment="1">
      <alignment horizontal="center"/>
    </xf>
    <xf numFmtId="164" fontId="7" fillId="0" borderId="20" xfId="0" applyNumberFormat="1" applyFont="1" applyBorder="1" applyAlignment="1">
      <alignment horizontal="right"/>
    </xf>
    <xf numFmtId="164" fontId="7" fillId="0" borderId="21" xfId="0" applyNumberFormat="1" applyFont="1" applyBorder="1" applyAlignment="1">
      <alignment horizontal="right"/>
    </xf>
    <xf numFmtId="164" fontId="17" fillId="0" borderId="21" xfId="0" applyNumberFormat="1" applyFont="1" applyBorder="1" applyAlignment="1">
      <alignment horizontal="right"/>
    </xf>
    <xf numFmtId="0" fontId="7" fillId="0" borderId="0" xfId="0" applyFont="1" applyBorder="1" applyAlignment="1">
      <alignment/>
    </xf>
    <xf numFmtId="172" fontId="7" fillId="0" borderId="0" xfId="0" applyNumberFormat="1" applyFont="1" applyBorder="1" applyAlignment="1">
      <alignment horizontal="right"/>
    </xf>
    <xf numFmtId="172" fontId="17" fillId="0" borderId="0" xfId="0" applyNumberFormat="1" applyFont="1" applyBorder="1" applyAlignment="1">
      <alignment horizontal="right"/>
    </xf>
    <xf numFmtId="164" fontId="7" fillId="0" borderId="0" xfId="0" applyNumberFormat="1" applyFont="1" applyBorder="1" applyAlignment="1">
      <alignment horizontal="right"/>
    </xf>
    <xf numFmtId="164" fontId="17" fillId="0" borderId="0" xfId="0" applyNumberFormat="1" applyFont="1" applyBorder="1" applyAlignment="1">
      <alignment horizontal="right"/>
    </xf>
    <xf numFmtId="0" fontId="8" fillId="0" borderId="0" xfId="0" applyFont="1" applyAlignment="1">
      <alignment horizontal="right"/>
    </xf>
    <xf numFmtId="0" fontId="4" fillId="0" borderId="0" xfId="0" applyFont="1" applyAlignment="1">
      <alignment/>
    </xf>
    <xf numFmtId="0" fontId="23" fillId="0" borderId="0" xfId="0" applyFont="1" applyAlignment="1">
      <alignment/>
    </xf>
    <xf numFmtId="0" fontId="7" fillId="0" borderId="16" xfId="0" applyFont="1" applyBorder="1" applyAlignment="1">
      <alignment vertical="center" wrapText="1"/>
    </xf>
    <xf numFmtId="3" fontId="7" fillId="0" borderId="0" xfId="0" applyNumberFormat="1" applyFont="1" applyAlignment="1">
      <alignment/>
    </xf>
    <xf numFmtId="0" fontId="17" fillId="0" borderId="0" xfId="0" applyFont="1" applyBorder="1" applyAlignment="1">
      <alignment/>
    </xf>
    <xf numFmtId="0" fontId="7" fillId="0" borderId="14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Continuous" vertical="center"/>
    </xf>
    <xf numFmtId="17" fontId="7" fillId="0" borderId="0" xfId="0" applyNumberFormat="1" applyFont="1" applyBorder="1" applyAlignment="1">
      <alignment horizontal="centerContinuous" vertical="center"/>
    </xf>
    <xf numFmtId="174" fontId="7" fillId="0" borderId="15" xfId="0" applyNumberFormat="1" applyFont="1" applyBorder="1" applyAlignment="1">
      <alignment horizontal="centerContinuous" vertical="center"/>
    </xf>
    <xf numFmtId="0" fontId="7" fillId="0" borderId="16" xfId="0" applyFont="1" applyBorder="1" applyAlignment="1">
      <alignment horizontal="centerContinuous" vertical="center"/>
    </xf>
    <xf numFmtId="0" fontId="7" fillId="0" borderId="13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5" xfId="0" applyFont="1" applyBorder="1" applyAlignment="1">
      <alignment horizontal="centerContinuous" vertical="center"/>
    </xf>
    <xf numFmtId="0" fontId="7" fillId="0" borderId="0" xfId="0" applyFont="1" applyBorder="1" applyAlignment="1">
      <alignment horizontal="centerContinuous" vertical="center" wrapText="1"/>
    </xf>
    <xf numFmtId="0" fontId="7" fillId="0" borderId="16" xfId="0" applyFont="1" applyBorder="1" applyAlignment="1">
      <alignment horizontal="centerContinuous" vertical="center" wrapText="1"/>
    </xf>
    <xf numFmtId="0" fontId="7" fillId="0" borderId="11" xfId="0" applyFont="1" applyBorder="1" applyAlignment="1">
      <alignment vertical="center"/>
    </xf>
    <xf numFmtId="0" fontId="17" fillId="0" borderId="0" xfId="0" applyFont="1" applyBorder="1" applyAlignment="1">
      <alignment/>
    </xf>
    <xf numFmtId="0" fontId="17" fillId="0" borderId="15" xfId="0" applyFont="1" applyBorder="1" applyAlignment="1">
      <alignment/>
    </xf>
    <xf numFmtId="0" fontId="17" fillId="0" borderId="0" xfId="0" applyFont="1" applyBorder="1" applyAlignment="1">
      <alignment vertical="center"/>
    </xf>
    <xf numFmtId="0" fontId="17" fillId="0" borderId="14" xfId="0" applyFont="1" applyBorder="1" applyAlignment="1">
      <alignment vertical="center"/>
    </xf>
    <xf numFmtId="3" fontId="17" fillId="0" borderId="16" xfId="42" applyNumberFormat="1" applyFont="1" applyBorder="1" applyAlignment="1">
      <alignment vertical="center"/>
    </xf>
    <xf numFmtId="3" fontId="17" fillId="0" borderId="0" xfId="42" applyNumberFormat="1" applyFont="1" applyBorder="1" applyAlignment="1">
      <alignment vertical="center"/>
    </xf>
    <xf numFmtId="3" fontId="17" fillId="0" borderId="17" xfId="42" applyNumberFormat="1" applyFont="1" applyBorder="1" applyAlignment="1">
      <alignment vertical="center"/>
    </xf>
    <xf numFmtId="0" fontId="17" fillId="0" borderId="0" xfId="0" applyFont="1" applyAlignment="1">
      <alignment/>
    </xf>
    <xf numFmtId="3" fontId="7" fillId="0" borderId="16" xfId="42" applyNumberFormat="1" applyFont="1" applyBorder="1" applyAlignment="1">
      <alignment vertical="center"/>
    </xf>
    <xf numFmtId="3" fontId="7" fillId="0" borderId="0" xfId="42" applyNumberFormat="1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3" fontId="17" fillId="0" borderId="15" xfId="42" applyNumberFormat="1" applyFont="1" applyBorder="1" applyAlignment="1">
      <alignment vertical="center"/>
    </xf>
    <xf numFmtId="3" fontId="7" fillId="0" borderId="11" xfId="42" applyNumberFormat="1" applyFont="1" applyBorder="1" applyAlignment="1">
      <alignment vertical="center"/>
    </xf>
    <xf numFmtId="3" fontId="7" fillId="0" borderId="13" xfId="42" applyNumberFormat="1" applyFont="1" applyBorder="1" applyAlignment="1">
      <alignment vertical="center"/>
    </xf>
    <xf numFmtId="3" fontId="7" fillId="0" borderId="17" xfId="42" applyNumberFormat="1" applyFont="1" applyBorder="1" applyAlignment="1">
      <alignment vertical="center"/>
    </xf>
    <xf numFmtId="0" fontId="21" fillId="0" borderId="0" xfId="0" applyFont="1" applyAlignment="1">
      <alignment/>
    </xf>
    <xf numFmtId="0" fontId="26" fillId="0" borderId="0" xfId="0" applyFont="1" applyAlignment="1">
      <alignment horizontal="right"/>
    </xf>
    <xf numFmtId="0" fontId="12" fillId="0" borderId="0" xfId="0" applyFont="1" applyBorder="1" applyAlignment="1">
      <alignment vertical="center"/>
    </xf>
    <xf numFmtId="0" fontId="12" fillId="0" borderId="16" xfId="0" applyFont="1" applyBorder="1" applyAlignment="1">
      <alignment vertical="center"/>
    </xf>
    <xf numFmtId="3" fontId="12" fillId="0" borderId="12" xfId="0" applyNumberFormat="1" applyFont="1" applyBorder="1" applyAlignment="1">
      <alignment horizontal="right" vertical="center"/>
    </xf>
    <xf numFmtId="177" fontId="7" fillId="0" borderId="0" xfId="0" applyNumberFormat="1" applyFont="1" applyAlignment="1">
      <alignment/>
    </xf>
    <xf numFmtId="0" fontId="10" fillId="0" borderId="0" xfId="0" applyFont="1" applyBorder="1" applyAlignment="1">
      <alignment vertical="center"/>
    </xf>
    <xf numFmtId="3" fontId="7" fillId="0" borderId="15" xfId="0" applyNumberFormat="1" applyFont="1" applyBorder="1" applyAlignment="1">
      <alignment horizontal="right" vertical="center"/>
    </xf>
    <xf numFmtId="3" fontId="7" fillId="0" borderId="15" xfId="0" applyNumberFormat="1" applyFont="1" applyBorder="1" applyAlignment="1" quotePrefix="1">
      <alignment horizontal="right" vertical="center"/>
    </xf>
    <xf numFmtId="3" fontId="12" fillId="0" borderId="10" xfId="0" applyNumberFormat="1" applyFont="1" applyBorder="1" applyAlignment="1">
      <alignment horizontal="right" vertical="center"/>
    </xf>
    <xf numFmtId="0" fontId="7" fillId="0" borderId="17" xfId="0" applyFont="1" applyBorder="1" applyAlignment="1">
      <alignment horizontal="center" vertical="center"/>
    </xf>
    <xf numFmtId="3" fontId="7" fillId="0" borderId="12" xfId="0" applyNumberFormat="1" applyFont="1" applyBorder="1" applyAlignment="1">
      <alignment horizontal="right" vertical="center"/>
    </xf>
    <xf numFmtId="0" fontId="7" fillId="0" borderId="13" xfId="0" applyFont="1" applyBorder="1" applyAlignment="1">
      <alignment/>
    </xf>
    <xf numFmtId="0" fontId="8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Fill="1" applyBorder="1" applyAlignment="1">
      <alignment horizontal="left"/>
    </xf>
    <xf numFmtId="0" fontId="7" fillId="0" borderId="12" xfId="0" applyFont="1" applyFill="1" applyBorder="1" applyAlignment="1">
      <alignment/>
    </xf>
    <xf numFmtId="0" fontId="7" fillId="0" borderId="14" xfId="0" applyFont="1" applyFill="1" applyBorder="1" applyAlignment="1">
      <alignment horizontal="left"/>
    </xf>
    <xf numFmtId="0" fontId="10" fillId="0" borderId="15" xfId="0" applyFont="1" applyFill="1" applyBorder="1" applyAlignment="1">
      <alignment/>
    </xf>
    <xf numFmtId="0" fontId="10" fillId="0" borderId="0" xfId="0" applyFont="1" applyFill="1" applyBorder="1" applyAlignment="1" quotePrefix="1">
      <alignment horizontal="left"/>
    </xf>
    <xf numFmtId="0" fontId="10" fillId="0" borderId="0" xfId="0" applyFont="1" applyFill="1" applyAlignment="1">
      <alignment/>
    </xf>
    <xf numFmtId="0" fontId="10" fillId="0" borderId="0" xfId="0" applyFont="1" applyFill="1" applyBorder="1" applyAlignment="1">
      <alignment horizontal="left"/>
    </xf>
    <xf numFmtId="0" fontId="7" fillId="0" borderId="15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left"/>
    </xf>
    <xf numFmtId="0" fontId="7" fillId="0" borderId="16" xfId="0" applyFont="1" applyFill="1" applyBorder="1" applyAlignment="1">
      <alignment/>
    </xf>
    <xf numFmtId="0" fontId="8" fillId="0" borderId="0" xfId="0" applyFont="1" applyFill="1" applyAlignment="1">
      <alignment/>
    </xf>
    <xf numFmtId="0" fontId="7" fillId="0" borderId="13" xfId="0" applyFont="1" applyFill="1" applyBorder="1" applyAlignment="1">
      <alignment/>
    </xf>
    <xf numFmtId="0" fontId="7" fillId="0" borderId="17" xfId="0" applyFont="1" applyFill="1" applyBorder="1" applyAlignment="1">
      <alignment horizontal="left"/>
    </xf>
    <xf numFmtId="0" fontId="7" fillId="0" borderId="15" xfId="0" applyFont="1" applyFill="1" applyBorder="1" applyAlignment="1">
      <alignment horizontal="centerContinuous"/>
    </xf>
    <xf numFmtId="0" fontId="7" fillId="0" borderId="16" xfId="0" applyFont="1" applyFill="1" applyBorder="1" applyAlignment="1">
      <alignment horizontal="centerContinuous"/>
    </xf>
    <xf numFmtId="0" fontId="7" fillId="0" borderId="10" xfId="0" applyFont="1" applyFill="1" applyBorder="1" applyAlignment="1">
      <alignment/>
    </xf>
    <xf numFmtId="0" fontId="7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/>
    </xf>
    <xf numFmtId="0" fontId="11" fillId="0" borderId="15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7" fillId="0" borderId="0" xfId="0" applyFont="1" applyFill="1" applyAlignment="1">
      <alignment textRotation="180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3" fontId="4" fillId="0" borderId="0" xfId="0" applyNumberFormat="1" applyFont="1" applyFill="1" applyAlignment="1">
      <alignment/>
    </xf>
    <xf numFmtId="164" fontId="7" fillId="0" borderId="16" xfId="0" applyNumberFormat="1" applyFont="1" applyBorder="1" applyAlignment="1">
      <alignment horizontal="right" vertical="center"/>
    </xf>
    <xf numFmtId="164" fontId="7" fillId="0" borderId="18" xfId="0" applyNumberFormat="1" applyFont="1" applyBorder="1" applyAlignment="1">
      <alignment horizontal="right" vertical="center"/>
    </xf>
    <xf numFmtId="164" fontId="17" fillId="0" borderId="18" xfId="0" applyNumberFormat="1" applyFont="1" applyBorder="1" applyAlignment="1">
      <alignment horizontal="right" vertical="center"/>
    </xf>
    <xf numFmtId="173" fontId="9" fillId="0" borderId="18" xfId="42" applyNumberFormat="1" applyFont="1" applyBorder="1" applyAlignment="1">
      <alignment horizontal="right" vertical="center"/>
    </xf>
    <xf numFmtId="164" fontId="7" fillId="0" borderId="11" xfId="0" applyNumberFormat="1" applyFont="1" applyBorder="1" applyAlignment="1">
      <alignment horizontal="right" vertical="center"/>
    </xf>
    <xf numFmtId="164" fontId="7" fillId="0" borderId="22" xfId="0" applyNumberFormat="1" applyFont="1" applyBorder="1" applyAlignment="1">
      <alignment horizontal="right" vertical="center"/>
    </xf>
    <xf numFmtId="173" fontId="9" fillId="0" borderId="22" xfId="42" applyNumberFormat="1" applyFont="1" applyBorder="1" applyAlignment="1">
      <alignment horizontal="right" vertical="center"/>
    </xf>
    <xf numFmtId="3" fontId="7" fillId="0" borderId="15" xfId="42" applyNumberFormat="1" applyFont="1" applyFill="1" applyBorder="1" applyAlignment="1">
      <alignment horizontal="center"/>
    </xf>
    <xf numFmtId="3" fontId="10" fillId="0" borderId="18" xfId="42" applyNumberFormat="1" applyFont="1" applyFill="1" applyBorder="1" applyAlignment="1">
      <alignment horizontal="center"/>
    </xf>
    <xf numFmtId="3" fontId="7" fillId="0" borderId="18" xfId="42" applyNumberFormat="1" applyFont="1" applyFill="1" applyBorder="1" applyAlignment="1">
      <alignment horizontal="center"/>
    </xf>
    <xf numFmtId="3" fontId="7" fillId="0" borderId="0" xfId="42" applyNumberFormat="1" applyFont="1" applyFill="1" applyBorder="1" applyAlignment="1">
      <alignment horizontal="center"/>
    </xf>
    <xf numFmtId="3" fontId="9" fillId="0" borderId="23" xfId="42" applyNumberFormat="1" applyFont="1" applyFill="1" applyBorder="1" applyAlignment="1">
      <alignment horizontal="center"/>
    </xf>
    <xf numFmtId="3" fontId="7" fillId="0" borderId="16" xfId="42" applyNumberFormat="1" applyFont="1" applyFill="1" applyBorder="1" applyAlignment="1">
      <alignment horizontal="center"/>
    </xf>
    <xf numFmtId="3" fontId="9" fillId="0" borderId="18" xfId="42" applyNumberFormat="1" applyFont="1" applyFill="1" applyBorder="1" applyAlignment="1">
      <alignment horizontal="center"/>
    </xf>
    <xf numFmtId="3" fontId="10" fillId="0" borderId="15" xfId="42" applyNumberFormat="1" applyFont="1" applyFill="1" applyBorder="1" applyAlignment="1">
      <alignment horizontal="center"/>
    </xf>
    <xf numFmtId="3" fontId="10" fillId="0" borderId="0" xfId="42" applyNumberFormat="1" applyFont="1" applyFill="1" applyBorder="1" applyAlignment="1">
      <alignment horizontal="center"/>
    </xf>
    <xf numFmtId="3" fontId="28" fillId="0" borderId="23" xfId="42" applyNumberFormat="1" applyFont="1" applyFill="1" applyBorder="1" applyAlignment="1">
      <alignment horizontal="center"/>
    </xf>
    <xf numFmtId="3" fontId="7" fillId="0" borderId="18" xfId="42" applyNumberFormat="1" applyFont="1" applyFill="1" applyBorder="1" applyAlignment="1">
      <alignment horizontal="center" vertical="center"/>
    </xf>
    <xf numFmtId="3" fontId="9" fillId="0" borderId="23" xfId="42" applyNumberFormat="1" applyFont="1" applyFill="1" applyBorder="1" applyAlignment="1">
      <alignment horizontal="center" vertical="center"/>
    </xf>
    <xf numFmtId="3" fontId="9" fillId="0" borderId="18" xfId="42" applyNumberFormat="1" applyFont="1" applyFill="1" applyBorder="1" applyAlignment="1">
      <alignment horizontal="center" vertical="center"/>
    </xf>
    <xf numFmtId="3" fontId="7" fillId="0" borderId="15" xfId="42" applyNumberFormat="1" applyFont="1" applyFill="1" applyBorder="1" applyAlignment="1">
      <alignment horizontal="center" vertical="center"/>
    </xf>
    <xf numFmtId="3" fontId="10" fillId="0" borderId="18" xfId="42" applyNumberFormat="1" applyFont="1" applyFill="1" applyBorder="1" applyAlignment="1">
      <alignment horizontal="center" vertical="center"/>
    </xf>
    <xf numFmtId="3" fontId="7" fillId="0" borderId="0" xfId="42" applyNumberFormat="1" applyFont="1" applyFill="1" applyBorder="1" applyAlignment="1">
      <alignment horizontal="center" vertical="center"/>
    </xf>
    <xf numFmtId="3" fontId="7" fillId="0" borderId="16" xfId="42" applyNumberFormat="1" applyFont="1" applyFill="1" applyBorder="1" applyAlignment="1">
      <alignment horizontal="center" vertical="center"/>
    </xf>
    <xf numFmtId="3" fontId="7" fillId="0" borderId="24" xfId="42" applyNumberFormat="1" applyFont="1" applyFill="1" applyBorder="1" applyAlignment="1">
      <alignment horizontal="center"/>
    </xf>
    <xf numFmtId="3" fontId="7" fillId="0" borderId="17" xfId="42" applyNumberFormat="1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3" fontId="10" fillId="0" borderId="15" xfId="42" applyNumberFormat="1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left"/>
    </xf>
    <xf numFmtId="0" fontId="10" fillId="0" borderId="16" xfId="0" applyFont="1" applyFill="1" applyBorder="1" applyAlignment="1" quotePrefix="1">
      <alignment horizontal="left"/>
    </xf>
    <xf numFmtId="0" fontId="10" fillId="0" borderId="16" xfId="0" applyFont="1" applyFill="1" applyBorder="1" applyAlignment="1">
      <alignment/>
    </xf>
    <xf numFmtId="0" fontId="7" fillId="0" borderId="16" xfId="0" applyFont="1" applyFill="1" applyBorder="1" applyAlignment="1">
      <alignment wrapText="1"/>
    </xf>
    <xf numFmtId="3" fontId="10" fillId="0" borderId="0" xfId="0" applyNumberFormat="1" applyFont="1" applyFill="1" applyAlignment="1">
      <alignment/>
    </xf>
    <xf numFmtId="172" fontId="7" fillId="0" borderId="0" xfId="0" applyNumberFormat="1" applyFont="1" applyAlignment="1">
      <alignment/>
    </xf>
    <xf numFmtId="173" fontId="9" fillId="0" borderId="24" xfId="42" applyNumberFormat="1" applyFont="1" applyBorder="1" applyAlignment="1">
      <alignment horizontal="right" vertical="center"/>
    </xf>
    <xf numFmtId="164" fontId="7" fillId="0" borderId="17" xfId="0" applyNumberFormat="1" applyFont="1" applyBorder="1" applyAlignment="1">
      <alignment horizontal="right" vertical="center"/>
    </xf>
    <xf numFmtId="164" fontId="7" fillId="0" borderId="24" xfId="0" applyNumberFormat="1" applyFont="1" applyBorder="1" applyAlignment="1">
      <alignment horizontal="right" vertical="center"/>
    </xf>
    <xf numFmtId="164" fontId="17" fillId="0" borderId="24" xfId="0" applyNumberFormat="1" applyFont="1" applyBorder="1" applyAlignment="1">
      <alignment horizontal="right" vertical="center"/>
    </xf>
    <xf numFmtId="3" fontId="17" fillId="0" borderId="0" xfId="0" applyNumberFormat="1" applyFont="1" applyAlignment="1">
      <alignment/>
    </xf>
    <xf numFmtId="3" fontId="28" fillId="0" borderId="23" xfId="42" applyNumberFormat="1" applyFont="1" applyFill="1" applyBorder="1" applyAlignment="1">
      <alignment horizontal="center" vertical="center"/>
    </xf>
    <xf numFmtId="3" fontId="10" fillId="0" borderId="16" xfId="42" applyNumberFormat="1" applyFont="1" applyFill="1" applyBorder="1" applyAlignment="1">
      <alignment horizontal="center" vertical="center"/>
    </xf>
    <xf numFmtId="3" fontId="28" fillId="0" borderId="18" xfId="42" applyNumberFormat="1" applyFont="1" applyFill="1" applyBorder="1" applyAlignment="1">
      <alignment horizontal="center" vertical="center"/>
    </xf>
    <xf numFmtId="3" fontId="10" fillId="0" borderId="16" xfId="42" applyNumberFormat="1" applyFont="1" applyFill="1" applyBorder="1" applyAlignment="1">
      <alignment horizontal="center"/>
    </xf>
    <xf numFmtId="3" fontId="28" fillId="0" borderId="18" xfId="42" applyNumberFormat="1" applyFont="1" applyFill="1" applyBorder="1" applyAlignment="1">
      <alignment horizontal="center"/>
    </xf>
    <xf numFmtId="0" fontId="17" fillId="0" borderId="14" xfId="0" applyFont="1" applyBorder="1" applyAlignment="1">
      <alignment horizontal="center"/>
    </xf>
    <xf numFmtId="3" fontId="17" fillId="0" borderId="12" xfId="42" applyNumberFormat="1" applyFont="1" applyBorder="1" applyAlignment="1">
      <alignment/>
    </xf>
    <xf numFmtId="3" fontId="17" fillId="0" borderId="17" xfId="42" applyNumberFormat="1" applyFont="1" applyBorder="1" applyAlignment="1">
      <alignment/>
    </xf>
    <xf numFmtId="3" fontId="17" fillId="0" borderId="14" xfId="42" applyNumberFormat="1" applyFont="1" applyBorder="1" applyAlignment="1">
      <alignment/>
    </xf>
    <xf numFmtId="3" fontId="7" fillId="0" borderId="12" xfId="42" applyNumberFormat="1" applyFont="1" applyFill="1" applyBorder="1" applyAlignment="1">
      <alignment horizontal="center"/>
    </xf>
    <xf numFmtId="164" fontId="17" fillId="0" borderId="0" xfId="0" applyNumberFormat="1" applyFont="1" applyAlignment="1">
      <alignment/>
    </xf>
    <xf numFmtId="172" fontId="17" fillId="0" borderId="24" xfId="0" applyNumberFormat="1" applyFont="1" applyFill="1" applyBorder="1" applyAlignment="1">
      <alignment horizontal="right" vertical="center"/>
    </xf>
    <xf numFmtId="172" fontId="17" fillId="0" borderId="18" xfId="0" applyNumberFormat="1" applyFont="1" applyFill="1" applyBorder="1" applyAlignment="1">
      <alignment horizontal="right"/>
    </xf>
    <xf numFmtId="172" fontId="17" fillId="0" borderId="18" xfId="0" applyNumberFormat="1" applyFont="1" applyFill="1" applyBorder="1" applyAlignment="1">
      <alignment horizontal="right" vertical="center"/>
    </xf>
    <xf numFmtId="172" fontId="17" fillId="0" borderId="22" xfId="0" applyNumberFormat="1" applyFont="1" applyFill="1" applyBorder="1" applyAlignment="1">
      <alignment horizontal="right" vertical="center"/>
    </xf>
    <xf numFmtId="172" fontId="17" fillId="0" borderId="21" xfId="0" applyNumberFormat="1" applyFont="1" applyFill="1" applyBorder="1" applyAlignment="1">
      <alignment horizontal="right"/>
    </xf>
    <xf numFmtId="172" fontId="7" fillId="0" borderId="19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/>
    </xf>
    <xf numFmtId="172" fontId="17" fillId="0" borderId="24" xfId="0" applyNumberFormat="1" applyFont="1" applyFill="1" applyBorder="1" applyAlignment="1">
      <alignment horizontal="right"/>
    </xf>
    <xf numFmtId="172" fontId="7" fillId="0" borderId="21" xfId="0" applyNumberFormat="1" applyFont="1" applyFill="1" applyBorder="1" applyAlignment="1">
      <alignment horizontal="right"/>
    </xf>
    <xf numFmtId="172" fontId="22" fillId="0" borderId="18" xfId="0" applyNumberFormat="1" applyFont="1" applyFill="1" applyBorder="1" applyAlignment="1">
      <alignment horizontal="right"/>
    </xf>
    <xf numFmtId="3" fontId="17" fillId="0" borderId="12" xfId="42" applyNumberFormat="1" applyFont="1" applyFill="1" applyBorder="1" applyAlignment="1">
      <alignment vertical="center"/>
    </xf>
    <xf numFmtId="3" fontId="17" fillId="0" borderId="14" xfId="42" applyNumberFormat="1" applyFont="1" applyFill="1" applyBorder="1" applyAlignment="1">
      <alignment vertical="center"/>
    </xf>
    <xf numFmtId="3" fontId="17" fillId="0" borderId="16" xfId="42" applyNumberFormat="1" applyFont="1" applyFill="1" applyBorder="1" applyAlignment="1">
      <alignment vertical="center"/>
    </xf>
    <xf numFmtId="3" fontId="17" fillId="0" borderId="17" xfId="42" applyNumberFormat="1" applyFont="1" applyFill="1" applyBorder="1" applyAlignment="1">
      <alignment vertical="center"/>
    </xf>
    <xf numFmtId="3" fontId="17" fillId="0" borderId="0" xfId="42" applyNumberFormat="1" applyFont="1" applyFill="1" applyBorder="1" applyAlignment="1">
      <alignment vertical="center"/>
    </xf>
    <xf numFmtId="3" fontId="7" fillId="0" borderId="0" xfId="0" applyNumberFormat="1" applyFont="1" applyFill="1" applyAlignment="1">
      <alignment/>
    </xf>
    <xf numFmtId="3" fontId="17" fillId="0" borderId="15" xfId="42" applyNumberFormat="1" applyFont="1" applyFill="1" applyBorder="1" applyAlignment="1">
      <alignment vertical="center"/>
    </xf>
    <xf numFmtId="3" fontId="7" fillId="0" borderId="15" xfId="42" applyNumberFormat="1" applyFont="1" applyFill="1" applyBorder="1" applyAlignment="1">
      <alignment vertical="center"/>
    </xf>
    <xf numFmtId="3" fontId="17" fillId="0" borderId="0" xfId="42" applyNumberFormat="1" applyFont="1" applyBorder="1" applyAlignment="1">
      <alignment/>
    </xf>
    <xf numFmtId="3" fontId="17" fillId="0" borderId="16" xfId="42" applyNumberFormat="1" applyFont="1" applyBorder="1" applyAlignment="1">
      <alignment/>
    </xf>
    <xf numFmtId="0" fontId="0" fillId="0" borderId="0" xfId="0" applyFill="1" applyAlignment="1">
      <alignment/>
    </xf>
    <xf numFmtId="0" fontId="1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7" fillId="0" borderId="0" xfId="0" applyFont="1" applyFill="1" applyAlignment="1">
      <alignment/>
    </xf>
    <xf numFmtId="3" fontId="18" fillId="0" borderId="15" xfId="0" applyNumberFormat="1" applyFont="1" applyFill="1" applyBorder="1" applyAlignment="1">
      <alignment horizontal="center" vertical="center" wrapText="1"/>
    </xf>
    <xf numFmtId="164" fontId="7" fillId="0" borderId="17" xfId="0" applyNumberFormat="1" applyFont="1" applyFill="1" applyBorder="1" applyAlignment="1">
      <alignment horizontal="right"/>
    </xf>
    <xf numFmtId="164" fontId="7" fillId="0" borderId="24" xfId="0" applyNumberFormat="1" applyFont="1" applyFill="1" applyBorder="1" applyAlignment="1">
      <alignment horizontal="right"/>
    </xf>
    <xf numFmtId="164" fontId="17" fillId="0" borderId="24" xfId="0" applyNumberFormat="1" applyFont="1" applyFill="1" applyBorder="1" applyAlignment="1">
      <alignment horizontal="right"/>
    </xf>
    <xf numFmtId="164" fontId="7" fillId="0" borderId="16" xfId="0" applyNumberFormat="1" applyFont="1" applyFill="1" applyBorder="1" applyAlignment="1">
      <alignment horizontal="right"/>
    </xf>
    <xf numFmtId="173" fontId="9" fillId="0" borderId="18" xfId="42" applyNumberFormat="1" applyFont="1" applyFill="1" applyBorder="1" applyAlignment="1">
      <alignment horizontal="right"/>
    </xf>
    <xf numFmtId="164" fontId="7" fillId="0" borderId="18" xfId="0" applyNumberFormat="1" applyFont="1" applyFill="1" applyBorder="1" applyAlignment="1">
      <alignment horizontal="right"/>
    </xf>
    <xf numFmtId="164" fontId="17" fillId="0" borderId="18" xfId="0" applyNumberFormat="1" applyFont="1" applyFill="1" applyBorder="1" applyAlignment="1">
      <alignment horizontal="right"/>
    </xf>
    <xf numFmtId="164" fontId="7" fillId="0" borderId="16" xfId="0" applyNumberFormat="1" applyFont="1" applyFill="1" applyBorder="1" applyAlignment="1">
      <alignment horizontal="right" vertical="center"/>
    </xf>
    <xf numFmtId="164" fontId="7" fillId="0" borderId="18" xfId="0" applyNumberFormat="1" applyFont="1" applyFill="1" applyBorder="1" applyAlignment="1">
      <alignment horizontal="right" vertical="center"/>
    </xf>
    <xf numFmtId="164" fontId="17" fillId="0" borderId="18" xfId="0" applyNumberFormat="1" applyFont="1" applyFill="1" applyBorder="1" applyAlignment="1">
      <alignment horizontal="right" vertical="center"/>
    </xf>
    <xf numFmtId="164" fontId="7" fillId="0" borderId="11" xfId="0" applyNumberFormat="1" applyFont="1" applyFill="1" applyBorder="1" applyAlignment="1">
      <alignment horizontal="right" vertical="center"/>
    </xf>
    <xf numFmtId="164" fontId="7" fillId="0" borderId="22" xfId="0" applyNumberFormat="1" applyFont="1" applyFill="1" applyBorder="1" applyAlignment="1">
      <alignment horizontal="right" vertical="center"/>
    </xf>
    <xf numFmtId="173" fontId="9" fillId="0" borderId="18" xfId="42" applyNumberFormat="1" applyFont="1" applyFill="1" applyBorder="1" applyAlignment="1">
      <alignment horizontal="right" vertical="center"/>
    </xf>
    <xf numFmtId="164" fontId="17" fillId="0" borderId="22" xfId="0" applyNumberFormat="1" applyFont="1" applyFill="1" applyBorder="1" applyAlignment="1">
      <alignment horizontal="right" vertical="center"/>
    </xf>
    <xf numFmtId="164" fontId="7" fillId="0" borderId="20" xfId="0" applyNumberFormat="1" applyFont="1" applyFill="1" applyBorder="1" applyAlignment="1">
      <alignment horizontal="right"/>
    </xf>
    <xf numFmtId="164" fontId="7" fillId="0" borderId="21" xfId="0" applyNumberFormat="1" applyFont="1" applyFill="1" applyBorder="1" applyAlignment="1">
      <alignment horizontal="right"/>
    </xf>
    <xf numFmtId="164" fontId="17" fillId="0" borderId="21" xfId="0" applyNumberFormat="1" applyFont="1" applyFill="1" applyBorder="1" applyAlignment="1">
      <alignment horizontal="right"/>
    </xf>
    <xf numFmtId="164" fontId="7" fillId="0" borderId="0" xfId="0" applyNumberFormat="1" applyFont="1" applyFill="1" applyBorder="1" applyAlignment="1">
      <alignment horizontal="right"/>
    </xf>
    <xf numFmtId="164" fontId="17" fillId="0" borderId="0" xfId="0" applyNumberFormat="1" applyFont="1" applyFill="1" applyBorder="1" applyAlignment="1">
      <alignment horizontal="right"/>
    </xf>
    <xf numFmtId="164" fontId="17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23" fillId="0" borderId="0" xfId="0" applyFont="1" applyFill="1" applyAlignment="1">
      <alignment/>
    </xf>
    <xf numFmtId="164" fontId="7" fillId="0" borderId="17" xfId="0" applyNumberFormat="1" applyFont="1" applyFill="1" applyBorder="1" applyAlignment="1">
      <alignment horizontal="right" vertical="center"/>
    </xf>
    <xf numFmtId="164" fontId="7" fillId="0" borderId="24" xfId="0" applyNumberFormat="1" applyFont="1" applyFill="1" applyBorder="1" applyAlignment="1">
      <alignment horizontal="right" vertical="center"/>
    </xf>
    <xf numFmtId="164" fontId="17" fillId="0" borderId="24" xfId="0" applyNumberFormat="1" applyFont="1" applyFill="1" applyBorder="1" applyAlignment="1">
      <alignment horizontal="right" vertical="center"/>
    </xf>
    <xf numFmtId="3" fontId="31" fillId="0" borderId="15" xfId="0" applyNumberFormat="1" applyFont="1" applyFill="1" applyBorder="1" applyAlignment="1">
      <alignment horizontal="center" vertical="center" wrapText="1"/>
    </xf>
    <xf numFmtId="164" fontId="9" fillId="0" borderId="17" xfId="0" applyNumberFormat="1" applyFont="1" applyFill="1" applyBorder="1" applyAlignment="1">
      <alignment horizontal="right" vertical="center"/>
    </xf>
    <xf numFmtId="164" fontId="9" fillId="0" borderId="24" xfId="0" applyNumberFormat="1" applyFont="1" applyFill="1" applyBorder="1" applyAlignment="1">
      <alignment horizontal="right" vertical="center"/>
    </xf>
    <xf numFmtId="173" fontId="9" fillId="0" borderId="24" xfId="42" applyNumberFormat="1" applyFont="1" applyFill="1" applyBorder="1" applyAlignment="1">
      <alignment horizontal="right" vertical="center"/>
    </xf>
    <xf numFmtId="164" fontId="22" fillId="0" borderId="24" xfId="0" applyNumberFormat="1" applyFont="1" applyFill="1" applyBorder="1" applyAlignment="1">
      <alignment horizontal="right" vertical="center"/>
    </xf>
    <xf numFmtId="164" fontId="9" fillId="0" borderId="16" xfId="0" applyNumberFormat="1" applyFont="1" applyFill="1" applyBorder="1" applyAlignment="1">
      <alignment horizontal="right"/>
    </xf>
    <xf numFmtId="173" fontId="9" fillId="0" borderId="18" xfId="42" applyNumberFormat="1" applyFont="1" applyFill="1" applyBorder="1" applyAlignment="1">
      <alignment horizontal="right"/>
    </xf>
    <xf numFmtId="164" fontId="9" fillId="0" borderId="18" xfId="0" applyNumberFormat="1" applyFont="1" applyFill="1" applyBorder="1" applyAlignment="1">
      <alignment horizontal="right"/>
    </xf>
    <xf numFmtId="164" fontId="22" fillId="0" borderId="18" xfId="0" applyNumberFormat="1" applyFont="1" applyFill="1" applyBorder="1" applyAlignment="1">
      <alignment horizontal="right"/>
    </xf>
    <xf numFmtId="164" fontId="9" fillId="0" borderId="16" xfId="0" applyNumberFormat="1" applyFont="1" applyFill="1" applyBorder="1" applyAlignment="1">
      <alignment horizontal="right" vertical="center"/>
    </xf>
    <xf numFmtId="173" fontId="9" fillId="0" borderId="18" xfId="42" applyNumberFormat="1" applyFont="1" applyFill="1" applyBorder="1" applyAlignment="1">
      <alignment horizontal="right" vertical="center"/>
    </xf>
    <xf numFmtId="164" fontId="9" fillId="0" borderId="18" xfId="0" applyNumberFormat="1" applyFont="1" applyFill="1" applyBorder="1" applyAlignment="1">
      <alignment horizontal="right" vertical="center"/>
    </xf>
    <xf numFmtId="164" fontId="22" fillId="0" borderId="18" xfId="0" applyNumberFormat="1" applyFont="1" applyFill="1" applyBorder="1" applyAlignment="1">
      <alignment horizontal="right" vertical="center"/>
    </xf>
    <xf numFmtId="164" fontId="9" fillId="0" borderId="11" xfId="0" applyNumberFormat="1" applyFont="1" applyFill="1" applyBorder="1" applyAlignment="1">
      <alignment horizontal="right" vertical="center"/>
    </xf>
    <xf numFmtId="164" fontId="9" fillId="0" borderId="22" xfId="0" applyNumberFormat="1" applyFont="1" applyFill="1" applyBorder="1" applyAlignment="1">
      <alignment horizontal="right" vertical="center"/>
    </xf>
    <xf numFmtId="164" fontId="22" fillId="0" borderId="22" xfId="0" applyNumberFormat="1" applyFont="1" applyFill="1" applyBorder="1" applyAlignment="1">
      <alignment horizontal="right" vertical="center"/>
    </xf>
    <xf numFmtId="164" fontId="9" fillId="0" borderId="20" xfId="0" applyNumberFormat="1" applyFont="1" applyFill="1" applyBorder="1" applyAlignment="1">
      <alignment horizontal="right"/>
    </xf>
    <xf numFmtId="164" fontId="9" fillId="0" borderId="21" xfId="0" applyNumberFormat="1" applyFont="1" applyFill="1" applyBorder="1" applyAlignment="1">
      <alignment horizontal="right"/>
    </xf>
    <xf numFmtId="164" fontId="22" fillId="0" borderId="21" xfId="0" applyNumberFormat="1" applyFont="1" applyFill="1" applyBorder="1" applyAlignment="1">
      <alignment horizontal="right"/>
    </xf>
    <xf numFmtId="164" fontId="7" fillId="0" borderId="0" xfId="0" applyNumberFormat="1" applyFont="1" applyAlignment="1">
      <alignment/>
    </xf>
    <xf numFmtId="0" fontId="5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7" fillId="0" borderId="16" xfId="0" applyFont="1" applyFill="1" applyBorder="1" applyAlignment="1">
      <alignment horizontal="center"/>
    </xf>
    <xf numFmtId="49" fontId="7" fillId="0" borderId="18" xfId="0" applyNumberFormat="1" applyFont="1" applyFill="1" applyBorder="1" applyAlignment="1">
      <alignment horizontal="center"/>
    </xf>
    <xf numFmtId="0" fontId="17" fillId="0" borderId="0" xfId="0" applyFont="1" applyFill="1" applyAlignment="1" quotePrefix="1">
      <alignment horizontal="right"/>
    </xf>
    <xf numFmtId="0" fontId="7" fillId="0" borderId="18" xfId="0" applyFont="1" applyFill="1" applyBorder="1" applyAlignment="1">
      <alignment/>
    </xf>
    <xf numFmtId="176" fontId="7" fillId="0" borderId="24" xfId="0" applyNumberFormat="1" applyFont="1" applyFill="1" applyBorder="1" applyAlignment="1">
      <alignment/>
    </xf>
    <xf numFmtId="2" fontId="17" fillId="0" borderId="0" xfId="0" applyNumberFormat="1" applyFont="1" applyFill="1" applyAlignment="1">
      <alignment/>
    </xf>
    <xf numFmtId="176" fontId="10" fillId="0" borderId="18" xfId="42" applyNumberFormat="1" applyFont="1" applyFill="1" applyBorder="1" applyAlignment="1">
      <alignment/>
    </xf>
    <xf numFmtId="176" fontId="7" fillId="0" borderId="18" xfId="42" applyNumberFormat="1" applyFont="1" applyFill="1" applyBorder="1" applyAlignment="1">
      <alignment/>
    </xf>
    <xf numFmtId="176" fontId="7" fillId="0" borderId="18" xfId="42" applyNumberFormat="1" applyFont="1" applyFill="1" applyBorder="1" applyAlignment="1">
      <alignment vertical="center"/>
    </xf>
    <xf numFmtId="176" fontId="7" fillId="0" borderId="18" xfId="42" applyNumberFormat="1" applyFont="1" applyFill="1" applyBorder="1" applyAlignment="1" quotePrefix="1">
      <alignment/>
    </xf>
    <xf numFmtId="0" fontId="8" fillId="0" borderId="15" xfId="0" applyFont="1" applyFill="1" applyBorder="1" applyAlignment="1">
      <alignment horizontal="left"/>
    </xf>
    <xf numFmtId="0" fontId="8" fillId="0" borderId="15" xfId="0" applyFont="1" applyFill="1" applyBorder="1" applyAlignment="1" quotePrefix="1">
      <alignment/>
    </xf>
    <xf numFmtId="0" fontId="7" fillId="0" borderId="11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176" fontId="7" fillId="0" borderId="24" xfId="42" applyNumberFormat="1" applyFont="1" applyFill="1" applyBorder="1" applyAlignment="1">
      <alignment/>
    </xf>
    <xf numFmtId="0" fontId="7" fillId="0" borderId="11" xfId="0" applyFont="1" applyFill="1" applyBorder="1" applyAlignment="1">
      <alignment horizontal="left"/>
    </xf>
    <xf numFmtId="176" fontId="7" fillId="0" borderId="22" xfId="42" applyNumberFormat="1" applyFont="1" applyFill="1" applyBorder="1" applyAlignment="1">
      <alignment/>
    </xf>
    <xf numFmtId="0" fontId="17" fillId="0" borderId="0" xfId="0" applyFont="1" applyFill="1" applyBorder="1" applyAlignment="1">
      <alignment horizontal="center"/>
    </xf>
    <xf numFmtId="176" fontId="7" fillId="0" borderId="0" xfId="42" applyNumberFormat="1" applyFont="1" applyFill="1" applyBorder="1" applyAlignment="1">
      <alignment/>
    </xf>
    <xf numFmtId="176" fontId="7" fillId="0" borderId="0" xfId="0" applyNumberFormat="1" applyFont="1" applyFill="1" applyAlignment="1">
      <alignment/>
    </xf>
    <xf numFmtId="0" fontId="8" fillId="0" borderId="0" xfId="0" applyFont="1" applyFill="1" applyAlignment="1" quotePrefix="1">
      <alignment horizontal="right"/>
    </xf>
    <xf numFmtId="0" fontId="8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2" fontId="32" fillId="0" borderId="0" xfId="39" applyNumberFormat="1" applyFont="1" applyFill="1" applyAlignment="1">
      <alignment/>
    </xf>
    <xf numFmtId="0" fontId="0" fillId="0" borderId="0" xfId="0" applyFont="1" applyFill="1" applyAlignment="1">
      <alignment/>
    </xf>
    <xf numFmtId="0" fontId="7" fillId="0" borderId="0" xfId="54" applyFont="1" applyFill="1">
      <alignment/>
      <protection/>
    </xf>
    <xf numFmtId="0" fontId="12" fillId="0" borderId="0" xfId="54" applyFont="1" applyFill="1">
      <alignment/>
      <protection/>
    </xf>
    <xf numFmtId="3" fontId="12" fillId="0" borderId="0" xfId="54" applyNumberFormat="1" applyFont="1" applyFill="1">
      <alignment/>
      <protection/>
    </xf>
    <xf numFmtId="0" fontId="7" fillId="0" borderId="12" xfId="54" applyFont="1" applyFill="1" applyBorder="1">
      <alignment/>
      <protection/>
    </xf>
    <xf numFmtId="0" fontId="7" fillId="0" borderId="19" xfId="54" applyFont="1" applyFill="1" applyBorder="1" applyAlignment="1">
      <alignment horizontal="center" vertical="center"/>
      <protection/>
    </xf>
    <xf numFmtId="0" fontId="7" fillId="0" borderId="10" xfId="54" applyFont="1" applyFill="1" applyBorder="1">
      <alignment/>
      <protection/>
    </xf>
    <xf numFmtId="0" fontId="7" fillId="0" borderId="21" xfId="54" applyFont="1" applyFill="1" applyBorder="1" applyAlignment="1">
      <alignment horizontal="center" vertical="center"/>
      <protection/>
    </xf>
    <xf numFmtId="0" fontId="7" fillId="0" borderId="15" xfId="54" applyFont="1" applyFill="1" applyBorder="1">
      <alignment/>
      <protection/>
    </xf>
    <xf numFmtId="0" fontId="7" fillId="0" borderId="16" xfId="54" applyFont="1" applyFill="1" applyBorder="1" applyAlignment="1">
      <alignment/>
      <protection/>
    </xf>
    <xf numFmtId="0" fontId="10" fillId="0" borderId="15" xfId="54" applyFont="1" applyFill="1" applyBorder="1">
      <alignment/>
      <protection/>
    </xf>
    <xf numFmtId="0" fontId="10" fillId="0" borderId="16" xfId="54" applyFont="1" applyFill="1" applyBorder="1">
      <alignment/>
      <protection/>
    </xf>
    <xf numFmtId="0" fontId="10" fillId="0" borderId="0" xfId="54" applyFont="1" applyFill="1">
      <alignment/>
      <protection/>
    </xf>
    <xf numFmtId="0" fontId="7" fillId="0" borderId="16" xfId="54" applyFont="1" applyFill="1" applyBorder="1" applyAlignment="1">
      <alignment wrapText="1"/>
      <protection/>
    </xf>
    <xf numFmtId="0" fontId="7" fillId="0" borderId="0" xfId="54" applyFont="1" applyFill="1" applyAlignment="1">
      <alignment/>
      <protection/>
    </xf>
    <xf numFmtId="0" fontId="7" fillId="0" borderId="15" xfId="54" applyFont="1" applyFill="1" applyBorder="1" applyAlignment="1">
      <alignment vertical="center"/>
      <protection/>
    </xf>
    <xf numFmtId="0" fontId="7" fillId="0" borderId="0" xfId="54" applyFont="1" applyFill="1" applyAlignment="1">
      <alignment vertical="center"/>
      <protection/>
    </xf>
    <xf numFmtId="0" fontId="7" fillId="0" borderId="15" xfId="54" applyFont="1" applyFill="1" applyBorder="1" applyAlignment="1">
      <alignment vertical="top"/>
      <protection/>
    </xf>
    <xf numFmtId="0" fontId="7" fillId="0" borderId="0" xfId="54" applyFont="1" applyFill="1" applyAlignment="1">
      <alignment vertical="top"/>
      <protection/>
    </xf>
    <xf numFmtId="0" fontId="7" fillId="0" borderId="0" xfId="54" applyFont="1" applyFill="1" applyAlignment="1">
      <alignment wrapText="1"/>
      <protection/>
    </xf>
    <xf numFmtId="0" fontId="7" fillId="0" borderId="12" xfId="54" applyFont="1" applyFill="1" applyBorder="1" applyAlignment="1">
      <alignment horizontal="center"/>
      <protection/>
    </xf>
    <xf numFmtId="0" fontId="7" fillId="0" borderId="17" xfId="54" applyFont="1" applyFill="1" applyBorder="1" applyAlignment="1">
      <alignment horizontal="center"/>
      <protection/>
    </xf>
    <xf numFmtId="0" fontId="7" fillId="0" borderId="0" xfId="54" applyFont="1" applyFill="1" applyAlignment="1">
      <alignment horizontal="center"/>
      <protection/>
    </xf>
    <xf numFmtId="0" fontId="4" fillId="0" borderId="10" xfId="54" applyFont="1" applyFill="1" applyBorder="1">
      <alignment/>
      <protection/>
    </xf>
    <xf numFmtId="0" fontId="7" fillId="0" borderId="13" xfId="54" applyFont="1" applyFill="1" applyBorder="1" applyAlignment="1">
      <alignment horizontal="center" wrapText="1"/>
      <protection/>
    </xf>
    <xf numFmtId="0" fontId="4" fillId="0" borderId="0" xfId="54" applyFont="1" applyFill="1">
      <alignment/>
      <protection/>
    </xf>
    <xf numFmtId="0" fontId="8" fillId="0" borderId="0" xfId="54" applyFont="1" applyFill="1">
      <alignment/>
      <protection/>
    </xf>
    <xf numFmtId="164" fontId="7" fillId="0" borderId="12" xfId="54" applyNumberFormat="1" applyFont="1" applyFill="1" applyBorder="1" applyAlignment="1">
      <alignment horizontal="right"/>
      <protection/>
    </xf>
    <xf numFmtId="164" fontId="7" fillId="0" borderId="15" xfId="54" applyNumberFormat="1" applyFont="1" applyFill="1" applyBorder="1" applyAlignment="1">
      <alignment horizontal="right"/>
      <protection/>
    </xf>
    <xf numFmtId="164" fontId="7" fillId="0" borderId="24" xfId="54" applyNumberFormat="1" applyFont="1" applyFill="1" applyBorder="1" applyAlignment="1">
      <alignment horizontal="right"/>
      <protection/>
    </xf>
    <xf numFmtId="164" fontId="7" fillId="0" borderId="18" xfId="54" applyNumberFormat="1" applyFont="1" applyFill="1" applyBorder="1" applyAlignment="1">
      <alignment horizontal="right"/>
      <protection/>
    </xf>
    <xf numFmtId="164" fontId="7" fillId="0" borderId="0" xfId="54" applyNumberFormat="1" applyFont="1" applyFill="1" applyBorder="1" applyAlignment="1">
      <alignment horizontal="right"/>
      <protection/>
    </xf>
    <xf numFmtId="164" fontId="10" fillId="0" borderId="18" xfId="54" applyNumberFormat="1" applyFont="1" applyFill="1" applyBorder="1" applyAlignment="1">
      <alignment horizontal="right"/>
      <protection/>
    </xf>
    <xf numFmtId="164" fontId="10" fillId="0" borderId="0" xfId="54" applyNumberFormat="1" applyFont="1" applyFill="1" applyBorder="1" applyAlignment="1">
      <alignment horizontal="right"/>
      <protection/>
    </xf>
    <xf numFmtId="164" fontId="7" fillId="0" borderId="15" xfId="54" applyNumberFormat="1" applyFont="1" applyFill="1" applyBorder="1" applyAlignment="1">
      <alignment horizontal="right" vertical="center"/>
      <protection/>
    </xf>
    <xf numFmtId="164" fontId="7" fillId="0" borderId="18" xfId="54" applyNumberFormat="1" applyFont="1" applyFill="1" applyBorder="1" applyAlignment="1">
      <alignment horizontal="right" vertical="center"/>
      <protection/>
    </xf>
    <xf numFmtId="164" fontId="7" fillId="0" borderId="16" xfId="54" applyNumberFormat="1" applyFont="1" applyFill="1" applyBorder="1" applyAlignment="1">
      <alignment horizontal="right" vertical="center"/>
      <protection/>
    </xf>
    <xf numFmtId="164" fontId="7" fillId="0" borderId="22" xfId="54" applyNumberFormat="1" applyFont="1" applyFill="1" applyBorder="1" applyAlignment="1">
      <alignment horizontal="right"/>
      <protection/>
    </xf>
    <xf numFmtId="164" fontId="4" fillId="0" borderId="10" xfId="54" applyNumberFormat="1" applyFont="1" applyFill="1" applyBorder="1" applyAlignment="1">
      <alignment horizontal="right"/>
      <protection/>
    </xf>
    <xf numFmtId="164" fontId="4" fillId="0" borderId="22" xfId="54" applyNumberFormat="1" applyFont="1" applyFill="1" applyBorder="1" applyAlignment="1">
      <alignment horizontal="right"/>
      <protection/>
    </xf>
    <xf numFmtId="42" fontId="7" fillId="0" borderId="15" xfId="54" applyNumberFormat="1" applyFont="1" applyFill="1" applyBorder="1" applyAlignment="1">
      <alignment horizontal="center"/>
      <protection/>
    </xf>
    <xf numFmtId="42" fontId="7" fillId="0" borderId="18" xfId="54" applyNumberFormat="1" applyFont="1" applyFill="1" applyBorder="1" applyAlignment="1">
      <alignment horizontal="center"/>
      <protection/>
    </xf>
    <xf numFmtId="0" fontId="7" fillId="0" borderId="24" xfId="0" applyFont="1" applyFill="1" applyBorder="1" applyAlignment="1">
      <alignment horizontal="centerContinuous"/>
    </xf>
    <xf numFmtId="0" fontId="7" fillId="0" borderId="22" xfId="0" applyFont="1" applyFill="1" applyBorder="1" applyAlignment="1">
      <alignment horizontal="centerContinuous" vertical="top"/>
    </xf>
    <xf numFmtId="164" fontId="7" fillId="0" borderId="0" xfId="54" applyNumberFormat="1" applyFont="1" applyFill="1">
      <alignment/>
      <protection/>
    </xf>
    <xf numFmtId="0" fontId="5" fillId="0" borderId="0" xfId="54" applyFont="1" applyFill="1">
      <alignment/>
      <protection/>
    </xf>
    <xf numFmtId="0" fontId="37" fillId="0" borderId="0" xfId="0" applyFont="1" applyAlignment="1">
      <alignment/>
    </xf>
    <xf numFmtId="0" fontId="5" fillId="0" borderId="0" xfId="0" applyFont="1" applyBorder="1" applyAlignment="1" quotePrefix="1">
      <alignment horizontal="left"/>
    </xf>
    <xf numFmtId="172" fontId="7" fillId="0" borderId="24" xfId="0" applyNumberFormat="1" applyFont="1" applyFill="1" applyBorder="1" applyAlignment="1">
      <alignment horizontal="right"/>
    </xf>
    <xf numFmtId="172" fontId="7" fillId="0" borderId="18" xfId="0" applyNumberFormat="1" applyFont="1" applyFill="1" applyBorder="1" applyAlignment="1">
      <alignment horizontal="right"/>
    </xf>
    <xf numFmtId="172" fontId="7" fillId="0" borderId="18" xfId="0" applyNumberFormat="1" applyFont="1" applyFill="1" applyBorder="1" applyAlignment="1">
      <alignment horizontal="right" vertical="center"/>
    </xf>
    <xf numFmtId="172" fontId="7" fillId="0" borderId="22" xfId="0" applyNumberFormat="1" applyFont="1" applyFill="1" applyBorder="1" applyAlignment="1">
      <alignment horizontal="right" vertical="center"/>
    </xf>
    <xf numFmtId="172" fontId="7" fillId="0" borderId="0" xfId="0" applyNumberFormat="1" applyFont="1" applyFill="1" applyBorder="1" applyAlignment="1">
      <alignment horizontal="right"/>
    </xf>
    <xf numFmtId="0" fontId="39" fillId="0" borderId="15" xfId="0" applyFont="1" applyFill="1" applyBorder="1" applyAlignment="1">
      <alignment/>
    </xf>
    <xf numFmtId="0" fontId="38" fillId="0" borderId="0" xfId="0" applyFont="1" applyFill="1" applyAlignment="1">
      <alignment/>
    </xf>
    <xf numFmtId="0" fontId="4" fillId="0" borderId="19" xfId="54" applyFont="1" applyFill="1" applyBorder="1">
      <alignment/>
      <protection/>
    </xf>
    <xf numFmtId="0" fontId="7" fillId="0" borderId="25" xfId="54" applyFont="1" applyFill="1" applyBorder="1" applyAlignment="1">
      <alignment horizontal="left" wrapText="1"/>
      <protection/>
    </xf>
    <xf numFmtId="164" fontId="7" fillId="0" borderId="19" xfId="54" applyNumberFormat="1" applyFont="1" applyFill="1" applyBorder="1" applyAlignment="1">
      <alignment horizontal="right"/>
      <protection/>
    </xf>
    <xf numFmtId="164" fontId="7" fillId="0" borderId="21" xfId="54" applyNumberFormat="1" applyFont="1" applyFill="1" applyBorder="1" applyAlignment="1">
      <alignment horizontal="right"/>
      <protection/>
    </xf>
    <xf numFmtId="0" fontId="37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8" fillId="0" borderId="12" xfId="0" applyFont="1" applyFill="1" applyBorder="1" applyAlignment="1">
      <alignment/>
    </xf>
    <xf numFmtId="0" fontId="18" fillId="0" borderId="17" xfId="0" applyFont="1" applyFill="1" applyBorder="1" applyAlignment="1">
      <alignment/>
    </xf>
    <xf numFmtId="0" fontId="18" fillId="0" borderId="15" xfId="0" applyFont="1" applyFill="1" applyBorder="1" applyAlignment="1">
      <alignment/>
    </xf>
    <xf numFmtId="0" fontId="18" fillId="0" borderId="16" xfId="0" applyFont="1" applyFill="1" applyBorder="1" applyAlignment="1">
      <alignment horizontal="center"/>
    </xf>
    <xf numFmtId="0" fontId="18" fillId="0" borderId="10" xfId="0" applyFont="1" applyFill="1" applyBorder="1" applyAlignment="1">
      <alignment/>
    </xf>
    <xf numFmtId="0" fontId="18" fillId="0" borderId="11" xfId="0" applyFont="1" applyFill="1" applyBorder="1" applyAlignment="1">
      <alignment horizontal="center" vertical="top"/>
    </xf>
    <xf numFmtId="0" fontId="7" fillId="0" borderId="15" xfId="0" applyFont="1" applyFill="1" applyBorder="1" applyAlignment="1">
      <alignment/>
    </xf>
    <xf numFmtId="164" fontId="7" fillId="0" borderId="0" xfId="0" applyNumberFormat="1" applyFont="1" applyFill="1" applyAlignment="1">
      <alignment/>
    </xf>
    <xf numFmtId="0" fontId="7" fillId="0" borderId="16" xfId="0" applyFont="1" applyFill="1" applyBorder="1" applyAlignment="1">
      <alignment/>
    </xf>
    <xf numFmtId="166" fontId="7" fillId="0" borderId="15" xfId="0" applyNumberFormat="1" applyFont="1" applyFill="1" applyBorder="1" applyAlignment="1">
      <alignment/>
    </xf>
    <xf numFmtId="0" fontId="7" fillId="0" borderId="19" xfId="0" applyFont="1" applyFill="1" applyBorder="1" applyAlignment="1">
      <alignment/>
    </xf>
    <xf numFmtId="0" fontId="7" fillId="0" borderId="20" xfId="0" applyFont="1" applyFill="1" applyBorder="1" applyAlignment="1">
      <alignment horizontal="center"/>
    </xf>
    <xf numFmtId="164" fontId="17" fillId="0" borderId="2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172" fontId="17" fillId="0" borderId="0" xfId="0" applyNumberFormat="1" applyFont="1" applyFill="1" applyBorder="1" applyAlignment="1">
      <alignment horizontal="right"/>
    </xf>
    <xf numFmtId="0" fontId="8" fillId="0" borderId="0" xfId="0" applyFont="1" applyFill="1" applyAlignment="1">
      <alignment horizontal="right"/>
    </xf>
    <xf numFmtId="173" fontId="9" fillId="0" borderId="24" xfId="42" applyNumberFormat="1" applyFont="1" applyFill="1" applyBorder="1" applyAlignment="1">
      <alignment horizontal="right" vertical="center"/>
    </xf>
    <xf numFmtId="0" fontId="7" fillId="0" borderId="16" xfId="0" applyFont="1" applyFill="1" applyBorder="1" applyAlignment="1">
      <alignment vertical="center" wrapText="1"/>
    </xf>
    <xf numFmtId="3" fontId="7" fillId="0" borderId="12" xfId="42" applyNumberFormat="1" applyFont="1" applyFill="1" applyBorder="1" applyAlignment="1">
      <alignment horizontal="center" vertical="center"/>
    </xf>
    <xf numFmtId="3" fontId="7" fillId="0" borderId="24" xfId="42" applyNumberFormat="1" applyFont="1" applyFill="1" applyBorder="1" applyAlignment="1">
      <alignment horizontal="center" vertical="center"/>
    </xf>
    <xf numFmtId="3" fontId="9" fillId="0" borderId="26" xfId="42" applyNumberFormat="1" applyFont="1" applyFill="1" applyBorder="1" applyAlignment="1">
      <alignment horizontal="center" vertical="center"/>
    </xf>
    <xf numFmtId="3" fontId="7" fillId="0" borderId="17" xfId="42" applyNumberFormat="1" applyFont="1" applyFill="1" applyBorder="1" applyAlignment="1">
      <alignment horizontal="center" vertical="center"/>
    </xf>
    <xf numFmtId="3" fontId="9" fillId="0" borderId="24" xfId="42" applyNumberFormat="1" applyFont="1" applyFill="1" applyBorder="1" applyAlignment="1">
      <alignment horizontal="center" vertical="center"/>
    </xf>
    <xf numFmtId="3" fontId="10" fillId="0" borderId="23" xfId="42" applyNumberFormat="1" applyFont="1" applyFill="1" applyBorder="1" applyAlignment="1">
      <alignment horizontal="center" vertical="center"/>
    </xf>
    <xf numFmtId="3" fontId="7" fillId="33" borderId="0" xfId="0" applyNumberFormat="1" applyFont="1" applyFill="1" applyAlignment="1">
      <alignment/>
    </xf>
    <xf numFmtId="0" fontId="7" fillId="0" borderId="19" xfId="0" applyFont="1" applyFill="1" applyBorder="1" applyAlignment="1">
      <alignment/>
    </xf>
    <xf numFmtId="0" fontId="7" fillId="0" borderId="25" xfId="0" applyFont="1" applyFill="1" applyBorder="1" applyAlignment="1">
      <alignment/>
    </xf>
    <xf numFmtId="3" fontId="7" fillId="0" borderId="19" xfId="42" applyNumberFormat="1" applyFont="1" applyFill="1" applyBorder="1" applyAlignment="1">
      <alignment horizontal="center"/>
    </xf>
    <xf numFmtId="3" fontId="10" fillId="0" borderId="21" xfId="42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42" fillId="0" borderId="0" xfId="0" applyFont="1" applyFill="1" applyAlignment="1">
      <alignment/>
    </xf>
    <xf numFmtId="0" fontId="26" fillId="0" borderId="0" xfId="0" applyFont="1" applyFill="1" applyAlignment="1">
      <alignment/>
    </xf>
    <xf numFmtId="173" fontId="7" fillId="0" borderId="24" xfId="42" applyNumberFormat="1" applyFont="1" applyFill="1" applyBorder="1" applyAlignment="1">
      <alignment horizontal="right"/>
    </xf>
    <xf numFmtId="173" fontId="7" fillId="0" borderId="18" xfId="42" applyNumberFormat="1" applyFont="1" applyFill="1" applyBorder="1" applyAlignment="1">
      <alignment horizontal="right"/>
    </xf>
    <xf numFmtId="173" fontId="7" fillId="0" borderId="18" xfId="42" applyNumberFormat="1" applyFont="1" applyFill="1" applyBorder="1" applyAlignment="1">
      <alignment horizontal="right" vertical="center"/>
    </xf>
    <xf numFmtId="176" fontId="78" fillId="0" borderId="24" xfId="0" applyNumberFormat="1" applyFont="1" applyFill="1" applyBorder="1" applyAlignment="1">
      <alignment/>
    </xf>
    <xf numFmtId="176" fontId="79" fillId="0" borderId="18" xfId="42" applyNumberFormat="1" applyFont="1" applyFill="1" applyBorder="1" applyAlignment="1">
      <alignment/>
    </xf>
    <xf numFmtId="176" fontId="78" fillId="0" borderId="18" xfId="42" applyNumberFormat="1" applyFont="1" applyFill="1" applyBorder="1" applyAlignment="1">
      <alignment/>
    </xf>
    <xf numFmtId="3" fontId="7" fillId="0" borderId="18" xfId="42" applyNumberFormat="1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wrapText="1"/>
    </xf>
    <xf numFmtId="0" fontId="0" fillId="0" borderId="25" xfId="0" applyFill="1" applyBorder="1" applyAlignment="1">
      <alignment horizontal="center" wrapText="1"/>
    </xf>
    <xf numFmtId="0" fontId="0" fillId="0" borderId="20" xfId="0" applyFill="1" applyBorder="1" applyAlignment="1">
      <alignment horizontal="center" wrapText="1"/>
    </xf>
    <xf numFmtId="3" fontId="9" fillId="0" borderId="18" xfId="42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7" fillId="0" borderId="14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 wrapText="1"/>
    </xf>
    <xf numFmtId="0" fontId="7" fillId="0" borderId="16" xfId="0" applyFont="1" applyFill="1" applyBorder="1" applyAlignment="1">
      <alignment horizontal="left" vertical="center" wrapText="1"/>
    </xf>
    <xf numFmtId="0" fontId="0" fillId="0" borderId="16" xfId="0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3" fontId="7" fillId="0" borderId="22" xfId="42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3" fontId="9" fillId="0" borderId="23" xfId="42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vertical="center"/>
    </xf>
    <xf numFmtId="0" fontId="8" fillId="0" borderId="0" xfId="0" applyFont="1" applyFill="1" applyAlignment="1">
      <alignment/>
    </xf>
    <xf numFmtId="17" fontId="7" fillId="0" borderId="19" xfId="0" applyNumberFormat="1" applyFont="1" applyFill="1" applyBorder="1" applyAlignment="1" quotePrefix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3" fontId="7" fillId="0" borderId="27" xfId="42" applyNumberFormat="1" applyFont="1" applyFill="1" applyBorder="1" applyAlignment="1">
      <alignment horizontal="center" vertical="center"/>
    </xf>
    <xf numFmtId="0" fontId="8" fillId="0" borderId="14" xfId="0" applyFont="1" applyFill="1" applyBorder="1" applyAlignment="1">
      <alignment/>
    </xf>
    <xf numFmtId="17" fontId="7" fillId="0" borderId="19" xfId="0" applyNumberFormat="1" applyFont="1" applyFill="1" applyBorder="1" applyAlignment="1" quotePrefix="1">
      <alignment horizontal="center"/>
    </xf>
    <xf numFmtId="0" fontId="0" fillId="0" borderId="25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4" xfId="0" applyFill="1" applyBorder="1" applyAlignment="1">
      <alignment horizontal="center" vertical="center"/>
    </xf>
    <xf numFmtId="0" fontId="18" fillId="0" borderId="24" xfId="0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center" vertical="center" wrapText="1"/>
    </xf>
    <xf numFmtId="0" fontId="19" fillId="0" borderId="24" xfId="0" applyFont="1" applyFill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center" vertical="center" wrapText="1"/>
    </xf>
    <xf numFmtId="0" fontId="18" fillId="0" borderId="25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/>
    </xf>
    <xf numFmtId="0" fontId="18" fillId="0" borderId="24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24" fillId="0" borderId="22" xfId="0" applyFont="1" applyFill="1" applyBorder="1" applyAlignment="1">
      <alignment horizontal="center" vertical="center" wrapText="1"/>
    </xf>
    <xf numFmtId="0" fontId="25" fillId="0" borderId="22" xfId="0" applyFont="1" applyFill="1" applyBorder="1" applyAlignment="1">
      <alignment horizontal="center" vertical="center" wrapText="1"/>
    </xf>
    <xf numFmtId="0" fontId="31" fillId="0" borderId="25" xfId="0" applyFont="1" applyFill="1" applyBorder="1" applyAlignment="1">
      <alignment horizontal="center" vertical="center"/>
    </xf>
    <xf numFmtId="0" fontId="31" fillId="0" borderId="20" xfId="0" applyFont="1" applyFill="1" applyBorder="1" applyAlignment="1">
      <alignment horizontal="center" vertical="center"/>
    </xf>
    <xf numFmtId="0" fontId="31" fillId="0" borderId="24" xfId="0" applyFont="1" applyFill="1" applyBorder="1" applyAlignment="1">
      <alignment horizontal="center" vertical="center" wrapText="1"/>
    </xf>
    <xf numFmtId="0" fontId="33" fillId="0" borderId="22" xfId="0" applyFont="1" applyFill="1" applyBorder="1" applyAlignment="1">
      <alignment horizontal="center" vertical="center" wrapText="1"/>
    </xf>
    <xf numFmtId="0" fontId="34" fillId="0" borderId="24" xfId="0" applyFont="1" applyFill="1" applyBorder="1" applyAlignment="1">
      <alignment horizontal="center" vertical="center" wrapText="1"/>
    </xf>
    <xf numFmtId="0" fontId="35" fillId="0" borderId="2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7" fillId="0" borderId="17" xfId="54" applyFont="1" applyFill="1" applyBorder="1" applyAlignment="1">
      <alignment horizontal="center" vertical="center"/>
      <protection/>
    </xf>
    <xf numFmtId="0" fontId="7" fillId="0" borderId="11" xfId="54" applyFont="1" applyFill="1" applyBorder="1" applyAlignment="1">
      <alignment horizontal="center" vertical="center"/>
      <protection/>
    </xf>
    <xf numFmtId="0" fontId="7" fillId="0" borderId="19" xfId="54" applyFont="1" applyFill="1" applyBorder="1" applyAlignment="1">
      <alignment horizontal="center" vertical="center"/>
      <protection/>
    </xf>
    <xf numFmtId="0" fontId="7" fillId="0" borderId="25" xfId="54" applyFont="1" applyFill="1" applyBorder="1" applyAlignment="1">
      <alignment horizontal="center" vertical="center"/>
      <protection/>
    </xf>
    <xf numFmtId="0" fontId="7" fillId="0" borderId="20" xfId="54" applyFont="1" applyFill="1" applyBorder="1" applyAlignment="1">
      <alignment horizontal="center" vertical="center"/>
      <protection/>
    </xf>
    <xf numFmtId="0" fontId="8" fillId="0" borderId="0" xfId="54" applyFont="1" applyFill="1" applyBorder="1" applyAlignment="1">
      <alignment wrapText="1"/>
      <protection/>
    </xf>
    <xf numFmtId="0" fontId="7" fillId="0" borderId="0" xfId="54" applyFont="1" applyFill="1" applyAlignment="1">
      <alignment wrapText="1"/>
      <protection/>
    </xf>
    <xf numFmtId="49" fontId="7" fillId="0" borderId="15" xfId="0" applyNumberFormat="1" applyFont="1" applyBorder="1" applyAlignment="1">
      <alignment horizontal="center"/>
    </xf>
    <xf numFmtId="0" fontId="0" fillId="0" borderId="16" xfId="0" applyBorder="1" applyAlignment="1">
      <alignment horizontal="center"/>
    </xf>
    <xf numFmtId="49" fontId="7" fillId="0" borderId="16" xfId="0" applyNumberFormat="1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2" xfId="43"/>
    <cellStyle name="Currency" xfId="44"/>
    <cellStyle name="Explanatory Text" xfId="45"/>
    <cellStyle name="Good" xfId="46"/>
    <cellStyle name="Heading 1" xfId="47"/>
    <cellStyle name="Heading 2" xfId="48"/>
    <cellStyle name="Heading 3" xfId="49"/>
    <cellStyle name="Heading 4" xfId="50"/>
    <cellStyle name="Input" xfId="51"/>
    <cellStyle name="Linked Cell" xfId="52"/>
    <cellStyle name="Neutral" xfId="53"/>
    <cellStyle name="Normal 2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180975</xdr:colOff>
      <xdr:row>0</xdr:row>
      <xdr:rowOff>180975</xdr:rowOff>
    </xdr:from>
    <xdr:to>
      <xdr:col>11</xdr:col>
      <xdr:colOff>381000</xdr:colOff>
      <xdr:row>30</xdr:row>
      <xdr:rowOff>180975</xdr:rowOff>
    </xdr:to>
    <xdr:sp>
      <xdr:nvSpPr>
        <xdr:cNvPr id="1" name="Text 2"/>
        <xdr:cNvSpPr txBox="1">
          <a:spLocks noChangeArrowheads="1"/>
        </xdr:cNvSpPr>
      </xdr:nvSpPr>
      <xdr:spPr>
        <a:xfrm>
          <a:off x="8848725" y="180975"/>
          <a:ext cx="200025" cy="61626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8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257175</xdr:colOff>
      <xdr:row>0</xdr:row>
      <xdr:rowOff>57150</xdr:rowOff>
    </xdr:from>
    <xdr:to>
      <xdr:col>9</xdr:col>
      <xdr:colOff>552450</xdr:colOff>
      <xdr:row>24</xdr:row>
      <xdr:rowOff>104775</xdr:rowOff>
    </xdr:to>
    <xdr:sp>
      <xdr:nvSpPr>
        <xdr:cNvPr id="1" name="Text 2"/>
        <xdr:cNvSpPr txBox="1">
          <a:spLocks noChangeArrowheads="1"/>
        </xdr:cNvSpPr>
      </xdr:nvSpPr>
      <xdr:spPr>
        <a:xfrm>
          <a:off x="8448675" y="57150"/>
          <a:ext cx="295275" cy="61436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17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180975</xdr:colOff>
      <xdr:row>0</xdr:row>
      <xdr:rowOff>180975</xdr:rowOff>
    </xdr:from>
    <xdr:to>
      <xdr:col>11</xdr:col>
      <xdr:colOff>381000</xdr:colOff>
      <xdr:row>30</xdr:row>
      <xdr:rowOff>180975</xdr:rowOff>
    </xdr:to>
    <xdr:sp>
      <xdr:nvSpPr>
        <xdr:cNvPr id="1" name="Text 2"/>
        <xdr:cNvSpPr txBox="1">
          <a:spLocks noChangeArrowheads="1"/>
        </xdr:cNvSpPr>
      </xdr:nvSpPr>
      <xdr:spPr>
        <a:xfrm>
          <a:off x="8848725" y="180975"/>
          <a:ext cx="200025" cy="63722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9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0</xdr:row>
      <xdr:rowOff>57150</xdr:rowOff>
    </xdr:from>
    <xdr:to>
      <xdr:col>8</xdr:col>
      <xdr:colOff>0</xdr:colOff>
      <xdr:row>21</xdr:row>
      <xdr:rowOff>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3867150" y="57150"/>
          <a:ext cx="0" cy="6686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20</xdr:col>
      <xdr:colOff>104775</xdr:colOff>
      <xdr:row>0</xdr:row>
      <xdr:rowOff>152400</xdr:rowOff>
    </xdr:from>
    <xdr:to>
      <xdr:col>20</xdr:col>
      <xdr:colOff>266700</xdr:colOff>
      <xdr:row>17</xdr:row>
      <xdr:rowOff>47625</xdr:rowOff>
    </xdr:to>
    <xdr:sp>
      <xdr:nvSpPr>
        <xdr:cNvPr id="2" name="Text 1"/>
        <xdr:cNvSpPr txBox="1">
          <a:spLocks noChangeArrowheads="1"/>
        </xdr:cNvSpPr>
      </xdr:nvSpPr>
      <xdr:spPr>
        <a:xfrm>
          <a:off x="9582150" y="152400"/>
          <a:ext cx="161925" cy="5876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10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0</xdr:row>
      <xdr:rowOff>57150</xdr:rowOff>
    </xdr:from>
    <xdr:to>
      <xdr:col>8</xdr:col>
      <xdr:colOff>0</xdr:colOff>
      <xdr:row>20</xdr:row>
      <xdr:rowOff>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4029075" y="57150"/>
          <a:ext cx="0" cy="7010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20</xdr:col>
      <xdr:colOff>76200</xdr:colOff>
      <xdr:row>0</xdr:row>
      <xdr:rowOff>0</xdr:rowOff>
    </xdr:from>
    <xdr:to>
      <xdr:col>20</xdr:col>
      <xdr:colOff>200025</xdr:colOff>
      <xdr:row>17</xdr:row>
      <xdr:rowOff>171450</xdr:rowOff>
    </xdr:to>
    <xdr:sp>
      <xdr:nvSpPr>
        <xdr:cNvPr id="2" name="Text 1"/>
        <xdr:cNvSpPr txBox="1">
          <a:spLocks noChangeArrowheads="1"/>
        </xdr:cNvSpPr>
      </xdr:nvSpPr>
      <xdr:spPr>
        <a:xfrm>
          <a:off x="9629775" y="0"/>
          <a:ext cx="123825" cy="6610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11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0</xdr:row>
      <xdr:rowOff>57150</xdr:rowOff>
    </xdr:from>
    <xdr:to>
      <xdr:col>8</xdr:col>
      <xdr:colOff>0</xdr:colOff>
      <xdr:row>20</xdr:row>
      <xdr:rowOff>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4010025" y="57150"/>
          <a:ext cx="0" cy="6686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20</xdr:col>
      <xdr:colOff>76200</xdr:colOff>
      <xdr:row>0</xdr:row>
      <xdr:rowOff>0</xdr:rowOff>
    </xdr:from>
    <xdr:to>
      <xdr:col>20</xdr:col>
      <xdr:colOff>238125</xdr:colOff>
      <xdr:row>19</xdr:row>
      <xdr:rowOff>76200</xdr:rowOff>
    </xdr:to>
    <xdr:sp>
      <xdr:nvSpPr>
        <xdr:cNvPr id="2" name="Text 1"/>
        <xdr:cNvSpPr txBox="1">
          <a:spLocks noChangeArrowheads="1"/>
        </xdr:cNvSpPr>
      </xdr:nvSpPr>
      <xdr:spPr>
        <a:xfrm>
          <a:off x="9544050" y="0"/>
          <a:ext cx="161925" cy="6619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12
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4</xdr:row>
      <xdr:rowOff>114300</xdr:rowOff>
    </xdr:from>
    <xdr:to>
      <xdr:col>8</xdr:col>
      <xdr:colOff>0</xdr:colOff>
      <xdr:row>25</xdr:row>
      <xdr:rowOff>0</xdr:rowOff>
    </xdr:to>
    <xdr:sp>
      <xdr:nvSpPr>
        <xdr:cNvPr id="1" name="Text 2"/>
        <xdr:cNvSpPr txBox="1">
          <a:spLocks noChangeArrowheads="1"/>
        </xdr:cNvSpPr>
      </xdr:nvSpPr>
      <xdr:spPr>
        <a:xfrm>
          <a:off x="4267200" y="733425"/>
          <a:ext cx="0" cy="57054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13</a:t>
          </a:r>
        </a:p>
      </xdr:txBody>
    </xdr:sp>
    <xdr:clientData/>
  </xdr:twoCellAnchor>
  <xdr:twoCellAnchor>
    <xdr:from>
      <xdr:col>22</xdr:col>
      <xdr:colOff>200025</xdr:colOff>
      <xdr:row>0</xdr:row>
      <xdr:rowOff>9525</xdr:rowOff>
    </xdr:from>
    <xdr:to>
      <xdr:col>22</xdr:col>
      <xdr:colOff>476250</xdr:colOff>
      <xdr:row>25</xdr:row>
      <xdr:rowOff>28575</xdr:rowOff>
    </xdr:to>
    <xdr:sp>
      <xdr:nvSpPr>
        <xdr:cNvPr id="2" name="Text 2"/>
        <xdr:cNvSpPr txBox="1">
          <a:spLocks noChangeArrowheads="1"/>
        </xdr:cNvSpPr>
      </xdr:nvSpPr>
      <xdr:spPr>
        <a:xfrm>
          <a:off x="8867775" y="9525"/>
          <a:ext cx="276225" cy="64579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13</a:t>
          </a:r>
        </a:p>
      </xdr:txBody>
    </xdr:sp>
    <xdr:clientData/>
  </xdr:twoCellAnchor>
  <xdr:twoCellAnchor>
    <xdr:from>
      <xdr:col>20</xdr:col>
      <xdr:colOff>0</xdr:colOff>
      <xdr:row>4</xdr:row>
      <xdr:rowOff>114300</xdr:rowOff>
    </xdr:from>
    <xdr:to>
      <xdr:col>20</xdr:col>
      <xdr:colOff>0</xdr:colOff>
      <xdr:row>25</xdr:row>
      <xdr:rowOff>0</xdr:rowOff>
    </xdr:to>
    <xdr:sp>
      <xdr:nvSpPr>
        <xdr:cNvPr id="3" name="Text 2"/>
        <xdr:cNvSpPr txBox="1">
          <a:spLocks noChangeArrowheads="1"/>
        </xdr:cNvSpPr>
      </xdr:nvSpPr>
      <xdr:spPr>
        <a:xfrm>
          <a:off x="8039100" y="733425"/>
          <a:ext cx="0" cy="57054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13</a:t>
          </a:r>
        </a:p>
      </xdr:txBody>
    </xdr:sp>
    <xdr:clientData/>
  </xdr:twoCellAnchor>
  <xdr:twoCellAnchor>
    <xdr:from>
      <xdr:col>14</xdr:col>
      <xdr:colOff>0</xdr:colOff>
      <xdr:row>4</xdr:row>
      <xdr:rowOff>114300</xdr:rowOff>
    </xdr:from>
    <xdr:to>
      <xdr:col>14</xdr:col>
      <xdr:colOff>0</xdr:colOff>
      <xdr:row>25</xdr:row>
      <xdr:rowOff>0</xdr:rowOff>
    </xdr:to>
    <xdr:sp>
      <xdr:nvSpPr>
        <xdr:cNvPr id="4" name="Text 2"/>
        <xdr:cNvSpPr txBox="1">
          <a:spLocks noChangeArrowheads="1"/>
        </xdr:cNvSpPr>
      </xdr:nvSpPr>
      <xdr:spPr>
        <a:xfrm>
          <a:off x="6153150" y="733425"/>
          <a:ext cx="0" cy="57054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13</a:t>
          </a:r>
        </a:p>
      </xdr:txBody>
    </xdr:sp>
    <xdr:clientData/>
  </xdr:twoCellAnchor>
  <xdr:twoCellAnchor>
    <xdr:from>
      <xdr:col>14</xdr:col>
      <xdr:colOff>0</xdr:colOff>
      <xdr:row>4</xdr:row>
      <xdr:rowOff>114300</xdr:rowOff>
    </xdr:from>
    <xdr:to>
      <xdr:col>14</xdr:col>
      <xdr:colOff>0</xdr:colOff>
      <xdr:row>25</xdr:row>
      <xdr:rowOff>0</xdr:rowOff>
    </xdr:to>
    <xdr:sp>
      <xdr:nvSpPr>
        <xdr:cNvPr id="5" name="Text 2"/>
        <xdr:cNvSpPr txBox="1">
          <a:spLocks noChangeArrowheads="1"/>
        </xdr:cNvSpPr>
      </xdr:nvSpPr>
      <xdr:spPr>
        <a:xfrm>
          <a:off x="6153150" y="733425"/>
          <a:ext cx="0" cy="57054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13</a:t>
          </a:r>
        </a:p>
      </xdr:txBody>
    </xdr:sp>
    <xdr:clientData/>
  </xdr:twoCellAnchor>
  <xdr:twoCellAnchor>
    <xdr:from>
      <xdr:col>8</xdr:col>
      <xdr:colOff>0</xdr:colOff>
      <xdr:row>4</xdr:row>
      <xdr:rowOff>114300</xdr:rowOff>
    </xdr:from>
    <xdr:to>
      <xdr:col>8</xdr:col>
      <xdr:colOff>0</xdr:colOff>
      <xdr:row>25</xdr:row>
      <xdr:rowOff>0</xdr:rowOff>
    </xdr:to>
    <xdr:sp>
      <xdr:nvSpPr>
        <xdr:cNvPr id="6" name="Text 2"/>
        <xdr:cNvSpPr txBox="1">
          <a:spLocks noChangeArrowheads="1"/>
        </xdr:cNvSpPr>
      </xdr:nvSpPr>
      <xdr:spPr>
        <a:xfrm>
          <a:off x="4267200" y="733425"/>
          <a:ext cx="0" cy="57054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13</a:t>
          </a:r>
        </a:p>
      </xdr:txBody>
    </xdr:sp>
    <xdr:clientData/>
  </xdr:twoCellAnchor>
  <xdr:twoCellAnchor>
    <xdr:from>
      <xdr:col>8</xdr:col>
      <xdr:colOff>0</xdr:colOff>
      <xdr:row>4</xdr:row>
      <xdr:rowOff>114300</xdr:rowOff>
    </xdr:from>
    <xdr:to>
      <xdr:col>8</xdr:col>
      <xdr:colOff>0</xdr:colOff>
      <xdr:row>25</xdr:row>
      <xdr:rowOff>0</xdr:rowOff>
    </xdr:to>
    <xdr:sp>
      <xdr:nvSpPr>
        <xdr:cNvPr id="7" name="Text 2"/>
        <xdr:cNvSpPr txBox="1">
          <a:spLocks noChangeArrowheads="1"/>
        </xdr:cNvSpPr>
      </xdr:nvSpPr>
      <xdr:spPr>
        <a:xfrm>
          <a:off x="4267200" y="733425"/>
          <a:ext cx="0" cy="57054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13</a:t>
          </a:r>
        </a:p>
      </xdr:txBody>
    </xdr:sp>
    <xdr:clientData/>
  </xdr:twoCellAnchor>
  <xdr:twoCellAnchor>
    <xdr:from>
      <xdr:col>8</xdr:col>
      <xdr:colOff>0</xdr:colOff>
      <xdr:row>4</xdr:row>
      <xdr:rowOff>114300</xdr:rowOff>
    </xdr:from>
    <xdr:to>
      <xdr:col>8</xdr:col>
      <xdr:colOff>0</xdr:colOff>
      <xdr:row>25</xdr:row>
      <xdr:rowOff>0</xdr:rowOff>
    </xdr:to>
    <xdr:sp>
      <xdr:nvSpPr>
        <xdr:cNvPr id="8" name="Text 2"/>
        <xdr:cNvSpPr txBox="1">
          <a:spLocks noChangeArrowheads="1"/>
        </xdr:cNvSpPr>
      </xdr:nvSpPr>
      <xdr:spPr>
        <a:xfrm>
          <a:off x="4267200" y="733425"/>
          <a:ext cx="0" cy="57054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13</a:t>
          </a:r>
        </a:p>
      </xdr:txBody>
    </xdr:sp>
    <xdr:clientData/>
  </xdr:twoCellAnchor>
  <xdr:twoCellAnchor>
    <xdr:from>
      <xdr:col>14</xdr:col>
      <xdr:colOff>0</xdr:colOff>
      <xdr:row>4</xdr:row>
      <xdr:rowOff>114300</xdr:rowOff>
    </xdr:from>
    <xdr:to>
      <xdr:col>14</xdr:col>
      <xdr:colOff>0</xdr:colOff>
      <xdr:row>25</xdr:row>
      <xdr:rowOff>0</xdr:rowOff>
    </xdr:to>
    <xdr:sp>
      <xdr:nvSpPr>
        <xdr:cNvPr id="9" name="Text 2"/>
        <xdr:cNvSpPr txBox="1">
          <a:spLocks noChangeArrowheads="1"/>
        </xdr:cNvSpPr>
      </xdr:nvSpPr>
      <xdr:spPr>
        <a:xfrm>
          <a:off x="6153150" y="733425"/>
          <a:ext cx="0" cy="57054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13</a:t>
          </a:r>
        </a:p>
      </xdr:txBody>
    </xdr:sp>
    <xdr:clientData/>
  </xdr:twoCellAnchor>
  <xdr:twoCellAnchor>
    <xdr:from>
      <xdr:col>8</xdr:col>
      <xdr:colOff>0</xdr:colOff>
      <xdr:row>4</xdr:row>
      <xdr:rowOff>114300</xdr:rowOff>
    </xdr:from>
    <xdr:to>
      <xdr:col>8</xdr:col>
      <xdr:colOff>0</xdr:colOff>
      <xdr:row>25</xdr:row>
      <xdr:rowOff>0</xdr:rowOff>
    </xdr:to>
    <xdr:sp>
      <xdr:nvSpPr>
        <xdr:cNvPr id="10" name="Text 2"/>
        <xdr:cNvSpPr txBox="1">
          <a:spLocks noChangeArrowheads="1"/>
        </xdr:cNvSpPr>
      </xdr:nvSpPr>
      <xdr:spPr>
        <a:xfrm>
          <a:off x="4267200" y="733425"/>
          <a:ext cx="0" cy="57054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13</a:t>
          </a:r>
        </a:p>
      </xdr:txBody>
    </xdr:sp>
    <xdr:clientData/>
  </xdr:twoCellAnchor>
  <xdr:twoCellAnchor>
    <xdr:from>
      <xdr:col>8</xdr:col>
      <xdr:colOff>0</xdr:colOff>
      <xdr:row>4</xdr:row>
      <xdr:rowOff>114300</xdr:rowOff>
    </xdr:from>
    <xdr:to>
      <xdr:col>8</xdr:col>
      <xdr:colOff>0</xdr:colOff>
      <xdr:row>25</xdr:row>
      <xdr:rowOff>0</xdr:rowOff>
    </xdr:to>
    <xdr:sp>
      <xdr:nvSpPr>
        <xdr:cNvPr id="11" name="Text 2"/>
        <xdr:cNvSpPr txBox="1">
          <a:spLocks noChangeArrowheads="1"/>
        </xdr:cNvSpPr>
      </xdr:nvSpPr>
      <xdr:spPr>
        <a:xfrm>
          <a:off x="4267200" y="733425"/>
          <a:ext cx="0" cy="57054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13</a:t>
          </a:r>
        </a:p>
      </xdr:txBody>
    </xdr:sp>
    <xdr:clientData/>
  </xdr:twoCellAnchor>
  <xdr:twoCellAnchor>
    <xdr:from>
      <xdr:col>8</xdr:col>
      <xdr:colOff>0</xdr:colOff>
      <xdr:row>4</xdr:row>
      <xdr:rowOff>114300</xdr:rowOff>
    </xdr:from>
    <xdr:to>
      <xdr:col>8</xdr:col>
      <xdr:colOff>0</xdr:colOff>
      <xdr:row>25</xdr:row>
      <xdr:rowOff>0</xdr:rowOff>
    </xdr:to>
    <xdr:sp>
      <xdr:nvSpPr>
        <xdr:cNvPr id="12" name="Text 2"/>
        <xdr:cNvSpPr txBox="1">
          <a:spLocks noChangeArrowheads="1"/>
        </xdr:cNvSpPr>
      </xdr:nvSpPr>
      <xdr:spPr>
        <a:xfrm>
          <a:off x="4267200" y="733425"/>
          <a:ext cx="0" cy="57054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13</a:t>
          </a:r>
        </a:p>
      </xdr:txBody>
    </xdr:sp>
    <xdr:clientData/>
  </xdr:twoCellAnchor>
  <xdr:twoCellAnchor>
    <xdr:from>
      <xdr:col>14</xdr:col>
      <xdr:colOff>0</xdr:colOff>
      <xdr:row>4</xdr:row>
      <xdr:rowOff>114300</xdr:rowOff>
    </xdr:from>
    <xdr:to>
      <xdr:col>14</xdr:col>
      <xdr:colOff>0</xdr:colOff>
      <xdr:row>25</xdr:row>
      <xdr:rowOff>0</xdr:rowOff>
    </xdr:to>
    <xdr:sp>
      <xdr:nvSpPr>
        <xdr:cNvPr id="13" name="Text 2"/>
        <xdr:cNvSpPr txBox="1">
          <a:spLocks noChangeArrowheads="1"/>
        </xdr:cNvSpPr>
      </xdr:nvSpPr>
      <xdr:spPr>
        <a:xfrm>
          <a:off x="6153150" y="733425"/>
          <a:ext cx="0" cy="57054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13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4</xdr:row>
      <xdr:rowOff>114300</xdr:rowOff>
    </xdr:from>
    <xdr:to>
      <xdr:col>8</xdr:col>
      <xdr:colOff>0</xdr:colOff>
      <xdr:row>25</xdr:row>
      <xdr:rowOff>0</xdr:rowOff>
    </xdr:to>
    <xdr:sp>
      <xdr:nvSpPr>
        <xdr:cNvPr id="1" name="Text 2"/>
        <xdr:cNvSpPr txBox="1">
          <a:spLocks noChangeArrowheads="1"/>
        </xdr:cNvSpPr>
      </xdr:nvSpPr>
      <xdr:spPr>
        <a:xfrm>
          <a:off x="4248150" y="895350"/>
          <a:ext cx="0" cy="51816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13</a:t>
          </a:r>
        </a:p>
      </xdr:txBody>
    </xdr:sp>
    <xdr:clientData/>
  </xdr:twoCellAnchor>
  <xdr:twoCellAnchor>
    <xdr:from>
      <xdr:col>22</xdr:col>
      <xdr:colOff>390525</xdr:colOff>
      <xdr:row>0</xdr:row>
      <xdr:rowOff>9525</xdr:rowOff>
    </xdr:from>
    <xdr:to>
      <xdr:col>22</xdr:col>
      <xdr:colOff>647700</xdr:colOff>
      <xdr:row>27</xdr:row>
      <xdr:rowOff>114300</xdr:rowOff>
    </xdr:to>
    <xdr:sp>
      <xdr:nvSpPr>
        <xdr:cNvPr id="2" name="Text 2"/>
        <xdr:cNvSpPr txBox="1">
          <a:spLocks noChangeArrowheads="1"/>
        </xdr:cNvSpPr>
      </xdr:nvSpPr>
      <xdr:spPr>
        <a:xfrm>
          <a:off x="8972550" y="9525"/>
          <a:ext cx="257175" cy="65436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14</a:t>
          </a:r>
        </a:p>
      </xdr:txBody>
    </xdr:sp>
    <xdr:clientData/>
  </xdr:twoCellAnchor>
  <xdr:twoCellAnchor>
    <xdr:from>
      <xdr:col>20</xdr:col>
      <xdr:colOff>0</xdr:colOff>
      <xdr:row>4</xdr:row>
      <xdr:rowOff>114300</xdr:rowOff>
    </xdr:from>
    <xdr:to>
      <xdr:col>20</xdr:col>
      <xdr:colOff>0</xdr:colOff>
      <xdr:row>25</xdr:row>
      <xdr:rowOff>0</xdr:rowOff>
    </xdr:to>
    <xdr:sp>
      <xdr:nvSpPr>
        <xdr:cNvPr id="3" name="Text 2"/>
        <xdr:cNvSpPr txBox="1">
          <a:spLocks noChangeArrowheads="1"/>
        </xdr:cNvSpPr>
      </xdr:nvSpPr>
      <xdr:spPr>
        <a:xfrm>
          <a:off x="7962900" y="895350"/>
          <a:ext cx="0" cy="51816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13</a:t>
          </a:r>
        </a:p>
      </xdr:txBody>
    </xdr:sp>
    <xdr:clientData/>
  </xdr:twoCellAnchor>
  <xdr:twoCellAnchor>
    <xdr:from>
      <xdr:col>14</xdr:col>
      <xdr:colOff>0</xdr:colOff>
      <xdr:row>4</xdr:row>
      <xdr:rowOff>114300</xdr:rowOff>
    </xdr:from>
    <xdr:to>
      <xdr:col>14</xdr:col>
      <xdr:colOff>0</xdr:colOff>
      <xdr:row>25</xdr:row>
      <xdr:rowOff>0</xdr:rowOff>
    </xdr:to>
    <xdr:sp>
      <xdr:nvSpPr>
        <xdr:cNvPr id="4" name="Text 2"/>
        <xdr:cNvSpPr txBox="1">
          <a:spLocks noChangeArrowheads="1"/>
        </xdr:cNvSpPr>
      </xdr:nvSpPr>
      <xdr:spPr>
        <a:xfrm>
          <a:off x="6105525" y="895350"/>
          <a:ext cx="0" cy="51816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13</a:t>
          </a:r>
        </a:p>
      </xdr:txBody>
    </xdr:sp>
    <xdr:clientData/>
  </xdr:twoCellAnchor>
  <xdr:twoCellAnchor>
    <xdr:from>
      <xdr:col>14</xdr:col>
      <xdr:colOff>0</xdr:colOff>
      <xdr:row>4</xdr:row>
      <xdr:rowOff>114300</xdr:rowOff>
    </xdr:from>
    <xdr:to>
      <xdr:col>14</xdr:col>
      <xdr:colOff>0</xdr:colOff>
      <xdr:row>25</xdr:row>
      <xdr:rowOff>0</xdr:rowOff>
    </xdr:to>
    <xdr:sp>
      <xdr:nvSpPr>
        <xdr:cNvPr id="5" name="Text 2"/>
        <xdr:cNvSpPr txBox="1">
          <a:spLocks noChangeArrowheads="1"/>
        </xdr:cNvSpPr>
      </xdr:nvSpPr>
      <xdr:spPr>
        <a:xfrm>
          <a:off x="6105525" y="895350"/>
          <a:ext cx="0" cy="51816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13</a:t>
          </a:r>
        </a:p>
      </xdr:txBody>
    </xdr:sp>
    <xdr:clientData/>
  </xdr:twoCellAnchor>
  <xdr:twoCellAnchor>
    <xdr:from>
      <xdr:col>8</xdr:col>
      <xdr:colOff>0</xdr:colOff>
      <xdr:row>4</xdr:row>
      <xdr:rowOff>114300</xdr:rowOff>
    </xdr:from>
    <xdr:to>
      <xdr:col>8</xdr:col>
      <xdr:colOff>0</xdr:colOff>
      <xdr:row>25</xdr:row>
      <xdr:rowOff>0</xdr:rowOff>
    </xdr:to>
    <xdr:sp>
      <xdr:nvSpPr>
        <xdr:cNvPr id="6" name="Text 2"/>
        <xdr:cNvSpPr txBox="1">
          <a:spLocks noChangeArrowheads="1"/>
        </xdr:cNvSpPr>
      </xdr:nvSpPr>
      <xdr:spPr>
        <a:xfrm>
          <a:off x="4248150" y="895350"/>
          <a:ext cx="0" cy="51816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13</a:t>
          </a:r>
        </a:p>
      </xdr:txBody>
    </xdr:sp>
    <xdr:clientData/>
  </xdr:twoCellAnchor>
  <xdr:twoCellAnchor>
    <xdr:from>
      <xdr:col>8</xdr:col>
      <xdr:colOff>0</xdr:colOff>
      <xdr:row>4</xdr:row>
      <xdr:rowOff>114300</xdr:rowOff>
    </xdr:from>
    <xdr:to>
      <xdr:col>8</xdr:col>
      <xdr:colOff>0</xdr:colOff>
      <xdr:row>25</xdr:row>
      <xdr:rowOff>0</xdr:rowOff>
    </xdr:to>
    <xdr:sp>
      <xdr:nvSpPr>
        <xdr:cNvPr id="7" name="Text 2"/>
        <xdr:cNvSpPr txBox="1">
          <a:spLocks noChangeArrowheads="1"/>
        </xdr:cNvSpPr>
      </xdr:nvSpPr>
      <xdr:spPr>
        <a:xfrm>
          <a:off x="4248150" y="895350"/>
          <a:ext cx="0" cy="51816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13</a:t>
          </a:r>
        </a:p>
      </xdr:txBody>
    </xdr:sp>
    <xdr:clientData/>
  </xdr:twoCellAnchor>
  <xdr:twoCellAnchor>
    <xdr:from>
      <xdr:col>8</xdr:col>
      <xdr:colOff>0</xdr:colOff>
      <xdr:row>4</xdr:row>
      <xdr:rowOff>114300</xdr:rowOff>
    </xdr:from>
    <xdr:to>
      <xdr:col>8</xdr:col>
      <xdr:colOff>0</xdr:colOff>
      <xdr:row>25</xdr:row>
      <xdr:rowOff>0</xdr:rowOff>
    </xdr:to>
    <xdr:sp>
      <xdr:nvSpPr>
        <xdr:cNvPr id="8" name="Text 2"/>
        <xdr:cNvSpPr txBox="1">
          <a:spLocks noChangeArrowheads="1"/>
        </xdr:cNvSpPr>
      </xdr:nvSpPr>
      <xdr:spPr>
        <a:xfrm>
          <a:off x="4248150" y="895350"/>
          <a:ext cx="0" cy="51816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13</a:t>
          </a:r>
        </a:p>
      </xdr:txBody>
    </xdr:sp>
    <xdr:clientData/>
  </xdr:twoCellAnchor>
  <xdr:twoCellAnchor>
    <xdr:from>
      <xdr:col>14</xdr:col>
      <xdr:colOff>0</xdr:colOff>
      <xdr:row>4</xdr:row>
      <xdr:rowOff>114300</xdr:rowOff>
    </xdr:from>
    <xdr:to>
      <xdr:col>14</xdr:col>
      <xdr:colOff>0</xdr:colOff>
      <xdr:row>25</xdr:row>
      <xdr:rowOff>0</xdr:rowOff>
    </xdr:to>
    <xdr:sp>
      <xdr:nvSpPr>
        <xdr:cNvPr id="9" name="Text 2"/>
        <xdr:cNvSpPr txBox="1">
          <a:spLocks noChangeArrowheads="1"/>
        </xdr:cNvSpPr>
      </xdr:nvSpPr>
      <xdr:spPr>
        <a:xfrm>
          <a:off x="6105525" y="895350"/>
          <a:ext cx="0" cy="51816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13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14</xdr:row>
      <xdr:rowOff>0</xdr:rowOff>
    </xdr:from>
    <xdr:to>
      <xdr:col>1</xdr:col>
      <xdr:colOff>485775</xdr:colOff>
      <xdr:row>14</xdr:row>
      <xdr:rowOff>0</xdr:rowOff>
    </xdr:to>
    <xdr:sp>
      <xdr:nvSpPr>
        <xdr:cNvPr id="1" name="Text 9"/>
        <xdr:cNvSpPr txBox="1">
          <a:spLocks noChangeArrowheads="1"/>
        </xdr:cNvSpPr>
      </xdr:nvSpPr>
      <xdr:spPr>
        <a:xfrm>
          <a:off x="104775" y="3429000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18288" anchor="b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 Wholesale,retail trade,restaurants and  hotels</a:t>
          </a:r>
        </a:p>
      </xdr:txBody>
    </xdr:sp>
    <xdr:clientData/>
  </xdr:twoCellAnchor>
  <xdr:twoCellAnchor>
    <xdr:from>
      <xdr:col>1</xdr:col>
      <xdr:colOff>66675</xdr:colOff>
      <xdr:row>18</xdr:row>
      <xdr:rowOff>0</xdr:rowOff>
    </xdr:from>
    <xdr:to>
      <xdr:col>2</xdr:col>
      <xdr:colOff>0</xdr:colOff>
      <xdr:row>18</xdr:row>
      <xdr:rowOff>0</xdr:rowOff>
    </xdr:to>
    <xdr:sp>
      <xdr:nvSpPr>
        <xdr:cNvPr id="2" name="Text 26"/>
        <xdr:cNvSpPr txBox="1">
          <a:spLocks noChangeArrowheads="1"/>
        </xdr:cNvSpPr>
      </xdr:nvSpPr>
      <xdr:spPr>
        <a:xfrm>
          <a:off x="123825" y="4381500"/>
          <a:ext cx="30003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0" bIns="18288" anchor="b" vert="vert27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Activities not elsewhere specified</a:t>
          </a:r>
        </a:p>
      </xdr:txBody>
    </xdr:sp>
    <xdr:clientData/>
  </xdr:twoCellAnchor>
  <xdr:twoCellAnchor>
    <xdr:from>
      <xdr:col>11</xdr:col>
      <xdr:colOff>323850</xdr:colOff>
      <xdr:row>0</xdr:row>
      <xdr:rowOff>152400</xdr:rowOff>
    </xdr:from>
    <xdr:to>
      <xdr:col>11</xdr:col>
      <xdr:colOff>485775</xdr:colOff>
      <xdr:row>26</xdr:row>
      <xdr:rowOff>57150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9020175" y="152400"/>
          <a:ext cx="161925" cy="5981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15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342900</xdr:colOff>
      <xdr:row>0</xdr:row>
      <xdr:rowOff>0</xdr:rowOff>
    </xdr:from>
    <xdr:to>
      <xdr:col>6</xdr:col>
      <xdr:colOff>571500</xdr:colOff>
      <xdr:row>36</xdr:row>
      <xdr:rowOff>152400</xdr:rowOff>
    </xdr:to>
    <xdr:sp>
      <xdr:nvSpPr>
        <xdr:cNvPr id="1" name="Text 2"/>
        <xdr:cNvSpPr txBox="1">
          <a:spLocks noChangeArrowheads="1"/>
        </xdr:cNvSpPr>
      </xdr:nvSpPr>
      <xdr:spPr>
        <a:xfrm>
          <a:off x="8582025" y="0"/>
          <a:ext cx="228600" cy="7058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16</a:t>
          </a:r>
        </a:p>
      </xdr:txBody>
    </xdr:sp>
    <xdr:clientData/>
  </xdr:twoCellAnchor>
  <xdr:twoCellAnchor>
    <xdr:from>
      <xdr:col>6</xdr:col>
      <xdr:colOff>333375</xdr:colOff>
      <xdr:row>0</xdr:row>
      <xdr:rowOff>9525</xdr:rowOff>
    </xdr:from>
    <xdr:to>
      <xdr:col>6</xdr:col>
      <xdr:colOff>561975</xdr:colOff>
      <xdr:row>36</xdr:row>
      <xdr:rowOff>161925</xdr:rowOff>
    </xdr:to>
    <xdr:sp fLocksText="0">
      <xdr:nvSpPr>
        <xdr:cNvPr id="2" name="Text 2"/>
        <xdr:cNvSpPr txBox="1">
          <a:spLocks noChangeArrowheads="1"/>
        </xdr:cNvSpPr>
      </xdr:nvSpPr>
      <xdr:spPr>
        <a:xfrm>
          <a:off x="8572500" y="9525"/>
          <a:ext cx="228600" cy="7058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zoomScalePageLayoutView="0" workbookViewId="0" topLeftCell="A1">
      <pane xSplit="2" ySplit="5" topLeftCell="C21" activePane="bottomRight" state="frozen"/>
      <selection pane="topLeft" activeCell="A1" sqref="A1"/>
      <selection pane="topRight" activeCell="I1" sqref="I1"/>
      <selection pane="bottomLeft" activeCell="A6" sqref="A6"/>
      <selection pane="bottomRight" activeCell="D22" sqref="D22"/>
    </sheetView>
  </sheetViews>
  <sheetFormatPr defaultColWidth="9.140625" defaultRowHeight="12.75"/>
  <cols>
    <col min="1" max="1" width="1.7109375" style="133" customWidth="1"/>
    <col min="2" max="2" width="42.140625" style="133" customWidth="1"/>
    <col min="3" max="11" width="9.57421875" style="133" customWidth="1"/>
    <col min="12" max="12" width="7.00390625" style="133" customWidth="1"/>
    <col min="13" max="16384" width="9.140625" style="133" customWidth="1"/>
  </cols>
  <sheetData>
    <row r="1" spans="1:5" s="108" customFormat="1" ht="14.25" customHeight="1">
      <c r="A1" s="105" t="s">
        <v>90</v>
      </c>
      <c r="B1" s="117"/>
      <c r="C1" s="107"/>
      <c r="D1" s="107"/>
      <c r="E1" s="117"/>
    </row>
    <row r="2" spans="1:4" s="108" customFormat="1" ht="4.5" customHeight="1">
      <c r="A2" s="109"/>
      <c r="B2" s="123" t="s">
        <v>20</v>
      </c>
      <c r="C2" s="106"/>
      <c r="D2" s="106"/>
    </row>
    <row r="3" spans="1:11" s="108" customFormat="1" ht="22.5" customHeight="1">
      <c r="A3" s="110"/>
      <c r="B3" s="124"/>
      <c r="C3" s="406" t="s">
        <v>87</v>
      </c>
      <c r="D3" s="407"/>
      <c r="E3" s="408"/>
      <c r="F3" s="406" t="s">
        <v>91</v>
      </c>
      <c r="G3" s="407"/>
      <c r="H3" s="408"/>
      <c r="I3" s="387" t="s">
        <v>92</v>
      </c>
      <c r="J3" s="388"/>
      <c r="K3" s="389"/>
    </row>
    <row r="4" spans="1:11" s="108" customFormat="1" ht="12.75" customHeight="1">
      <c r="A4" s="125"/>
      <c r="B4" s="126" t="s">
        <v>0</v>
      </c>
      <c r="C4" s="393" t="s">
        <v>3</v>
      </c>
      <c r="D4" s="391" t="s">
        <v>4</v>
      </c>
      <c r="E4" s="326" t="s">
        <v>2</v>
      </c>
      <c r="F4" s="393" t="s">
        <v>3</v>
      </c>
      <c r="G4" s="391" t="s">
        <v>4</v>
      </c>
      <c r="H4" s="326" t="s">
        <v>2</v>
      </c>
      <c r="I4" s="393" t="s">
        <v>3</v>
      </c>
      <c r="J4" s="391" t="s">
        <v>4</v>
      </c>
      <c r="K4" s="326" t="s">
        <v>2</v>
      </c>
    </row>
    <row r="5" spans="1:11" s="108" customFormat="1" ht="12" customHeight="1">
      <c r="A5" s="127"/>
      <c r="B5" s="128" t="s">
        <v>1</v>
      </c>
      <c r="C5" s="394"/>
      <c r="D5" s="392"/>
      <c r="E5" s="327" t="s">
        <v>5</v>
      </c>
      <c r="F5" s="404"/>
      <c r="G5" s="392"/>
      <c r="H5" s="327" t="s">
        <v>5</v>
      </c>
      <c r="I5" s="404"/>
      <c r="J5" s="392"/>
      <c r="K5" s="327" t="s">
        <v>5</v>
      </c>
    </row>
    <row r="6" spans="1:11" s="108" customFormat="1" ht="16.5" customHeight="1">
      <c r="A6" s="129"/>
      <c r="B6" s="111" t="s">
        <v>27</v>
      </c>
      <c r="C6" s="366">
        <f>14787-1155</f>
        <v>13632</v>
      </c>
      <c r="D6" s="366">
        <f>3297-182</f>
        <v>3115</v>
      </c>
      <c r="E6" s="367">
        <f>SUM(C6:D6)</f>
        <v>16747</v>
      </c>
      <c r="F6" s="367">
        <f>12386+746</f>
        <v>13132</v>
      </c>
      <c r="G6" s="367">
        <f>3004+87</f>
        <v>3091</v>
      </c>
      <c r="H6" s="368">
        <f>SUM(F6:G6)</f>
        <v>16223</v>
      </c>
      <c r="I6" s="367">
        <f>+F6-C6</f>
        <v>-500</v>
      </c>
      <c r="J6" s="369">
        <f>+G6-D6</f>
        <v>-24</v>
      </c>
      <c r="K6" s="370">
        <f>+H6-E6</f>
        <v>-524</v>
      </c>
    </row>
    <row r="7" spans="1:11" s="338" customFormat="1" ht="16.5" customHeight="1">
      <c r="A7" s="337"/>
      <c r="B7" s="113" t="s">
        <v>6</v>
      </c>
      <c r="C7" s="163">
        <f>8840-1155</f>
        <v>7685</v>
      </c>
      <c r="D7" s="163">
        <f>1821-182</f>
        <v>1639</v>
      </c>
      <c r="E7" s="157">
        <f>SUM(C7:D7)</f>
        <v>9324</v>
      </c>
      <c r="F7" s="157">
        <v>7220</v>
      </c>
      <c r="G7" s="157">
        <f>1599-62</f>
        <v>1537</v>
      </c>
      <c r="H7" s="371">
        <f>SUM(F7:G7)</f>
        <v>8757</v>
      </c>
      <c r="I7" s="157">
        <f aca="true" t="shared" si="0" ref="I7:I30">+F7-C7</f>
        <v>-465</v>
      </c>
      <c r="J7" s="176">
        <f aca="true" t="shared" si="1" ref="J7:J30">+G7-D7</f>
        <v>-102</v>
      </c>
      <c r="K7" s="157">
        <f aca="true" t="shared" si="2" ref="K7:K30">+H7-E7</f>
        <v>-567</v>
      </c>
    </row>
    <row r="8" spans="1:11" s="114" customFormat="1" ht="16.5" customHeight="1">
      <c r="A8" s="130"/>
      <c r="B8" s="115" t="s">
        <v>7</v>
      </c>
      <c r="C8" s="157">
        <v>5947</v>
      </c>
      <c r="D8" s="157">
        <v>1476</v>
      </c>
      <c r="E8" s="157">
        <f>SUM(C8:D8)</f>
        <v>7423</v>
      </c>
      <c r="F8" s="157">
        <f>+F6-F7</f>
        <v>5912</v>
      </c>
      <c r="G8" s="157">
        <f>+G6-G7</f>
        <v>1554</v>
      </c>
      <c r="H8" s="175">
        <f aca="true" t="shared" si="3" ref="H8:H16">SUM(F8:G8)</f>
        <v>7466</v>
      </c>
      <c r="I8" s="157">
        <f t="shared" si="0"/>
        <v>-35</v>
      </c>
      <c r="J8" s="176">
        <f t="shared" si="1"/>
        <v>78</v>
      </c>
      <c r="K8" s="177">
        <f t="shared" si="2"/>
        <v>43</v>
      </c>
    </row>
    <row r="9" spans="1:11" s="108" customFormat="1" ht="16.5" customHeight="1">
      <c r="A9" s="131"/>
      <c r="B9" s="117" t="s">
        <v>8</v>
      </c>
      <c r="C9" s="156">
        <v>76</v>
      </c>
      <c r="D9" s="156">
        <v>64</v>
      </c>
      <c r="E9" s="153">
        <f>SUM(C9:D9)</f>
        <v>140</v>
      </c>
      <c r="F9" s="153">
        <v>79</v>
      </c>
      <c r="G9" s="153">
        <v>56</v>
      </c>
      <c r="H9" s="154">
        <f t="shared" si="3"/>
        <v>135</v>
      </c>
      <c r="I9" s="153">
        <f t="shared" si="0"/>
        <v>3</v>
      </c>
      <c r="J9" s="159">
        <f t="shared" si="1"/>
        <v>-8</v>
      </c>
      <c r="K9" s="155">
        <f t="shared" si="2"/>
        <v>-5</v>
      </c>
    </row>
    <row r="10" spans="1:11" s="108" customFormat="1" ht="16.5" customHeight="1">
      <c r="A10" s="131"/>
      <c r="B10" s="117" t="s">
        <v>9</v>
      </c>
      <c r="C10" s="143">
        <v>43325</v>
      </c>
      <c r="D10" s="143">
        <v>39310</v>
      </c>
      <c r="E10" s="145">
        <f aca="true" t="shared" si="4" ref="E10:E30">SUM(C10:D10)</f>
        <v>82635</v>
      </c>
      <c r="F10" s="145">
        <v>41554</v>
      </c>
      <c r="G10" s="145">
        <v>38663</v>
      </c>
      <c r="H10" s="147">
        <f>+F10+G10</f>
        <v>80217</v>
      </c>
      <c r="I10" s="145">
        <f t="shared" si="0"/>
        <v>-1771</v>
      </c>
      <c r="J10" s="148">
        <f t="shared" si="1"/>
        <v>-647</v>
      </c>
      <c r="K10" s="149">
        <f t="shared" si="2"/>
        <v>-2418</v>
      </c>
    </row>
    <row r="11" spans="1:11" s="114" customFormat="1" ht="16.5" customHeight="1">
      <c r="A11" s="130"/>
      <c r="B11" s="118" t="s">
        <v>10</v>
      </c>
      <c r="C11" s="150">
        <v>1664</v>
      </c>
      <c r="D11" s="150">
        <v>31</v>
      </c>
      <c r="E11" s="144">
        <f t="shared" si="4"/>
        <v>1695</v>
      </c>
      <c r="F11" s="144">
        <v>1738</v>
      </c>
      <c r="G11" s="151">
        <v>22</v>
      </c>
      <c r="H11" s="152">
        <f>SUM(F11:G11)</f>
        <v>1760</v>
      </c>
      <c r="I11" s="144">
        <f t="shared" si="0"/>
        <v>74</v>
      </c>
      <c r="J11" s="178">
        <f t="shared" si="1"/>
        <v>-9</v>
      </c>
      <c r="K11" s="179">
        <f t="shared" si="2"/>
        <v>65</v>
      </c>
    </row>
    <row r="12" spans="1:11" s="114" customFormat="1" ht="16.5" customHeight="1">
      <c r="A12" s="130"/>
      <c r="B12" s="118" t="s">
        <v>61</v>
      </c>
      <c r="C12" s="150">
        <v>4937</v>
      </c>
      <c r="D12" s="150">
        <v>4458</v>
      </c>
      <c r="E12" s="144">
        <f t="shared" si="4"/>
        <v>9395</v>
      </c>
      <c r="F12" s="144">
        <v>4793</v>
      </c>
      <c r="G12" s="151">
        <v>4402</v>
      </c>
      <c r="H12" s="152">
        <f t="shared" si="3"/>
        <v>9195</v>
      </c>
      <c r="I12" s="144">
        <f t="shared" si="0"/>
        <v>-144</v>
      </c>
      <c r="J12" s="178">
        <f t="shared" si="1"/>
        <v>-56</v>
      </c>
      <c r="K12" s="179">
        <f t="shared" si="2"/>
        <v>-200</v>
      </c>
    </row>
    <row r="13" spans="1:11" s="114" customFormat="1" ht="16.5" customHeight="1">
      <c r="A13" s="130"/>
      <c r="B13" s="118" t="s">
        <v>62</v>
      </c>
      <c r="C13" s="144">
        <v>20106</v>
      </c>
      <c r="D13" s="151">
        <v>27850</v>
      </c>
      <c r="E13" s="144">
        <f t="shared" si="4"/>
        <v>47956</v>
      </c>
      <c r="F13" s="144">
        <v>19088</v>
      </c>
      <c r="G13" s="151">
        <v>27492</v>
      </c>
      <c r="H13" s="152">
        <f t="shared" si="3"/>
        <v>46580</v>
      </c>
      <c r="I13" s="144">
        <f t="shared" si="0"/>
        <v>-1018</v>
      </c>
      <c r="J13" s="178">
        <f t="shared" si="1"/>
        <v>-358</v>
      </c>
      <c r="K13" s="179">
        <f t="shared" si="2"/>
        <v>-1376</v>
      </c>
    </row>
    <row r="14" spans="1:11" s="114" customFormat="1" ht="16.5" customHeight="1">
      <c r="A14" s="130"/>
      <c r="B14" s="118" t="s">
        <v>7</v>
      </c>
      <c r="C14" s="144">
        <v>16618</v>
      </c>
      <c r="D14" s="151">
        <v>6971</v>
      </c>
      <c r="E14" s="144">
        <f t="shared" si="4"/>
        <v>23589</v>
      </c>
      <c r="F14" s="144">
        <v>15935</v>
      </c>
      <c r="G14" s="151">
        <v>6747</v>
      </c>
      <c r="H14" s="152">
        <f t="shared" si="3"/>
        <v>22682</v>
      </c>
      <c r="I14" s="144">
        <f t="shared" si="0"/>
        <v>-683</v>
      </c>
      <c r="J14" s="178">
        <f t="shared" si="1"/>
        <v>-224</v>
      </c>
      <c r="K14" s="179">
        <f t="shared" si="2"/>
        <v>-907</v>
      </c>
    </row>
    <row r="15" spans="1:11" s="108" customFormat="1" ht="16.5" customHeight="1">
      <c r="A15" s="131"/>
      <c r="B15" s="117" t="s">
        <v>78</v>
      </c>
      <c r="C15" s="143">
        <v>2958</v>
      </c>
      <c r="D15" s="143">
        <v>231</v>
      </c>
      <c r="E15" s="145">
        <f t="shared" si="4"/>
        <v>3189</v>
      </c>
      <c r="F15" s="145">
        <v>3139</v>
      </c>
      <c r="G15" s="145">
        <v>234</v>
      </c>
      <c r="H15" s="147">
        <f t="shared" si="3"/>
        <v>3373</v>
      </c>
      <c r="I15" s="145">
        <f t="shared" si="0"/>
        <v>181</v>
      </c>
      <c r="J15" s="148">
        <f t="shared" si="1"/>
        <v>3</v>
      </c>
      <c r="K15" s="149">
        <f t="shared" si="2"/>
        <v>184</v>
      </c>
    </row>
    <row r="16" spans="1:11" s="108" customFormat="1" ht="16.5" customHeight="1">
      <c r="A16" s="131"/>
      <c r="B16" s="117" t="s">
        <v>11</v>
      </c>
      <c r="C16" s="143">
        <v>12778</v>
      </c>
      <c r="D16" s="143">
        <v>662</v>
      </c>
      <c r="E16" s="145">
        <f t="shared" si="4"/>
        <v>13440</v>
      </c>
      <c r="F16" s="145">
        <v>13645</v>
      </c>
      <c r="G16" s="146">
        <v>638</v>
      </c>
      <c r="H16" s="147">
        <f t="shared" si="3"/>
        <v>14283</v>
      </c>
      <c r="I16" s="145">
        <f t="shared" si="0"/>
        <v>867</v>
      </c>
      <c r="J16" s="148">
        <f t="shared" si="1"/>
        <v>-24</v>
      </c>
      <c r="K16" s="149">
        <f t="shared" si="2"/>
        <v>843</v>
      </c>
    </row>
    <row r="17" spans="1:11" s="108" customFormat="1" ht="16.5" customHeight="1">
      <c r="A17" s="131"/>
      <c r="B17" s="396" t="s">
        <v>60</v>
      </c>
      <c r="C17" s="398">
        <f>13954+152</f>
        <v>14106</v>
      </c>
      <c r="D17" s="399">
        <f>7343+142</f>
        <v>7485</v>
      </c>
      <c r="E17" s="401">
        <f t="shared" si="4"/>
        <v>21591</v>
      </c>
      <c r="F17" s="386">
        <v>14233</v>
      </c>
      <c r="G17" s="409">
        <v>8124</v>
      </c>
      <c r="H17" s="403">
        <f>SUM(F17:G18)</f>
        <v>22357</v>
      </c>
      <c r="I17" s="386">
        <f t="shared" si="0"/>
        <v>127</v>
      </c>
      <c r="J17" s="386">
        <f t="shared" si="1"/>
        <v>639</v>
      </c>
      <c r="K17" s="390">
        <f t="shared" si="2"/>
        <v>766</v>
      </c>
    </row>
    <row r="18" spans="1:11" s="108" customFormat="1" ht="13.5" customHeight="1">
      <c r="A18" s="131"/>
      <c r="B18" s="397"/>
      <c r="C18" s="398"/>
      <c r="D18" s="400"/>
      <c r="E18" s="402">
        <f t="shared" si="4"/>
        <v>0</v>
      </c>
      <c r="F18" s="386"/>
      <c r="G18" s="409"/>
      <c r="H18" s="403"/>
      <c r="I18" s="386">
        <f t="shared" si="0"/>
        <v>0</v>
      </c>
      <c r="J18" s="386">
        <f t="shared" si="1"/>
        <v>0</v>
      </c>
      <c r="K18" s="390">
        <f t="shared" si="2"/>
        <v>0</v>
      </c>
    </row>
    <row r="19" spans="1:11" s="114" customFormat="1" ht="16.5" customHeight="1">
      <c r="A19" s="130"/>
      <c r="B19" s="118" t="s">
        <v>18</v>
      </c>
      <c r="C19" s="150">
        <f>12229+152</f>
        <v>12381</v>
      </c>
      <c r="D19" s="150">
        <f>6942+142</f>
        <v>7084</v>
      </c>
      <c r="E19" s="144">
        <f t="shared" si="4"/>
        <v>19465</v>
      </c>
      <c r="F19" s="144">
        <f>6936+5547</f>
        <v>12483</v>
      </c>
      <c r="G19" s="151">
        <f>2659+5052</f>
        <v>7711</v>
      </c>
      <c r="H19" s="152">
        <f>SUM(F19:G19)</f>
        <v>20194</v>
      </c>
      <c r="I19" s="144">
        <f t="shared" si="0"/>
        <v>102</v>
      </c>
      <c r="J19" s="178">
        <f t="shared" si="1"/>
        <v>627</v>
      </c>
      <c r="K19" s="179">
        <f t="shared" si="2"/>
        <v>729</v>
      </c>
    </row>
    <row r="20" spans="1:11" s="114" customFormat="1" ht="16.5" customHeight="1">
      <c r="A20" s="130"/>
      <c r="B20" s="118" t="s">
        <v>17</v>
      </c>
      <c r="C20" s="144">
        <v>1725</v>
      </c>
      <c r="D20" s="151">
        <v>401</v>
      </c>
      <c r="E20" s="144">
        <f t="shared" si="4"/>
        <v>2126</v>
      </c>
      <c r="F20" s="144">
        <f>+F17-F19</f>
        <v>1750</v>
      </c>
      <c r="G20" s="144">
        <f>+G17-G19</f>
        <v>413</v>
      </c>
      <c r="H20" s="152">
        <f aca="true" t="shared" si="5" ref="H20:H26">SUM(F20:G20)</f>
        <v>2163</v>
      </c>
      <c r="I20" s="144">
        <f t="shared" si="0"/>
        <v>25</v>
      </c>
      <c r="J20" s="178">
        <f t="shared" si="1"/>
        <v>12</v>
      </c>
      <c r="K20" s="179">
        <f t="shared" si="2"/>
        <v>37</v>
      </c>
    </row>
    <row r="21" spans="1:12" s="108" customFormat="1" ht="16.5" customHeight="1">
      <c r="A21" s="131"/>
      <c r="B21" s="117" t="s">
        <v>13</v>
      </c>
      <c r="C21" s="143">
        <v>16793</v>
      </c>
      <c r="D21" s="143">
        <v>6116</v>
      </c>
      <c r="E21" s="145">
        <f t="shared" si="4"/>
        <v>22909</v>
      </c>
      <c r="F21" s="145">
        <v>16847</v>
      </c>
      <c r="G21" s="146">
        <v>6464</v>
      </c>
      <c r="H21" s="147">
        <f t="shared" si="5"/>
        <v>23311</v>
      </c>
      <c r="I21" s="145">
        <f t="shared" si="0"/>
        <v>54</v>
      </c>
      <c r="J21" s="148">
        <f t="shared" si="1"/>
        <v>348</v>
      </c>
      <c r="K21" s="149">
        <f t="shared" si="2"/>
        <v>402</v>
      </c>
      <c r="L21" s="132"/>
    </row>
    <row r="22" spans="1:11" s="108" customFormat="1" ht="16.5" customHeight="1">
      <c r="A22" s="131"/>
      <c r="B22" s="117" t="s">
        <v>21</v>
      </c>
      <c r="C22" s="143">
        <v>15708</v>
      </c>
      <c r="D22" s="143">
        <v>3702</v>
      </c>
      <c r="E22" s="145">
        <f t="shared" si="4"/>
        <v>19410</v>
      </c>
      <c r="F22" s="145">
        <v>15535</v>
      </c>
      <c r="G22" s="146">
        <v>3664</v>
      </c>
      <c r="H22" s="147">
        <f t="shared" si="5"/>
        <v>19199</v>
      </c>
      <c r="I22" s="145">
        <f t="shared" si="0"/>
        <v>-173</v>
      </c>
      <c r="J22" s="148">
        <f t="shared" si="1"/>
        <v>-38</v>
      </c>
      <c r="K22" s="149">
        <f t="shared" si="2"/>
        <v>-211</v>
      </c>
    </row>
    <row r="23" spans="1:11" s="108" customFormat="1" ht="16.5" customHeight="1">
      <c r="A23" s="131"/>
      <c r="B23" s="117" t="s">
        <v>16</v>
      </c>
      <c r="C23" s="145">
        <v>5509</v>
      </c>
      <c r="D23" s="146">
        <v>5256</v>
      </c>
      <c r="E23" s="145">
        <f t="shared" si="4"/>
        <v>10765</v>
      </c>
      <c r="F23" s="145">
        <v>5790</v>
      </c>
      <c r="G23" s="146">
        <v>5597</v>
      </c>
      <c r="H23" s="147">
        <f t="shared" si="5"/>
        <v>11387</v>
      </c>
      <c r="I23" s="145">
        <f t="shared" si="0"/>
        <v>281</v>
      </c>
      <c r="J23" s="148">
        <f t="shared" si="1"/>
        <v>341</v>
      </c>
      <c r="K23" s="149">
        <f t="shared" si="2"/>
        <v>622</v>
      </c>
    </row>
    <row r="24" spans="1:11" s="114" customFormat="1" ht="16.5" customHeight="1">
      <c r="A24" s="130"/>
      <c r="B24" s="118" t="s">
        <v>19</v>
      </c>
      <c r="C24" s="144">
        <v>1154</v>
      </c>
      <c r="D24" s="151">
        <v>1153</v>
      </c>
      <c r="E24" s="144">
        <f t="shared" si="4"/>
        <v>2307</v>
      </c>
      <c r="F24" s="144">
        <v>1193</v>
      </c>
      <c r="G24" s="151">
        <v>1210</v>
      </c>
      <c r="H24" s="152">
        <f t="shared" si="5"/>
        <v>2403</v>
      </c>
      <c r="I24" s="144">
        <f t="shared" si="0"/>
        <v>39</v>
      </c>
      <c r="J24" s="178">
        <f t="shared" si="1"/>
        <v>57</v>
      </c>
      <c r="K24" s="179">
        <f t="shared" si="2"/>
        <v>96</v>
      </c>
    </row>
    <row r="25" spans="1:11" s="114" customFormat="1" ht="16.5" customHeight="1">
      <c r="A25" s="130"/>
      <c r="B25" s="115" t="s">
        <v>17</v>
      </c>
      <c r="C25" s="144">
        <v>4355</v>
      </c>
      <c r="D25" s="151">
        <v>4103</v>
      </c>
      <c r="E25" s="144">
        <f t="shared" si="4"/>
        <v>8458</v>
      </c>
      <c r="F25" s="144">
        <v>4597</v>
      </c>
      <c r="G25" s="144">
        <v>4387</v>
      </c>
      <c r="H25" s="152">
        <f t="shared" si="5"/>
        <v>8984</v>
      </c>
      <c r="I25" s="144">
        <f t="shared" si="0"/>
        <v>242</v>
      </c>
      <c r="J25" s="178">
        <f t="shared" si="1"/>
        <v>284</v>
      </c>
      <c r="K25" s="179">
        <f t="shared" si="2"/>
        <v>526</v>
      </c>
    </row>
    <row r="26" spans="1:11" s="108" customFormat="1" ht="16.5" customHeight="1">
      <c r="A26" s="131"/>
      <c r="B26" s="120" t="s">
        <v>22</v>
      </c>
      <c r="C26" s="143">
        <f>13175+406+34</f>
        <v>13615</v>
      </c>
      <c r="D26" s="143">
        <f>8105+524+12</f>
        <v>8641</v>
      </c>
      <c r="E26" s="145">
        <f t="shared" si="4"/>
        <v>22256</v>
      </c>
      <c r="F26" s="145">
        <v>14431</v>
      </c>
      <c r="G26" s="146">
        <v>9288</v>
      </c>
      <c r="H26" s="147">
        <f t="shared" si="5"/>
        <v>23719</v>
      </c>
      <c r="I26" s="145">
        <f t="shared" si="0"/>
        <v>816</v>
      </c>
      <c r="J26" s="148">
        <f t="shared" si="1"/>
        <v>647</v>
      </c>
      <c r="K26" s="149">
        <f t="shared" si="2"/>
        <v>1463</v>
      </c>
    </row>
    <row r="27" spans="1:11" s="108" customFormat="1" ht="26.25" customHeight="1">
      <c r="A27" s="131"/>
      <c r="B27" s="119" t="s">
        <v>26</v>
      </c>
      <c r="C27" s="156">
        <v>30013</v>
      </c>
      <c r="D27" s="156">
        <v>9585</v>
      </c>
      <c r="E27" s="153">
        <f t="shared" si="4"/>
        <v>39598</v>
      </c>
      <c r="F27" s="153">
        <f>27577+2013</f>
        <v>29590</v>
      </c>
      <c r="G27" s="158">
        <f>8927+617</f>
        <v>9544</v>
      </c>
      <c r="H27" s="154">
        <f aca="true" t="shared" si="6" ref="H27:H32">SUM(F27:G27)</f>
        <v>39134</v>
      </c>
      <c r="I27" s="153">
        <f t="shared" si="0"/>
        <v>-423</v>
      </c>
      <c r="J27" s="159">
        <f t="shared" si="1"/>
        <v>-41</v>
      </c>
      <c r="K27" s="155">
        <f t="shared" si="2"/>
        <v>-464</v>
      </c>
    </row>
    <row r="28" spans="1:11" s="108" customFormat="1" ht="16.5" customHeight="1">
      <c r="A28" s="131"/>
      <c r="B28" s="117" t="s">
        <v>14</v>
      </c>
      <c r="C28" s="143">
        <v>11278</v>
      </c>
      <c r="D28" s="143">
        <v>13753</v>
      </c>
      <c r="E28" s="145">
        <f t="shared" si="4"/>
        <v>25031</v>
      </c>
      <c r="F28" s="145">
        <v>11352</v>
      </c>
      <c r="G28" s="146">
        <v>14135</v>
      </c>
      <c r="H28" s="147">
        <f t="shared" si="6"/>
        <v>25487</v>
      </c>
      <c r="I28" s="145">
        <f t="shared" si="0"/>
        <v>74</v>
      </c>
      <c r="J28" s="148">
        <f t="shared" si="1"/>
        <v>382</v>
      </c>
      <c r="K28" s="149">
        <f t="shared" si="2"/>
        <v>456</v>
      </c>
    </row>
    <row r="29" spans="1:12" s="108" customFormat="1" ht="16.5" customHeight="1">
      <c r="A29" s="131"/>
      <c r="B29" s="117" t="s">
        <v>15</v>
      </c>
      <c r="C29" s="143">
        <v>6531</v>
      </c>
      <c r="D29" s="143">
        <v>6775</v>
      </c>
      <c r="E29" s="145">
        <f t="shared" si="4"/>
        <v>13306</v>
      </c>
      <c r="F29" s="145">
        <v>7659</v>
      </c>
      <c r="G29" s="146">
        <v>7872</v>
      </c>
      <c r="H29" s="147">
        <f t="shared" si="6"/>
        <v>15531</v>
      </c>
      <c r="I29" s="145">
        <f t="shared" si="0"/>
        <v>1128</v>
      </c>
      <c r="J29" s="148">
        <f t="shared" si="1"/>
        <v>1097</v>
      </c>
      <c r="K29" s="149">
        <f t="shared" si="2"/>
        <v>2225</v>
      </c>
      <c r="L29" s="116"/>
    </row>
    <row r="30" spans="1:11" s="108" customFormat="1" ht="16.5" customHeight="1">
      <c r="A30" s="131"/>
      <c r="B30" s="117" t="s">
        <v>36</v>
      </c>
      <c r="C30" s="143">
        <v>5333</v>
      </c>
      <c r="D30" s="143">
        <v>2104</v>
      </c>
      <c r="E30" s="145">
        <f t="shared" si="4"/>
        <v>7437</v>
      </c>
      <c r="F30" s="145">
        <v>5537</v>
      </c>
      <c r="G30" s="146">
        <v>2322</v>
      </c>
      <c r="H30" s="147">
        <f t="shared" si="6"/>
        <v>7859</v>
      </c>
      <c r="I30" s="145">
        <f t="shared" si="0"/>
        <v>204</v>
      </c>
      <c r="J30" s="148">
        <f t="shared" si="1"/>
        <v>218</v>
      </c>
      <c r="K30" s="149">
        <f t="shared" si="2"/>
        <v>422</v>
      </c>
    </row>
    <row r="31" spans="1:11" s="108" customFormat="1" ht="16.5" customHeight="1">
      <c r="A31" s="129"/>
      <c r="B31" s="162" t="s">
        <v>12</v>
      </c>
      <c r="C31" s="184">
        <f>SUM(C6+C9+C10+C15+C16+C17+C21+C22+C23+C26+C27+C28+C29+C30)</f>
        <v>191655</v>
      </c>
      <c r="D31" s="184">
        <f aca="true" t="shared" si="7" ref="D31:I31">SUM(D6+D9+D10+D15+D16+D17+D21+D22+D23+D26+D27+D28+D29+D30)</f>
        <v>106799</v>
      </c>
      <c r="E31" s="160">
        <f t="shared" si="7"/>
        <v>298454</v>
      </c>
      <c r="F31" s="160">
        <f t="shared" si="7"/>
        <v>192523</v>
      </c>
      <c r="G31" s="160">
        <f t="shared" si="7"/>
        <v>109692</v>
      </c>
      <c r="H31" s="160">
        <f t="shared" si="7"/>
        <v>302215</v>
      </c>
      <c r="I31" s="160">
        <f t="shared" si="7"/>
        <v>868</v>
      </c>
      <c r="J31" s="161">
        <f>SUM(J6+J9+J10+J15+J16+J17+J21+J22+J23+J26+J27+J28+J29+J30)</f>
        <v>2893</v>
      </c>
      <c r="K31" s="160">
        <f>SUM(K6+K9+K10+K15+K16+K17+K21+K22+K23+K26+K27+K28+K29+K30)</f>
        <v>3761</v>
      </c>
    </row>
    <row r="32" spans="1:11" s="108" customFormat="1" ht="16.5" customHeight="1">
      <c r="A32" s="373"/>
      <c r="B32" s="374" t="s">
        <v>66</v>
      </c>
      <c r="C32" s="375">
        <v>23973</v>
      </c>
      <c r="D32" s="375">
        <v>33134</v>
      </c>
      <c r="E32" s="376">
        <f>SUM(C32:D32)</f>
        <v>57107</v>
      </c>
      <c r="F32" s="376">
        <v>23588</v>
      </c>
      <c r="G32" s="376">
        <v>33036</v>
      </c>
      <c r="H32" s="376">
        <f t="shared" si="6"/>
        <v>56624</v>
      </c>
      <c r="I32" s="376">
        <f>F32-C32</f>
        <v>-385</v>
      </c>
      <c r="J32" s="376">
        <f>G32-D32</f>
        <v>-98</v>
      </c>
      <c r="K32" s="376">
        <f>H32-E32</f>
        <v>-483</v>
      </c>
    </row>
    <row r="33" spans="1:8" ht="3" customHeight="1">
      <c r="A33" s="122"/>
      <c r="B33" s="108"/>
      <c r="C33" s="405"/>
      <c r="D33" s="405"/>
      <c r="E33" s="405"/>
      <c r="F33" s="405"/>
      <c r="G33" s="405"/>
      <c r="H33" s="405"/>
    </row>
    <row r="34" spans="1:11" ht="15" customHeight="1">
      <c r="A34" s="122"/>
      <c r="B34" s="108" t="s">
        <v>23</v>
      </c>
      <c r="C34" s="192"/>
      <c r="D34" s="192"/>
      <c r="E34" s="192"/>
      <c r="F34" s="135"/>
      <c r="G34" s="135"/>
      <c r="H34" s="135"/>
      <c r="I34" s="135"/>
      <c r="J34" s="135"/>
      <c r="K34" s="135"/>
    </row>
    <row r="35" spans="1:11" ht="27.75" customHeight="1">
      <c r="A35" s="122"/>
      <c r="B35" s="395"/>
      <c r="C35" s="395"/>
      <c r="D35" s="395"/>
      <c r="E35" s="395"/>
      <c r="F35" s="395"/>
      <c r="G35" s="395"/>
      <c r="H35" s="395"/>
      <c r="I35" s="395"/>
      <c r="J35" s="395"/>
      <c r="K35" s="395"/>
    </row>
  </sheetData>
  <sheetProtection/>
  <mergeCells count="21">
    <mergeCell ref="I17:I18"/>
    <mergeCell ref="B35:K35"/>
    <mergeCell ref="B17:B18"/>
    <mergeCell ref="C17:C18"/>
    <mergeCell ref="D17:D18"/>
    <mergeCell ref="E17:E18"/>
    <mergeCell ref="J4:J5"/>
    <mergeCell ref="H17:H18"/>
    <mergeCell ref="F4:F5"/>
    <mergeCell ref="C33:H33"/>
    <mergeCell ref="I4:I5"/>
    <mergeCell ref="J17:J18"/>
    <mergeCell ref="I3:K3"/>
    <mergeCell ref="K17:K18"/>
    <mergeCell ref="G4:G5"/>
    <mergeCell ref="C4:C5"/>
    <mergeCell ref="D4:D5"/>
    <mergeCell ref="C3:E3"/>
    <mergeCell ref="F3:H3"/>
    <mergeCell ref="F17:F18"/>
    <mergeCell ref="G17:G18"/>
  </mergeCells>
  <printOptions horizontalCentered="1"/>
  <pageMargins left="0.5" right="0.31" top="0.29" bottom="0.28" header="0.29" footer="0.17"/>
  <pageSetup orientation="landscape" paperSize="9" r:id="rId4"/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46"/>
  <sheetViews>
    <sheetView zoomScalePageLayoutView="0" workbookViewId="0" topLeftCell="A1">
      <selection activeCell="C8" sqref="C8"/>
    </sheetView>
  </sheetViews>
  <sheetFormatPr defaultColWidth="9.140625" defaultRowHeight="12.75"/>
  <cols>
    <col min="1" max="1" width="2.00390625" style="0" customWidth="1"/>
    <col min="2" max="2" width="5.8515625" style="0" customWidth="1"/>
    <col min="3" max="3" width="50.28125" style="0" customWidth="1"/>
    <col min="4" max="4" width="16.8515625" style="0" customWidth="1"/>
    <col min="5" max="5" width="4.7109375" style="0" customWidth="1"/>
    <col min="6" max="6" width="16.8515625" style="0" customWidth="1"/>
    <col min="7" max="7" width="4.7109375" style="0" customWidth="1"/>
    <col min="8" max="8" width="16.8515625" style="0" customWidth="1"/>
    <col min="9" max="9" width="4.7109375" style="0" customWidth="1"/>
  </cols>
  <sheetData>
    <row r="1" spans="1:3" s="3" customFormat="1" ht="19.5" customHeight="1">
      <c r="A1" s="1" t="s">
        <v>119</v>
      </c>
      <c r="C1" s="90"/>
    </row>
    <row r="2" spans="2:8" s="3" customFormat="1" ht="15.75" customHeight="1">
      <c r="B2" s="59"/>
      <c r="C2" s="90"/>
      <c r="F2" s="91"/>
      <c r="H2" s="91" t="s">
        <v>52</v>
      </c>
    </row>
    <row r="3" spans="1:9" s="3" customFormat="1" ht="7.5" customHeight="1">
      <c r="A3" s="7"/>
      <c r="B3" s="10"/>
      <c r="C3" s="19"/>
      <c r="D3" s="7"/>
      <c r="E3" s="19"/>
      <c r="F3" s="7"/>
      <c r="G3" s="19"/>
      <c r="H3" s="7"/>
      <c r="I3" s="19"/>
    </row>
    <row r="4" spans="1:9" s="3" customFormat="1" ht="15.75">
      <c r="A4" s="15"/>
      <c r="B4" s="2"/>
      <c r="C4" s="20" t="s">
        <v>0</v>
      </c>
      <c r="D4" s="453" t="s">
        <v>116</v>
      </c>
      <c r="E4" s="454"/>
      <c r="F4" s="453" t="s">
        <v>104</v>
      </c>
      <c r="G4" s="455"/>
      <c r="H4" s="453" t="s">
        <v>105</v>
      </c>
      <c r="I4" s="455"/>
    </row>
    <row r="5" spans="1:9" s="3" customFormat="1" ht="7.5" customHeight="1">
      <c r="A5" s="8"/>
      <c r="B5" s="9"/>
      <c r="C5" s="14"/>
      <c r="D5" s="15"/>
      <c r="E5" s="17"/>
      <c r="F5" s="15"/>
      <c r="G5" s="17"/>
      <c r="H5" s="15"/>
      <c r="I5" s="17"/>
    </row>
    <row r="6" spans="1:10" s="3" customFormat="1" ht="30" customHeight="1">
      <c r="A6" s="15"/>
      <c r="B6" s="92" t="s">
        <v>9</v>
      </c>
      <c r="C6" s="93"/>
      <c r="D6" s="94">
        <v>7702</v>
      </c>
      <c r="E6" s="19"/>
      <c r="F6" s="94">
        <v>8518</v>
      </c>
      <c r="G6" s="19"/>
      <c r="H6" s="94">
        <v>8994</v>
      </c>
      <c r="I6" s="19"/>
      <c r="J6" s="95"/>
    </row>
    <row r="7" spans="1:9" s="3" customFormat="1" ht="8.25" customHeight="1">
      <c r="A7" s="15"/>
      <c r="B7" s="96"/>
      <c r="C7" s="69"/>
      <c r="D7" s="97"/>
      <c r="E7" s="17"/>
      <c r="F7" s="97"/>
      <c r="G7" s="17"/>
      <c r="H7" s="97"/>
      <c r="I7" s="17"/>
    </row>
    <row r="8" spans="1:10" s="3" customFormat="1" ht="24.75" customHeight="1">
      <c r="A8" s="15"/>
      <c r="B8" s="2"/>
      <c r="C8" s="69" t="s">
        <v>38</v>
      </c>
      <c r="D8" s="97">
        <v>7216</v>
      </c>
      <c r="E8" s="17"/>
      <c r="F8" s="97">
        <v>7610</v>
      </c>
      <c r="G8" s="17"/>
      <c r="H8" s="97">
        <v>8516</v>
      </c>
      <c r="I8" s="17"/>
      <c r="J8" s="95"/>
    </row>
    <row r="9" spans="1:10" s="3" customFormat="1" ht="24.75" customHeight="1">
      <c r="A9" s="15"/>
      <c r="B9" s="2"/>
      <c r="C9" s="69" t="s">
        <v>39</v>
      </c>
      <c r="D9" s="97">
        <v>9841</v>
      </c>
      <c r="E9" s="17"/>
      <c r="F9" s="97">
        <v>11393</v>
      </c>
      <c r="G9" s="17"/>
      <c r="H9" s="97">
        <v>12022</v>
      </c>
      <c r="I9" s="17"/>
      <c r="J9" s="95"/>
    </row>
    <row r="10" spans="1:10" s="3" customFormat="1" ht="24.75" customHeight="1">
      <c r="A10" s="15"/>
      <c r="B10" s="2"/>
      <c r="C10" s="69" t="s">
        <v>40</v>
      </c>
      <c r="D10" s="97">
        <v>7285</v>
      </c>
      <c r="E10" s="17"/>
      <c r="F10" s="97">
        <v>8142</v>
      </c>
      <c r="G10" s="17"/>
      <c r="H10" s="97">
        <v>8458</v>
      </c>
      <c r="I10" s="17"/>
      <c r="J10" s="95"/>
    </row>
    <row r="11" spans="1:10" s="3" customFormat="1" ht="24.75" customHeight="1">
      <c r="A11" s="15"/>
      <c r="B11" s="2"/>
      <c r="C11" s="69" t="s">
        <v>41</v>
      </c>
      <c r="D11" s="97">
        <v>8553</v>
      </c>
      <c r="E11" s="17"/>
      <c r="F11" s="97">
        <v>9706</v>
      </c>
      <c r="G11" s="17"/>
      <c r="H11" s="97">
        <v>10972</v>
      </c>
      <c r="I11" s="17"/>
      <c r="J11" s="95"/>
    </row>
    <row r="12" spans="1:10" s="3" customFormat="1" ht="24.75" customHeight="1">
      <c r="A12" s="15"/>
      <c r="B12" s="2"/>
      <c r="C12" s="69" t="s">
        <v>42</v>
      </c>
      <c r="D12" s="97">
        <v>7921</v>
      </c>
      <c r="E12" s="17"/>
      <c r="F12" s="97">
        <v>8224</v>
      </c>
      <c r="G12" s="17"/>
      <c r="H12" s="97">
        <v>9291</v>
      </c>
      <c r="I12" s="17"/>
      <c r="J12" s="95"/>
    </row>
    <row r="13" spans="1:10" s="3" customFormat="1" ht="24.75" customHeight="1">
      <c r="A13" s="15"/>
      <c r="B13" s="2"/>
      <c r="C13" s="57" t="s">
        <v>43</v>
      </c>
      <c r="D13" s="97">
        <v>8756</v>
      </c>
      <c r="E13" s="17"/>
      <c r="F13" s="97">
        <v>9842</v>
      </c>
      <c r="G13" s="17"/>
      <c r="H13" s="97">
        <v>10953</v>
      </c>
      <c r="I13" s="17"/>
      <c r="J13" s="95"/>
    </row>
    <row r="14" spans="1:10" s="3" customFormat="1" ht="24.75" customHeight="1">
      <c r="A14" s="15"/>
      <c r="B14" s="2"/>
      <c r="C14" s="69" t="s">
        <v>44</v>
      </c>
      <c r="D14" s="97">
        <v>8067</v>
      </c>
      <c r="E14" s="17"/>
      <c r="F14" s="97">
        <v>8853</v>
      </c>
      <c r="G14" s="17"/>
      <c r="H14" s="97">
        <v>10062</v>
      </c>
      <c r="I14" s="17"/>
      <c r="J14" s="95"/>
    </row>
    <row r="15" spans="1:10" s="3" customFormat="1" ht="24.75" customHeight="1">
      <c r="A15" s="15"/>
      <c r="B15" s="2"/>
      <c r="C15" s="69" t="s">
        <v>45</v>
      </c>
      <c r="D15" s="97">
        <v>7995</v>
      </c>
      <c r="E15" s="17"/>
      <c r="F15" s="97">
        <v>8443</v>
      </c>
      <c r="G15" s="17"/>
      <c r="H15" s="97">
        <v>9262</v>
      </c>
      <c r="I15" s="17"/>
      <c r="J15" s="95"/>
    </row>
    <row r="16" spans="1:10" s="3" customFormat="1" ht="24.75" customHeight="1">
      <c r="A16" s="15"/>
      <c r="B16" s="2"/>
      <c r="C16" s="69" t="s">
        <v>46</v>
      </c>
      <c r="D16" s="97">
        <v>10885</v>
      </c>
      <c r="E16" s="17"/>
      <c r="F16" s="97">
        <v>11120</v>
      </c>
      <c r="G16" s="17"/>
      <c r="H16" s="97">
        <v>11396</v>
      </c>
      <c r="I16" s="17"/>
      <c r="J16" s="95"/>
    </row>
    <row r="17" spans="1:10" s="3" customFormat="1" ht="24.75" customHeight="1">
      <c r="A17" s="15"/>
      <c r="B17" s="2"/>
      <c r="C17" s="69" t="s">
        <v>47</v>
      </c>
      <c r="D17" s="98">
        <v>10071</v>
      </c>
      <c r="E17" s="17"/>
      <c r="F17" s="98">
        <v>10764</v>
      </c>
      <c r="G17" s="17"/>
      <c r="H17" s="98">
        <v>12149</v>
      </c>
      <c r="I17" s="17"/>
      <c r="J17" s="95"/>
    </row>
    <row r="18" spans="1:10" s="3" customFormat="1" ht="24.75" customHeight="1">
      <c r="A18" s="15"/>
      <c r="B18" s="2"/>
      <c r="C18" s="69" t="s">
        <v>48</v>
      </c>
      <c r="D18" s="97">
        <v>8485</v>
      </c>
      <c r="E18" s="17"/>
      <c r="F18" s="97">
        <v>8576</v>
      </c>
      <c r="G18" s="17"/>
      <c r="H18" s="97">
        <v>9754</v>
      </c>
      <c r="I18" s="17"/>
      <c r="J18" s="95"/>
    </row>
    <row r="19" spans="1:10" s="3" customFormat="1" ht="32.25" customHeight="1">
      <c r="A19" s="8"/>
      <c r="B19" s="92" t="s">
        <v>49</v>
      </c>
      <c r="C19" s="69"/>
      <c r="D19" s="99">
        <v>16360</v>
      </c>
      <c r="E19" s="18"/>
      <c r="F19" s="99">
        <v>17920</v>
      </c>
      <c r="G19" s="18"/>
      <c r="H19" s="99">
        <v>18215</v>
      </c>
      <c r="I19" s="18"/>
      <c r="J19" s="95"/>
    </row>
    <row r="20" spans="1:10" s="3" customFormat="1" ht="25.5" customHeight="1">
      <c r="A20" s="15"/>
      <c r="B20" s="10"/>
      <c r="C20" s="100" t="s">
        <v>12</v>
      </c>
      <c r="D20" s="101">
        <v>7894</v>
      </c>
      <c r="E20" s="19"/>
      <c r="F20" s="101">
        <v>8814</v>
      </c>
      <c r="G20" s="19"/>
      <c r="H20" s="101">
        <v>9297</v>
      </c>
      <c r="I20" s="19"/>
      <c r="J20" s="95"/>
    </row>
    <row r="21" spans="1:9" s="3" customFormat="1" ht="2.25" customHeight="1">
      <c r="A21" s="8"/>
      <c r="B21" s="9"/>
      <c r="C21" s="102"/>
      <c r="D21" s="8"/>
      <c r="E21" s="18"/>
      <c r="F21" s="8"/>
      <c r="G21" s="18"/>
      <c r="H21" s="8"/>
      <c r="I21" s="18"/>
    </row>
    <row r="22" s="3" customFormat="1" ht="12" customHeight="1"/>
    <row r="23" s="3" customFormat="1" ht="15.75">
      <c r="B23" s="103" t="s">
        <v>89</v>
      </c>
    </row>
    <row r="24" s="3" customFormat="1" ht="15.75">
      <c r="B24" s="3" t="s">
        <v>67</v>
      </c>
    </row>
    <row r="25" spans="2:3" s="3" customFormat="1" ht="14.25" customHeight="1">
      <c r="B25" s="3" t="s">
        <v>68</v>
      </c>
      <c r="C25" s="104"/>
    </row>
    <row r="26" spans="2:8" s="3" customFormat="1" ht="4.5" customHeight="1">
      <c r="B26"/>
      <c r="C26"/>
      <c r="D26"/>
      <c r="E26"/>
      <c r="F26"/>
      <c r="H26"/>
    </row>
    <row r="27" spans="2:8" s="3" customFormat="1" ht="12.75">
      <c r="B27"/>
      <c r="C27"/>
      <c r="D27"/>
      <c r="E27"/>
      <c r="F27"/>
      <c r="H27"/>
    </row>
    <row r="28" spans="2:8" s="3" customFormat="1" ht="4.5" customHeight="1">
      <c r="B28"/>
      <c r="C28"/>
      <c r="D28"/>
      <c r="E28"/>
      <c r="F28"/>
      <c r="H28"/>
    </row>
    <row r="29" spans="2:8" s="3" customFormat="1" ht="18.75" customHeight="1">
      <c r="B29"/>
      <c r="C29"/>
      <c r="D29"/>
      <c r="E29"/>
      <c r="F29"/>
      <c r="H29"/>
    </row>
    <row r="30" spans="2:8" s="3" customFormat="1" ht="18.75" customHeight="1">
      <c r="B30"/>
      <c r="C30"/>
      <c r="D30"/>
      <c r="E30"/>
      <c r="F30"/>
      <c r="H30"/>
    </row>
    <row r="31" spans="2:8" s="3" customFormat="1" ht="18.75" customHeight="1">
      <c r="B31"/>
      <c r="C31"/>
      <c r="D31"/>
      <c r="E31"/>
      <c r="F31"/>
      <c r="H31"/>
    </row>
    <row r="32" spans="2:8" s="3" customFormat="1" ht="18.75" customHeight="1">
      <c r="B32"/>
      <c r="C32"/>
      <c r="D32"/>
      <c r="E32"/>
      <c r="F32"/>
      <c r="H32"/>
    </row>
    <row r="33" spans="2:8" s="3" customFormat="1" ht="18.75" customHeight="1">
      <c r="B33"/>
      <c r="C33"/>
      <c r="D33"/>
      <c r="E33"/>
      <c r="F33"/>
      <c r="H33"/>
    </row>
    <row r="34" spans="2:8" s="3" customFormat="1" ht="18.75" customHeight="1">
      <c r="B34"/>
      <c r="C34"/>
      <c r="D34"/>
      <c r="E34"/>
      <c r="F34"/>
      <c r="H34"/>
    </row>
    <row r="35" spans="2:8" s="3" customFormat="1" ht="18.75" customHeight="1">
      <c r="B35"/>
      <c r="C35"/>
      <c r="D35"/>
      <c r="E35"/>
      <c r="F35"/>
      <c r="H35"/>
    </row>
    <row r="36" spans="2:8" s="3" customFormat="1" ht="18.75" customHeight="1">
      <c r="B36"/>
      <c r="C36"/>
      <c r="D36"/>
      <c r="E36"/>
      <c r="F36"/>
      <c r="H36"/>
    </row>
    <row r="37" spans="2:8" s="3" customFormat="1" ht="13.5" customHeight="1">
      <c r="B37"/>
      <c r="C37"/>
      <c r="D37"/>
      <c r="E37"/>
      <c r="F37"/>
      <c r="H37"/>
    </row>
    <row r="38" spans="2:8" s="3" customFormat="1" ht="18.75" customHeight="1">
      <c r="B38"/>
      <c r="C38"/>
      <c r="D38"/>
      <c r="E38"/>
      <c r="F38"/>
      <c r="H38"/>
    </row>
    <row r="39" spans="2:8" s="3" customFormat="1" ht="18.75" customHeight="1">
      <c r="B39"/>
      <c r="C39"/>
      <c r="D39"/>
      <c r="E39"/>
      <c r="F39"/>
      <c r="H39"/>
    </row>
    <row r="40" spans="2:8" s="3" customFormat="1" ht="18.75" customHeight="1">
      <c r="B40"/>
      <c r="C40"/>
      <c r="D40"/>
      <c r="E40"/>
      <c r="F40"/>
      <c r="H40"/>
    </row>
    <row r="41" spans="2:8" s="3" customFormat="1" ht="7.5" customHeight="1">
      <c r="B41"/>
      <c r="C41"/>
      <c r="D41"/>
      <c r="E41"/>
      <c r="F41"/>
      <c r="H41"/>
    </row>
    <row r="42" spans="2:8" s="3" customFormat="1" ht="7.5" customHeight="1">
      <c r="B42"/>
      <c r="C42"/>
      <c r="D42"/>
      <c r="E42"/>
      <c r="F42"/>
      <c r="H42"/>
    </row>
    <row r="43" spans="2:8" s="3" customFormat="1" ht="18" customHeight="1">
      <c r="B43"/>
      <c r="C43"/>
      <c r="D43"/>
      <c r="E43"/>
      <c r="F43"/>
      <c r="H43"/>
    </row>
    <row r="44" spans="2:8" s="3" customFormat="1" ht="7.5" customHeight="1">
      <c r="B44"/>
      <c r="C44"/>
      <c r="D44"/>
      <c r="E44"/>
      <c r="F44"/>
      <c r="H44"/>
    </row>
    <row r="45" spans="2:8" s="3" customFormat="1" ht="12.75">
      <c r="B45"/>
      <c r="C45"/>
      <c r="D45"/>
      <c r="E45"/>
      <c r="F45"/>
      <c r="H45"/>
    </row>
    <row r="46" spans="2:8" s="3" customFormat="1" ht="12.75">
      <c r="B46"/>
      <c r="C46"/>
      <c r="D46"/>
      <c r="E46"/>
      <c r="F46"/>
      <c r="H46"/>
    </row>
    <row r="47" s="3" customFormat="1" ht="12.75"/>
    <row r="48" s="3" customFormat="1" ht="12.75"/>
    <row r="49" s="3" customFormat="1" ht="12.75"/>
    <row r="50" s="3" customFormat="1" ht="12.75"/>
    <row r="51" s="3" customFormat="1" ht="12.75"/>
    <row r="52" s="3" customFormat="1" ht="12.75"/>
    <row r="53" s="3" customFormat="1" ht="12.75"/>
    <row r="54" s="3" customFormat="1" ht="12.75"/>
    <row r="55" s="3" customFormat="1" ht="12.75"/>
    <row r="56" s="3" customFormat="1" ht="12.75"/>
    <row r="57" s="3" customFormat="1" ht="12.75"/>
    <row r="58" s="3" customFormat="1" ht="12.75"/>
    <row r="59" s="3" customFormat="1" ht="12.75"/>
    <row r="60" s="3" customFormat="1" ht="12.75"/>
    <row r="61" s="3" customFormat="1" ht="12.75"/>
    <row r="62" s="3" customFormat="1" ht="12.75"/>
    <row r="63" s="3" customFormat="1" ht="12.75"/>
    <row r="64" s="3" customFormat="1" ht="12.75"/>
    <row r="65" s="3" customFormat="1" ht="12.75"/>
    <row r="66" s="3" customFormat="1" ht="12.75"/>
    <row r="67" s="3" customFormat="1" ht="12.75"/>
    <row r="68" s="3" customFormat="1" ht="12.75"/>
    <row r="69" s="3" customFormat="1" ht="12.75"/>
    <row r="70" s="3" customFormat="1" ht="12.75"/>
    <row r="71" s="3" customFormat="1" ht="12.75"/>
    <row r="72" s="3" customFormat="1" ht="12.75"/>
    <row r="73" s="3" customFormat="1" ht="12.75"/>
    <row r="74" s="3" customFormat="1" ht="12.75"/>
    <row r="75" s="3" customFormat="1" ht="12.75"/>
    <row r="76" s="3" customFormat="1" ht="12.75"/>
    <row r="77" s="3" customFormat="1" ht="12.75"/>
    <row r="78" s="3" customFormat="1" ht="12.75"/>
    <row r="79" s="3" customFormat="1" ht="12.75"/>
    <row r="80" s="3" customFormat="1" ht="12.75"/>
    <row r="81" s="3" customFormat="1" ht="12.75"/>
    <row r="82" s="3" customFormat="1" ht="12.75"/>
    <row r="83" s="3" customFormat="1" ht="12.75"/>
    <row r="84" s="3" customFormat="1" ht="12.75"/>
    <row r="85" s="3" customFormat="1" ht="12.75"/>
    <row r="86" s="3" customFormat="1" ht="12.75"/>
    <row r="87" s="3" customFormat="1" ht="12.75"/>
    <row r="88" s="3" customFormat="1" ht="12.75"/>
    <row r="89" s="3" customFormat="1" ht="12.75"/>
    <row r="90" s="3" customFormat="1" ht="12.75"/>
    <row r="91" s="3" customFormat="1" ht="12.75"/>
    <row r="92" s="3" customFormat="1" ht="12.75"/>
    <row r="93" s="3" customFormat="1" ht="12.75"/>
    <row r="94" s="3" customFormat="1" ht="12.75"/>
    <row r="95" s="3" customFormat="1" ht="12.75"/>
    <row r="96" s="3" customFormat="1" ht="12.75"/>
    <row r="97" s="3" customFormat="1" ht="12.75"/>
    <row r="98" s="3" customFormat="1" ht="12.75"/>
    <row r="99" s="3" customFormat="1" ht="12.75"/>
    <row r="100" s="3" customFormat="1" ht="12.75"/>
    <row r="101" s="3" customFormat="1" ht="12.75"/>
    <row r="102" s="3" customFormat="1" ht="12.75"/>
    <row r="103" s="3" customFormat="1" ht="12.75"/>
    <row r="104" s="3" customFormat="1" ht="12.75"/>
    <row r="105" s="3" customFormat="1" ht="12.75"/>
    <row r="106" s="3" customFormat="1" ht="12.75"/>
    <row r="107" s="3" customFormat="1" ht="12.75"/>
    <row r="108" s="3" customFormat="1" ht="12.75"/>
    <row r="109" s="3" customFormat="1" ht="12.75"/>
    <row r="110" s="3" customFormat="1" ht="12.75"/>
    <row r="111" s="3" customFormat="1" ht="12.75"/>
    <row r="112" s="3" customFormat="1" ht="12.75"/>
    <row r="113" s="3" customFormat="1" ht="12.75"/>
    <row r="114" s="3" customFormat="1" ht="12.75"/>
    <row r="115" s="3" customFormat="1" ht="12.75"/>
    <row r="116" s="3" customFormat="1" ht="12.75"/>
    <row r="117" s="3" customFormat="1" ht="12.75"/>
    <row r="118" s="3" customFormat="1" ht="12.75"/>
    <row r="119" s="3" customFormat="1" ht="12.75"/>
    <row r="120" s="3" customFormat="1" ht="12.75"/>
    <row r="121" s="3" customFormat="1" ht="12.75"/>
    <row r="122" s="3" customFormat="1" ht="12.75"/>
    <row r="123" s="3" customFormat="1" ht="12.75"/>
    <row r="124" s="3" customFormat="1" ht="12.75"/>
    <row r="125" s="3" customFormat="1" ht="12.75"/>
    <row r="126" s="3" customFormat="1" ht="12.75"/>
    <row r="127" s="3" customFormat="1" ht="12.75"/>
    <row r="128" s="3" customFormat="1" ht="12.75"/>
    <row r="129" s="3" customFormat="1" ht="12.75"/>
    <row r="130" s="3" customFormat="1" ht="12.75"/>
    <row r="131" s="3" customFormat="1" ht="12.75"/>
    <row r="132" s="3" customFormat="1" ht="12.75"/>
    <row r="133" s="3" customFormat="1" ht="12.75"/>
    <row r="134" s="3" customFormat="1" ht="12.75"/>
    <row r="135" s="3" customFormat="1" ht="12.75"/>
    <row r="136" s="3" customFormat="1" ht="12.75"/>
    <row r="137" s="3" customFormat="1" ht="12.75"/>
    <row r="138" s="3" customFormat="1" ht="12.75"/>
    <row r="139" s="3" customFormat="1" ht="12.75"/>
    <row r="140" s="3" customFormat="1" ht="12.75"/>
    <row r="141" s="3" customFormat="1" ht="12.75"/>
    <row r="142" s="3" customFormat="1" ht="12.75"/>
    <row r="143" s="3" customFormat="1" ht="12.75"/>
    <row r="144" s="3" customFormat="1" ht="12.75"/>
    <row r="145" s="3" customFormat="1" ht="12.75"/>
    <row r="146" s="3" customFormat="1" ht="12.75"/>
    <row r="147" s="3" customFormat="1" ht="12.75"/>
    <row r="148" s="3" customFormat="1" ht="12.75"/>
    <row r="149" s="3" customFormat="1" ht="12.75"/>
    <row r="150" s="3" customFormat="1" ht="12.75"/>
    <row r="151" s="3" customFormat="1" ht="12.75"/>
    <row r="152" s="3" customFormat="1" ht="12.75"/>
    <row r="153" s="3" customFormat="1" ht="12.75"/>
    <row r="154" s="3" customFormat="1" ht="12.75"/>
    <row r="155" s="3" customFormat="1" ht="12.75"/>
    <row r="156" s="3" customFormat="1" ht="12.75"/>
    <row r="157" s="3" customFormat="1" ht="12.75"/>
    <row r="158" s="3" customFormat="1" ht="12.75"/>
    <row r="159" s="3" customFormat="1" ht="12.75"/>
    <row r="160" s="3" customFormat="1" ht="12.75"/>
    <row r="161" s="3" customFormat="1" ht="12.75"/>
    <row r="162" s="3" customFormat="1" ht="12.75"/>
    <row r="163" s="3" customFormat="1" ht="12.75"/>
    <row r="164" s="3" customFormat="1" ht="12.75"/>
    <row r="165" s="3" customFormat="1" ht="12.75"/>
    <row r="166" s="3" customFormat="1" ht="12.75"/>
    <row r="167" s="3" customFormat="1" ht="12.75"/>
    <row r="168" s="3" customFormat="1" ht="12.75"/>
    <row r="169" s="3" customFormat="1" ht="12.75"/>
    <row r="170" s="3" customFormat="1" ht="12.75"/>
    <row r="171" s="3" customFormat="1" ht="12.75"/>
    <row r="172" s="3" customFormat="1" ht="12.75"/>
    <row r="173" s="3" customFormat="1" ht="12.75"/>
    <row r="174" s="3" customFormat="1" ht="12.75"/>
    <row r="175" s="3" customFormat="1" ht="12.75"/>
    <row r="176" s="3" customFormat="1" ht="12.75"/>
    <row r="177" s="3" customFormat="1" ht="12.75"/>
    <row r="178" s="3" customFormat="1" ht="12.75"/>
    <row r="179" s="3" customFormat="1" ht="12.75"/>
    <row r="180" s="3" customFormat="1" ht="12.75"/>
    <row r="181" s="3" customFormat="1" ht="12.75"/>
    <row r="182" s="3" customFormat="1" ht="12.75"/>
    <row r="183" s="3" customFormat="1" ht="12.75"/>
    <row r="184" s="3" customFormat="1" ht="12.75"/>
    <row r="185" s="3" customFormat="1" ht="12.75"/>
    <row r="186" s="3" customFormat="1" ht="12.75"/>
    <row r="187" s="3" customFormat="1" ht="12.75"/>
    <row r="188" s="3" customFormat="1" ht="12.75"/>
    <row r="189" s="3" customFormat="1" ht="12.75"/>
    <row r="190" s="3" customFormat="1" ht="12.75"/>
    <row r="191" s="3" customFormat="1" ht="12.75"/>
    <row r="192" s="3" customFormat="1" ht="12.75"/>
    <row r="193" s="3" customFormat="1" ht="12.75"/>
    <row r="194" s="3" customFormat="1" ht="12.75"/>
    <row r="195" s="3" customFormat="1" ht="12.75"/>
    <row r="196" s="3" customFormat="1" ht="12.75"/>
    <row r="197" s="3" customFormat="1" ht="12.75"/>
    <row r="198" s="3" customFormat="1" ht="12.75"/>
    <row r="199" s="3" customFormat="1" ht="12.75"/>
    <row r="200" s="3" customFormat="1" ht="12.75"/>
    <row r="201" s="3" customFormat="1" ht="12.75"/>
    <row r="202" s="3" customFormat="1" ht="12.75"/>
    <row r="203" s="3" customFormat="1" ht="12.75"/>
    <row r="204" s="3" customFormat="1" ht="12.75"/>
    <row r="205" s="3" customFormat="1" ht="12.75"/>
    <row r="206" s="3" customFormat="1" ht="12.75"/>
    <row r="207" s="3" customFormat="1" ht="12.75"/>
    <row r="208" s="3" customFormat="1" ht="12.75"/>
    <row r="209" s="3" customFormat="1" ht="12.75"/>
    <row r="210" s="3" customFormat="1" ht="12.75"/>
    <row r="211" s="3" customFormat="1" ht="12.75"/>
    <row r="212" s="3" customFormat="1" ht="12.75"/>
    <row r="213" s="3" customFormat="1" ht="12.75"/>
    <row r="214" s="3" customFormat="1" ht="12.75"/>
    <row r="215" s="3" customFormat="1" ht="12.75"/>
    <row r="216" s="3" customFormat="1" ht="12.75"/>
    <row r="217" s="3" customFormat="1" ht="12.75"/>
    <row r="218" s="3" customFormat="1" ht="12.75"/>
    <row r="219" s="3" customFormat="1" ht="12.75"/>
    <row r="220" s="3" customFormat="1" ht="12.75"/>
    <row r="221" s="3" customFormat="1" ht="12.75"/>
    <row r="222" s="3" customFormat="1" ht="12.75"/>
    <row r="223" s="3" customFormat="1" ht="12.75"/>
    <row r="224" s="3" customFormat="1" ht="12.75"/>
    <row r="225" s="3" customFormat="1" ht="12.75"/>
    <row r="226" s="3" customFormat="1" ht="12.75"/>
    <row r="227" s="3" customFormat="1" ht="12.75"/>
    <row r="228" s="3" customFormat="1" ht="12.75"/>
    <row r="229" s="3" customFormat="1" ht="12.75"/>
    <row r="230" s="3" customFormat="1" ht="12.75"/>
    <row r="231" s="3" customFormat="1" ht="12.75"/>
    <row r="232" s="3" customFormat="1" ht="12.75"/>
    <row r="233" s="3" customFormat="1" ht="12.75"/>
    <row r="234" s="3" customFormat="1" ht="12.75"/>
    <row r="235" s="3" customFormat="1" ht="12.75"/>
    <row r="236" s="3" customFormat="1" ht="12.75"/>
    <row r="237" s="3" customFormat="1" ht="12.75"/>
    <row r="238" s="3" customFormat="1" ht="12.75"/>
    <row r="239" s="3" customFormat="1" ht="12.75"/>
    <row r="240" s="3" customFormat="1" ht="12.75"/>
    <row r="241" s="3" customFormat="1" ht="12.75"/>
    <row r="242" s="3" customFormat="1" ht="12.75"/>
    <row r="243" s="3" customFormat="1" ht="12.75"/>
    <row r="244" s="3" customFormat="1" ht="12.75"/>
    <row r="245" s="3" customFormat="1" ht="12.75"/>
    <row r="246" s="3" customFormat="1" ht="12.75"/>
    <row r="247" s="3" customFormat="1" ht="12.75"/>
    <row r="248" s="3" customFormat="1" ht="12.75"/>
    <row r="249" s="3" customFormat="1" ht="12.75"/>
    <row r="250" s="3" customFormat="1" ht="12.75"/>
    <row r="251" s="3" customFormat="1" ht="12.75"/>
    <row r="252" s="3" customFormat="1" ht="12.75"/>
    <row r="253" s="3" customFormat="1" ht="12.75"/>
    <row r="254" s="3" customFormat="1" ht="12.75"/>
    <row r="255" s="3" customFormat="1" ht="12.75"/>
    <row r="256" s="3" customFormat="1" ht="12.75"/>
    <row r="257" s="3" customFormat="1" ht="12.75"/>
    <row r="258" s="3" customFormat="1" ht="12.75"/>
    <row r="259" s="3" customFormat="1" ht="12.75"/>
    <row r="260" s="3" customFormat="1" ht="12.75"/>
    <row r="261" s="3" customFormat="1" ht="12.75"/>
    <row r="262" s="3" customFormat="1" ht="12.75"/>
    <row r="263" s="3" customFormat="1" ht="12.75"/>
    <row r="264" s="3" customFormat="1" ht="12.75"/>
    <row r="265" s="3" customFormat="1" ht="12.75"/>
    <row r="266" s="3" customFormat="1" ht="12.75"/>
    <row r="267" s="3" customFormat="1" ht="12.75"/>
    <row r="268" s="3" customFormat="1" ht="12.75"/>
    <row r="269" s="3" customFormat="1" ht="12.75"/>
    <row r="270" s="3" customFormat="1" ht="12.75"/>
    <row r="271" s="3" customFormat="1" ht="12.75"/>
    <row r="272" s="3" customFormat="1" ht="12.75"/>
    <row r="273" s="3" customFormat="1" ht="12.75"/>
    <row r="274" s="3" customFormat="1" ht="12.75"/>
    <row r="275" s="3" customFormat="1" ht="12.75"/>
    <row r="276" s="3" customFormat="1" ht="12.75"/>
    <row r="277" s="3" customFormat="1" ht="12.75"/>
    <row r="278" s="3" customFormat="1" ht="12.75"/>
    <row r="279" s="3" customFormat="1" ht="12.75"/>
    <row r="280" s="3" customFormat="1" ht="12.75"/>
    <row r="281" s="3" customFormat="1" ht="12.75"/>
    <row r="282" s="3" customFormat="1" ht="12.75"/>
    <row r="283" s="3" customFormat="1" ht="12.75"/>
    <row r="284" s="3" customFormat="1" ht="12.75"/>
    <row r="285" s="3" customFormat="1" ht="12.75"/>
    <row r="286" s="3" customFormat="1" ht="12.75"/>
    <row r="287" s="3" customFormat="1" ht="12.75"/>
    <row r="288" s="3" customFormat="1" ht="12.75"/>
    <row r="289" s="3" customFormat="1" ht="12.75"/>
    <row r="290" s="3" customFormat="1" ht="12.75"/>
    <row r="291" s="3" customFormat="1" ht="12.75"/>
    <row r="292" s="3" customFormat="1" ht="12.75"/>
    <row r="293" s="3" customFormat="1" ht="12.75"/>
    <row r="294" s="3" customFormat="1" ht="12.75"/>
    <row r="295" s="3" customFormat="1" ht="12.75"/>
    <row r="296" s="3" customFormat="1" ht="12.75"/>
    <row r="297" s="3" customFormat="1" ht="12.75"/>
    <row r="298" s="3" customFormat="1" ht="12.75"/>
    <row r="299" s="3" customFormat="1" ht="12.75"/>
    <row r="300" s="3" customFormat="1" ht="12.75"/>
    <row r="301" s="3" customFormat="1" ht="12.75"/>
    <row r="302" s="3" customFormat="1" ht="12.75"/>
    <row r="303" s="3" customFormat="1" ht="12.75"/>
    <row r="304" s="3" customFormat="1" ht="12.75"/>
    <row r="305" s="3" customFormat="1" ht="12.75"/>
    <row r="306" s="3" customFormat="1" ht="12.75"/>
    <row r="307" s="3" customFormat="1" ht="12.75"/>
    <row r="308" s="3" customFormat="1" ht="12.75"/>
    <row r="309" s="3" customFormat="1" ht="12.75"/>
    <row r="310" s="3" customFormat="1" ht="12.75"/>
    <row r="311" s="3" customFormat="1" ht="12.75"/>
    <row r="312" s="3" customFormat="1" ht="12.75"/>
    <row r="313" s="3" customFormat="1" ht="12.75"/>
    <row r="314" s="3" customFormat="1" ht="12.75"/>
    <row r="315" s="3" customFormat="1" ht="12.75"/>
    <row r="316" s="3" customFormat="1" ht="12.75"/>
    <row r="317" s="3" customFormat="1" ht="12.75"/>
    <row r="318" s="3" customFormat="1" ht="12.75"/>
    <row r="319" s="3" customFormat="1" ht="12.75"/>
    <row r="320" s="3" customFormat="1" ht="12.75"/>
    <row r="321" s="3" customFormat="1" ht="12.75"/>
    <row r="322" s="3" customFormat="1" ht="12.75"/>
    <row r="323" s="3" customFormat="1" ht="12.75"/>
    <row r="324" s="3" customFormat="1" ht="12.75"/>
    <row r="325" s="3" customFormat="1" ht="12.75"/>
    <row r="326" s="3" customFormat="1" ht="12.75"/>
    <row r="327" s="3" customFormat="1" ht="12.75"/>
    <row r="328" s="3" customFormat="1" ht="12.75"/>
    <row r="329" s="3" customFormat="1" ht="12.75"/>
    <row r="330" s="3" customFormat="1" ht="12.75"/>
    <row r="331" s="3" customFormat="1" ht="12.75"/>
    <row r="332" s="3" customFormat="1" ht="12.75"/>
    <row r="333" s="3" customFormat="1" ht="12.75"/>
    <row r="334" s="3" customFormat="1" ht="12.75"/>
    <row r="335" s="3" customFormat="1" ht="12.75"/>
    <row r="336" s="3" customFormat="1" ht="12.75"/>
    <row r="337" s="3" customFormat="1" ht="12.75"/>
    <row r="338" s="3" customFormat="1" ht="12.75"/>
    <row r="339" s="3" customFormat="1" ht="12.75"/>
    <row r="340" s="3" customFormat="1" ht="12.75"/>
  </sheetData>
  <sheetProtection/>
  <mergeCells count="3">
    <mergeCell ref="D4:E4"/>
    <mergeCell ref="F4:G4"/>
    <mergeCell ref="H4:I4"/>
  </mergeCells>
  <printOptions/>
  <pageMargins left="0.75" right="0.75" top="1" bottom="0.5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0"/>
  <sheetViews>
    <sheetView tabSelected="1" zoomScalePageLayoutView="0" workbookViewId="0" topLeftCell="A1">
      <pane xSplit="2" ySplit="5" topLeftCell="C16" activePane="bottomRight" state="frozen"/>
      <selection pane="topLeft" activeCell="A1" sqref="A1"/>
      <selection pane="topRight" activeCell="I1" sqref="I1"/>
      <selection pane="bottomLeft" activeCell="A6" sqref="A6"/>
      <selection pane="bottomRight" activeCell="E36" sqref="E36"/>
    </sheetView>
  </sheetViews>
  <sheetFormatPr defaultColWidth="9.140625" defaultRowHeight="12.75"/>
  <cols>
    <col min="1" max="1" width="1.7109375" style="133" customWidth="1"/>
    <col min="2" max="2" width="42.140625" style="133" customWidth="1"/>
    <col min="3" max="11" width="9.57421875" style="133" customWidth="1"/>
    <col min="12" max="12" width="7.00390625" style="133" customWidth="1"/>
    <col min="13" max="16384" width="9.140625" style="133" customWidth="1"/>
  </cols>
  <sheetData>
    <row r="1" spans="1:5" s="108" customFormat="1" ht="16.5" customHeight="1">
      <c r="A1" s="105" t="s">
        <v>93</v>
      </c>
      <c r="B1" s="117"/>
      <c r="C1" s="107"/>
      <c r="D1" s="107"/>
      <c r="E1" s="117"/>
    </row>
    <row r="2" spans="1:4" s="108" customFormat="1" ht="9" customHeight="1">
      <c r="A2" s="109"/>
      <c r="B2" s="123" t="s">
        <v>20</v>
      </c>
      <c r="C2" s="106"/>
      <c r="D2" s="106"/>
    </row>
    <row r="3" spans="1:11" s="108" customFormat="1" ht="15" customHeight="1">
      <c r="A3" s="110"/>
      <c r="B3" s="124"/>
      <c r="C3" s="411" t="s">
        <v>70</v>
      </c>
      <c r="D3" s="412"/>
      <c r="E3" s="412"/>
      <c r="F3" s="411" t="s">
        <v>87</v>
      </c>
      <c r="G3" s="412"/>
      <c r="H3" s="413"/>
      <c r="I3" s="411" t="s">
        <v>91</v>
      </c>
      <c r="J3" s="412"/>
      <c r="K3" s="413"/>
    </row>
    <row r="4" spans="1:11" s="108" customFormat="1" ht="15" customHeight="1">
      <c r="A4" s="125"/>
      <c r="B4" s="126" t="s">
        <v>0</v>
      </c>
      <c r="C4" s="393" t="s">
        <v>3</v>
      </c>
      <c r="D4" s="391" t="s">
        <v>4</v>
      </c>
      <c r="E4" s="326" t="s">
        <v>2</v>
      </c>
      <c r="F4" s="393" t="s">
        <v>3</v>
      </c>
      <c r="G4" s="391" t="s">
        <v>4</v>
      </c>
      <c r="H4" s="326" t="s">
        <v>2</v>
      </c>
      <c r="I4" s="393" t="s">
        <v>3</v>
      </c>
      <c r="J4" s="391" t="s">
        <v>4</v>
      </c>
      <c r="K4" s="326" t="s">
        <v>2</v>
      </c>
    </row>
    <row r="5" spans="1:11" s="108" customFormat="1" ht="13.5" customHeight="1">
      <c r="A5" s="127"/>
      <c r="B5" s="128" t="s">
        <v>1</v>
      </c>
      <c r="C5" s="394"/>
      <c r="D5" s="392"/>
      <c r="E5" s="327" t="s">
        <v>5</v>
      </c>
      <c r="F5" s="404"/>
      <c r="G5" s="392"/>
      <c r="H5" s="327" t="s">
        <v>5</v>
      </c>
      <c r="I5" s="404"/>
      <c r="J5" s="392"/>
      <c r="K5" s="327" t="s">
        <v>5</v>
      </c>
    </row>
    <row r="6" spans="1:11" s="108" customFormat="1" ht="22.5" customHeight="1">
      <c r="A6" s="129"/>
      <c r="B6" s="111" t="s">
        <v>27</v>
      </c>
      <c r="C6" s="160">
        <f>15479-1200</f>
        <v>14279</v>
      </c>
      <c r="D6" s="160">
        <f>3227-182</f>
        <v>3045</v>
      </c>
      <c r="E6" s="160">
        <f aca="true" t="shared" si="0" ref="E6:E17">+C6+D6</f>
        <v>17324</v>
      </c>
      <c r="F6" s="184">
        <f>14787-1155</f>
        <v>13632</v>
      </c>
      <c r="G6" s="184">
        <f>3297-182</f>
        <v>3115</v>
      </c>
      <c r="H6" s="160">
        <f aca="true" t="shared" si="1" ref="H6:H17">+F6+G6</f>
        <v>16747</v>
      </c>
      <c r="I6" s="160">
        <f>12386+746</f>
        <v>13132</v>
      </c>
      <c r="J6" s="160">
        <f>3004+87</f>
        <v>3091</v>
      </c>
      <c r="K6" s="160">
        <f aca="true" t="shared" si="2" ref="K6:K17">+I6+J6</f>
        <v>16223</v>
      </c>
    </row>
    <row r="7" spans="1:11" s="114" customFormat="1" ht="16.5" customHeight="1">
      <c r="A7" s="130"/>
      <c r="B7" s="113" t="s">
        <v>6</v>
      </c>
      <c r="C7" s="157">
        <f>9445-1200</f>
        <v>8245</v>
      </c>
      <c r="D7" s="157">
        <f>1918-182</f>
        <v>1736</v>
      </c>
      <c r="E7" s="157">
        <f>+C7+D7</f>
        <v>9981</v>
      </c>
      <c r="F7" s="163">
        <f>8840-1155</f>
        <v>7685</v>
      </c>
      <c r="G7" s="163">
        <f>1821-182</f>
        <v>1639</v>
      </c>
      <c r="H7" s="157">
        <f t="shared" si="1"/>
        <v>9324</v>
      </c>
      <c r="I7" s="157">
        <v>7220</v>
      </c>
      <c r="J7" s="157">
        <f>1599-62</f>
        <v>1537</v>
      </c>
      <c r="K7" s="157">
        <f t="shared" si="2"/>
        <v>8757</v>
      </c>
    </row>
    <row r="8" spans="1:11" s="114" customFormat="1" ht="16.5" customHeight="1">
      <c r="A8" s="130"/>
      <c r="B8" s="115" t="s">
        <v>7</v>
      </c>
      <c r="C8" s="157">
        <v>6034</v>
      </c>
      <c r="D8" s="157">
        <v>1309</v>
      </c>
      <c r="E8" s="157">
        <f t="shared" si="0"/>
        <v>7343</v>
      </c>
      <c r="F8" s="157">
        <v>5947</v>
      </c>
      <c r="G8" s="157">
        <v>1476</v>
      </c>
      <c r="H8" s="157">
        <f t="shared" si="1"/>
        <v>7423</v>
      </c>
      <c r="I8" s="157">
        <f>+I6-I7</f>
        <v>5912</v>
      </c>
      <c r="J8" s="157">
        <f>+J6-J7</f>
        <v>1554</v>
      </c>
      <c r="K8" s="157">
        <f t="shared" si="2"/>
        <v>7466</v>
      </c>
    </row>
    <row r="9" spans="1:16" s="108" customFormat="1" ht="16.5" customHeight="1">
      <c r="A9" s="131"/>
      <c r="B9" s="117" t="s">
        <v>8</v>
      </c>
      <c r="C9" s="153">
        <v>76</v>
      </c>
      <c r="D9" s="153">
        <v>64</v>
      </c>
      <c r="E9" s="153">
        <f t="shared" si="0"/>
        <v>140</v>
      </c>
      <c r="F9" s="156">
        <v>76</v>
      </c>
      <c r="G9" s="156">
        <v>64</v>
      </c>
      <c r="H9" s="153">
        <f t="shared" si="1"/>
        <v>140</v>
      </c>
      <c r="I9" s="153">
        <v>79</v>
      </c>
      <c r="J9" s="153">
        <v>56</v>
      </c>
      <c r="K9" s="153">
        <f t="shared" si="2"/>
        <v>135</v>
      </c>
      <c r="N9" s="201"/>
      <c r="O9" s="201"/>
      <c r="P9" s="201"/>
    </row>
    <row r="10" spans="1:14" s="108" customFormat="1" ht="16.5" customHeight="1">
      <c r="A10" s="131"/>
      <c r="B10" s="117" t="s">
        <v>9</v>
      </c>
      <c r="C10" s="145">
        <v>47696</v>
      </c>
      <c r="D10" s="145">
        <v>46181</v>
      </c>
      <c r="E10" s="145">
        <f t="shared" si="0"/>
        <v>93877</v>
      </c>
      <c r="F10" s="143">
        <v>43325</v>
      </c>
      <c r="G10" s="143">
        <v>39310</v>
      </c>
      <c r="H10" s="145">
        <f t="shared" si="1"/>
        <v>82635</v>
      </c>
      <c r="I10" s="145">
        <v>41554</v>
      </c>
      <c r="J10" s="145">
        <v>38663</v>
      </c>
      <c r="K10" s="145">
        <f t="shared" si="2"/>
        <v>80217</v>
      </c>
      <c r="N10" s="201"/>
    </row>
    <row r="11" spans="1:15" s="114" customFormat="1" ht="16.5" customHeight="1">
      <c r="A11" s="130"/>
      <c r="B11" s="118" t="s">
        <v>10</v>
      </c>
      <c r="C11" s="144">
        <v>1619</v>
      </c>
      <c r="D11" s="144">
        <v>17</v>
      </c>
      <c r="E11" s="144">
        <f t="shared" si="0"/>
        <v>1636</v>
      </c>
      <c r="F11" s="150">
        <v>1664</v>
      </c>
      <c r="G11" s="150">
        <v>31</v>
      </c>
      <c r="H11" s="144">
        <f t="shared" si="1"/>
        <v>1695</v>
      </c>
      <c r="I11" s="144">
        <v>1738</v>
      </c>
      <c r="J11" s="144">
        <v>22</v>
      </c>
      <c r="K11" s="144">
        <f t="shared" si="2"/>
        <v>1760</v>
      </c>
      <c r="M11" s="168"/>
      <c r="N11" s="168"/>
      <c r="O11" s="168"/>
    </row>
    <row r="12" spans="1:15" s="114" customFormat="1" ht="16.5" customHeight="1">
      <c r="A12" s="130"/>
      <c r="B12" s="118" t="s">
        <v>61</v>
      </c>
      <c r="C12" s="144">
        <v>4892</v>
      </c>
      <c r="D12" s="144">
        <v>4366</v>
      </c>
      <c r="E12" s="144">
        <f t="shared" si="0"/>
        <v>9258</v>
      </c>
      <c r="F12" s="150">
        <v>4937</v>
      </c>
      <c r="G12" s="150">
        <v>4458</v>
      </c>
      <c r="H12" s="144">
        <f t="shared" si="1"/>
        <v>9395</v>
      </c>
      <c r="I12" s="144">
        <v>4793</v>
      </c>
      <c r="J12" s="144">
        <v>4402</v>
      </c>
      <c r="K12" s="144">
        <f t="shared" si="2"/>
        <v>9195</v>
      </c>
      <c r="N12" s="168"/>
      <c r="O12" s="168"/>
    </row>
    <row r="13" spans="1:11" s="114" customFormat="1" ht="16.5" customHeight="1">
      <c r="A13" s="130"/>
      <c r="B13" s="118" t="s">
        <v>62</v>
      </c>
      <c r="C13" s="144">
        <v>23753</v>
      </c>
      <c r="D13" s="144">
        <v>34145</v>
      </c>
      <c r="E13" s="144">
        <f t="shared" si="0"/>
        <v>57898</v>
      </c>
      <c r="F13" s="144">
        <v>20106</v>
      </c>
      <c r="G13" s="151">
        <v>27850</v>
      </c>
      <c r="H13" s="144">
        <f t="shared" si="1"/>
        <v>47956</v>
      </c>
      <c r="I13" s="144">
        <v>19088</v>
      </c>
      <c r="J13" s="144">
        <v>27492</v>
      </c>
      <c r="K13" s="144">
        <f t="shared" si="2"/>
        <v>46580</v>
      </c>
    </row>
    <row r="14" spans="1:11" s="114" customFormat="1" ht="16.5" customHeight="1">
      <c r="A14" s="130"/>
      <c r="B14" s="118" t="s">
        <v>7</v>
      </c>
      <c r="C14" s="144">
        <v>17432</v>
      </c>
      <c r="D14" s="144">
        <v>7653</v>
      </c>
      <c r="E14" s="144">
        <f t="shared" si="0"/>
        <v>25085</v>
      </c>
      <c r="F14" s="144">
        <v>16618</v>
      </c>
      <c r="G14" s="151">
        <v>6971</v>
      </c>
      <c r="H14" s="144">
        <f t="shared" si="1"/>
        <v>23589</v>
      </c>
      <c r="I14" s="144">
        <v>15935</v>
      </c>
      <c r="J14" s="144">
        <v>6747</v>
      </c>
      <c r="K14" s="144">
        <f t="shared" si="2"/>
        <v>22682</v>
      </c>
    </row>
    <row r="15" spans="1:11" s="108" customFormat="1" ht="16.5" customHeight="1">
      <c r="A15" s="131"/>
      <c r="B15" s="117" t="s">
        <v>78</v>
      </c>
      <c r="C15" s="145">
        <v>2894</v>
      </c>
      <c r="D15" s="145">
        <v>187</v>
      </c>
      <c r="E15" s="145">
        <f t="shared" si="0"/>
        <v>3081</v>
      </c>
      <c r="F15" s="143">
        <v>2958</v>
      </c>
      <c r="G15" s="143">
        <v>231</v>
      </c>
      <c r="H15" s="145">
        <f t="shared" si="1"/>
        <v>3189</v>
      </c>
      <c r="I15" s="145">
        <v>3139</v>
      </c>
      <c r="J15" s="145">
        <v>234</v>
      </c>
      <c r="K15" s="145">
        <f t="shared" si="2"/>
        <v>3373</v>
      </c>
    </row>
    <row r="16" spans="1:11" s="108" customFormat="1" ht="16.5" customHeight="1">
      <c r="A16" s="131"/>
      <c r="B16" s="117" t="s">
        <v>11</v>
      </c>
      <c r="C16" s="145">
        <v>12629</v>
      </c>
      <c r="D16" s="145">
        <v>614</v>
      </c>
      <c r="E16" s="145">
        <f t="shared" si="0"/>
        <v>13243</v>
      </c>
      <c r="F16" s="143">
        <v>12778</v>
      </c>
      <c r="G16" s="143">
        <v>662</v>
      </c>
      <c r="H16" s="145">
        <f t="shared" si="1"/>
        <v>13440</v>
      </c>
      <c r="I16" s="145">
        <v>13645</v>
      </c>
      <c r="J16" s="145">
        <v>638</v>
      </c>
      <c r="K16" s="145">
        <f t="shared" si="2"/>
        <v>14283</v>
      </c>
    </row>
    <row r="17" spans="1:11" s="108" customFormat="1" ht="16.5" customHeight="1">
      <c r="A17" s="131"/>
      <c r="B17" s="396" t="s">
        <v>60</v>
      </c>
      <c r="C17" s="399">
        <f>13560+113</f>
        <v>13673</v>
      </c>
      <c r="D17" s="398">
        <f>6768+108</f>
        <v>6876</v>
      </c>
      <c r="E17" s="398">
        <f t="shared" si="0"/>
        <v>20549</v>
      </c>
      <c r="F17" s="398">
        <f>13954+152</f>
        <v>14106</v>
      </c>
      <c r="G17" s="399">
        <f>7343+142</f>
        <v>7485</v>
      </c>
      <c r="H17" s="398">
        <f t="shared" si="1"/>
        <v>21591</v>
      </c>
      <c r="I17" s="386">
        <v>14233</v>
      </c>
      <c r="J17" s="386">
        <v>8124</v>
      </c>
      <c r="K17" s="399">
        <f t="shared" si="2"/>
        <v>22357</v>
      </c>
    </row>
    <row r="18" spans="1:11" s="108" customFormat="1" ht="16.5" customHeight="1">
      <c r="A18" s="131"/>
      <c r="B18" s="397"/>
      <c r="C18" s="414"/>
      <c r="D18" s="398"/>
      <c r="E18" s="398"/>
      <c r="F18" s="398"/>
      <c r="G18" s="400"/>
      <c r="H18" s="398"/>
      <c r="I18" s="386"/>
      <c r="J18" s="386"/>
      <c r="K18" s="414"/>
    </row>
    <row r="19" spans="1:11" s="114" customFormat="1" ht="16.5" customHeight="1">
      <c r="A19" s="130"/>
      <c r="B19" s="118" t="s">
        <v>18</v>
      </c>
      <c r="C19" s="144">
        <f>11933+113</f>
        <v>12046</v>
      </c>
      <c r="D19" s="144">
        <f>6411+108</f>
        <v>6519</v>
      </c>
      <c r="E19" s="144">
        <f aca="true" t="shared" si="3" ref="E19:E30">+C19+D19</f>
        <v>18565</v>
      </c>
      <c r="F19" s="150">
        <f>12229+152</f>
        <v>12381</v>
      </c>
      <c r="G19" s="150">
        <f>6942+142</f>
        <v>7084</v>
      </c>
      <c r="H19" s="144">
        <f aca="true" t="shared" si="4" ref="H19:H30">+F19+G19</f>
        <v>19465</v>
      </c>
      <c r="I19" s="144">
        <f>6936+5547</f>
        <v>12483</v>
      </c>
      <c r="J19" s="144">
        <f>2659+5052</f>
        <v>7711</v>
      </c>
      <c r="K19" s="144">
        <f aca="true" t="shared" si="5" ref="K19:K30">+I19+J19</f>
        <v>20194</v>
      </c>
    </row>
    <row r="20" spans="1:11" s="114" customFormat="1" ht="16.5" customHeight="1">
      <c r="A20" s="130"/>
      <c r="B20" s="118" t="s">
        <v>17</v>
      </c>
      <c r="C20" s="144">
        <v>1627</v>
      </c>
      <c r="D20" s="144">
        <v>357</v>
      </c>
      <c r="E20" s="144">
        <f t="shared" si="3"/>
        <v>1984</v>
      </c>
      <c r="F20" s="144">
        <v>1725</v>
      </c>
      <c r="G20" s="151">
        <v>401</v>
      </c>
      <c r="H20" s="144">
        <f t="shared" si="4"/>
        <v>2126</v>
      </c>
      <c r="I20" s="144">
        <f>+I17-I19</f>
        <v>1750</v>
      </c>
      <c r="J20" s="144">
        <f>+J17-J19</f>
        <v>413</v>
      </c>
      <c r="K20" s="144">
        <f t="shared" si="5"/>
        <v>2163</v>
      </c>
    </row>
    <row r="21" spans="1:12" s="108" customFormat="1" ht="16.5" customHeight="1">
      <c r="A21" s="131"/>
      <c r="B21" s="117" t="s">
        <v>13</v>
      </c>
      <c r="C21" s="145">
        <v>18162</v>
      </c>
      <c r="D21" s="145">
        <v>6403</v>
      </c>
      <c r="E21" s="145">
        <f t="shared" si="3"/>
        <v>24565</v>
      </c>
      <c r="F21" s="143">
        <v>16793</v>
      </c>
      <c r="G21" s="143">
        <v>6116</v>
      </c>
      <c r="H21" s="145">
        <f t="shared" si="4"/>
        <v>22909</v>
      </c>
      <c r="I21" s="145">
        <v>16847</v>
      </c>
      <c r="J21" s="145">
        <v>6464</v>
      </c>
      <c r="K21" s="145">
        <f t="shared" si="5"/>
        <v>23311</v>
      </c>
      <c r="L21" s="132"/>
    </row>
    <row r="22" spans="1:11" s="108" customFormat="1" ht="16.5" customHeight="1">
      <c r="A22" s="131"/>
      <c r="B22" s="117" t="s">
        <v>21</v>
      </c>
      <c r="C22" s="145">
        <v>15495</v>
      </c>
      <c r="D22" s="145">
        <v>3556</v>
      </c>
      <c r="E22" s="145">
        <f t="shared" si="3"/>
        <v>19051</v>
      </c>
      <c r="F22" s="143">
        <v>15708</v>
      </c>
      <c r="G22" s="143">
        <v>3702</v>
      </c>
      <c r="H22" s="145">
        <f t="shared" si="4"/>
        <v>19410</v>
      </c>
      <c r="I22" s="145">
        <v>15535</v>
      </c>
      <c r="J22" s="145">
        <v>3664</v>
      </c>
      <c r="K22" s="145">
        <f t="shared" si="5"/>
        <v>19199</v>
      </c>
    </row>
    <row r="23" spans="1:11" s="108" customFormat="1" ht="16.5" customHeight="1">
      <c r="A23" s="131"/>
      <c r="B23" s="117" t="s">
        <v>16</v>
      </c>
      <c r="C23" s="145">
        <v>5292</v>
      </c>
      <c r="D23" s="145">
        <v>4924</v>
      </c>
      <c r="E23" s="145">
        <f t="shared" si="3"/>
        <v>10216</v>
      </c>
      <c r="F23" s="145">
        <v>5509</v>
      </c>
      <c r="G23" s="146">
        <v>5256</v>
      </c>
      <c r="H23" s="145">
        <f t="shared" si="4"/>
        <v>10765</v>
      </c>
      <c r="I23" s="145">
        <v>5790</v>
      </c>
      <c r="J23" s="145">
        <v>5597</v>
      </c>
      <c r="K23" s="145">
        <f t="shared" si="5"/>
        <v>11387</v>
      </c>
    </row>
    <row r="24" spans="1:11" s="114" customFormat="1" ht="16.5" customHeight="1">
      <c r="A24" s="130"/>
      <c r="B24" s="118" t="s">
        <v>19</v>
      </c>
      <c r="C24" s="144">
        <v>1083</v>
      </c>
      <c r="D24" s="144">
        <v>1098</v>
      </c>
      <c r="E24" s="144">
        <f t="shared" si="3"/>
        <v>2181</v>
      </c>
      <c r="F24" s="144">
        <v>1154</v>
      </c>
      <c r="G24" s="151">
        <v>1153</v>
      </c>
      <c r="H24" s="144">
        <f t="shared" si="4"/>
        <v>2307</v>
      </c>
      <c r="I24" s="144">
        <v>1193</v>
      </c>
      <c r="J24" s="144">
        <v>1210</v>
      </c>
      <c r="K24" s="144">
        <f t="shared" si="5"/>
        <v>2403</v>
      </c>
    </row>
    <row r="25" spans="1:11" s="114" customFormat="1" ht="16.5" customHeight="1">
      <c r="A25" s="130"/>
      <c r="B25" s="115" t="s">
        <v>17</v>
      </c>
      <c r="C25" s="144">
        <v>4209</v>
      </c>
      <c r="D25" s="144">
        <v>3826</v>
      </c>
      <c r="E25" s="144">
        <f t="shared" si="3"/>
        <v>8035</v>
      </c>
      <c r="F25" s="144">
        <v>4355</v>
      </c>
      <c r="G25" s="151">
        <v>4103</v>
      </c>
      <c r="H25" s="144">
        <f t="shared" si="4"/>
        <v>8458</v>
      </c>
      <c r="I25" s="144">
        <v>4597</v>
      </c>
      <c r="J25" s="144">
        <v>4387</v>
      </c>
      <c r="K25" s="144">
        <f t="shared" si="5"/>
        <v>8984</v>
      </c>
    </row>
    <row r="26" spans="1:11" s="108" customFormat="1" ht="16.5" customHeight="1">
      <c r="A26" s="131"/>
      <c r="B26" s="120" t="s">
        <v>22</v>
      </c>
      <c r="C26" s="145">
        <v>12051</v>
      </c>
      <c r="D26" s="145">
        <v>7020</v>
      </c>
      <c r="E26" s="145">
        <f t="shared" si="3"/>
        <v>19071</v>
      </c>
      <c r="F26" s="143">
        <f>13175+406+34</f>
        <v>13615</v>
      </c>
      <c r="G26" s="143">
        <f>8105+524+12</f>
        <v>8641</v>
      </c>
      <c r="H26" s="145">
        <f t="shared" si="4"/>
        <v>22256</v>
      </c>
      <c r="I26" s="145">
        <v>14431</v>
      </c>
      <c r="J26" s="145">
        <v>9288</v>
      </c>
      <c r="K26" s="145">
        <f t="shared" si="5"/>
        <v>23719</v>
      </c>
    </row>
    <row r="27" spans="1:11" s="108" customFormat="1" ht="30.75" customHeight="1">
      <c r="A27" s="131"/>
      <c r="B27" s="119" t="s">
        <v>26</v>
      </c>
      <c r="C27" s="153">
        <v>30645</v>
      </c>
      <c r="D27" s="153">
        <v>9204</v>
      </c>
      <c r="E27" s="153">
        <f t="shared" si="3"/>
        <v>39849</v>
      </c>
      <c r="F27" s="156">
        <v>30013</v>
      </c>
      <c r="G27" s="156">
        <v>9585</v>
      </c>
      <c r="H27" s="153">
        <f t="shared" si="4"/>
        <v>39598</v>
      </c>
      <c r="I27" s="153">
        <f>27577+2013</f>
        <v>29590</v>
      </c>
      <c r="J27" s="153">
        <f>8927+617</f>
        <v>9544</v>
      </c>
      <c r="K27" s="153">
        <f t="shared" si="5"/>
        <v>39134</v>
      </c>
    </row>
    <row r="28" spans="1:11" s="108" customFormat="1" ht="16.5" customHeight="1">
      <c r="A28" s="131"/>
      <c r="B28" s="117" t="s">
        <v>14</v>
      </c>
      <c r="C28" s="145">
        <v>11225</v>
      </c>
      <c r="D28" s="145">
        <v>13287</v>
      </c>
      <c r="E28" s="145">
        <f t="shared" si="3"/>
        <v>24512</v>
      </c>
      <c r="F28" s="143">
        <v>11278</v>
      </c>
      <c r="G28" s="143">
        <v>13753</v>
      </c>
      <c r="H28" s="145">
        <f t="shared" si="4"/>
        <v>25031</v>
      </c>
      <c r="I28" s="145">
        <v>11352</v>
      </c>
      <c r="J28" s="145">
        <v>14135</v>
      </c>
      <c r="K28" s="145">
        <f t="shared" si="5"/>
        <v>25487</v>
      </c>
    </row>
    <row r="29" spans="1:12" s="108" customFormat="1" ht="16.5" customHeight="1">
      <c r="A29" s="131"/>
      <c r="B29" s="117" t="s">
        <v>15</v>
      </c>
      <c r="C29" s="145">
        <v>6605</v>
      </c>
      <c r="D29" s="145">
        <v>6739</v>
      </c>
      <c r="E29" s="145">
        <f t="shared" si="3"/>
        <v>13344</v>
      </c>
      <c r="F29" s="143">
        <v>6531</v>
      </c>
      <c r="G29" s="143">
        <v>6775</v>
      </c>
      <c r="H29" s="145">
        <f t="shared" si="4"/>
        <v>13306</v>
      </c>
      <c r="I29" s="145">
        <v>7659</v>
      </c>
      <c r="J29" s="145">
        <v>7872</v>
      </c>
      <c r="K29" s="145">
        <f t="shared" si="5"/>
        <v>15531</v>
      </c>
      <c r="L29" s="117"/>
    </row>
    <row r="30" spans="1:11" s="108" customFormat="1" ht="16.5" customHeight="1">
      <c r="A30" s="131"/>
      <c r="B30" s="117" t="s">
        <v>36</v>
      </c>
      <c r="C30" s="145">
        <v>5319</v>
      </c>
      <c r="D30" s="145">
        <v>1974</v>
      </c>
      <c r="E30" s="145">
        <f t="shared" si="3"/>
        <v>7293</v>
      </c>
      <c r="F30" s="143">
        <v>5333</v>
      </c>
      <c r="G30" s="143">
        <v>2104</v>
      </c>
      <c r="H30" s="145">
        <f t="shared" si="4"/>
        <v>7437</v>
      </c>
      <c r="I30" s="145">
        <v>5537</v>
      </c>
      <c r="J30" s="145">
        <v>2322</v>
      </c>
      <c r="K30" s="145">
        <f t="shared" si="5"/>
        <v>7859</v>
      </c>
    </row>
    <row r="31" spans="1:14" s="108" customFormat="1" ht="19.5" customHeight="1">
      <c r="A31" s="129"/>
      <c r="B31" s="162" t="s">
        <v>12</v>
      </c>
      <c r="C31" s="160">
        <f>SUM(C6+C9+C10+C15+C16+C17+C21+C22+C23+C26+C27+C28+C29+C30)</f>
        <v>196041</v>
      </c>
      <c r="D31" s="160">
        <f>SUM(D6+D9+D10+D15+D16+D17+D21+D22+D23+D26+D27+D28+D29+D30)</f>
        <v>110074</v>
      </c>
      <c r="E31" s="160">
        <f aca="true" t="shared" si="6" ref="E31:K31">SUM(E6+E9+E10+E15+E16+E17+E21+E22+E23+E26+E27+E28+E29+E30)</f>
        <v>306115</v>
      </c>
      <c r="F31" s="160">
        <f>SUM(F6+F9+F10+F15+F16+F17+F21+F22+F23+F26+F27+F28+F29+F30)</f>
        <v>191655</v>
      </c>
      <c r="G31" s="160">
        <f>SUM(G6+G9+G10+G15+G16+G17+G21+G22+G23+G26+G27+G28+G29+G30)</f>
        <v>106799</v>
      </c>
      <c r="H31" s="160">
        <f t="shared" si="6"/>
        <v>298454</v>
      </c>
      <c r="I31" s="160">
        <f t="shared" si="6"/>
        <v>192523</v>
      </c>
      <c r="J31" s="160">
        <f t="shared" si="6"/>
        <v>109692</v>
      </c>
      <c r="K31" s="160">
        <f t="shared" si="6"/>
        <v>302215</v>
      </c>
      <c r="N31" s="201"/>
    </row>
    <row r="32" spans="1:14" s="108" customFormat="1" ht="19.5" customHeight="1">
      <c r="A32" s="373"/>
      <c r="B32" s="374" t="s">
        <v>66</v>
      </c>
      <c r="C32" s="376">
        <v>27137</v>
      </c>
      <c r="D32" s="376">
        <v>39645</v>
      </c>
      <c r="E32" s="376">
        <f>SUM(C32:D32)</f>
        <v>66782</v>
      </c>
      <c r="F32" s="376">
        <v>23973</v>
      </c>
      <c r="G32" s="376">
        <v>33134</v>
      </c>
      <c r="H32" s="376">
        <f>SUM(F32:G32)</f>
        <v>57107</v>
      </c>
      <c r="I32" s="376">
        <v>23588</v>
      </c>
      <c r="J32" s="376">
        <v>33036</v>
      </c>
      <c r="K32" s="376">
        <f>+I32+J32</f>
        <v>56624</v>
      </c>
      <c r="N32" s="201"/>
    </row>
    <row r="33" spans="1:8" ht="6.75" customHeight="1">
      <c r="A33" s="122"/>
      <c r="B33" s="108"/>
      <c r="C33" s="410"/>
      <c r="D33" s="410"/>
      <c r="E33" s="410"/>
      <c r="F33" s="410"/>
      <c r="G33" s="410"/>
      <c r="H33" s="410"/>
    </row>
    <row r="34" spans="1:11" ht="16.5" customHeight="1">
      <c r="A34" s="122"/>
      <c r="B34" s="108" t="s">
        <v>23</v>
      </c>
      <c r="C34" s="192"/>
      <c r="D34" s="192"/>
      <c r="E34" s="192"/>
      <c r="F34" s="135"/>
      <c r="G34" s="135"/>
      <c r="H34" s="135"/>
      <c r="I34" s="135"/>
      <c r="J34" s="135"/>
      <c r="K34" s="135"/>
    </row>
    <row r="35" spans="1:11" ht="16.5" customHeight="1">
      <c r="A35" s="122"/>
      <c r="B35" s="122"/>
      <c r="C35" s="134"/>
      <c r="F35" s="135"/>
      <c r="G35" s="135"/>
      <c r="H35" s="135"/>
      <c r="I35" s="135"/>
      <c r="J35" s="135"/>
      <c r="K35" s="135"/>
    </row>
    <row r="36" spans="1:9" ht="16.5" customHeight="1">
      <c r="A36" s="122"/>
      <c r="B36" s="122"/>
      <c r="C36" s="134"/>
      <c r="E36" s="135"/>
      <c r="F36" s="135"/>
      <c r="G36" s="135"/>
      <c r="H36" s="135"/>
      <c r="I36" s="135"/>
    </row>
    <row r="37" spans="3:5" ht="12.75">
      <c r="C37" s="192"/>
      <c r="E37" s="135"/>
    </row>
    <row r="38" spans="3:5" ht="12.75">
      <c r="C38" s="192"/>
      <c r="D38" s="192"/>
      <c r="E38" s="192"/>
    </row>
    <row r="39" ht="12.75">
      <c r="C39" s="134"/>
    </row>
    <row r="40" ht="12.75">
      <c r="C40" s="134"/>
    </row>
    <row r="41" ht="12.75">
      <c r="C41" s="134"/>
    </row>
    <row r="42" ht="12.75">
      <c r="C42" s="134"/>
    </row>
    <row r="43" ht="12.75">
      <c r="C43" s="134"/>
    </row>
    <row r="44" ht="12.75">
      <c r="C44" s="134"/>
    </row>
    <row r="45" ht="12.75">
      <c r="C45" s="134"/>
    </row>
    <row r="46" ht="12.75">
      <c r="C46" s="134"/>
    </row>
    <row r="47" ht="12.75">
      <c r="C47" s="134"/>
    </row>
    <row r="48" ht="12.75">
      <c r="C48" s="134"/>
    </row>
    <row r="49" ht="12.75">
      <c r="C49" s="134"/>
    </row>
    <row r="50" ht="12.75">
      <c r="C50" s="134"/>
    </row>
  </sheetData>
  <sheetProtection/>
  <mergeCells count="20">
    <mergeCell ref="K17:K18"/>
    <mergeCell ref="I3:K3"/>
    <mergeCell ref="I4:I5"/>
    <mergeCell ref="J4:J5"/>
    <mergeCell ref="F17:F18"/>
    <mergeCell ref="G17:G18"/>
    <mergeCell ref="B17:B18"/>
    <mergeCell ref="C17:C18"/>
    <mergeCell ref="D17:D18"/>
    <mergeCell ref="E17:E18"/>
    <mergeCell ref="H17:H18"/>
    <mergeCell ref="J17:J18"/>
    <mergeCell ref="I17:I18"/>
    <mergeCell ref="C33:H33"/>
    <mergeCell ref="F4:F5"/>
    <mergeCell ref="G4:G5"/>
    <mergeCell ref="C3:E3"/>
    <mergeCell ref="F3:H3"/>
    <mergeCell ref="C4:C5"/>
    <mergeCell ref="D4:D5"/>
  </mergeCells>
  <printOptions horizontalCentered="1"/>
  <pageMargins left="0.5" right="0.31" top="0.29" bottom="0.28" header="0.29" footer="0.17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87"/>
  <sheetViews>
    <sheetView zoomScalePageLayoutView="0" workbookViewId="0" topLeftCell="A1">
      <pane xSplit="2" ySplit="7" topLeftCell="F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Q12" sqref="Q12"/>
    </sheetView>
  </sheetViews>
  <sheetFormatPr defaultColWidth="9.140625" defaultRowHeight="12.75"/>
  <cols>
    <col min="1" max="1" width="0.9921875" style="231" customWidth="1"/>
    <col min="2" max="2" width="19.00390625" style="231" customWidth="1"/>
    <col min="3" max="3" width="7.00390625" style="231" customWidth="1"/>
    <col min="4" max="4" width="5.421875" style="231" customWidth="1"/>
    <col min="5" max="5" width="6.421875" style="231" customWidth="1"/>
    <col min="6" max="6" width="6.8515625" style="231" customWidth="1"/>
    <col min="7" max="7" width="5.57421875" style="231" customWidth="1"/>
    <col min="8" max="8" width="6.7109375" style="232" customWidth="1"/>
    <col min="9" max="9" width="7.421875" style="231" customWidth="1"/>
    <col min="10" max="10" width="6.140625" style="231" customWidth="1"/>
    <col min="11" max="11" width="7.8515625" style="231" customWidth="1"/>
    <col min="12" max="12" width="6.57421875" style="231" customWidth="1"/>
    <col min="13" max="13" width="6.28125" style="231" customWidth="1"/>
    <col min="14" max="14" width="7.57421875" style="232" customWidth="1"/>
    <col min="15" max="15" width="7.421875" style="231" customWidth="1"/>
    <col min="16" max="17" width="7.28125" style="231" customWidth="1"/>
    <col min="18" max="19" width="6.421875" style="231" customWidth="1"/>
    <col min="20" max="20" width="7.421875" style="232" customWidth="1"/>
    <col min="21" max="21" width="4.28125" style="231" customWidth="1"/>
    <col min="22" max="16384" width="9.140625" style="231" customWidth="1"/>
  </cols>
  <sheetData>
    <row r="1" spans="1:20" s="284" customFormat="1" ht="18" customHeight="1">
      <c r="A1" s="377" t="s">
        <v>94</v>
      </c>
      <c r="B1" s="378"/>
      <c r="H1" s="207"/>
      <c r="N1" s="207"/>
      <c r="T1" s="207"/>
    </row>
    <row r="2" spans="1:20" s="284" customFormat="1" ht="14.25" customHeight="1">
      <c r="A2" s="379"/>
      <c r="B2" s="378"/>
      <c r="H2" s="207"/>
      <c r="N2" s="207"/>
      <c r="T2" s="207"/>
    </row>
    <row r="3" spans="1:20" s="208" customFormat="1" ht="14.25" customHeight="1">
      <c r="A3" s="284"/>
      <c r="B3" s="346" t="s">
        <v>24</v>
      </c>
      <c r="H3" s="209"/>
      <c r="N3" s="209"/>
      <c r="T3" s="209"/>
    </row>
    <row r="4" spans="1:20" s="208" customFormat="1" ht="6" customHeight="1">
      <c r="A4" s="284"/>
      <c r="H4" s="209"/>
      <c r="N4" s="209"/>
      <c r="T4" s="209"/>
    </row>
    <row r="5" spans="1:20" s="208" customFormat="1" ht="21" customHeight="1">
      <c r="A5" s="347"/>
      <c r="B5" s="348"/>
      <c r="C5" s="421" t="s">
        <v>95</v>
      </c>
      <c r="D5" s="419"/>
      <c r="E5" s="419"/>
      <c r="F5" s="419"/>
      <c r="G5" s="419"/>
      <c r="H5" s="420"/>
      <c r="I5" s="419" t="s">
        <v>108</v>
      </c>
      <c r="J5" s="419"/>
      <c r="K5" s="419"/>
      <c r="L5" s="419"/>
      <c r="M5" s="419"/>
      <c r="N5" s="420"/>
      <c r="O5" s="419" t="s">
        <v>110</v>
      </c>
      <c r="P5" s="419"/>
      <c r="Q5" s="419"/>
      <c r="R5" s="419"/>
      <c r="S5" s="419"/>
      <c r="T5" s="420"/>
    </row>
    <row r="6" spans="1:20" s="208" customFormat="1" ht="21" customHeight="1">
      <c r="A6" s="349"/>
      <c r="B6" s="350"/>
      <c r="C6" s="421" t="s">
        <v>28</v>
      </c>
      <c r="D6" s="419"/>
      <c r="E6" s="420"/>
      <c r="F6" s="415" t="s">
        <v>29</v>
      </c>
      <c r="G6" s="415" t="s">
        <v>30</v>
      </c>
      <c r="H6" s="417" t="s">
        <v>31</v>
      </c>
      <c r="I6" s="419" t="s">
        <v>28</v>
      </c>
      <c r="J6" s="419"/>
      <c r="K6" s="420"/>
      <c r="L6" s="415" t="s">
        <v>29</v>
      </c>
      <c r="M6" s="415" t="s">
        <v>30</v>
      </c>
      <c r="N6" s="417" t="s">
        <v>31</v>
      </c>
      <c r="O6" s="419" t="s">
        <v>28</v>
      </c>
      <c r="P6" s="419"/>
      <c r="Q6" s="420"/>
      <c r="R6" s="415" t="s">
        <v>29</v>
      </c>
      <c r="S6" s="415" t="s">
        <v>30</v>
      </c>
      <c r="T6" s="417" t="s">
        <v>31</v>
      </c>
    </row>
    <row r="7" spans="1:20" s="208" customFormat="1" ht="42.75" customHeight="1">
      <c r="A7" s="351"/>
      <c r="B7" s="352" t="s">
        <v>0</v>
      </c>
      <c r="C7" s="210" t="s">
        <v>32</v>
      </c>
      <c r="D7" s="210" t="s">
        <v>69</v>
      </c>
      <c r="E7" s="210" t="s">
        <v>33</v>
      </c>
      <c r="F7" s="416"/>
      <c r="G7" s="416"/>
      <c r="H7" s="418"/>
      <c r="I7" s="210" t="s">
        <v>32</v>
      </c>
      <c r="J7" s="210" t="s">
        <v>69</v>
      </c>
      <c r="K7" s="210" t="s">
        <v>33</v>
      </c>
      <c r="L7" s="416"/>
      <c r="M7" s="416"/>
      <c r="N7" s="418"/>
      <c r="O7" s="210" t="s">
        <v>32</v>
      </c>
      <c r="P7" s="210" t="s">
        <v>69</v>
      </c>
      <c r="Q7" s="210" t="s">
        <v>33</v>
      </c>
      <c r="R7" s="416"/>
      <c r="S7" s="416"/>
      <c r="T7" s="418"/>
    </row>
    <row r="8" spans="1:25" s="208" customFormat="1" ht="37.5" customHeight="1">
      <c r="A8" s="353"/>
      <c r="B8" s="167" t="s">
        <v>27</v>
      </c>
      <c r="C8" s="332">
        <v>3288</v>
      </c>
      <c r="D8" s="332">
        <v>927</v>
      </c>
      <c r="E8" s="332">
        <v>4215</v>
      </c>
      <c r="F8" s="380">
        <v>0</v>
      </c>
      <c r="G8" s="380">
        <v>0</v>
      </c>
      <c r="H8" s="193">
        <f>+E8+F8+G8</f>
        <v>4215</v>
      </c>
      <c r="I8" s="211">
        <v>3059</v>
      </c>
      <c r="J8" s="212">
        <v>930</v>
      </c>
      <c r="K8" s="212">
        <f aca="true" t="shared" si="0" ref="K8:K16">+I8+J8</f>
        <v>3989</v>
      </c>
      <c r="L8" s="380">
        <v>0</v>
      </c>
      <c r="M8" s="380">
        <v>0</v>
      </c>
      <c r="N8" s="213">
        <f aca="true" t="shared" si="1" ref="N8:N16">+K8+L8+M8</f>
        <v>3989</v>
      </c>
      <c r="O8" s="211">
        <f>2386+437</f>
        <v>2823</v>
      </c>
      <c r="P8" s="212">
        <v>935</v>
      </c>
      <c r="Q8" s="212">
        <f>+O8+P8</f>
        <v>3758</v>
      </c>
      <c r="R8" s="380">
        <v>0</v>
      </c>
      <c r="S8" s="380">
        <v>0</v>
      </c>
      <c r="T8" s="213">
        <f aca="true" t="shared" si="2" ref="T8:T16">+Q8+R8+S8</f>
        <v>3758</v>
      </c>
      <c r="W8" s="354"/>
      <c r="Y8" s="354"/>
    </row>
    <row r="9" spans="1:25" s="208" customFormat="1" ht="28.5" customHeight="1">
      <c r="A9" s="353"/>
      <c r="B9" s="355" t="s">
        <v>9</v>
      </c>
      <c r="C9" s="333">
        <v>278</v>
      </c>
      <c r="D9" s="381">
        <v>0</v>
      </c>
      <c r="E9" s="333">
        <v>278</v>
      </c>
      <c r="F9" s="381">
        <v>0</v>
      </c>
      <c r="G9" s="381">
        <v>0</v>
      </c>
      <c r="H9" s="187">
        <f aca="true" t="shared" si="3" ref="H9:H16">+E9+F9+G9</f>
        <v>278</v>
      </c>
      <c r="I9" s="214">
        <v>278</v>
      </c>
      <c r="J9" s="381">
        <v>0</v>
      </c>
      <c r="K9" s="216">
        <f t="shared" si="0"/>
        <v>278</v>
      </c>
      <c r="L9" s="381">
        <v>0</v>
      </c>
      <c r="M9" s="381">
        <v>0</v>
      </c>
      <c r="N9" s="217">
        <f t="shared" si="1"/>
        <v>278</v>
      </c>
      <c r="O9" s="214">
        <v>282</v>
      </c>
      <c r="P9" s="381">
        <v>0</v>
      </c>
      <c r="Q9" s="216">
        <f>+O9+P9</f>
        <v>282</v>
      </c>
      <c r="R9" s="381">
        <v>0</v>
      </c>
      <c r="S9" s="381">
        <v>0</v>
      </c>
      <c r="T9" s="217">
        <f t="shared" si="2"/>
        <v>282</v>
      </c>
      <c r="W9" s="354"/>
      <c r="Y9" s="354"/>
    </row>
    <row r="10" spans="1:25" s="208" customFormat="1" ht="28.5" customHeight="1">
      <c r="A10" s="353"/>
      <c r="B10" s="355" t="s">
        <v>11</v>
      </c>
      <c r="C10" s="333">
        <v>1593</v>
      </c>
      <c r="D10" s="333">
        <v>344</v>
      </c>
      <c r="E10" s="333">
        <v>1937</v>
      </c>
      <c r="F10" s="381">
        <v>0</v>
      </c>
      <c r="G10" s="381">
        <v>0</v>
      </c>
      <c r="H10" s="187">
        <f t="shared" si="3"/>
        <v>1937</v>
      </c>
      <c r="I10" s="214">
        <v>1488</v>
      </c>
      <c r="J10" s="216">
        <v>334</v>
      </c>
      <c r="K10" s="216">
        <f t="shared" si="0"/>
        <v>1822</v>
      </c>
      <c r="L10" s="381">
        <v>0</v>
      </c>
      <c r="M10" s="381">
        <v>0</v>
      </c>
      <c r="N10" s="217">
        <f t="shared" si="1"/>
        <v>1822</v>
      </c>
      <c r="O10" s="214">
        <v>1439</v>
      </c>
      <c r="P10" s="216">
        <v>392</v>
      </c>
      <c r="Q10" s="216">
        <f aca="true" t="shared" si="4" ref="Q10:Q16">+O10+P10</f>
        <v>1831</v>
      </c>
      <c r="R10" s="381">
        <v>0</v>
      </c>
      <c r="S10" s="381">
        <v>0</v>
      </c>
      <c r="T10" s="217">
        <f t="shared" si="2"/>
        <v>1831</v>
      </c>
      <c r="W10" s="354"/>
      <c r="Y10" s="354"/>
    </row>
    <row r="11" spans="1:25" s="208" customFormat="1" ht="30.75" customHeight="1">
      <c r="A11" s="353"/>
      <c r="B11" s="167" t="s">
        <v>34</v>
      </c>
      <c r="C11" s="333">
        <v>309</v>
      </c>
      <c r="D11" s="381">
        <v>0</v>
      </c>
      <c r="E11" s="333">
        <v>309</v>
      </c>
      <c r="F11" s="381">
        <v>0</v>
      </c>
      <c r="G11" s="381">
        <v>0</v>
      </c>
      <c r="H11" s="187">
        <f t="shared" si="3"/>
        <v>309</v>
      </c>
      <c r="I11" s="214">
        <v>318</v>
      </c>
      <c r="J11" s="381">
        <v>0</v>
      </c>
      <c r="K11" s="216">
        <f t="shared" si="0"/>
        <v>318</v>
      </c>
      <c r="L11" s="381">
        <v>0</v>
      </c>
      <c r="M11" s="381">
        <v>0</v>
      </c>
      <c r="N11" s="217">
        <f t="shared" si="1"/>
        <v>318</v>
      </c>
      <c r="O11" s="214">
        <v>327</v>
      </c>
      <c r="P11" s="381">
        <v>0</v>
      </c>
      <c r="Q11" s="216">
        <f t="shared" si="4"/>
        <v>327</v>
      </c>
      <c r="R11" s="381">
        <v>0</v>
      </c>
      <c r="S11" s="381">
        <v>0</v>
      </c>
      <c r="T11" s="217">
        <f t="shared" si="2"/>
        <v>327</v>
      </c>
      <c r="W11" s="354"/>
      <c r="Y11" s="354"/>
    </row>
    <row r="12" spans="1:25" s="208" customFormat="1" ht="33.75" customHeight="1">
      <c r="A12" s="353"/>
      <c r="B12" s="167" t="s">
        <v>22</v>
      </c>
      <c r="C12" s="333">
        <v>188</v>
      </c>
      <c r="D12" s="333">
        <v>76</v>
      </c>
      <c r="E12" s="333">
        <v>264</v>
      </c>
      <c r="F12" s="381">
        <v>0</v>
      </c>
      <c r="G12" s="381">
        <v>0</v>
      </c>
      <c r="H12" s="187">
        <f t="shared" si="3"/>
        <v>264</v>
      </c>
      <c r="I12" s="214">
        <v>193</v>
      </c>
      <c r="J12" s="216">
        <v>87</v>
      </c>
      <c r="K12" s="216">
        <f t="shared" si="0"/>
        <v>280</v>
      </c>
      <c r="L12" s="381">
        <v>0</v>
      </c>
      <c r="M12" s="381">
        <v>0</v>
      </c>
      <c r="N12" s="217">
        <f t="shared" si="1"/>
        <v>280</v>
      </c>
      <c r="O12" s="214">
        <v>195</v>
      </c>
      <c r="P12" s="216">
        <v>92</v>
      </c>
      <c r="Q12" s="216">
        <f t="shared" si="4"/>
        <v>287</v>
      </c>
      <c r="R12" s="381">
        <v>0</v>
      </c>
      <c r="S12" s="381">
        <v>0</v>
      </c>
      <c r="T12" s="217">
        <f t="shared" si="2"/>
        <v>287</v>
      </c>
      <c r="W12" s="354"/>
      <c r="Y12" s="354"/>
    </row>
    <row r="13" spans="1:25" s="208" customFormat="1" ht="42.75" customHeight="1">
      <c r="A13" s="356"/>
      <c r="B13" s="167" t="s">
        <v>35</v>
      </c>
      <c r="C13" s="334">
        <v>26962</v>
      </c>
      <c r="D13" s="334">
        <v>3080</v>
      </c>
      <c r="E13" s="334">
        <v>30042</v>
      </c>
      <c r="F13" s="334">
        <v>2787</v>
      </c>
      <c r="G13" s="334">
        <v>6983</v>
      </c>
      <c r="H13" s="188">
        <f t="shared" si="3"/>
        <v>39812</v>
      </c>
      <c r="I13" s="218">
        <v>26756</v>
      </c>
      <c r="J13" s="219">
        <v>3231</v>
      </c>
      <c r="K13" s="219">
        <f t="shared" si="0"/>
        <v>29987</v>
      </c>
      <c r="L13" s="219">
        <v>2719</v>
      </c>
      <c r="M13" s="219">
        <v>6859</v>
      </c>
      <c r="N13" s="220">
        <f t="shared" si="1"/>
        <v>39565</v>
      </c>
      <c r="O13" s="218">
        <f>26350+5</f>
        <v>26355</v>
      </c>
      <c r="P13" s="219">
        <f>3376+5</f>
        <v>3381</v>
      </c>
      <c r="Q13" s="219">
        <f t="shared" si="4"/>
        <v>29736</v>
      </c>
      <c r="R13" s="219">
        <v>2630</v>
      </c>
      <c r="S13" s="219">
        <v>6740</v>
      </c>
      <c r="T13" s="220">
        <f t="shared" si="2"/>
        <v>39106</v>
      </c>
      <c r="W13" s="354"/>
      <c r="Y13" s="354"/>
    </row>
    <row r="14" spans="1:25" s="208" customFormat="1" ht="28.5" customHeight="1">
      <c r="A14" s="356"/>
      <c r="B14" s="355" t="s">
        <v>14</v>
      </c>
      <c r="C14" s="333">
        <v>10859</v>
      </c>
      <c r="D14" s="333">
        <v>4001</v>
      </c>
      <c r="E14" s="333">
        <v>14860</v>
      </c>
      <c r="F14" s="381">
        <v>0</v>
      </c>
      <c r="G14" s="381">
        <v>0</v>
      </c>
      <c r="H14" s="187">
        <f t="shared" si="3"/>
        <v>14860</v>
      </c>
      <c r="I14" s="214">
        <v>11071</v>
      </c>
      <c r="J14" s="216">
        <v>4052</v>
      </c>
      <c r="K14" s="216">
        <f t="shared" si="0"/>
        <v>15123</v>
      </c>
      <c r="L14" s="381">
        <v>0</v>
      </c>
      <c r="M14" s="381">
        <v>0</v>
      </c>
      <c r="N14" s="217">
        <f t="shared" si="1"/>
        <v>15123</v>
      </c>
      <c r="O14" s="214">
        <v>11100</v>
      </c>
      <c r="P14" s="216">
        <v>4250</v>
      </c>
      <c r="Q14" s="216">
        <f t="shared" si="4"/>
        <v>15350</v>
      </c>
      <c r="R14" s="381">
        <v>0</v>
      </c>
      <c r="S14" s="381">
        <v>0</v>
      </c>
      <c r="T14" s="217">
        <f t="shared" si="2"/>
        <v>15350</v>
      </c>
      <c r="W14" s="354"/>
      <c r="Y14" s="354"/>
    </row>
    <row r="15" spans="1:25" s="208" customFormat="1" ht="28.5" customHeight="1">
      <c r="A15" s="353"/>
      <c r="B15" s="164" t="s">
        <v>15</v>
      </c>
      <c r="C15" s="333">
        <v>10295</v>
      </c>
      <c r="D15" s="333">
        <v>1114</v>
      </c>
      <c r="E15" s="333">
        <v>11409</v>
      </c>
      <c r="F15" s="381">
        <v>0</v>
      </c>
      <c r="G15" s="381">
        <v>0</v>
      </c>
      <c r="H15" s="187">
        <f t="shared" si="3"/>
        <v>11409</v>
      </c>
      <c r="I15" s="214">
        <v>10073</v>
      </c>
      <c r="J15" s="216">
        <v>1144</v>
      </c>
      <c r="K15" s="216">
        <f t="shared" si="0"/>
        <v>11217</v>
      </c>
      <c r="L15" s="381">
        <v>0</v>
      </c>
      <c r="M15" s="381">
        <v>0</v>
      </c>
      <c r="N15" s="217">
        <f t="shared" si="1"/>
        <v>11217</v>
      </c>
      <c r="O15" s="214">
        <v>11554</v>
      </c>
      <c r="P15" s="216">
        <v>1170</v>
      </c>
      <c r="Q15" s="216">
        <f t="shared" si="4"/>
        <v>12724</v>
      </c>
      <c r="R15" s="381">
        <v>0</v>
      </c>
      <c r="S15" s="381">
        <v>0</v>
      </c>
      <c r="T15" s="217">
        <f t="shared" si="2"/>
        <v>12724</v>
      </c>
      <c r="W15" s="354"/>
      <c r="Y15" s="354"/>
    </row>
    <row r="16" spans="1:25" s="208" customFormat="1" ht="37.5" customHeight="1">
      <c r="A16" s="353"/>
      <c r="B16" s="167" t="s">
        <v>36</v>
      </c>
      <c r="C16" s="335">
        <v>196</v>
      </c>
      <c r="D16" s="335">
        <v>106</v>
      </c>
      <c r="E16" s="335">
        <v>302</v>
      </c>
      <c r="F16" s="382">
        <v>0</v>
      </c>
      <c r="G16" s="382">
        <v>0</v>
      </c>
      <c r="H16" s="189">
        <f t="shared" si="3"/>
        <v>302</v>
      </c>
      <c r="I16" s="221">
        <v>176</v>
      </c>
      <c r="J16" s="222">
        <v>104</v>
      </c>
      <c r="K16" s="219">
        <f t="shared" si="0"/>
        <v>280</v>
      </c>
      <c r="L16" s="382">
        <v>0</v>
      </c>
      <c r="M16" s="382">
        <v>0</v>
      </c>
      <c r="N16" s="224">
        <f t="shared" si="1"/>
        <v>280</v>
      </c>
      <c r="O16" s="221">
        <v>159</v>
      </c>
      <c r="P16" s="222">
        <v>123</v>
      </c>
      <c r="Q16" s="222">
        <f t="shared" si="4"/>
        <v>282</v>
      </c>
      <c r="R16" s="381">
        <v>0</v>
      </c>
      <c r="S16" s="381">
        <v>0</v>
      </c>
      <c r="T16" s="224">
        <f t="shared" si="2"/>
        <v>282</v>
      </c>
      <c r="W16" s="354"/>
      <c r="Y16" s="354"/>
    </row>
    <row r="17" spans="1:25" s="208" customFormat="1" ht="37.5" customHeight="1">
      <c r="A17" s="357"/>
      <c r="B17" s="358" t="s">
        <v>12</v>
      </c>
      <c r="C17" s="194">
        <f>SUM(C8:C16)</f>
        <v>53968</v>
      </c>
      <c r="D17" s="194">
        <f aca="true" t="shared" si="5" ref="D17:T17">SUM(D8:D16)</f>
        <v>9648</v>
      </c>
      <c r="E17" s="194">
        <f t="shared" si="5"/>
        <v>63616</v>
      </c>
      <c r="F17" s="194">
        <f t="shared" si="5"/>
        <v>2787</v>
      </c>
      <c r="G17" s="194">
        <f t="shared" si="5"/>
        <v>6983</v>
      </c>
      <c r="H17" s="190">
        <f t="shared" si="5"/>
        <v>73386</v>
      </c>
      <c r="I17" s="225">
        <f t="shared" si="5"/>
        <v>53412</v>
      </c>
      <c r="J17" s="226">
        <f t="shared" si="5"/>
        <v>9882</v>
      </c>
      <c r="K17" s="226">
        <f t="shared" si="5"/>
        <v>63294</v>
      </c>
      <c r="L17" s="226">
        <f t="shared" si="5"/>
        <v>2719</v>
      </c>
      <c r="M17" s="226">
        <f t="shared" si="5"/>
        <v>6859</v>
      </c>
      <c r="N17" s="227">
        <f t="shared" si="5"/>
        <v>72872</v>
      </c>
      <c r="O17" s="225">
        <f t="shared" si="5"/>
        <v>54234</v>
      </c>
      <c r="P17" s="225">
        <f t="shared" si="5"/>
        <v>10343</v>
      </c>
      <c r="Q17" s="225">
        <f t="shared" si="5"/>
        <v>64577</v>
      </c>
      <c r="R17" s="225">
        <f t="shared" si="5"/>
        <v>2630</v>
      </c>
      <c r="S17" s="225">
        <f t="shared" si="5"/>
        <v>6740</v>
      </c>
      <c r="T17" s="359">
        <f t="shared" si="5"/>
        <v>73947</v>
      </c>
      <c r="W17" s="354"/>
      <c r="X17" s="354"/>
      <c r="Y17" s="354"/>
    </row>
    <row r="18" spans="1:20" s="208" customFormat="1" ht="11.25" customHeight="1">
      <c r="A18" s="360"/>
      <c r="B18" s="361"/>
      <c r="C18" s="336"/>
      <c r="D18" s="336"/>
      <c r="E18" s="336"/>
      <c r="F18" s="336"/>
      <c r="G18" s="336"/>
      <c r="H18" s="362"/>
      <c r="I18" s="228"/>
      <c r="J18" s="228"/>
      <c r="K18" s="228"/>
      <c r="L18" s="228"/>
      <c r="M18" s="228"/>
      <c r="N18" s="229"/>
      <c r="O18" s="228"/>
      <c r="P18" s="228"/>
      <c r="Q18" s="228"/>
      <c r="R18" s="228"/>
      <c r="S18" s="228"/>
      <c r="T18" s="229"/>
    </row>
    <row r="19" spans="1:22" s="208" customFormat="1" ht="13.5" customHeight="1">
      <c r="A19" s="363"/>
      <c r="B19" s="208" t="s">
        <v>120</v>
      </c>
      <c r="H19" s="209"/>
      <c r="N19" s="209"/>
      <c r="O19" s="354"/>
      <c r="P19" s="354"/>
      <c r="Q19" s="354"/>
      <c r="R19" s="354"/>
      <c r="S19" s="354"/>
      <c r="T19" s="354"/>
      <c r="V19" s="354"/>
    </row>
    <row r="20" spans="1:20" s="208" customFormat="1" ht="19.5" customHeight="1">
      <c r="A20" s="363"/>
      <c r="B20" s="208" t="s">
        <v>109</v>
      </c>
      <c r="H20" s="209"/>
      <c r="N20" s="230"/>
      <c r="T20" s="209"/>
    </row>
    <row r="21" spans="1:20" s="208" customFormat="1" ht="15.75">
      <c r="A21" s="363"/>
      <c r="H21" s="209"/>
      <c r="N21" s="209"/>
      <c r="T21" s="209"/>
    </row>
    <row r="22" spans="8:20" s="208" customFormat="1" ht="12.75">
      <c r="H22" s="209"/>
      <c r="N22" s="209"/>
      <c r="T22" s="209"/>
    </row>
    <row r="23" spans="8:20" s="208" customFormat="1" ht="12.75">
      <c r="H23" s="209"/>
      <c r="N23" s="209"/>
      <c r="T23" s="209"/>
    </row>
    <row r="24" spans="8:20" s="208" customFormat="1" ht="12.75">
      <c r="H24" s="209"/>
      <c r="N24" s="209"/>
      <c r="T24" s="209"/>
    </row>
    <row r="25" spans="8:20" s="208" customFormat="1" ht="12.75">
      <c r="H25" s="209"/>
      <c r="N25" s="209"/>
      <c r="T25" s="209"/>
    </row>
    <row r="26" spans="8:20" s="208" customFormat="1" ht="12.75">
      <c r="H26" s="209"/>
      <c r="N26" s="209"/>
      <c r="T26" s="209"/>
    </row>
    <row r="27" spans="8:20" s="208" customFormat="1" ht="12.75">
      <c r="H27" s="209"/>
      <c r="N27" s="209"/>
      <c r="T27" s="209"/>
    </row>
    <row r="28" spans="8:20" s="208" customFormat="1" ht="12.75">
      <c r="H28" s="209"/>
      <c r="N28" s="209"/>
      <c r="T28" s="209"/>
    </row>
    <row r="29" spans="8:20" s="208" customFormat="1" ht="12.75">
      <c r="H29" s="209"/>
      <c r="N29" s="209"/>
      <c r="T29" s="209"/>
    </row>
    <row r="30" spans="8:20" s="208" customFormat="1" ht="12.75">
      <c r="H30" s="209"/>
      <c r="N30" s="209"/>
      <c r="T30" s="209"/>
    </row>
    <row r="31" spans="8:20" s="208" customFormat="1" ht="12.75">
      <c r="H31" s="209"/>
      <c r="N31" s="209"/>
      <c r="T31" s="209"/>
    </row>
    <row r="32" spans="8:20" s="208" customFormat="1" ht="12.75">
      <c r="H32" s="209"/>
      <c r="N32" s="209"/>
      <c r="T32" s="209"/>
    </row>
    <row r="33" spans="8:20" s="208" customFormat="1" ht="12.75">
      <c r="H33" s="209"/>
      <c r="N33" s="209"/>
      <c r="T33" s="209"/>
    </row>
    <row r="34" spans="8:20" s="208" customFormat="1" ht="12.75">
      <c r="H34" s="209"/>
      <c r="N34" s="209"/>
      <c r="T34" s="209"/>
    </row>
    <row r="35" spans="8:20" s="208" customFormat="1" ht="12.75">
      <c r="H35" s="209"/>
      <c r="N35" s="209"/>
      <c r="T35" s="209"/>
    </row>
    <row r="36" spans="8:20" s="208" customFormat="1" ht="12.75">
      <c r="H36" s="209"/>
      <c r="N36" s="209"/>
      <c r="T36" s="209"/>
    </row>
    <row r="37" spans="8:20" s="208" customFormat="1" ht="12.75">
      <c r="H37" s="209"/>
      <c r="N37" s="209"/>
      <c r="T37" s="209"/>
    </row>
    <row r="38" spans="8:20" s="208" customFormat="1" ht="12.75">
      <c r="H38" s="209"/>
      <c r="N38" s="209"/>
      <c r="T38" s="209"/>
    </row>
    <row r="39" spans="8:20" s="208" customFormat="1" ht="12.75">
      <c r="H39" s="209"/>
      <c r="N39" s="209"/>
      <c r="T39" s="209"/>
    </row>
    <row r="40" spans="8:20" s="208" customFormat="1" ht="12.75">
      <c r="H40" s="209"/>
      <c r="N40" s="209"/>
      <c r="T40" s="209"/>
    </row>
    <row r="41" spans="8:20" s="208" customFormat="1" ht="12.75">
      <c r="H41" s="209"/>
      <c r="N41" s="209"/>
      <c r="T41" s="209"/>
    </row>
    <row r="42" spans="8:20" s="208" customFormat="1" ht="12.75">
      <c r="H42" s="209"/>
      <c r="N42" s="209"/>
      <c r="T42" s="209"/>
    </row>
    <row r="43" spans="8:20" s="208" customFormat="1" ht="12.75">
      <c r="H43" s="209"/>
      <c r="N43" s="209"/>
      <c r="T43" s="209"/>
    </row>
    <row r="44" spans="8:20" s="208" customFormat="1" ht="12.75">
      <c r="H44" s="209"/>
      <c r="N44" s="209"/>
      <c r="T44" s="209"/>
    </row>
    <row r="45" spans="8:20" s="208" customFormat="1" ht="12.75">
      <c r="H45" s="209"/>
      <c r="N45" s="209"/>
      <c r="T45" s="209"/>
    </row>
    <row r="46" spans="8:20" s="208" customFormat="1" ht="12.75">
      <c r="H46" s="209"/>
      <c r="N46" s="209"/>
      <c r="T46" s="209"/>
    </row>
    <row r="47" spans="8:20" s="208" customFormat="1" ht="12.75">
      <c r="H47" s="209"/>
      <c r="N47" s="209"/>
      <c r="T47" s="209"/>
    </row>
    <row r="48" spans="8:20" s="208" customFormat="1" ht="12.75">
      <c r="H48" s="209"/>
      <c r="N48" s="209"/>
      <c r="T48" s="209"/>
    </row>
    <row r="49" spans="8:20" s="208" customFormat="1" ht="12.75">
      <c r="H49" s="209"/>
      <c r="N49" s="209"/>
      <c r="T49" s="209"/>
    </row>
    <row r="50" spans="8:20" s="208" customFormat="1" ht="12.75">
      <c r="H50" s="209"/>
      <c r="N50" s="209"/>
      <c r="T50" s="209"/>
    </row>
    <row r="51" spans="8:20" s="208" customFormat="1" ht="12.75">
      <c r="H51" s="209"/>
      <c r="N51" s="209"/>
      <c r="T51" s="209"/>
    </row>
    <row r="52" spans="8:20" s="208" customFormat="1" ht="12.75">
      <c r="H52" s="209"/>
      <c r="N52" s="209"/>
      <c r="T52" s="209"/>
    </row>
    <row r="53" spans="8:20" s="208" customFormat="1" ht="12.75">
      <c r="H53" s="209"/>
      <c r="N53" s="209"/>
      <c r="T53" s="209"/>
    </row>
    <row r="54" spans="8:20" s="208" customFormat="1" ht="12.75">
      <c r="H54" s="209"/>
      <c r="N54" s="209"/>
      <c r="T54" s="209"/>
    </row>
    <row r="55" spans="8:20" s="208" customFormat="1" ht="12.75">
      <c r="H55" s="209"/>
      <c r="N55" s="209"/>
      <c r="T55" s="209"/>
    </row>
    <row r="56" spans="8:20" s="208" customFormat="1" ht="12.75">
      <c r="H56" s="209"/>
      <c r="N56" s="209"/>
      <c r="T56" s="209"/>
    </row>
    <row r="57" spans="8:20" s="208" customFormat="1" ht="12.75">
      <c r="H57" s="209"/>
      <c r="N57" s="209"/>
      <c r="T57" s="209"/>
    </row>
    <row r="58" spans="8:20" s="208" customFormat="1" ht="12.75">
      <c r="H58" s="209"/>
      <c r="N58" s="209"/>
      <c r="T58" s="209"/>
    </row>
    <row r="59" spans="8:20" s="208" customFormat="1" ht="12.75">
      <c r="H59" s="209"/>
      <c r="N59" s="209"/>
      <c r="T59" s="209"/>
    </row>
    <row r="60" spans="8:20" s="208" customFormat="1" ht="12.75">
      <c r="H60" s="209"/>
      <c r="N60" s="209"/>
      <c r="T60" s="209"/>
    </row>
    <row r="61" spans="8:20" s="208" customFormat="1" ht="12.75">
      <c r="H61" s="209"/>
      <c r="N61" s="209"/>
      <c r="T61" s="209"/>
    </row>
    <row r="62" spans="8:20" s="208" customFormat="1" ht="12.75">
      <c r="H62" s="209"/>
      <c r="N62" s="209"/>
      <c r="T62" s="209"/>
    </row>
    <row r="63" spans="8:20" s="208" customFormat="1" ht="12.75">
      <c r="H63" s="209"/>
      <c r="N63" s="209"/>
      <c r="T63" s="209"/>
    </row>
    <row r="64" spans="8:20" s="208" customFormat="1" ht="12.75">
      <c r="H64" s="209"/>
      <c r="N64" s="209"/>
      <c r="T64" s="209"/>
    </row>
    <row r="65" spans="8:20" s="208" customFormat="1" ht="12.75">
      <c r="H65" s="209"/>
      <c r="N65" s="209"/>
      <c r="T65" s="209"/>
    </row>
    <row r="66" spans="8:20" s="208" customFormat="1" ht="12.75">
      <c r="H66" s="209"/>
      <c r="N66" s="209"/>
      <c r="T66" s="209"/>
    </row>
    <row r="67" spans="8:20" s="208" customFormat="1" ht="12.75">
      <c r="H67" s="209"/>
      <c r="N67" s="209"/>
      <c r="T67" s="209"/>
    </row>
    <row r="68" spans="8:20" s="208" customFormat="1" ht="12.75">
      <c r="H68" s="209"/>
      <c r="N68" s="209"/>
      <c r="T68" s="209"/>
    </row>
    <row r="69" spans="8:20" s="208" customFormat="1" ht="12.75">
      <c r="H69" s="209"/>
      <c r="N69" s="209"/>
      <c r="T69" s="209"/>
    </row>
    <row r="70" spans="8:20" s="208" customFormat="1" ht="12.75">
      <c r="H70" s="209"/>
      <c r="N70" s="209"/>
      <c r="T70" s="209"/>
    </row>
    <row r="71" spans="8:20" s="208" customFormat="1" ht="12.75">
      <c r="H71" s="209"/>
      <c r="N71" s="209"/>
      <c r="T71" s="209"/>
    </row>
    <row r="72" spans="8:20" s="208" customFormat="1" ht="12.75">
      <c r="H72" s="209"/>
      <c r="N72" s="209"/>
      <c r="T72" s="209"/>
    </row>
    <row r="73" spans="8:20" s="208" customFormat="1" ht="12.75">
      <c r="H73" s="209"/>
      <c r="N73" s="209"/>
      <c r="T73" s="209"/>
    </row>
    <row r="74" spans="8:20" s="208" customFormat="1" ht="12.75">
      <c r="H74" s="209"/>
      <c r="N74" s="209"/>
      <c r="T74" s="209"/>
    </row>
    <row r="75" spans="8:20" s="208" customFormat="1" ht="12.75">
      <c r="H75" s="209"/>
      <c r="N75" s="209"/>
      <c r="T75" s="209"/>
    </row>
    <row r="76" spans="8:20" s="208" customFormat="1" ht="12.75">
      <c r="H76" s="209"/>
      <c r="N76" s="209"/>
      <c r="T76" s="209"/>
    </row>
    <row r="77" spans="8:20" s="208" customFormat="1" ht="12.75">
      <c r="H77" s="209"/>
      <c r="N77" s="209"/>
      <c r="T77" s="209"/>
    </row>
    <row r="78" spans="8:20" s="208" customFormat="1" ht="12.75">
      <c r="H78" s="209"/>
      <c r="N78" s="209"/>
      <c r="T78" s="209"/>
    </row>
    <row r="79" spans="8:20" s="208" customFormat="1" ht="12.75">
      <c r="H79" s="209"/>
      <c r="N79" s="209"/>
      <c r="T79" s="209"/>
    </row>
    <row r="80" spans="8:20" s="208" customFormat="1" ht="12.75">
      <c r="H80" s="209"/>
      <c r="N80" s="209"/>
      <c r="T80" s="209"/>
    </row>
    <row r="81" spans="8:20" s="208" customFormat="1" ht="12.75">
      <c r="H81" s="209"/>
      <c r="N81" s="209"/>
      <c r="T81" s="209"/>
    </row>
    <row r="82" spans="8:20" s="208" customFormat="1" ht="12.75">
      <c r="H82" s="209"/>
      <c r="N82" s="209"/>
      <c r="T82" s="209"/>
    </row>
    <row r="83" spans="8:20" s="208" customFormat="1" ht="12.75">
      <c r="H83" s="209"/>
      <c r="N83" s="209"/>
      <c r="T83" s="209"/>
    </row>
    <row r="84" spans="8:20" s="208" customFormat="1" ht="12.75">
      <c r="H84" s="209"/>
      <c r="N84" s="209"/>
      <c r="T84" s="209"/>
    </row>
    <row r="85" spans="8:20" s="208" customFormat="1" ht="12.75">
      <c r="H85" s="209"/>
      <c r="N85" s="209"/>
      <c r="T85" s="209"/>
    </row>
    <row r="86" spans="8:20" s="208" customFormat="1" ht="12.75">
      <c r="H86" s="209"/>
      <c r="N86" s="209"/>
      <c r="T86" s="209"/>
    </row>
    <row r="87" spans="8:20" s="208" customFormat="1" ht="12.75">
      <c r="H87" s="209"/>
      <c r="N87" s="209"/>
      <c r="T87" s="209"/>
    </row>
  </sheetData>
  <sheetProtection/>
  <mergeCells count="15">
    <mergeCell ref="C5:H5"/>
    <mergeCell ref="I5:N5"/>
    <mergeCell ref="O5:T5"/>
    <mergeCell ref="C6:E6"/>
    <mergeCell ref="F6:F7"/>
    <mergeCell ref="G6:G7"/>
    <mergeCell ref="H6:H7"/>
    <mergeCell ref="I6:K6"/>
    <mergeCell ref="L6:L7"/>
    <mergeCell ref="M6:M7"/>
    <mergeCell ref="T6:T7"/>
    <mergeCell ref="N6:N7"/>
    <mergeCell ref="O6:Q6"/>
    <mergeCell ref="R6:R7"/>
    <mergeCell ref="S6:S7"/>
  </mergeCells>
  <printOptions/>
  <pageMargins left="0.25" right="0" top="0.5" bottom="0.5" header="0.5" footer="0.5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86"/>
  <sheetViews>
    <sheetView zoomScalePageLayoutView="0" workbookViewId="0" topLeftCell="A1">
      <pane xSplit="2" ySplit="6" topLeftCell="E12" activePane="bottomRight" state="frozen"/>
      <selection pane="topLeft" activeCell="A1" sqref="A1"/>
      <selection pane="topRight" activeCell="C1" sqref="C1"/>
      <selection pane="bottomLeft" activeCell="A7" sqref="A7"/>
      <selection pane="bottomRight" activeCell="B18" sqref="B18"/>
    </sheetView>
  </sheetViews>
  <sheetFormatPr defaultColWidth="9.140625" defaultRowHeight="12.75"/>
  <cols>
    <col min="1" max="1" width="0.9921875" style="55" customWidth="1"/>
    <col min="2" max="2" width="18.421875" style="55" customWidth="1"/>
    <col min="3" max="3" width="7.421875" style="55" customWidth="1"/>
    <col min="4" max="4" width="6.28125" style="55" customWidth="1"/>
    <col min="5" max="5" width="7.57421875" style="55" customWidth="1"/>
    <col min="6" max="6" width="6.28125" style="55" customWidth="1"/>
    <col min="7" max="7" width="6.7109375" style="55" customWidth="1"/>
    <col min="8" max="8" width="6.7109375" style="56" customWidth="1"/>
    <col min="9" max="9" width="7.8515625" style="55" customWidth="1"/>
    <col min="10" max="10" width="6.28125" style="55" customWidth="1"/>
    <col min="11" max="11" width="7.140625" style="55" customWidth="1"/>
    <col min="12" max="12" width="6.421875" style="55" customWidth="1"/>
    <col min="13" max="13" width="6.140625" style="55" customWidth="1"/>
    <col min="14" max="14" width="7.8515625" style="56" customWidth="1"/>
    <col min="15" max="15" width="7.8515625" style="55" customWidth="1"/>
    <col min="16" max="16" width="6.28125" style="55" customWidth="1"/>
    <col min="17" max="17" width="7.140625" style="55" customWidth="1"/>
    <col min="18" max="18" width="6.140625" style="55" customWidth="1"/>
    <col min="19" max="19" width="6.28125" style="55" customWidth="1"/>
    <col min="20" max="20" width="7.421875" style="56" customWidth="1"/>
    <col min="21" max="21" width="3.421875" style="55" customWidth="1"/>
    <col min="22" max="16384" width="9.140625" style="55" customWidth="1"/>
  </cols>
  <sheetData>
    <row r="1" spans="1:20" ht="18" customHeight="1">
      <c r="A1" s="330" t="s">
        <v>96</v>
      </c>
      <c r="B1" s="23"/>
      <c r="H1" s="24"/>
      <c r="N1" s="24"/>
      <c r="T1" s="24"/>
    </row>
    <row r="2" spans="1:20" s="26" customFormat="1" ht="24.75" customHeight="1">
      <c r="A2"/>
      <c r="B2" s="25" t="s">
        <v>3</v>
      </c>
      <c r="H2" s="27"/>
      <c r="N2" s="27"/>
      <c r="T2" s="27"/>
    </row>
    <row r="3" spans="1:20" s="26" customFormat="1" ht="6" customHeight="1">
      <c r="A3"/>
      <c r="H3" s="27"/>
      <c r="N3" s="27"/>
      <c r="T3" s="27"/>
    </row>
    <row r="4" spans="1:20" s="26" customFormat="1" ht="21" customHeight="1">
      <c r="A4" s="28"/>
      <c r="B4" s="29"/>
      <c r="C4" s="428" t="s">
        <v>95</v>
      </c>
      <c r="D4" s="426"/>
      <c r="E4" s="426"/>
      <c r="F4" s="426"/>
      <c r="G4" s="426"/>
      <c r="H4" s="427"/>
      <c r="I4" s="426" t="s">
        <v>112</v>
      </c>
      <c r="J4" s="426"/>
      <c r="K4" s="426"/>
      <c r="L4" s="426"/>
      <c r="M4" s="426"/>
      <c r="N4" s="427"/>
      <c r="O4" s="426" t="s">
        <v>113</v>
      </c>
      <c r="P4" s="426"/>
      <c r="Q4" s="426"/>
      <c r="R4" s="426"/>
      <c r="S4" s="426"/>
      <c r="T4" s="427"/>
    </row>
    <row r="5" spans="1:20" s="26" customFormat="1" ht="21" customHeight="1">
      <c r="A5" s="30"/>
      <c r="B5" s="31"/>
      <c r="C5" s="428" t="s">
        <v>28</v>
      </c>
      <c r="D5" s="426"/>
      <c r="E5" s="427"/>
      <c r="F5" s="422" t="s">
        <v>29</v>
      </c>
      <c r="G5" s="422" t="s">
        <v>30</v>
      </c>
      <c r="H5" s="424" t="s">
        <v>31</v>
      </c>
      <c r="I5" s="426" t="s">
        <v>28</v>
      </c>
      <c r="J5" s="426"/>
      <c r="K5" s="427"/>
      <c r="L5" s="422" t="s">
        <v>29</v>
      </c>
      <c r="M5" s="422" t="s">
        <v>30</v>
      </c>
      <c r="N5" s="424" t="s">
        <v>31</v>
      </c>
      <c r="O5" s="426" t="s">
        <v>28</v>
      </c>
      <c r="P5" s="426"/>
      <c r="Q5" s="427"/>
      <c r="R5" s="422" t="s">
        <v>29</v>
      </c>
      <c r="S5" s="422" t="s">
        <v>30</v>
      </c>
      <c r="T5" s="424" t="s">
        <v>31</v>
      </c>
    </row>
    <row r="6" spans="1:20" s="26" customFormat="1" ht="45" customHeight="1">
      <c r="A6" s="32"/>
      <c r="B6" s="33" t="s">
        <v>0</v>
      </c>
      <c r="C6" s="34" t="s">
        <v>32</v>
      </c>
      <c r="D6" s="34" t="s">
        <v>69</v>
      </c>
      <c r="E6" s="34" t="s">
        <v>33</v>
      </c>
      <c r="F6" s="423"/>
      <c r="G6" s="423"/>
      <c r="H6" s="425"/>
      <c r="I6" s="34" t="s">
        <v>32</v>
      </c>
      <c r="J6" s="34" t="s">
        <v>69</v>
      </c>
      <c r="K6" s="34" t="s">
        <v>33</v>
      </c>
      <c r="L6" s="423"/>
      <c r="M6" s="423"/>
      <c r="N6" s="425"/>
      <c r="O6" s="34" t="s">
        <v>32</v>
      </c>
      <c r="P6" s="34" t="s">
        <v>69</v>
      </c>
      <c r="Q6" s="34" t="s">
        <v>33</v>
      </c>
      <c r="R6" s="423"/>
      <c r="S6" s="423"/>
      <c r="T6" s="425"/>
    </row>
    <row r="7" spans="1:20" s="26" customFormat="1" ht="39.75" customHeight="1">
      <c r="A7" s="35"/>
      <c r="B7" s="41" t="s">
        <v>27</v>
      </c>
      <c r="C7" s="171">
        <v>3010</v>
      </c>
      <c r="D7" s="172">
        <v>772</v>
      </c>
      <c r="E7" s="172">
        <f aca="true" t="shared" si="0" ref="E7:E15">+C7+D7</f>
        <v>3782</v>
      </c>
      <c r="F7" s="170">
        <v>0</v>
      </c>
      <c r="G7" s="170">
        <v>0</v>
      </c>
      <c r="H7" s="186">
        <f>SUM(E7:G7)</f>
        <v>3782</v>
      </c>
      <c r="I7" s="233">
        <v>2797</v>
      </c>
      <c r="J7" s="234">
        <v>774</v>
      </c>
      <c r="K7" s="234">
        <f aca="true" t="shared" si="1" ref="K7:K15">SUM(I7:J7)</f>
        <v>3571</v>
      </c>
      <c r="L7" s="223">
        <v>0</v>
      </c>
      <c r="M7" s="223">
        <v>0</v>
      </c>
      <c r="N7" s="235">
        <f>SUM(K7:M7)</f>
        <v>3571</v>
      </c>
      <c r="O7" s="171">
        <f>2217+381</f>
        <v>2598</v>
      </c>
      <c r="P7" s="172">
        <v>774</v>
      </c>
      <c r="Q7" s="172">
        <f>SUM(O7:P7)</f>
        <v>3372</v>
      </c>
      <c r="R7" s="139">
        <v>0</v>
      </c>
      <c r="S7" s="139">
        <v>0</v>
      </c>
      <c r="T7" s="173">
        <f>SUM(Q7:S7)</f>
        <v>3372</v>
      </c>
    </row>
    <row r="8" spans="1:20" s="26" customFormat="1" ht="30" customHeight="1">
      <c r="A8" s="35"/>
      <c r="B8" s="36" t="s">
        <v>9</v>
      </c>
      <c r="C8" s="38">
        <v>244</v>
      </c>
      <c r="D8" s="37">
        <v>0</v>
      </c>
      <c r="E8" s="39">
        <f t="shared" si="0"/>
        <v>244</v>
      </c>
      <c r="F8" s="37">
        <v>0</v>
      </c>
      <c r="G8" s="37">
        <v>0</v>
      </c>
      <c r="H8" s="187">
        <f aca="true" t="shared" si="2" ref="H8:H15">SUM(E8:G8)</f>
        <v>244</v>
      </c>
      <c r="I8" s="214">
        <v>244</v>
      </c>
      <c r="J8" s="215">
        <v>0</v>
      </c>
      <c r="K8" s="216">
        <f t="shared" si="1"/>
        <v>244</v>
      </c>
      <c r="L8" s="215">
        <v>0</v>
      </c>
      <c r="M8" s="215">
        <v>0</v>
      </c>
      <c r="N8" s="217">
        <f aca="true" t="shared" si="3" ref="N8:N15">SUM(K8:M8)</f>
        <v>244</v>
      </c>
      <c r="O8" s="38">
        <v>249</v>
      </c>
      <c r="P8" s="37">
        <v>0</v>
      </c>
      <c r="Q8" s="39">
        <f>SUM(O8:P8)</f>
        <v>249</v>
      </c>
      <c r="R8" s="37">
        <v>0</v>
      </c>
      <c r="S8" s="37">
        <v>0</v>
      </c>
      <c r="T8" s="40">
        <f>SUM(Q8:S8)</f>
        <v>249</v>
      </c>
    </row>
    <row r="9" spans="1:20" s="26" customFormat="1" ht="30" customHeight="1">
      <c r="A9" s="35"/>
      <c r="B9" s="36" t="s">
        <v>11</v>
      </c>
      <c r="C9" s="38">
        <v>1433</v>
      </c>
      <c r="D9" s="39">
        <v>320</v>
      </c>
      <c r="E9" s="39">
        <f t="shared" si="0"/>
        <v>1753</v>
      </c>
      <c r="F9" s="37">
        <v>0</v>
      </c>
      <c r="G9" s="37">
        <v>0</v>
      </c>
      <c r="H9" s="187">
        <f t="shared" si="2"/>
        <v>1753</v>
      </c>
      <c r="I9" s="214">
        <v>1321</v>
      </c>
      <c r="J9" s="216">
        <v>311</v>
      </c>
      <c r="K9" s="216">
        <f t="shared" si="1"/>
        <v>1632</v>
      </c>
      <c r="L9" s="215">
        <v>0</v>
      </c>
      <c r="M9" s="215">
        <v>0</v>
      </c>
      <c r="N9" s="217">
        <f t="shared" si="3"/>
        <v>1632</v>
      </c>
      <c r="O9" s="38">
        <v>1252</v>
      </c>
      <c r="P9" s="39">
        <v>357</v>
      </c>
      <c r="Q9" s="39">
        <f aca="true" t="shared" si="4" ref="Q9:Q15">SUM(O9:P9)</f>
        <v>1609</v>
      </c>
      <c r="R9" s="37">
        <v>0</v>
      </c>
      <c r="S9" s="37">
        <v>0</v>
      </c>
      <c r="T9" s="40">
        <f aca="true" t="shared" si="5" ref="T9:T15">SUM(Q9:S9)</f>
        <v>1609</v>
      </c>
    </row>
    <row r="10" spans="1:20" s="26" customFormat="1" ht="39.75" customHeight="1">
      <c r="A10" s="35"/>
      <c r="B10" s="57" t="s">
        <v>34</v>
      </c>
      <c r="C10" s="136">
        <v>253</v>
      </c>
      <c r="D10" s="139">
        <v>0</v>
      </c>
      <c r="E10" s="137">
        <f t="shared" si="0"/>
        <v>253</v>
      </c>
      <c r="F10" s="139">
        <v>0</v>
      </c>
      <c r="G10" s="139">
        <v>0</v>
      </c>
      <c r="H10" s="188">
        <f t="shared" si="2"/>
        <v>253</v>
      </c>
      <c r="I10" s="218">
        <v>252</v>
      </c>
      <c r="J10" s="223">
        <v>0</v>
      </c>
      <c r="K10" s="219">
        <f t="shared" si="1"/>
        <v>252</v>
      </c>
      <c r="L10" s="223">
        <v>0</v>
      </c>
      <c r="M10" s="223">
        <v>0</v>
      </c>
      <c r="N10" s="220">
        <f t="shared" si="3"/>
        <v>252</v>
      </c>
      <c r="O10" s="136">
        <v>258</v>
      </c>
      <c r="P10" s="139">
        <v>0</v>
      </c>
      <c r="Q10" s="137">
        <f t="shared" si="4"/>
        <v>258</v>
      </c>
      <c r="R10" s="139">
        <v>0</v>
      </c>
      <c r="S10" s="139">
        <v>0</v>
      </c>
      <c r="T10" s="138">
        <f t="shared" si="5"/>
        <v>258</v>
      </c>
    </row>
    <row r="11" spans="1:20" s="26" customFormat="1" ht="39.75" customHeight="1">
      <c r="A11" s="35"/>
      <c r="B11" s="57" t="s">
        <v>22</v>
      </c>
      <c r="C11" s="136">
        <v>51</v>
      </c>
      <c r="D11" s="137">
        <v>44</v>
      </c>
      <c r="E11" s="137">
        <f t="shared" si="0"/>
        <v>95</v>
      </c>
      <c r="F11" s="139">
        <v>0</v>
      </c>
      <c r="G11" s="139">
        <v>0</v>
      </c>
      <c r="H11" s="188">
        <f t="shared" si="2"/>
        <v>95</v>
      </c>
      <c r="I11" s="218">
        <v>51</v>
      </c>
      <c r="J11" s="219">
        <v>50</v>
      </c>
      <c r="K11" s="219">
        <f t="shared" si="1"/>
        <v>101</v>
      </c>
      <c r="L11" s="223">
        <v>0</v>
      </c>
      <c r="M11" s="223">
        <v>0</v>
      </c>
      <c r="N11" s="220">
        <f t="shared" si="3"/>
        <v>101</v>
      </c>
      <c r="O11" s="136">
        <v>53</v>
      </c>
      <c r="P11" s="137">
        <v>51</v>
      </c>
      <c r="Q11" s="137">
        <f t="shared" si="4"/>
        <v>104</v>
      </c>
      <c r="R11" s="139">
        <v>0</v>
      </c>
      <c r="S11" s="139">
        <v>0</v>
      </c>
      <c r="T11" s="138">
        <f t="shared" si="5"/>
        <v>104</v>
      </c>
    </row>
    <row r="12" spans="1:20" s="26" customFormat="1" ht="39.75" customHeight="1">
      <c r="A12" s="42"/>
      <c r="B12" s="41" t="s">
        <v>35</v>
      </c>
      <c r="C12" s="136">
        <v>20705</v>
      </c>
      <c r="D12" s="137">
        <v>1835</v>
      </c>
      <c r="E12" s="137">
        <f t="shared" si="0"/>
        <v>22540</v>
      </c>
      <c r="F12" s="137">
        <v>2181</v>
      </c>
      <c r="G12" s="137">
        <v>5902</v>
      </c>
      <c r="H12" s="188">
        <f t="shared" si="2"/>
        <v>30623</v>
      </c>
      <c r="I12" s="218">
        <v>20243</v>
      </c>
      <c r="J12" s="219">
        <v>1892</v>
      </c>
      <c r="K12" s="219">
        <f t="shared" si="1"/>
        <v>22135</v>
      </c>
      <c r="L12" s="219">
        <v>2102</v>
      </c>
      <c r="M12" s="219">
        <v>5757</v>
      </c>
      <c r="N12" s="220">
        <f t="shared" si="3"/>
        <v>29994</v>
      </c>
      <c r="O12" s="136">
        <f>19968+4</f>
        <v>19972</v>
      </c>
      <c r="P12" s="137">
        <v>1954</v>
      </c>
      <c r="Q12" s="137">
        <f t="shared" si="4"/>
        <v>21926</v>
      </c>
      <c r="R12" s="137">
        <v>2013</v>
      </c>
      <c r="S12" s="137">
        <v>5635</v>
      </c>
      <c r="T12" s="138">
        <f>SUM(Q12:S12)</f>
        <v>29574</v>
      </c>
    </row>
    <row r="13" spans="1:20" s="26" customFormat="1" ht="30" customHeight="1">
      <c r="A13" s="42"/>
      <c r="B13" s="36" t="s">
        <v>14</v>
      </c>
      <c r="C13" s="38">
        <v>5164</v>
      </c>
      <c r="D13" s="39">
        <v>1908</v>
      </c>
      <c r="E13" s="39">
        <f t="shared" si="0"/>
        <v>7072</v>
      </c>
      <c r="F13" s="37">
        <v>0</v>
      </c>
      <c r="G13" s="37">
        <v>0</v>
      </c>
      <c r="H13" s="187">
        <f t="shared" si="2"/>
        <v>7072</v>
      </c>
      <c r="I13" s="214">
        <v>5149</v>
      </c>
      <c r="J13" s="216">
        <v>1851</v>
      </c>
      <c r="K13" s="216">
        <f t="shared" si="1"/>
        <v>7000</v>
      </c>
      <c r="L13" s="215">
        <v>0</v>
      </c>
      <c r="M13" s="215">
        <v>0</v>
      </c>
      <c r="N13" s="217">
        <f t="shared" si="3"/>
        <v>7000</v>
      </c>
      <c r="O13" s="38">
        <v>5145</v>
      </c>
      <c r="P13" s="39">
        <v>1920</v>
      </c>
      <c r="Q13" s="39">
        <f t="shared" si="4"/>
        <v>7065</v>
      </c>
      <c r="R13" s="37">
        <v>0</v>
      </c>
      <c r="S13" s="37">
        <v>0</v>
      </c>
      <c r="T13" s="40">
        <f t="shared" si="5"/>
        <v>7065</v>
      </c>
    </row>
    <row r="14" spans="1:20" s="26" customFormat="1" ht="30" customHeight="1">
      <c r="A14" s="35"/>
      <c r="B14" s="43" t="s">
        <v>15</v>
      </c>
      <c r="C14" s="38">
        <v>5449</v>
      </c>
      <c r="D14" s="39">
        <v>719</v>
      </c>
      <c r="E14" s="39">
        <f t="shared" si="0"/>
        <v>6168</v>
      </c>
      <c r="F14" s="37">
        <v>0</v>
      </c>
      <c r="G14" s="37">
        <v>0</v>
      </c>
      <c r="H14" s="187">
        <f t="shared" si="2"/>
        <v>6168</v>
      </c>
      <c r="I14" s="214">
        <v>5280</v>
      </c>
      <c r="J14" s="216">
        <v>749</v>
      </c>
      <c r="K14" s="216">
        <f t="shared" si="1"/>
        <v>6029</v>
      </c>
      <c r="L14" s="215">
        <v>0</v>
      </c>
      <c r="M14" s="215">
        <v>0</v>
      </c>
      <c r="N14" s="217">
        <f t="shared" si="3"/>
        <v>6029</v>
      </c>
      <c r="O14" s="38">
        <v>6039</v>
      </c>
      <c r="P14" s="39">
        <v>758</v>
      </c>
      <c r="Q14" s="39">
        <f t="shared" si="4"/>
        <v>6797</v>
      </c>
      <c r="R14" s="37">
        <v>0</v>
      </c>
      <c r="S14" s="37">
        <v>0</v>
      </c>
      <c r="T14" s="40">
        <f t="shared" si="5"/>
        <v>6797</v>
      </c>
    </row>
    <row r="15" spans="1:23" s="26" customFormat="1" ht="39.75" customHeight="1">
      <c r="A15" s="35"/>
      <c r="B15" s="57" t="s">
        <v>36</v>
      </c>
      <c r="C15" s="140">
        <v>169</v>
      </c>
      <c r="D15" s="141">
        <v>61</v>
      </c>
      <c r="E15" s="141">
        <f t="shared" si="0"/>
        <v>230</v>
      </c>
      <c r="F15" s="142">
        <v>0</v>
      </c>
      <c r="G15" s="142">
        <v>0</v>
      </c>
      <c r="H15" s="189">
        <f t="shared" si="2"/>
        <v>230</v>
      </c>
      <c r="I15" s="221">
        <v>143</v>
      </c>
      <c r="J15" s="222">
        <v>59</v>
      </c>
      <c r="K15" s="219">
        <f t="shared" si="1"/>
        <v>202</v>
      </c>
      <c r="L15" s="223">
        <v>0</v>
      </c>
      <c r="M15" s="223">
        <v>0</v>
      </c>
      <c r="N15" s="224">
        <f t="shared" si="3"/>
        <v>202</v>
      </c>
      <c r="O15" s="140">
        <v>127</v>
      </c>
      <c r="P15" s="141">
        <v>64</v>
      </c>
      <c r="Q15" s="137">
        <f t="shared" si="4"/>
        <v>191</v>
      </c>
      <c r="R15" s="139">
        <v>0</v>
      </c>
      <c r="S15" s="139">
        <v>0</v>
      </c>
      <c r="T15" s="138">
        <f t="shared" si="5"/>
        <v>191</v>
      </c>
      <c r="W15" s="255"/>
    </row>
    <row r="16" spans="1:20" s="26" customFormat="1" ht="39.75" customHeight="1">
      <c r="A16" s="44"/>
      <c r="B16" s="45" t="s">
        <v>12</v>
      </c>
      <c r="C16" s="191">
        <f>SUM(C7:C15)</f>
        <v>36478</v>
      </c>
      <c r="D16" s="191">
        <f aca="true" t="shared" si="6" ref="D16:S16">SUM(D7:D15)</f>
        <v>5659</v>
      </c>
      <c r="E16" s="191">
        <f t="shared" si="6"/>
        <v>42137</v>
      </c>
      <c r="F16" s="191">
        <f t="shared" si="6"/>
        <v>2181</v>
      </c>
      <c r="G16" s="191">
        <f t="shared" si="6"/>
        <v>5902</v>
      </c>
      <c r="H16" s="190">
        <f t="shared" si="6"/>
        <v>50220</v>
      </c>
      <c r="I16" s="225">
        <f>SUM(I7:I15)</f>
        <v>35480</v>
      </c>
      <c r="J16" s="226">
        <f t="shared" si="6"/>
        <v>5686</v>
      </c>
      <c r="K16" s="226">
        <f t="shared" si="6"/>
        <v>41166</v>
      </c>
      <c r="L16" s="226">
        <f t="shared" si="6"/>
        <v>2102</v>
      </c>
      <c r="M16" s="226">
        <f t="shared" si="6"/>
        <v>5757</v>
      </c>
      <c r="N16" s="227">
        <f t="shared" si="6"/>
        <v>49025</v>
      </c>
      <c r="O16" s="46">
        <f t="shared" si="6"/>
        <v>35693</v>
      </c>
      <c r="P16" s="47">
        <f t="shared" si="6"/>
        <v>5878</v>
      </c>
      <c r="Q16" s="47">
        <f t="shared" si="6"/>
        <v>41571</v>
      </c>
      <c r="R16" s="47">
        <f t="shared" si="6"/>
        <v>2013</v>
      </c>
      <c r="S16" s="47">
        <f t="shared" si="6"/>
        <v>5635</v>
      </c>
      <c r="T16" s="48">
        <f>SUM(T7:T15)</f>
        <v>49219</v>
      </c>
    </row>
    <row r="17" spans="1:20" s="26" customFormat="1" ht="12.75" customHeight="1">
      <c r="A17" s="49"/>
      <c r="B17" s="11"/>
      <c r="C17" s="50"/>
      <c r="D17" s="50"/>
      <c r="E17" s="50"/>
      <c r="F17" s="50"/>
      <c r="G17" s="50"/>
      <c r="H17" s="51"/>
      <c r="I17" s="52"/>
      <c r="J17" s="52"/>
      <c r="K17" s="52"/>
      <c r="L17" s="52"/>
      <c r="M17" s="52"/>
      <c r="N17" s="53"/>
      <c r="O17" s="52"/>
      <c r="P17" s="52"/>
      <c r="Q17" s="52"/>
      <c r="R17" s="52"/>
      <c r="S17" s="52"/>
      <c r="T17" s="53"/>
    </row>
    <row r="18" spans="1:20" s="26" customFormat="1" ht="15" customHeight="1">
      <c r="A18" s="54"/>
      <c r="B18" s="26" t="s">
        <v>120</v>
      </c>
      <c r="H18" s="27"/>
      <c r="N18" s="27"/>
      <c r="O18" s="255"/>
      <c r="P18" s="255"/>
      <c r="Q18" s="255"/>
      <c r="R18" s="255"/>
      <c r="S18" s="255"/>
      <c r="T18" s="255"/>
    </row>
    <row r="19" spans="1:20" s="26" customFormat="1" ht="18.75" customHeight="1">
      <c r="A19" s="54"/>
      <c r="B19" s="26" t="s">
        <v>111</v>
      </c>
      <c r="H19" s="169"/>
      <c r="N19" s="185"/>
      <c r="T19" s="185"/>
    </row>
    <row r="20" spans="1:20" s="26" customFormat="1" ht="15.75">
      <c r="A20" s="54"/>
      <c r="H20" s="27"/>
      <c r="N20" s="27"/>
      <c r="T20" s="27"/>
    </row>
    <row r="21" spans="8:20" s="26" customFormat="1" ht="12.75">
      <c r="H21" s="27"/>
      <c r="N21" s="27"/>
      <c r="T21" s="27"/>
    </row>
    <row r="22" spans="8:20" s="26" customFormat="1" ht="12.75">
      <c r="H22" s="27"/>
      <c r="N22" s="27"/>
      <c r="T22" s="27"/>
    </row>
    <row r="23" spans="8:20" s="26" customFormat="1" ht="12.75">
      <c r="H23" s="27"/>
      <c r="N23" s="27"/>
      <c r="T23" s="27"/>
    </row>
    <row r="24" spans="8:20" s="26" customFormat="1" ht="12.75">
      <c r="H24" s="27"/>
      <c r="N24" s="27"/>
      <c r="T24" s="27"/>
    </row>
    <row r="25" spans="8:20" s="26" customFormat="1" ht="12.75">
      <c r="H25" s="27"/>
      <c r="N25" s="27"/>
      <c r="T25" s="27"/>
    </row>
    <row r="26" spans="8:20" s="26" customFormat="1" ht="12.75">
      <c r="H26" s="27"/>
      <c r="N26" s="27"/>
      <c r="T26" s="27"/>
    </row>
    <row r="27" spans="8:20" s="26" customFormat="1" ht="12.75">
      <c r="H27" s="27"/>
      <c r="N27" s="27"/>
      <c r="T27" s="27"/>
    </row>
    <row r="28" spans="8:20" s="26" customFormat="1" ht="12.75">
      <c r="H28" s="27"/>
      <c r="N28" s="27"/>
      <c r="T28" s="27"/>
    </row>
    <row r="29" spans="8:20" s="26" customFormat="1" ht="12.75">
      <c r="H29" s="27"/>
      <c r="N29" s="27"/>
      <c r="T29" s="27"/>
    </row>
    <row r="30" spans="8:20" s="26" customFormat="1" ht="12.75">
      <c r="H30" s="27"/>
      <c r="N30" s="27"/>
      <c r="T30" s="27"/>
    </row>
    <row r="31" spans="8:20" s="26" customFormat="1" ht="12.75">
      <c r="H31" s="27"/>
      <c r="N31" s="27"/>
      <c r="T31" s="27"/>
    </row>
    <row r="32" spans="8:20" s="26" customFormat="1" ht="12.75">
      <c r="H32" s="27"/>
      <c r="N32" s="27"/>
      <c r="T32" s="27"/>
    </row>
    <row r="33" spans="8:20" s="26" customFormat="1" ht="12.75">
      <c r="H33" s="27"/>
      <c r="N33" s="27"/>
      <c r="T33" s="27"/>
    </row>
    <row r="34" spans="8:20" s="26" customFormat="1" ht="12.75">
      <c r="H34" s="27"/>
      <c r="N34" s="27"/>
      <c r="T34" s="27"/>
    </row>
    <row r="35" spans="8:20" s="26" customFormat="1" ht="12.75">
      <c r="H35" s="27"/>
      <c r="N35" s="27"/>
      <c r="T35" s="27"/>
    </row>
    <row r="36" spans="8:20" s="26" customFormat="1" ht="12.75">
      <c r="H36" s="27"/>
      <c r="N36" s="27"/>
      <c r="T36" s="27"/>
    </row>
    <row r="37" spans="8:20" s="26" customFormat="1" ht="12.75">
      <c r="H37" s="27"/>
      <c r="N37" s="27"/>
      <c r="T37" s="27"/>
    </row>
    <row r="38" spans="8:20" s="26" customFormat="1" ht="12.75">
      <c r="H38" s="27"/>
      <c r="N38" s="27"/>
      <c r="T38" s="27"/>
    </row>
    <row r="39" spans="8:20" s="26" customFormat="1" ht="12.75">
      <c r="H39" s="27"/>
      <c r="N39" s="27"/>
      <c r="T39" s="27"/>
    </row>
    <row r="40" spans="8:20" s="26" customFormat="1" ht="12.75">
      <c r="H40" s="27"/>
      <c r="N40" s="27"/>
      <c r="T40" s="27"/>
    </row>
    <row r="41" spans="8:20" s="26" customFormat="1" ht="12.75">
      <c r="H41" s="27"/>
      <c r="N41" s="27"/>
      <c r="T41" s="27"/>
    </row>
    <row r="42" spans="8:20" s="26" customFormat="1" ht="12.75">
      <c r="H42" s="27"/>
      <c r="N42" s="27"/>
      <c r="T42" s="27"/>
    </row>
    <row r="43" spans="8:20" s="26" customFormat="1" ht="12.75">
      <c r="H43" s="27"/>
      <c r="N43" s="27"/>
      <c r="T43" s="27"/>
    </row>
    <row r="44" spans="8:20" s="26" customFormat="1" ht="12.75">
      <c r="H44" s="27"/>
      <c r="N44" s="27"/>
      <c r="T44" s="27"/>
    </row>
    <row r="45" spans="8:20" s="26" customFormat="1" ht="12.75">
      <c r="H45" s="27"/>
      <c r="N45" s="27"/>
      <c r="T45" s="27"/>
    </row>
    <row r="46" spans="8:20" s="26" customFormat="1" ht="12.75">
      <c r="H46" s="27"/>
      <c r="N46" s="27"/>
      <c r="T46" s="27"/>
    </row>
    <row r="47" spans="8:20" s="26" customFormat="1" ht="12.75">
      <c r="H47" s="27"/>
      <c r="N47" s="27"/>
      <c r="T47" s="27"/>
    </row>
    <row r="48" spans="8:20" s="26" customFormat="1" ht="12.75">
      <c r="H48" s="27"/>
      <c r="N48" s="27"/>
      <c r="T48" s="27"/>
    </row>
    <row r="49" spans="8:20" s="26" customFormat="1" ht="12.75">
      <c r="H49" s="27"/>
      <c r="N49" s="27"/>
      <c r="T49" s="27"/>
    </row>
    <row r="50" spans="8:20" s="26" customFormat="1" ht="12.75">
      <c r="H50" s="27"/>
      <c r="N50" s="27"/>
      <c r="T50" s="27"/>
    </row>
    <row r="51" spans="8:20" s="26" customFormat="1" ht="12.75">
      <c r="H51" s="27"/>
      <c r="N51" s="27"/>
      <c r="T51" s="27"/>
    </row>
    <row r="52" spans="8:20" s="26" customFormat="1" ht="12.75">
      <c r="H52" s="27"/>
      <c r="N52" s="27"/>
      <c r="T52" s="27"/>
    </row>
    <row r="53" spans="8:20" s="26" customFormat="1" ht="12.75">
      <c r="H53" s="27"/>
      <c r="N53" s="27"/>
      <c r="T53" s="27"/>
    </row>
    <row r="54" spans="8:20" s="26" customFormat="1" ht="12.75">
      <c r="H54" s="27"/>
      <c r="N54" s="27"/>
      <c r="T54" s="27"/>
    </row>
    <row r="55" spans="8:20" s="26" customFormat="1" ht="12.75">
      <c r="H55" s="27"/>
      <c r="N55" s="27"/>
      <c r="T55" s="27"/>
    </row>
    <row r="56" spans="8:20" s="26" customFormat="1" ht="12.75">
      <c r="H56" s="27"/>
      <c r="N56" s="27"/>
      <c r="T56" s="27"/>
    </row>
    <row r="57" spans="8:20" s="26" customFormat="1" ht="12.75">
      <c r="H57" s="27"/>
      <c r="N57" s="27"/>
      <c r="T57" s="27"/>
    </row>
    <row r="58" spans="8:20" s="26" customFormat="1" ht="12.75">
      <c r="H58" s="27"/>
      <c r="N58" s="27"/>
      <c r="T58" s="27"/>
    </row>
    <row r="59" spans="8:20" s="26" customFormat="1" ht="12.75">
      <c r="H59" s="27"/>
      <c r="N59" s="27"/>
      <c r="T59" s="27"/>
    </row>
    <row r="60" spans="8:20" s="26" customFormat="1" ht="12.75">
      <c r="H60" s="27"/>
      <c r="N60" s="27"/>
      <c r="T60" s="27"/>
    </row>
    <row r="61" spans="8:20" s="26" customFormat="1" ht="12.75">
      <c r="H61" s="27"/>
      <c r="N61" s="27"/>
      <c r="T61" s="27"/>
    </row>
    <row r="62" spans="8:20" s="26" customFormat="1" ht="12.75">
      <c r="H62" s="27"/>
      <c r="N62" s="27"/>
      <c r="T62" s="27"/>
    </row>
    <row r="63" spans="8:20" s="26" customFormat="1" ht="12.75">
      <c r="H63" s="27"/>
      <c r="N63" s="27"/>
      <c r="T63" s="27"/>
    </row>
    <row r="64" spans="8:20" s="26" customFormat="1" ht="12.75">
      <c r="H64" s="27"/>
      <c r="N64" s="27"/>
      <c r="T64" s="27"/>
    </row>
    <row r="65" spans="8:20" s="26" customFormat="1" ht="12.75">
      <c r="H65" s="27"/>
      <c r="N65" s="27"/>
      <c r="T65" s="27"/>
    </row>
    <row r="66" spans="8:20" s="26" customFormat="1" ht="12.75">
      <c r="H66" s="27"/>
      <c r="N66" s="27"/>
      <c r="T66" s="27"/>
    </row>
    <row r="67" spans="8:20" s="26" customFormat="1" ht="12.75">
      <c r="H67" s="27"/>
      <c r="N67" s="27"/>
      <c r="T67" s="27"/>
    </row>
    <row r="68" spans="8:20" s="26" customFormat="1" ht="12.75">
      <c r="H68" s="27"/>
      <c r="N68" s="27"/>
      <c r="T68" s="27"/>
    </row>
    <row r="69" spans="8:20" s="26" customFormat="1" ht="12.75">
      <c r="H69" s="27"/>
      <c r="N69" s="27"/>
      <c r="T69" s="27"/>
    </row>
    <row r="70" spans="8:20" s="26" customFormat="1" ht="12.75">
      <c r="H70" s="27"/>
      <c r="N70" s="27"/>
      <c r="T70" s="27"/>
    </row>
    <row r="71" spans="8:20" s="26" customFormat="1" ht="12.75">
      <c r="H71" s="27"/>
      <c r="N71" s="27"/>
      <c r="T71" s="27"/>
    </row>
    <row r="72" spans="8:20" s="26" customFormat="1" ht="12.75">
      <c r="H72" s="27"/>
      <c r="N72" s="27"/>
      <c r="T72" s="27"/>
    </row>
    <row r="73" spans="8:20" s="26" customFormat="1" ht="12.75">
      <c r="H73" s="27"/>
      <c r="N73" s="27"/>
      <c r="T73" s="27"/>
    </row>
    <row r="74" spans="8:20" s="26" customFormat="1" ht="12.75">
      <c r="H74" s="27"/>
      <c r="N74" s="27"/>
      <c r="T74" s="27"/>
    </row>
    <row r="75" spans="8:20" s="26" customFormat="1" ht="12.75">
      <c r="H75" s="27"/>
      <c r="N75" s="27"/>
      <c r="T75" s="27"/>
    </row>
    <row r="76" spans="8:20" s="26" customFormat="1" ht="12.75">
      <c r="H76" s="27"/>
      <c r="N76" s="27"/>
      <c r="T76" s="27"/>
    </row>
    <row r="77" spans="8:20" s="26" customFormat="1" ht="12.75">
      <c r="H77" s="27"/>
      <c r="N77" s="27"/>
      <c r="T77" s="27"/>
    </row>
    <row r="78" spans="8:20" s="26" customFormat="1" ht="12.75">
      <c r="H78" s="27"/>
      <c r="N78" s="27"/>
      <c r="T78" s="27"/>
    </row>
    <row r="79" spans="8:20" s="26" customFormat="1" ht="12.75">
      <c r="H79" s="27"/>
      <c r="N79" s="27"/>
      <c r="T79" s="27"/>
    </row>
    <row r="80" spans="8:20" s="26" customFormat="1" ht="12.75">
      <c r="H80" s="27"/>
      <c r="N80" s="27"/>
      <c r="T80" s="27"/>
    </row>
    <row r="81" spans="8:20" s="26" customFormat="1" ht="12.75">
      <c r="H81" s="27"/>
      <c r="N81" s="27"/>
      <c r="T81" s="27"/>
    </row>
    <row r="82" spans="8:20" s="26" customFormat="1" ht="12.75">
      <c r="H82" s="27"/>
      <c r="N82" s="27"/>
      <c r="T82" s="27"/>
    </row>
    <row r="83" spans="8:20" s="26" customFormat="1" ht="12.75">
      <c r="H83" s="27"/>
      <c r="N83" s="27"/>
      <c r="T83" s="27"/>
    </row>
    <row r="84" spans="8:20" s="26" customFormat="1" ht="12.75">
      <c r="H84" s="27"/>
      <c r="N84" s="27"/>
      <c r="T84" s="27"/>
    </row>
    <row r="85" spans="8:20" s="26" customFormat="1" ht="12.75">
      <c r="H85" s="27"/>
      <c r="N85" s="27"/>
      <c r="T85" s="27"/>
    </row>
    <row r="86" spans="8:20" s="26" customFormat="1" ht="12.75">
      <c r="H86" s="27"/>
      <c r="N86" s="27"/>
      <c r="T86" s="27"/>
    </row>
  </sheetData>
  <sheetProtection/>
  <mergeCells count="15">
    <mergeCell ref="C4:H4"/>
    <mergeCell ref="I4:N4"/>
    <mergeCell ref="O4:T4"/>
    <mergeCell ref="C5:E5"/>
    <mergeCell ref="F5:F6"/>
    <mergeCell ref="G5:G6"/>
    <mergeCell ref="H5:H6"/>
    <mergeCell ref="I5:K5"/>
    <mergeCell ref="L5:L6"/>
    <mergeCell ref="M5:M6"/>
    <mergeCell ref="N5:N6"/>
    <mergeCell ref="O5:Q5"/>
    <mergeCell ref="R5:R6"/>
    <mergeCell ref="S5:S6"/>
    <mergeCell ref="T5:T6"/>
  </mergeCells>
  <printOptions/>
  <pageMargins left="0.25" right="0" top="0.5" bottom="0.25" header="0.5" footer="0.5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20"/>
  <sheetViews>
    <sheetView zoomScalePageLayoutView="0" workbookViewId="0" topLeftCell="A1">
      <pane xSplit="2" ySplit="7" topLeftCell="F15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19" sqref="B19"/>
    </sheetView>
  </sheetViews>
  <sheetFormatPr defaultColWidth="9.140625" defaultRowHeight="12.75"/>
  <cols>
    <col min="1" max="1" width="0.9921875" style="231" customWidth="1"/>
    <col min="2" max="2" width="18.8515625" style="231" customWidth="1"/>
    <col min="3" max="4" width="7.00390625" style="231" customWidth="1"/>
    <col min="5" max="5" width="6.57421875" style="231" customWidth="1"/>
    <col min="6" max="6" width="6.421875" style="231" customWidth="1"/>
    <col min="7" max="7" width="6.7109375" style="231" customWidth="1"/>
    <col min="8" max="8" width="6.57421875" style="231" customWidth="1"/>
    <col min="9" max="9" width="7.140625" style="231" customWidth="1"/>
    <col min="10" max="10" width="6.8515625" style="231" customWidth="1"/>
    <col min="11" max="11" width="7.140625" style="231" customWidth="1"/>
    <col min="12" max="12" width="6.00390625" style="231" customWidth="1"/>
    <col min="13" max="13" width="6.28125" style="231" customWidth="1"/>
    <col min="14" max="14" width="7.7109375" style="231" customWidth="1"/>
    <col min="15" max="15" width="7.140625" style="231" customWidth="1"/>
    <col min="16" max="16" width="6.7109375" style="231" customWidth="1"/>
    <col min="17" max="17" width="7.140625" style="231" customWidth="1"/>
    <col min="18" max="18" width="5.7109375" style="231" customWidth="1"/>
    <col min="19" max="19" width="6.28125" style="231" customWidth="1"/>
    <col min="20" max="20" width="7.7109375" style="231" customWidth="1"/>
    <col min="21" max="21" width="4.421875" style="231" customWidth="1"/>
    <col min="22" max="16384" width="9.140625" style="231" customWidth="1"/>
  </cols>
  <sheetData>
    <row r="1" spans="1:2" s="206" customFormat="1" ht="18" customHeight="1">
      <c r="A1" s="343" t="s">
        <v>97</v>
      </c>
      <c r="B1" s="344"/>
    </row>
    <row r="2" spans="1:2" s="206" customFormat="1" ht="12.75" customHeight="1">
      <c r="A2" s="345"/>
      <c r="B2" s="344"/>
    </row>
    <row r="3" spans="1:2" s="208" customFormat="1" ht="14.25" customHeight="1">
      <c r="A3" s="206"/>
      <c r="B3" s="346" t="s">
        <v>4</v>
      </c>
    </row>
    <row r="4" s="208" customFormat="1" ht="6" customHeight="1">
      <c r="A4" s="120"/>
    </row>
    <row r="5" spans="1:20" s="208" customFormat="1" ht="21" customHeight="1">
      <c r="A5" s="347"/>
      <c r="B5" s="348"/>
      <c r="C5" s="421" t="s">
        <v>95</v>
      </c>
      <c r="D5" s="419"/>
      <c r="E5" s="419"/>
      <c r="F5" s="419"/>
      <c r="G5" s="419"/>
      <c r="H5" s="420"/>
      <c r="I5" s="431" t="s">
        <v>114</v>
      </c>
      <c r="J5" s="431"/>
      <c r="K5" s="431"/>
      <c r="L5" s="431"/>
      <c r="M5" s="431"/>
      <c r="N5" s="432"/>
      <c r="O5" s="419" t="s">
        <v>113</v>
      </c>
      <c r="P5" s="419"/>
      <c r="Q5" s="419"/>
      <c r="R5" s="419"/>
      <c r="S5" s="419"/>
      <c r="T5" s="420"/>
    </row>
    <row r="6" spans="1:20" s="208" customFormat="1" ht="21" customHeight="1">
      <c r="A6" s="349"/>
      <c r="B6" s="350"/>
      <c r="C6" s="421" t="s">
        <v>28</v>
      </c>
      <c r="D6" s="419"/>
      <c r="E6" s="420"/>
      <c r="F6" s="415" t="s">
        <v>29</v>
      </c>
      <c r="G6" s="415" t="s">
        <v>30</v>
      </c>
      <c r="H6" s="417" t="s">
        <v>31</v>
      </c>
      <c r="I6" s="431" t="s">
        <v>28</v>
      </c>
      <c r="J6" s="431"/>
      <c r="K6" s="432"/>
      <c r="L6" s="433" t="s">
        <v>29</v>
      </c>
      <c r="M6" s="433" t="s">
        <v>30</v>
      </c>
      <c r="N6" s="435" t="s">
        <v>31</v>
      </c>
      <c r="O6" s="419" t="s">
        <v>28</v>
      </c>
      <c r="P6" s="419"/>
      <c r="Q6" s="420"/>
      <c r="R6" s="415" t="s">
        <v>29</v>
      </c>
      <c r="S6" s="415" t="s">
        <v>30</v>
      </c>
      <c r="T6" s="417" t="s">
        <v>31</v>
      </c>
    </row>
    <row r="7" spans="1:20" s="208" customFormat="1" ht="45.75" customHeight="1">
      <c r="A7" s="351"/>
      <c r="B7" s="352" t="s">
        <v>0</v>
      </c>
      <c r="C7" s="210" t="s">
        <v>32</v>
      </c>
      <c r="D7" s="210" t="s">
        <v>69</v>
      </c>
      <c r="E7" s="210" t="s">
        <v>33</v>
      </c>
      <c r="F7" s="429"/>
      <c r="G7" s="429"/>
      <c r="H7" s="430"/>
      <c r="I7" s="236" t="s">
        <v>32</v>
      </c>
      <c r="J7" s="236" t="s">
        <v>71</v>
      </c>
      <c r="K7" s="236" t="s">
        <v>33</v>
      </c>
      <c r="L7" s="434"/>
      <c r="M7" s="434"/>
      <c r="N7" s="436"/>
      <c r="O7" s="210" t="s">
        <v>32</v>
      </c>
      <c r="P7" s="210" t="s">
        <v>69</v>
      </c>
      <c r="Q7" s="210" t="s">
        <v>33</v>
      </c>
      <c r="R7" s="429"/>
      <c r="S7" s="429"/>
      <c r="T7" s="430"/>
    </row>
    <row r="8" spans="1:20" s="208" customFormat="1" ht="36.75" customHeight="1">
      <c r="A8" s="353"/>
      <c r="B8" s="167" t="s">
        <v>27</v>
      </c>
      <c r="C8" s="233">
        <v>278</v>
      </c>
      <c r="D8" s="234">
        <v>155</v>
      </c>
      <c r="E8" s="234">
        <f aca="true" t="shared" si="0" ref="E8:E16">SUM(C8:D8)</f>
        <v>433</v>
      </c>
      <c r="F8" s="364">
        <v>0</v>
      </c>
      <c r="G8" s="364">
        <v>0</v>
      </c>
      <c r="H8" s="186">
        <f aca="true" t="shared" si="1" ref="H8:H16">SUM(E8:G8)</f>
        <v>433</v>
      </c>
      <c r="I8" s="237">
        <v>262</v>
      </c>
      <c r="J8" s="238">
        <v>156</v>
      </c>
      <c r="K8" s="238">
        <f>SUM(I8:J8)</f>
        <v>418</v>
      </c>
      <c r="L8" s="239">
        <v>0</v>
      </c>
      <c r="M8" s="239">
        <v>0</v>
      </c>
      <c r="N8" s="240">
        <f aca="true" t="shared" si="2" ref="N8:N16">SUM(K8:M8)</f>
        <v>418</v>
      </c>
      <c r="O8" s="233">
        <f>169+56</f>
        <v>225</v>
      </c>
      <c r="P8" s="234">
        <v>161</v>
      </c>
      <c r="Q8" s="234">
        <f>+O8+P8</f>
        <v>386</v>
      </c>
      <c r="R8" s="239">
        <v>0</v>
      </c>
      <c r="S8" s="239">
        <v>0</v>
      </c>
      <c r="T8" s="235">
        <f>SUM(Q8:S8)</f>
        <v>386</v>
      </c>
    </row>
    <row r="9" spans="1:20" s="208" customFormat="1" ht="30.75" customHeight="1">
      <c r="A9" s="353"/>
      <c r="B9" s="355" t="s">
        <v>9</v>
      </c>
      <c r="C9" s="214">
        <v>34</v>
      </c>
      <c r="D9" s="215">
        <v>0</v>
      </c>
      <c r="E9" s="216">
        <f t="shared" si="0"/>
        <v>34</v>
      </c>
      <c r="F9" s="215">
        <v>0</v>
      </c>
      <c r="G9" s="215">
        <v>0</v>
      </c>
      <c r="H9" s="187">
        <f t="shared" si="1"/>
        <v>34</v>
      </c>
      <c r="I9" s="241">
        <v>34</v>
      </c>
      <c r="J9" s="242">
        <v>0</v>
      </c>
      <c r="K9" s="243">
        <f>SUM(I9:J9)</f>
        <v>34</v>
      </c>
      <c r="L9" s="242">
        <v>0</v>
      </c>
      <c r="M9" s="242">
        <v>0</v>
      </c>
      <c r="N9" s="244">
        <f t="shared" si="2"/>
        <v>34</v>
      </c>
      <c r="O9" s="214">
        <v>33</v>
      </c>
      <c r="P9" s="242">
        <v>0</v>
      </c>
      <c r="Q9" s="216">
        <f>+O9+P9</f>
        <v>33</v>
      </c>
      <c r="R9" s="242">
        <v>0</v>
      </c>
      <c r="S9" s="242">
        <v>0</v>
      </c>
      <c r="T9" s="217">
        <f>SUM(Q9:S9)</f>
        <v>33</v>
      </c>
    </row>
    <row r="10" spans="1:20" s="208" customFormat="1" ht="30.75" customHeight="1">
      <c r="A10" s="353"/>
      <c r="B10" s="355" t="s">
        <v>11</v>
      </c>
      <c r="C10" s="214">
        <v>160</v>
      </c>
      <c r="D10" s="216">
        <v>24</v>
      </c>
      <c r="E10" s="216">
        <f t="shared" si="0"/>
        <v>184</v>
      </c>
      <c r="F10" s="215">
        <v>0</v>
      </c>
      <c r="G10" s="215">
        <v>0</v>
      </c>
      <c r="H10" s="187">
        <f t="shared" si="1"/>
        <v>184</v>
      </c>
      <c r="I10" s="241">
        <v>167</v>
      </c>
      <c r="J10" s="243">
        <v>23</v>
      </c>
      <c r="K10" s="243">
        <f aca="true" t="shared" si="3" ref="K10:K16">SUM(I10:J10)</f>
        <v>190</v>
      </c>
      <c r="L10" s="242">
        <v>0</v>
      </c>
      <c r="M10" s="242">
        <v>0</v>
      </c>
      <c r="N10" s="244">
        <f t="shared" si="2"/>
        <v>190</v>
      </c>
      <c r="O10" s="214">
        <v>187</v>
      </c>
      <c r="P10" s="216">
        <v>35</v>
      </c>
      <c r="Q10" s="216">
        <f aca="true" t="shared" si="4" ref="Q10:Q16">+O10+P10</f>
        <v>222</v>
      </c>
      <c r="R10" s="242">
        <v>0</v>
      </c>
      <c r="S10" s="242">
        <v>0</v>
      </c>
      <c r="T10" s="217">
        <f aca="true" t="shared" si="5" ref="T10:T16">SUM(Q10:S10)</f>
        <v>222</v>
      </c>
    </row>
    <row r="11" spans="1:20" s="208" customFormat="1" ht="36.75" customHeight="1">
      <c r="A11" s="353"/>
      <c r="B11" s="365" t="s">
        <v>34</v>
      </c>
      <c r="C11" s="218">
        <v>56</v>
      </c>
      <c r="D11" s="223">
        <v>0</v>
      </c>
      <c r="E11" s="219">
        <f t="shared" si="0"/>
        <v>56</v>
      </c>
      <c r="F11" s="223">
        <v>0</v>
      </c>
      <c r="G11" s="223">
        <v>0</v>
      </c>
      <c r="H11" s="188">
        <f t="shared" si="1"/>
        <v>56</v>
      </c>
      <c r="I11" s="245">
        <v>66</v>
      </c>
      <c r="J11" s="246">
        <v>0</v>
      </c>
      <c r="K11" s="247">
        <f t="shared" si="3"/>
        <v>66</v>
      </c>
      <c r="L11" s="246">
        <v>0</v>
      </c>
      <c r="M11" s="246">
        <v>0</v>
      </c>
      <c r="N11" s="248">
        <f t="shared" si="2"/>
        <v>66</v>
      </c>
      <c r="O11" s="218">
        <v>69</v>
      </c>
      <c r="P11" s="246">
        <v>0</v>
      </c>
      <c r="Q11" s="219">
        <f t="shared" si="4"/>
        <v>69</v>
      </c>
      <c r="R11" s="242">
        <v>0</v>
      </c>
      <c r="S11" s="242">
        <v>0</v>
      </c>
      <c r="T11" s="220">
        <f t="shared" si="5"/>
        <v>69</v>
      </c>
    </row>
    <row r="12" spans="1:20" s="208" customFormat="1" ht="36.75" customHeight="1">
      <c r="A12" s="353"/>
      <c r="B12" s="365" t="s">
        <v>22</v>
      </c>
      <c r="C12" s="218">
        <v>137</v>
      </c>
      <c r="D12" s="219">
        <v>32</v>
      </c>
      <c r="E12" s="219">
        <f t="shared" si="0"/>
        <v>169</v>
      </c>
      <c r="F12" s="223">
        <v>0</v>
      </c>
      <c r="G12" s="223">
        <v>0</v>
      </c>
      <c r="H12" s="188">
        <f t="shared" si="1"/>
        <v>169</v>
      </c>
      <c r="I12" s="245">
        <v>142</v>
      </c>
      <c r="J12" s="247">
        <v>37</v>
      </c>
      <c r="K12" s="247">
        <f t="shared" si="3"/>
        <v>179</v>
      </c>
      <c r="L12" s="246">
        <v>0</v>
      </c>
      <c r="M12" s="246">
        <v>0</v>
      </c>
      <c r="N12" s="248">
        <f t="shared" si="2"/>
        <v>179</v>
      </c>
      <c r="O12" s="218">
        <v>142</v>
      </c>
      <c r="P12" s="219">
        <v>41</v>
      </c>
      <c r="Q12" s="219">
        <f t="shared" si="4"/>
        <v>183</v>
      </c>
      <c r="R12" s="246">
        <v>0</v>
      </c>
      <c r="S12" s="246">
        <v>0</v>
      </c>
      <c r="T12" s="220">
        <f t="shared" si="5"/>
        <v>183</v>
      </c>
    </row>
    <row r="13" spans="1:20" s="208" customFormat="1" ht="39.75" customHeight="1">
      <c r="A13" s="356"/>
      <c r="B13" s="167" t="s">
        <v>35</v>
      </c>
      <c r="C13" s="218">
        <v>6257</v>
      </c>
      <c r="D13" s="219">
        <v>1245</v>
      </c>
      <c r="E13" s="219">
        <f t="shared" si="0"/>
        <v>7502</v>
      </c>
      <c r="F13" s="219">
        <v>606</v>
      </c>
      <c r="G13" s="219">
        <v>1081</v>
      </c>
      <c r="H13" s="188">
        <f t="shared" si="1"/>
        <v>9189</v>
      </c>
      <c r="I13" s="245">
        <v>6513</v>
      </c>
      <c r="J13" s="247">
        <v>1339</v>
      </c>
      <c r="K13" s="247">
        <f t="shared" si="3"/>
        <v>7852</v>
      </c>
      <c r="L13" s="247">
        <v>617</v>
      </c>
      <c r="M13" s="247">
        <v>1102</v>
      </c>
      <c r="N13" s="248">
        <f t="shared" si="2"/>
        <v>9571</v>
      </c>
      <c r="O13" s="218">
        <v>6383</v>
      </c>
      <c r="P13" s="219">
        <v>1427</v>
      </c>
      <c r="Q13" s="219">
        <f t="shared" si="4"/>
        <v>7810</v>
      </c>
      <c r="R13" s="219">
        <v>617</v>
      </c>
      <c r="S13" s="219">
        <v>1105</v>
      </c>
      <c r="T13" s="220">
        <f t="shared" si="5"/>
        <v>9532</v>
      </c>
    </row>
    <row r="14" spans="1:20" s="208" customFormat="1" ht="30.75" customHeight="1">
      <c r="A14" s="356"/>
      <c r="B14" s="355" t="s">
        <v>14</v>
      </c>
      <c r="C14" s="214">
        <v>5695</v>
      </c>
      <c r="D14" s="216">
        <v>2093</v>
      </c>
      <c r="E14" s="216">
        <f t="shared" si="0"/>
        <v>7788</v>
      </c>
      <c r="F14" s="215">
        <v>0</v>
      </c>
      <c r="G14" s="215">
        <v>0</v>
      </c>
      <c r="H14" s="195">
        <f t="shared" si="1"/>
        <v>7788</v>
      </c>
      <c r="I14" s="241">
        <v>5922</v>
      </c>
      <c r="J14" s="243">
        <v>2201</v>
      </c>
      <c r="K14" s="243">
        <f t="shared" si="3"/>
        <v>8123</v>
      </c>
      <c r="L14" s="242">
        <v>0</v>
      </c>
      <c r="M14" s="242">
        <v>0</v>
      </c>
      <c r="N14" s="244">
        <f t="shared" si="2"/>
        <v>8123</v>
      </c>
      <c r="O14" s="214">
        <v>5955</v>
      </c>
      <c r="P14" s="216">
        <v>2330</v>
      </c>
      <c r="Q14" s="216">
        <f t="shared" si="4"/>
        <v>8285</v>
      </c>
      <c r="R14" s="242">
        <v>0</v>
      </c>
      <c r="S14" s="242">
        <v>0</v>
      </c>
      <c r="T14" s="217">
        <f t="shared" si="5"/>
        <v>8285</v>
      </c>
    </row>
    <row r="15" spans="1:20" s="208" customFormat="1" ht="30.75" customHeight="1">
      <c r="A15" s="353"/>
      <c r="B15" s="164" t="s">
        <v>15</v>
      </c>
      <c r="C15" s="214">
        <v>4846</v>
      </c>
      <c r="D15" s="216">
        <v>395</v>
      </c>
      <c r="E15" s="216">
        <f t="shared" si="0"/>
        <v>5241</v>
      </c>
      <c r="F15" s="215">
        <v>0</v>
      </c>
      <c r="G15" s="215">
        <v>0</v>
      </c>
      <c r="H15" s="195">
        <f t="shared" si="1"/>
        <v>5241</v>
      </c>
      <c r="I15" s="241">
        <v>4793</v>
      </c>
      <c r="J15" s="243">
        <v>395</v>
      </c>
      <c r="K15" s="243">
        <f t="shared" si="3"/>
        <v>5188</v>
      </c>
      <c r="L15" s="242">
        <v>0</v>
      </c>
      <c r="M15" s="242">
        <v>0</v>
      </c>
      <c r="N15" s="244">
        <f t="shared" si="2"/>
        <v>5188</v>
      </c>
      <c r="O15" s="214">
        <v>5515</v>
      </c>
      <c r="P15" s="216">
        <v>412</v>
      </c>
      <c r="Q15" s="216">
        <f t="shared" si="4"/>
        <v>5927</v>
      </c>
      <c r="R15" s="242">
        <v>0</v>
      </c>
      <c r="S15" s="242">
        <v>0</v>
      </c>
      <c r="T15" s="217">
        <f t="shared" si="5"/>
        <v>5927</v>
      </c>
    </row>
    <row r="16" spans="1:20" s="208" customFormat="1" ht="36.75" customHeight="1">
      <c r="A16" s="353"/>
      <c r="B16" s="365" t="s">
        <v>36</v>
      </c>
      <c r="C16" s="221">
        <v>27</v>
      </c>
      <c r="D16" s="222">
        <v>45</v>
      </c>
      <c r="E16" s="222">
        <f t="shared" si="0"/>
        <v>72</v>
      </c>
      <c r="F16" s="223">
        <v>0</v>
      </c>
      <c r="G16" s="223">
        <v>0</v>
      </c>
      <c r="H16" s="189">
        <f t="shared" si="1"/>
        <v>72</v>
      </c>
      <c r="I16" s="249">
        <v>33</v>
      </c>
      <c r="J16" s="250">
        <v>45</v>
      </c>
      <c r="K16" s="247">
        <f t="shared" si="3"/>
        <v>78</v>
      </c>
      <c r="L16" s="246">
        <v>0</v>
      </c>
      <c r="M16" s="246">
        <v>0</v>
      </c>
      <c r="N16" s="251">
        <f t="shared" si="2"/>
        <v>78</v>
      </c>
      <c r="O16" s="221">
        <v>32</v>
      </c>
      <c r="P16" s="222">
        <v>59</v>
      </c>
      <c r="Q16" s="222">
        <f t="shared" si="4"/>
        <v>91</v>
      </c>
      <c r="R16" s="246">
        <v>0</v>
      </c>
      <c r="S16" s="246">
        <v>0</v>
      </c>
      <c r="T16" s="220">
        <f t="shared" si="5"/>
        <v>91</v>
      </c>
    </row>
    <row r="17" spans="1:20" s="208" customFormat="1" ht="36.75" customHeight="1">
      <c r="A17" s="357"/>
      <c r="B17" s="358" t="s">
        <v>12</v>
      </c>
      <c r="C17" s="194">
        <f aca="true" t="shared" si="6" ref="C17:T17">SUM(C8:C16)</f>
        <v>17490</v>
      </c>
      <c r="D17" s="194">
        <f t="shared" si="6"/>
        <v>3989</v>
      </c>
      <c r="E17" s="194">
        <f t="shared" si="6"/>
        <v>21479</v>
      </c>
      <c r="F17" s="194">
        <f t="shared" si="6"/>
        <v>606</v>
      </c>
      <c r="G17" s="194">
        <f t="shared" si="6"/>
        <v>1081</v>
      </c>
      <c r="H17" s="190">
        <f t="shared" si="6"/>
        <v>23166</v>
      </c>
      <c r="I17" s="252">
        <f t="shared" si="6"/>
        <v>17932</v>
      </c>
      <c r="J17" s="253">
        <f t="shared" si="6"/>
        <v>4196</v>
      </c>
      <c r="K17" s="253">
        <f t="shared" si="6"/>
        <v>22128</v>
      </c>
      <c r="L17" s="253">
        <f t="shared" si="6"/>
        <v>617</v>
      </c>
      <c r="M17" s="253">
        <f t="shared" si="6"/>
        <v>1102</v>
      </c>
      <c r="N17" s="254">
        <f t="shared" si="6"/>
        <v>23847</v>
      </c>
      <c r="O17" s="225">
        <f>SUM(O8:O16)</f>
        <v>18541</v>
      </c>
      <c r="P17" s="225">
        <f t="shared" si="6"/>
        <v>4465</v>
      </c>
      <c r="Q17" s="225">
        <f t="shared" si="6"/>
        <v>23006</v>
      </c>
      <c r="R17" s="225">
        <f t="shared" si="6"/>
        <v>617</v>
      </c>
      <c r="S17" s="225">
        <f t="shared" si="6"/>
        <v>1105</v>
      </c>
      <c r="T17" s="359">
        <f t="shared" si="6"/>
        <v>24728</v>
      </c>
    </row>
    <row r="18" s="208" customFormat="1" ht="15" customHeight="1">
      <c r="A18" s="363"/>
    </row>
    <row r="19" spans="1:20" s="208" customFormat="1" ht="15" customHeight="1">
      <c r="A19" s="363"/>
      <c r="B19" s="208" t="s">
        <v>120</v>
      </c>
      <c r="O19" s="354"/>
      <c r="P19" s="354"/>
      <c r="Q19" s="354"/>
      <c r="R19" s="354"/>
      <c r="S19" s="354"/>
      <c r="T19" s="354"/>
    </row>
    <row r="20" spans="1:2" s="208" customFormat="1" ht="15.75">
      <c r="A20" s="363"/>
      <c r="B20" s="208" t="s">
        <v>115</v>
      </c>
    </row>
    <row r="21" s="208" customFormat="1" ht="12.75"/>
    <row r="22" s="208" customFormat="1" ht="12.75"/>
    <row r="23" s="208" customFormat="1" ht="12.75"/>
    <row r="24" s="208" customFormat="1" ht="12.75"/>
    <row r="25" s="208" customFormat="1" ht="12.75"/>
    <row r="26" s="208" customFormat="1" ht="12.75"/>
    <row r="27" s="208" customFormat="1" ht="12.75"/>
    <row r="28" s="208" customFormat="1" ht="12.75"/>
    <row r="29" s="208" customFormat="1" ht="12.75"/>
    <row r="30" s="208" customFormat="1" ht="12.75"/>
    <row r="31" s="208" customFormat="1" ht="12.75"/>
    <row r="32" s="208" customFormat="1" ht="12.75"/>
    <row r="33" s="208" customFormat="1" ht="12.75"/>
    <row r="34" s="208" customFormat="1" ht="12.75"/>
    <row r="35" s="208" customFormat="1" ht="12.75"/>
    <row r="36" s="208" customFormat="1" ht="12.75"/>
    <row r="37" s="208" customFormat="1" ht="12.75"/>
    <row r="38" s="208" customFormat="1" ht="12.75"/>
    <row r="39" s="208" customFormat="1" ht="12.75"/>
    <row r="40" s="208" customFormat="1" ht="12.75"/>
    <row r="41" s="208" customFormat="1" ht="12.75"/>
    <row r="42" s="208" customFormat="1" ht="12.75"/>
    <row r="43" s="208" customFormat="1" ht="12.75"/>
    <row r="44" s="208" customFormat="1" ht="12.75"/>
    <row r="45" s="208" customFormat="1" ht="12.75"/>
    <row r="46" s="208" customFormat="1" ht="12.75"/>
    <row r="47" s="208" customFormat="1" ht="12.75"/>
    <row r="48" s="208" customFormat="1" ht="12.75"/>
    <row r="49" s="208" customFormat="1" ht="12.75"/>
    <row r="50" s="208" customFormat="1" ht="12.75"/>
    <row r="51" s="208" customFormat="1" ht="12.75"/>
    <row r="52" s="208" customFormat="1" ht="12.75"/>
    <row r="53" s="208" customFormat="1" ht="12.75"/>
    <row r="54" s="208" customFormat="1" ht="12.75"/>
    <row r="55" s="208" customFormat="1" ht="12.75"/>
    <row r="56" s="208" customFormat="1" ht="12.75"/>
    <row r="57" s="208" customFormat="1" ht="12.75"/>
    <row r="58" s="208" customFormat="1" ht="12.75"/>
    <row r="59" s="208" customFormat="1" ht="12.75"/>
    <row r="60" s="208" customFormat="1" ht="12.75"/>
    <row r="61" s="208" customFormat="1" ht="12.75"/>
    <row r="62" s="208" customFormat="1" ht="12.75"/>
    <row r="63" s="208" customFormat="1" ht="12.75"/>
    <row r="64" s="208" customFormat="1" ht="12.75"/>
    <row r="65" s="208" customFormat="1" ht="12.75"/>
    <row r="66" s="208" customFormat="1" ht="12.75"/>
    <row r="67" s="208" customFormat="1" ht="12.75"/>
    <row r="68" s="208" customFormat="1" ht="12.75"/>
    <row r="69" s="208" customFormat="1" ht="12.75"/>
    <row r="70" s="208" customFormat="1" ht="12.75"/>
    <row r="71" s="208" customFormat="1" ht="12.75"/>
    <row r="72" s="208" customFormat="1" ht="12.75"/>
    <row r="73" s="208" customFormat="1" ht="12.75"/>
    <row r="74" s="208" customFormat="1" ht="12.75"/>
    <row r="75" s="208" customFormat="1" ht="12.75"/>
    <row r="76" s="208" customFormat="1" ht="12.75"/>
    <row r="77" s="208" customFormat="1" ht="12.75"/>
    <row r="78" s="208" customFormat="1" ht="12.75"/>
    <row r="79" s="208" customFormat="1" ht="12.75"/>
    <row r="80" s="208" customFormat="1" ht="12.75"/>
    <row r="81" s="208" customFormat="1" ht="12.75"/>
    <row r="82" s="208" customFormat="1" ht="12.75"/>
    <row r="83" s="208" customFormat="1" ht="12.75"/>
    <row r="84" s="208" customFormat="1" ht="12.75"/>
    <row r="85" s="208" customFormat="1" ht="12.75"/>
    <row r="86" s="208" customFormat="1" ht="12.75"/>
  </sheetData>
  <sheetProtection/>
  <mergeCells count="15">
    <mergeCell ref="C5:H5"/>
    <mergeCell ref="I5:N5"/>
    <mergeCell ref="O5:T5"/>
    <mergeCell ref="C6:E6"/>
    <mergeCell ref="F6:F7"/>
    <mergeCell ref="G6:G7"/>
    <mergeCell ref="H6:H7"/>
    <mergeCell ref="I6:K6"/>
    <mergeCell ref="L6:L7"/>
    <mergeCell ref="M6:M7"/>
    <mergeCell ref="T6:T7"/>
    <mergeCell ref="N6:N7"/>
    <mergeCell ref="O6:Q6"/>
    <mergeCell ref="R6:R7"/>
    <mergeCell ref="S6:S7"/>
  </mergeCells>
  <printOptions/>
  <pageMargins left="0.25" right="0" top="0.5" bottom="0.5" header="0.5" footer="0.5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31"/>
  <sheetViews>
    <sheetView zoomScalePageLayoutView="0" workbookViewId="0" topLeftCell="C1">
      <pane xSplit="2" ySplit="9" topLeftCell="E10" activePane="bottomRight" state="frozen"/>
      <selection pane="topLeft" activeCell="C1" sqref="C1"/>
      <selection pane="topRight" activeCell="E1" sqref="E1"/>
      <selection pane="bottomLeft" activeCell="C10" sqref="C10"/>
      <selection pane="bottomRight" activeCell="I11" sqref="I11"/>
    </sheetView>
  </sheetViews>
  <sheetFormatPr defaultColWidth="9.140625" defaultRowHeight="12.75"/>
  <cols>
    <col min="1" max="1" width="2.7109375" style="3" customWidth="1"/>
    <col min="2" max="2" width="0.71875" style="3" customWidth="1"/>
    <col min="3" max="3" width="2.8515625" style="3" customWidth="1"/>
    <col min="4" max="4" width="38.8515625" style="3" customWidth="1"/>
    <col min="5" max="5" width="8.00390625" style="3" customWidth="1"/>
    <col min="6" max="6" width="1.421875" style="3" customWidth="1"/>
    <col min="7" max="7" width="8.00390625" style="3" customWidth="1"/>
    <col min="8" max="8" width="1.421875" style="3" customWidth="1"/>
    <col min="9" max="9" width="8.00390625" style="3" customWidth="1"/>
    <col min="10" max="10" width="1.421875" style="3" customWidth="1"/>
    <col min="11" max="11" width="8.00390625" style="3" customWidth="1"/>
    <col min="12" max="12" width="1.421875" style="3" customWidth="1"/>
    <col min="13" max="13" width="8.00390625" style="3" customWidth="1"/>
    <col min="14" max="14" width="1.421875" style="3" customWidth="1"/>
    <col min="15" max="15" width="8.00390625" style="3" customWidth="1"/>
    <col min="16" max="16" width="1.421875" style="3" customWidth="1"/>
    <col min="17" max="17" width="8.00390625" style="3" customWidth="1"/>
    <col min="18" max="18" width="1.421875" style="3" customWidth="1"/>
    <col min="19" max="19" width="8.00390625" style="3" customWidth="1"/>
    <col min="20" max="20" width="1.421875" style="3" customWidth="1"/>
    <col min="21" max="21" width="8.00390625" style="3" customWidth="1"/>
    <col min="22" max="22" width="1.421875" style="3" customWidth="1"/>
    <col min="23" max="23" width="10.00390625" style="3" customWidth="1"/>
    <col min="24" max="16384" width="9.140625" style="3" customWidth="1"/>
  </cols>
  <sheetData>
    <row r="1" spans="3:24" ht="25.5" customHeight="1">
      <c r="C1" s="331" t="s">
        <v>98</v>
      </c>
      <c r="K1" s="58"/>
      <c r="Q1" s="58"/>
      <c r="W1" s="58"/>
      <c r="X1" s="58"/>
    </row>
    <row r="2" spans="1:3" ht="4.5" customHeight="1">
      <c r="A2" s="59"/>
      <c r="B2" s="59"/>
      <c r="C2" s="59"/>
    </row>
    <row r="3" spans="1:4" ht="6" customHeight="1">
      <c r="A3" s="2"/>
      <c r="B3" s="2"/>
      <c r="D3" s="49" t="s">
        <v>1</v>
      </c>
    </row>
    <row r="4" spans="1:22" ht="12.75" customHeight="1">
      <c r="A4" s="2"/>
      <c r="B4" s="7"/>
      <c r="C4" s="10"/>
      <c r="D4" s="60"/>
      <c r="E4" s="16"/>
      <c r="F4" s="60"/>
      <c r="G4" s="60"/>
      <c r="H4" s="60"/>
      <c r="I4" s="60"/>
      <c r="J4" s="61"/>
      <c r="K4" s="16"/>
      <c r="L4" s="60"/>
      <c r="M4" s="60"/>
      <c r="N4" s="60"/>
      <c r="O4" s="60"/>
      <c r="P4" s="61"/>
      <c r="Q4" s="437" t="s">
        <v>92</v>
      </c>
      <c r="R4" s="438"/>
      <c r="S4" s="438"/>
      <c r="T4" s="438"/>
      <c r="U4" s="438"/>
      <c r="V4" s="439"/>
    </row>
    <row r="5" spans="1:22" ht="15.75" customHeight="1">
      <c r="A5" s="2"/>
      <c r="B5" s="15"/>
      <c r="C5" s="2"/>
      <c r="D5" s="62" t="s">
        <v>1</v>
      </c>
      <c r="E5" s="65" t="s">
        <v>99</v>
      </c>
      <c r="F5" s="63"/>
      <c r="G5" s="63"/>
      <c r="H5" s="64"/>
      <c r="I5" s="63"/>
      <c r="J5" s="63"/>
      <c r="K5" s="65" t="s">
        <v>100</v>
      </c>
      <c r="L5" s="63"/>
      <c r="M5" s="63"/>
      <c r="N5" s="64"/>
      <c r="O5" s="63"/>
      <c r="P5" s="66"/>
      <c r="Q5" s="440"/>
      <c r="R5" s="441"/>
      <c r="S5" s="441"/>
      <c r="T5" s="441"/>
      <c r="U5" s="441"/>
      <c r="V5" s="442"/>
    </row>
    <row r="6" spans="1:22" ht="12" customHeight="1">
      <c r="A6" s="2"/>
      <c r="B6" s="15"/>
      <c r="C6" s="2"/>
      <c r="D6" s="62" t="s">
        <v>37</v>
      </c>
      <c r="E6" s="68"/>
      <c r="F6" s="67"/>
      <c r="G6" s="67"/>
      <c r="H6" s="67"/>
      <c r="I6" s="67"/>
      <c r="J6" s="22"/>
      <c r="K6" s="68"/>
      <c r="L6" s="67"/>
      <c r="M6" s="67"/>
      <c r="N6" s="67"/>
      <c r="O6" s="67"/>
      <c r="P6" s="69"/>
      <c r="Q6" s="443"/>
      <c r="R6" s="444"/>
      <c r="S6" s="444"/>
      <c r="T6" s="444"/>
      <c r="U6" s="444"/>
      <c r="V6" s="445"/>
    </row>
    <row r="7" spans="1:22" ht="4.5" customHeight="1">
      <c r="A7" s="2"/>
      <c r="B7" s="15"/>
      <c r="C7" s="2"/>
      <c r="D7" s="62"/>
      <c r="E7" s="70"/>
      <c r="F7" s="22"/>
      <c r="G7" s="70"/>
      <c r="H7" s="22"/>
      <c r="I7" s="70"/>
      <c r="J7" s="60"/>
      <c r="K7" s="70"/>
      <c r="L7" s="22"/>
      <c r="M7" s="70"/>
      <c r="N7" s="22"/>
      <c r="O7" s="70"/>
      <c r="P7" s="61"/>
      <c r="Q7" s="70"/>
      <c r="R7" s="22"/>
      <c r="S7" s="70"/>
      <c r="T7" s="22"/>
      <c r="U7" s="70"/>
      <c r="V7" s="61"/>
    </row>
    <row r="8" spans="1:22" ht="25.5" customHeight="1">
      <c r="A8" s="2"/>
      <c r="B8" s="15"/>
      <c r="C8" s="2"/>
      <c r="D8" s="22"/>
      <c r="E8" s="71" t="s">
        <v>3</v>
      </c>
      <c r="F8" s="63"/>
      <c r="G8" s="71" t="s">
        <v>4</v>
      </c>
      <c r="H8" s="66"/>
      <c r="I8" s="72" t="s">
        <v>24</v>
      </c>
      <c r="J8" s="72"/>
      <c r="K8" s="71" t="s">
        <v>3</v>
      </c>
      <c r="L8" s="63"/>
      <c r="M8" s="71" t="s">
        <v>4</v>
      </c>
      <c r="N8" s="66"/>
      <c r="O8" s="72" t="s">
        <v>24</v>
      </c>
      <c r="P8" s="73"/>
      <c r="Q8" s="71" t="s">
        <v>3</v>
      </c>
      <c r="R8" s="63"/>
      <c r="S8" s="71" t="s">
        <v>4</v>
      </c>
      <c r="T8" s="66"/>
      <c r="U8" s="72" t="s">
        <v>24</v>
      </c>
      <c r="V8" s="73"/>
    </row>
    <row r="9" spans="1:22" ht="4.5" customHeight="1">
      <c r="A9" s="2"/>
      <c r="B9" s="8"/>
      <c r="C9" s="9"/>
      <c r="D9" s="67"/>
      <c r="E9" s="68"/>
      <c r="F9" s="74"/>
      <c r="G9" s="68"/>
      <c r="H9" s="74"/>
      <c r="I9" s="70"/>
      <c r="J9" s="22"/>
      <c r="K9" s="68"/>
      <c r="L9" s="74"/>
      <c r="M9" s="68"/>
      <c r="N9" s="74"/>
      <c r="O9" s="68"/>
      <c r="P9" s="69"/>
      <c r="Q9" s="68"/>
      <c r="R9" s="74"/>
      <c r="S9" s="68"/>
      <c r="T9" s="74"/>
      <c r="U9" s="68"/>
      <c r="V9" s="74"/>
    </row>
    <row r="10" spans="1:24" s="82" customFormat="1" ht="31.5" customHeight="1">
      <c r="A10" s="75"/>
      <c r="B10" s="76"/>
      <c r="C10" s="77" t="s">
        <v>9</v>
      </c>
      <c r="D10" s="78"/>
      <c r="E10" s="196">
        <f>SUM(E11:E21)</f>
        <v>23107</v>
      </c>
      <c r="F10" s="197"/>
      <c r="G10" s="196">
        <f>SUM(G11:G21)</f>
        <v>32654</v>
      </c>
      <c r="H10" s="200"/>
      <c r="I10" s="196">
        <f>SUM(E10+G10)</f>
        <v>55761</v>
      </c>
      <c r="J10" s="199"/>
      <c r="K10" s="196">
        <f>SUM(K11:K21)</f>
        <v>22774</v>
      </c>
      <c r="L10" s="197"/>
      <c r="M10" s="196">
        <f>SUM(M11:M21)</f>
        <v>32595</v>
      </c>
      <c r="N10" s="198"/>
      <c r="O10" s="196">
        <f>SUM(O11:O21)</f>
        <v>55369</v>
      </c>
      <c r="P10" s="199"/>
      <c r="Q10" s="196">
        <f aca="true" t="shared" si="0" ref="Q10:Q17">+K10-E10</f>
        <v>-333</v>
      </c>
      <c r="R10" s="197"/>
      <c r="S10" s="196">
        <f aca="true" t="shared" si="1" ref="S10:S16">+M10-G10</f>
        <v>-59</v>
      </c>
      <c r="T10" s="198"/>
      <c r="U10" s="196">
        <f aca="true" t="shared" si="2" ref="U10:U16">+O10-I10</f>
        <v>-392</v>
      </c>
      <c r="V10" s="81"/>
      <c r="X10" s="174"/>
    </row>
    <row r="11" spans="1:26" ht="25.5" customHeight="1">
      <c r="A11" s="2"/>
      <c r="B11" s="15"/>
      <c r="C11" s="2"/>
      <c r="D11" s="22" t="s">
        <v>38</v>
      </c>
      <c r="E11" s="21">
        <v>1400</v>
      </c>
      <c r="F11" s="83"/>
      <c r="G11" s="84">
        <v>3031</v>
      </c>
      <c r="H11" s="84"/>
      <c r="I11" s="203">
        <f aca="true" t="shared" si="3" ref="I11:I22">SUM(E11+G11)</f>
        <v>4431</v>
      </c>
      <c r="J11" s="83"/>
      <c r="K11" s="21">
        <f>1312+62+26</f>
        <v>1400</v>
      </c>
      <c r="L11" s="83"/>
      <c r="M11" s="84">
        <f>2659+280+35</f>
        <v>2974</v>
      </c>
      <c r="N11" s="83"/>
      <c r="O11" s="84">
        <f>+K11+M11</f>
        <v>4374</v>
      </c>
      <c r="P11" s="83"/>
      <c r="Q11" s="21">
        <f t="shared" si="0"/>
        <v>0</v>
      </c>
      <c r="R11" s="83"/>
      <c r="S11" s="84">
        <f t="shared" si="1"/>
        <v>-57</v>
      </c>
      <c r="T11" s="83"/>
      <c r="U11" s="84">
        <f t="shared" si="2"/>
        <v>-57</v>
      </c>
      <c r="V11" s="83"/>
      <c r="X11" s="58"/>
      <c r="Z11" s="58"/>
    </row>
    <row r="12" spans="1:22" ht="25.5" customHeight="1">
      <c r="A12" s="2"/>
      <c r="B12" s="15"/>
      <c r="C12" s="2"/>
      <c r="D12" s="22" t="s">
        <v>39</v>
      </c>
      <c r="E12" s="21">
        <v>3420</v>
      </c>
      <c r="F12" s="83"/>
      <c r="G12" s="84">
        <v>1515</v>
      </c>
      <c r="H12" s="84"/>
      <c r="I12" s="203">
        <f t="shared" si="3"/>
        <v>4935</v>
      </c>
      <c r="J12" s="83"/>
      <c r="K12" s="21">
        <v>3336</v>
      </c>
      <c r="L12" s="83"/>
      <c r="M12" s="84">
        <v>1388</v>
      </c>
      <c r="N12" s="83"/>
      <c r="O12" s="84">
        <f>+K12+M12</f>
        <v>4724</v>
      </c>
      <c r="P12" s="83"/>
      <c r="Q12" s="21">
        <f t="shared" si="0"/>
        <v>-84</v>
      </c>
      <c r="R12" s="83"/>
      <c r="S12" s="84">
        <f t="shared" si="1"/>
        <v>-127</v>
      </c>
      <c r="T12" s="83"/>
      <c r="U12" s="84">
        <f t="shared" si="2"/>
        <v>-211</v>
      </c>
      <c r="V12" s="83"/>
    </row>
    <row r="13" spans="1:22" ht="25.5" customHeight="1">
      <c r="A13" s="2"/>
      <c r="B13" s="15"/>
      <c r="C13" s="2"/>
      <c r="D13" s="22" t="s">
        <v>40</v>
      </c>
      <c r="E13" s="21">
        <v>15762</v>
      </c>
      <c r="F13" s="83"/>
      <c r="G13" s="21">
        <v>24480</v>
      </c>
      <c r="H13" s="84"/>
      <c r="I13" s="203">
        <f t="shared" si="3"/>
        <v>40242</v>
      </c>
      <c r="J13" s="83"/>
      <c r="K13" s="21">
        <v>15034</v>
      </c>
      <c r="L13" s="83"/>
      <c r="M13" s="21">
        <f>24554-100</f>
        <v>24454</v>
      </c>
      <c r="N13" s="83"/>
      <c r="O13" s="84">
        <f aca="true" t="shared" si="4" ref="O13:O22">+K13+M13</f>
        <v>39488</v>
      </c>
      <c r="P13" s="83"/>
      <c r="Q13" s="21">
        <f t="shared" si="0"/>
        <v>-728</v>
      </c>
      <c r="R13" s="83"/>
      <c r="S13" s="84">
        <f t="shared" si="1"/>
        <v>-26</v>
      </c>
      <c r="T13" s="83"/>
      <c r="U13" s="84">
        <f t="shared" si="2"/>
        <v>-754</v>
      </c>
      <c r="V13" s="83"/>
    </row>
    <row r="14" spans="1:22" ht="25.5" customHeight="1">
      <c r="A14" s="2"/>
      <c r="B14" s="15"/>
      <c r="C14" s="2"/>
      <c r="D14" s="22" t="s">
        <v>41</v>
      </c>
      <c r="E14" s="21">
        <v>90</v>
      </c>
      <c r="F14" s="83"/>
      <c r="G14" s="84">
        <v>389</v>
      </c>
      <c r="H14" s="84"/>
      <c r="I14" s="203">
        <f t="shared" si="3"/>
        <v>479</v>
      </c>
      <c r="J14" s="83"/>
      <c r="K14" s="21">
        <f>91+26</f>
        <v>117</v>
      </c>
      <c r="L14" s="83"/>
      <c r="M14" s="84">
        <f>354+13</f>
        <v>367</v>
      </c>
      <c r="N14" s="83"/>
      <c r="O14" s="84">
        <f t="shared" si="4"/>
        <v>484</v>
      </c>
      <c r="P14" s="83"/>
      <c r="Q14" s="21">
        <f t="shared" si="0"/>
        <v>27</v>
      </c>
      <c r="R14" s="83"/>
      <c r="S14" s="84">
        <f t="shared" si="1"/>
        <v>-22</v>
      </c>
      <c r="T14" s="83"/>
      <c r="U14" s="84">
        <f t="shared" si="2"/>
        <v>5</v>
      </c>
      <c r="V14" s="83"/>
    </row>
    <row r="15" spans="1:22" ht="25.5" customHeight="1">
      <c r="A15" s="2"/>
      <c r="B15" s="15"/>
      <c r="C15" s="2"/>
      <c r="D15" s="22" t="s">
        <v>42</v>
      </c>
      <c r="E15" s="21">
        <v>200</v>
      </c>
      <c r="F15" s="83"/>
      <c r="G15" s="84">
        <v>166</v>
      </c>
      <c r="H15" s="84"/>
      <c r="I15" s="203">
        <f t="shared" si="3"/>
        <v>366</v>
      </c>
      <c r="J15" s="83"/>
      <c r="K15" s="21">
        <f>227+82</f>
        <v>309</v>
      </c>
      <c r="L15" s="83"/>
      <c r="M15" s="84">
        <f>114+12</f>
        <v>126</v>
      </c>
      <c r="N15" s="83"/>
      <c r="O15" s="84">
        <f t="shared" si="4"/>
        <v>435</v>
      </c>
      <c r="P15" s="83"/>
      <c r="Q15" s="21">
        <f t="shared" si="0"/>
        <v>109</v>
      </c>
      <c r="R15" s="83"/>
      <c r="S15" s="84">
        <f t="shared" si="1"/>
        <v>-40</v>
      </c>
      <c r="T15" s="83"/>
      <c r="U15" s="84">
        <f t="shared" si="2"/>
        <v>69</v>
      </c>
      <c r="V15" s="83"/>
    </row>
    <row r="16" spans="1:22" ht="25.5" customHeight="1">
      <c r="A16" s="2"/>
      <c r="B16" s="15"/>
      <c r="C16" s="2"/>
      <c r="D16" s="85" t="s">
        <v>43</v>
      </c>
      <c r="E16" s="21">
        <v>283</v>
      </c>
      <c r="F16" s="83"/>
      <c r="G16" s="84">
        <v>489</v>
      </c>
      <c r="H16" s="84"/>
      <c r="I16" s="203">
        <f t="shared" si="3"/>
        <v>772</v>
      </c>
      <c r="J16" s="83"/>
      <c r="K16" s="21">
        <v>248</v>
      </c>
      <c r="L16" s="83"/>
      <c r="M16" s="84">
        <v>473</v>
      </c>
      <c r="N16" s="83"/>
      <c r="O16" s="84">
        <f t="shared" si="4"/>
        <v>721</v>
      </c>
      <c r="P16" s="83"/>
      <c r="Q16" s="21">
        <f t="shared" si="0"/>
        <v>-35</v>
      </c>
      <c r="R16" s="83"/>
      <c r="S16" s="84">
        <f t="shared" si="1"/>
        <v>-16</v>
      </c>
      <c r="T16" s="83"/>
      <c r="U16" s="84">
        <f t="shared" si="2"/>
        <v>-51</v>
      </c>
      <c r="V16" s="83"/>
    </row>
    <row r="17" spans="1:22" ht="25.5" customHeight="1">
      <c r="A17" s="2"/>
      <c r="B17" s="15"/>
      <c r="C17" s="2"/>
      <c r="D17" s="22" t="s">
        <v>44</v>
      </c>
      <c r="E17" s="21">
        <v>289</v>
      </c>
      <c r="F17" s="83"/>
      <c r="G17" s="84">
        <v>388</v>
      </c>
      <c r="H17" s="84"/>
      <c r="I17" s="203">
        <f t="shared" si="3"/>
        <v>677</v>
      </c>
      <c r="J17" s="83"/>
      <c r="K17" s="21">
        <v>265</v>
      </c>
      <c r="L17" s="83"/>
      <c r="M17" s="84">
        <v>354</v>
      </c>
      <c r="N17" s="83"/>
      <c r="O17" s="84">
        <f t="shared" si="4"/>
        <v>619</v>
      </c>
      <c r="P17" s="83"/>
      <c r="Q17" s="21">
        <f t="shared" si="0"/>
        <v>-24</v>
      </c>
      <c r="R17" s="83"/>
      <c r="S17" s="84">
        <f aca="true" t="shared" si="5" ref="S17:S22">+M17-G17</f>
        <v>-34</v>
      </c>
      <c r="T17" s="83"/>
      <c r="U17" s="84">
        <f aca="true" t="shared" si="6" ref="U17:U22">+O17-I17</f>
        <v>-58</v>
      </c>
      <c r="V17" s="83"/>
    </row>
    <row r="18" spans="1:22" ht="25.5" customHeight="1">
      <c r="A18" s="2"/>
      <c r="B18" s="15"/>
      <c r="C18" s="2"/>
      <c r="D18" s="22" t="s">
        <v>45</v>
      </c>
      <c r="E18" s="21">
        <v>595</v>
      </c>
      <c r="F18" s="83"/>
      <c r="G18" s="84">
        <v>857</v>
      </c>
      <c r="H18" s="84"/>
      <c r="I18" s="203">
        <f t="shared" si="3"/>
        <v>1452</v>
      </c>
      <c r="J18" s="83"/>
      <c r="K18" s="21">
        <v>484</v>
      </c>
      <c r="L18" s="83"/>
      <c r="M18" s="84">
        <v>814</v>
      </c>
      <c r="N18" s="83"/>
      <c r="O18" s="84">
        <f t="shared" si="4"/>
        <v>1298</v>
      </c>
      <c r="P18" s="83"/>
      <c r="Q18" s="21">
        <f>+K18-E18</f>
        <v>-111</v>
      </c>
      <c r="R18" s="83"/>
      <c r="S18" s="84">
        <f t="shared" si="5"/>
        <v>-43</v>
      </c>
      <c r="T18" s="83"/>
      <c r="U18" s="84">
        <f t="shared" si="6"/>
        <v>-154</v>
      </c>
      <c r="V18" s="83"/>
    </row>
    <row r="19" spans="1:23" ht="25.5" customHeight="1">
      <c r="A19" s="2"/>
      <c r="B19" s="15"/>
      <c r="C19" s="2"/>
      <c r="D19" s="22" t="s">
        <v>46</v>
      </c>
      <c r="E19" s="21">
        <v>287</v>
      </c>
      <c r="F19" s="83"/>
      <c r="G19" s="84">
        <v>84</v>
      </c>
      <c r="H19" s="84"/>
      <c r="I19" s="203">
        <f t="shared" si="3"/>
        <v>371</v>
      </c>
      <c r="J19" s="83"/>
      <c r="K19" s="21">
        <f>206+325</f>
        <v>531</v>
      </c>
      <c r="L19" s="83"/>
      <c r="M19" s="84">
        <f>56+204</f>
        <v>260</v>
      </c>
      <c r="N19" s="83"/>
      <c r="O19" s="84">
        <f t="shared" si="4"/>
        <v>791</v>
      </c>
      <c r="P19" s="83"/>
      <c r="Q19" s="21">
        <f>+K19-E19</f>
        <v>244</v>
      </c>
      <c r="R19" s="83"/>
      <c r="S19" s="84">
        <f t="shared" si="5"/>
        <v>176</v>
      </c>
      <c r="T19" s="83"/>
      <c r="U19" s="84">
        <f t="shared" si="6"/>
        <v>420</v>
      </c>
      <c r="V19" s="83"/>
      <c r="W19" s="58"/>
    </row>
    <row r="20" spans="1:22" ht="25.5" customHeight="1">
      <c r="A20" s="2"/>
      <c r="B20" s="15"/>
      <c r="C20" s="2"/>
      <c r="D20" s="22" t="s">
        <v>47</v>
      </c>
      <c r="E20" s="21">
        <v>254</v>
      </c>
      <c r="F20" s="83"/>
      <c r="G20" s="84">
        <v>136</v>
      </c>
      <c r="H20" s="84"/>
      <c r="I20" s="203">
        <f t="shared" si="3"/>
        <v>390</v>
      </c>
      <c r="J20" s="83"/>
      <c r="K20" s="21">
        <f>185+186</f>
        <v>371</v>
      </c>
      <c r="L20" s="83"/>
      <c r="M20" s="84">
        <f>171+63</f>
        <v>234</v>
      </c>
      <c r="N20" s="83"/>
      <c r="O20" s="84">
        <f t="shared" si="4"/>
        <v>605</v>
      </c>
      <c r="P20" s="83"/>
      <c r="Q20" s="21">
        <f>+K20-E20</f>
        <v>117</v>
      </c>
      <c r="R20" s="83"/>
      <c r="S20" s="84">
        <f t="shared" si="5"/>
        <v>98</v>
      </c>
      <c r="T20" s="83"/>
      <c r="U20" s="84">
        <f t="shared" si="6"/>
        <v>215</v>
      </c>
      <c r="V20" s="83"/>
    </row>
    <row r="21" spans="1:22" ht="25.5" customHeight="1">
      <c r="A21" s="2"/>
      <c r="B21" s="15"/>
      <c r="C21" s="2"/>
      <c r="D21" s="22" t="s">
        <v>48</v>
      </c>
      <c r="E21" s="21">
        <v>527</v>
      </c>
      <c r="F21" s="83"/>
      <c r="G21" s="84">
        <v>1119</v>
      </c>
      <c r="H21" s="84"/>
      <c r="I21" s="203">
        <f t="shared" si="3"/>
        <v>1646</v>
      </c>
      <c r="J21" s="83"/>
      <c r="K21" s="21">
        <v>679</v>
      </c>
      <c r="L21" s="83"/>
      <c r="M21" s="84">
        <v>1151</v>
      </c>
      <c r="N21" s="83"/>
      <c r="O21" s="84">
        <f t="shared" si="4"/>
        <v>1830</v>
      </c>
      <c r="P21" s="83"/>
      <c r="Q21" s="21">
        <f>+K21-E21</f>
        <v>152</v>
      </c>
      <c r="R21" s="83"/>
      <c r="S21" s="84">
        <f t="shared" si="5"/>
        <v>32</v>
      </c>
      <c r="T21" s="83"/>
      <c r="U21" s="84">
        <f t="shared" si="6"/>
        <v>184</v>
      </c>
      <c r="V21" s="83"/>
    </row>
    <row r="22" spans="1:22" s="82" customFormat="1" ht="21.75" customHeight="1">
      <c r="A22" s="75"/>
      <c r="B22" s="76"/>
      <c r="C22" s="77" t="s">
        <v>49</v>
      </c>
      <c r="D22" s="77"/>
      <c r="E22" s="86">
        <v>866</v>
      </c>
      <c r="F22" s="79"/>
      <c r="G22" s="80">
        <v>480</v>
      </c>
      <c r="H22" s="80"/>
      <c r="I22" s="202">
        <f t="shared" si="3"/>
        <v>1346</v>
      </c>
      <c r="J22" s="79"/>
      <c r="K22" s="86">
        <f>486+74+254</f>
        <v>814</v>
      </c>
      <c r="L22" s="79"/>
      <c r="M22" s="80">
        <f>132+25+284</f>
        <v>441</v>
      </c>
      <c r="N22" s="79"/>
      <c r="O22" s="80">
        <f t="shared" si="4"/>
        <v>1255</v>
      </c>
      <c r="P22" s="79"/>
      <c r="Q22" s="86">
        <f>+K22-E22</f>
        <v>-52</v>
      </c>
      <c r="R22" s="79"/>
      <c r="S22" s="80">
        <f t="shared" si="5"/>
        <v>-39</v>
      </c>
      <c r="T22" s="79"/>
      <c r="U22" s="80">
        <f t="shared" si="6"/>
        <v>-91</v>
      </c>
      <c r="V22" s="79"/>
    </row>
    <row r="23" spans="1:22" ht="11.25" customHeight="1">
      <c r="A23" s="2"/>
      <c r="B23" s="8"/>
      <c r="C23" s="2"/>
      <c r="D23" s="22"/>
      <c r="E23" s="21"/>
      <c r="F23" s="87"/>
      <c r="G23" s="88"/>
      <c r="H23" s="84"/>
      <c r="I23" s="5"/>
      <c r="J23" s="87"/>
      <c r="K23" s="21"/>
      <c r="L23" s="87"/>
      <c r="M23" s="88"/>
      <c r="N23" s="83"/>
      <c r="O23" s="4"/>
      <c r="P23" s="87"/>
      <c r="Q23" s="21"/>
      <c r="R23" s="87"/>
      <c r="S23" s="88"/>
      <c r="T23" s="83"/>
      <c r="U23" s="4"/>
      <c r="V23" s="83"/>
    </row>
    <row r="24" spans="1:22" ht="28.5" customHeight="1">
      <c r="A24" s="2"/>
      <c r="B24" s="15"/>
      <c r="C24" s="10"/>
      <c r="D24" s="180" t="s">
        <v>12</v>
      </c>
      <c r="E24" s="181">
        <f>E10+E22</f>
        <v>23973</v>
      </c>
      <c r="F24" s="182"/>
      <c r="G24" s="181">
        <f>G10+G22</f>
        <v>33134</v>
      </c>
      <c r="H24" s="182"/>
      <c r="I24" s="204">
        <f>I10+I22</f>
        <v>57107</v>
      </c>
      <c r="J24" s="183"/>
      <c r="K24" s="181">
        <f>K10+K22</f>
        <v>23588</v>
      </c>
      <c r="L24" s="182"/>
      <c r="M24" s="181">
        <f>M10+M22</f>
        <v>33036</v>
      </c>
      <c r="N24" s="182"/>
      <c r="O24" s="183">
        <f>O10+O22</f>
        <v>56624</v>
      </c>
      <c r="P24" s="205"/>
      <c r="Q24" s="181">
        <f>+K24-E24</f>
        <v>-385</v>
      </c>
      <c r="R24" s="182"/>
      <c r="S24" s="181">
        <f>+M24-G24</f>
        <v>-98</v>
      </c>
      <c r="T24" s="182"/>
      <c r="U24" s="183">
        <f>+O24-I24</f>
        <v>-483</v>
      </c>
      <c r="V24" s="89"/>
    </row>
    <row r="25" spans="1:22" ht="22.5" customHeight="1">
      <c r="A25" s="2"/>
      <c r="B25" s="8"/>
      <c r="C25" s="9"/>
      <c r="D25" s="9" t="s">
        <v>50</v>
      </c>
      <c r="E25" s="5">
        <v>9714</v>
      </c>
      <c r="F25" s="6"/>
      <c r="G25" s="5">
        <v>7213</v>
      </c>
      <c r="H25" s="6"/>
      <c r="I25" s="5">
        <v>16927</v>
      </c>
      <c r="J25" s="13"/>
      <c r="K25" s="5">
        <v>9355</v>
      </c>
      <c r="L25" s="6"/>
      <c r="M25" s="5">
        <v>8221</v>
      </c>
      <c r="N25" s="6"/>
      <c r="O25" s="5">
        <v>17576</v>
      </c>
      <c r="P25" s="6"/>
      <c r="Q25" s="5">
        <f>+K25-E25</f>
        <v>-359</v>
      </c>
      <c r="R25" s="6"/>
      <c r="S25" s="5">
        <f>+M25-G25</f>
        <v>1008</v>
      </c>
      <c r="T25" s="6"/>
      <c r="U25" s="5">
        <f>+O25-I25</f>
        <v>649</v>
      </c>
      <c r="V25" s="6"/>
    </row>
    <row r="27" spans="3:22" ht="15.75">
      <c r="C27" s="12">
        <v>1</v>
      </c>
      <c r="D27" s="3" t="s">
        <v>51</v>
      </c>
      <c r="E27" s="372"/>
      <c r="F27" s="372"/>
      <c r="G27" s="372"/>
      <c r="H27" s="372"/>
      <c r="I27" s="372"/>
      <c r="J27" s="372"/>
      <c r="K27" s="372"/>
      <c r="L27" s="372"/>
      <c r="M27" s="372"/>
      <c r="N27" s="372"/>
      <c r="O27" s="372"/>
      <c r="P27" s="372"/>
      <c r="Q27" s="372"/>
      <c r="R27" s="372"/>
      <c r="S27" s="372"/>
      <c r="T27" s="372"/>
      <c r="U27" s="372"/>
      <c r="V27" s="372"/>
    </row>
    <row r="28" spans="3:21" ht="15.75">
      <c r="C28" s="12"/>
      <c r="K28" s="58"/>
      <c r="M28" s="58"/>
      <c r="O28" s="58"/>
      <c r="Q28" s="58"/>
      <c r="S28" s="58"/>
      <c r="U28" s="58"/>
    </row>
    <row r="29" spans="4:15" ht="12.75">
      <c r="D29" s="82"/>
      <c r="K29" s="58"/>
      <c r="L29" s="58"/>
      <c r="M29" s="58"/>
      <c r="N29" s="58"/>
      <c r="O29" s="58"/>
    </row>
    <row r="30" spans="11:15" ht="12.75">
      <c r="K30" s="58"/>
      <c r="L30" s="58"/>
      <c r="M30" s="58"/>
      <c r="N30" s="58"/>
      <c r="O30" s="58"/>
    </row>
    <row r="31" spans="5:15" ht="12.75">
      <c r="E31" s="58"/>
      <c r="G31" s="58"/>
      <c r="H31" s="58"/>
      <c r="I31" s="58"/>
      <c r="J31" s="58"/>
      <c r="K31" s="58"/>
      <c r="L31" s="58"/>
      <c r="M31" s="58"/>
      <c r="N31" s="58"/>
      <c r="O31" s="58"/>
    </row>
  </sheetData>
  <sheetProtection/>
  <mergeCells count="1">
    <mergeCell ref="Q4:V6"/>
  </mergeCells>
  <printOptions/>
  <pageMargins left="0.5" right="0" top="0.5" bottom="0.5" header="0.5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29"/>
  <sheetViews>
    <sheetView zoomScalePageLayoutView="0" workbookViewId="0" topLeftCell="C1">
      <pane xSplit="2" ySplit="9" topLeftCell="E11" activePane="bottomRight" state="frozen"/>
      <selection pane="topLeft" activeCell="C1" sqref="C1"/>
      <selection pane="topRight" activeCell="E1" sqref="E1"/>
      <selection pane="bottomLeft" activeCell="C10" sqref="C10"/>
      <selection pane="bottomRight" activeCell="S13" sqref="S13"/>
    </sheetView>
  </sheetViews>
  <sheetFormatPr defaultColWidth="9.140625" defaultRowHeight="12.75"/>
  <cols>
    <col min="1" max="1" width="2.7109375" style="3" customWidth="1"/>
    <col min="2" max="2" width="0.71875" style="3" customWidth="1"/>
    <col min="3" max="3" width="2.8515625" style="3" customWidth="1"/>
    <col min="4" max="4" width="38.8515625" style="3" customWidth="1"/>
    <col min="5" max="5" width="7.8515625" style="3" customWidth="1"/>
    <col min="6" max="6" width="1.421875" style="3" customWidth="1"/>
    <col min="7" max="7" width="7.8515625" style="3" customWidth="1"/>
    <col min="8" max="8" width="1.421875" style="3" customWidth="1"/>
    <col min="9" max="9" width="7.8515625" style="3" customWidth="1"/>
    <col min="10" max="10" width="1.421875" style="3" customWidth="1"/>
    <col min="11" max="11" width="7.8515625" style="3" customWidth="1"/>
    <col min="12" max="12" width="1.421875" style="3" customWidth="1"/>
    <col min="13" max="13" width="7.8515625" style="3" customWidth="1"/>
    <col min="14" max="14" width="1.421875" style="3" customWidth="1"/>
    <col min="15" max="15" width="7.8515625" style="3" customWidth="1"/>
    <col min="16" max="16" width="1.421875" style="3" customWidth="1"/>
    <col min="17" max="17" width="7.8515625" style="3" customWidth="1"/>
    <col min="18" max="18" width="1.421875" style="3" customWidth="1"/>
    <col min="19" max="19" width="7.8515625" style="3" customWidth="1"/>
    <col min="20" max="20" width="1.421875" style="3" customWidth="1"/>
    <col min="21" max="21" width="7.8515625" style="3" customWidth="1"/>
    <col min="22" max="22" width="1.421875" style="3" customWidth="1"/>
    <col min="23" max="23" width="10.00390625" style="3" customWidth="1"/>
    <col min="24" max="16384" width="9.140625" style="3" customWidth="1"/>
  </cols>
  <sheetData>
    <row r="1" spans="3:17" ht="38.25" customHeight="1">
      <c r="C1" s="331" t="s">
        <v>101</v>
      </c>
      <c r="K1" s="58"/>
      <c r="Q1" s="58"/>
    </row>
    <row r="2" spans="1:3" ht="4.5" customHeight="1">
      <c r="A2" s="59"/>
      <c r="B2" s="59"/>
      <c r="C2" s="59"/>
    </row>
    <row r="3" spans="1:4" ht="6" customHeight="1">
      <c r="A3" s="2"/>
      <c r="B3" s="2"/>
      <c r="D3" s="49" t="s">
        <v>1</v>
      </c>
    </row>
    <row r="4" spans="1:22" ht="12.75">
      <c r="A4" s="2"/>
      <c r="B4" s="7"/>
      <c r="C4" s="10"/>
      <c r="D4" s="60"/>
      <c r="E4" s="16"/>
      <c r="F4" s="60"/>
      <c r="G4" s="60"/>
      <c r="H4" s="60"/>
      <c r="I4" s="60"/>
      <c r="J4" s="61"/>
      <c r="K4" s="16"/>
      <c r="L4" s="60"/>
      <c r="M4" s="60"/>
      <c r="N4" s="60"/>
      <c r="O4" s="60"/>
      <c r="P4" s="61"/>
      <c r="Q4" s="16"/>
      <c r="R4" s="60"/>
      <c r="S4" s="60"/>
      <c r="T4" s="60"/>
      <c r="U4" s="60"/>
      <c r="V4" s="61"/>
    </row>
    <row r="5" spans="1:22" ht="15.75">
      <c r="A5" s="2"/>
      <c r="B5" s="15"/>
      <c r="C5" s="2"/>
      <c r="D5" s="62" t="s">
        <v>1</v>
      </c>
      <c r="E5" s="65" t="s">
        <v>102</v>
      </c>
      <c r="F5" s="63"/>
      <c r="G5" s="63"/>
      <c r="H5" s="64"/>
      <c r="I5" s="63"/>
      <c r="J5" s="63"/>
      <c r="K5" s="65" t="s">
        <v>103</v>
      </c>
      <c r="L5" s="63"/>
      <c r="M5" s="63"/>
      <c r="N5" s="64"/>
      <c r="O5" s="63"/>
      <c r="P5" s="66"/>
      <c r="Q5" s="65" t="s">
        <v>100</v>
      </c>
      <c r="R5" s="63"/>
      <c r="S5" s="63"/>
      <c r="T5" s="64"/>
      <c r="U5" s="63"/>
      <c r="V5" s="66"/>
    </row>
    <row r="6" spans="1:22" ht="12" customHeight="1">
      <c r="A6" s="2"/>
      <c r="B6" s="15"/>
      <c r="C6" s="2"/>
      <c r="D6" s="62" t="s">
        <v>37</v>
      </c>
      <c r="E6" s="68"/>
      <c r="F6" s="67"/>
      <c r="G6" s="67"/>
      <c r="H6" s="67"/>
      <c r="I6" s="67"/>
      <c r="J6" s="22"/>
      <c r="K6" s="68"/>
      <c r="L6" s="67"/>
      <c r="M6" s="67"/>
      <c r="N6" s="67"/>
      <c r="O6" s="67"/>
      <c r="P6" s="69"/>
      <c r="Q6" s="68"/>
      <c r="R6" s="67"/>
      <c r="S6" s="67"/>
      <c r="T6" s="67"/>
      <c r="U6" s="67"/>
      <c r="V6" s="69"/>
    </row>
    <row r="7" spans="1:22" ht="4.5" customHeight="1">
      <c r="A7" s="2"/>
      <c r="B7" s="15"/>
      <c r="C7" s="2"/>
      <c r="D7" s="62"/>
      <c r="E7" s="70"/>
      <c r="F7" s="22"/>
      <c r="G7" s="70"/>
      <c r="H7" s="22"/>
      <c r="I7" s="70"/>
      <c r="J7" s="60"/>
      <c r="K7" s="70"/>
      <c r="L7" s="22"/>
      <c r="M7" s="70"/>
      <c r="N7" s="22"/>
      <c r="O7" s="70"/>
      <c r="P7" s="61"/>
      <c r="Q7" s="70"/>
      <c r="R7" s="22"/>
      <c r="S7" s="70"/>
      <c r="T7" s="22"/>
      <c r="U7" s="70"/>
      <c r="V7" s="61"/>
    </row>
    <row r="8" spans="1:22" ht="25.5" customHeight="1">
      <c r="A8" s="2"/>
      <c r="B8" s="15"/>
      <c r="C8" s="2"/>
      <c r="D8" s="22"/>
      <c r="E8" s="71" t="s">
        <v>3</v>
      </c>
      <c r="F8" s="63"/>
      <c r="G8" s="71" t="s">
        <v>4</v>
      </c>
      <c r="H8" s="66"/>
      <c r="I8" s="72" t="s">
        <v>24</v>
      </c>
      <c r="J8" s="72"/>
      <c r="K8" s="71" t="s">
        <v>3</v>
      </c>
      <c r="L8" s="63"/>
      <c r="M8" s="71" t="s">
        <v>4</v>
      </c>
      <c r="N8" s="66"/>
      <c r="O8" s="72" t="s">
        <v>24</v>
      </c>
      <c r="P8" s="73"/>
      <c r="Q8" s="71" t="s">
        <v>3</v>
      </c>
      <c r="R8" s="63"/>
      <c r="S8" s="71" t="s">
        <v>4</v>
      </c>
      <c r="T8" s="66"/>
      <c r="U8" s="72" t="s">
        <v>24</v>
      </c>
      <c r="V8" s="73"/>
    </row>
    <row r="9" spans="1:22" ht="4.5" customHeight="1">
      <c r="A9" s="2"/>
      <c r="B9" s="8"/>
      <c r="C9" s="9"/>
      <c r="D9" s="67"/>
      <c r="E9" s="68"/>
      <c r="F9" s="74"/>
      <c r="G9" s="68"/>
      <c r="H9" s="74"/>
      <c r="I9" s="70"/>
      <c r="J9" s="22"/>
      <c r="K9" s="68"/>
      <c r="L9" s="74"/>
      <c r="M9" s="68"/>
      <c r="N9" s="74"/>
      <c r="O9" s="70"/>
      <c r="P9" s="69"/>
      <c r="Q9" s="68"/>
      <c r="R9" s="74"/>
      <c r="S9" s="68"/>
      <c r="T9" s="74"/>
      <c r="U9" s="68"/>
      <c r="V9" s="74"/>
    </row>
    <row r="10" spans="1:22" s="82" customFormat="1" ht="31.5" customHeight="1">
      <c r="A10" s="75"/>
      <c r="B10" s="76"/>
      <c r="C10" s="77" t="s">
        <v>9</v>
      </c>
      <c r="D10" s="78"/>
      <c r="E10" s="196">
        <f>SUM(E11:E21)</f>
        <v>26435</v>
      </c>
      <c r="F10" s="197"/>
      <c r="G10" s="196">
        <f>SUM(G11:G21)</f>
        <v>39262</v>
      </c>
      <c r="H10" s="200"/>
      <c r="I10" s="196">
        <f>SUM(E10+G10)</f>
        <v>65697</v>
      </c>
      <c r="J10" s="199"/>
      <c r="K10" s="196">
        <f>SUM(K11:K21)</f>
        <v>23107</v>
      </c>
      <c r="L10" s="197"/>
      <c r="M10" s="196">
        <f>SUM(M11:M21)</f>
        <v>32654</v>
      </c>
      <c r="N10" s="200">
        <v>65089</v>
      </c>
      <c r="O10" s="196">
        <f>SUM(K10+M10)</f>
        <v>55761</v>
      </c>
      <c r="P10" s="199"/>
      <c r="Q10" s="196">
        <f>SUM(Q11:Q21)</f>
        <v>22774</v>
      </c>
      <c r="R10" s="197"/>
      <c r="S10" s="196">
        <f>SUM(S11:S21)</f>
        <v>32595</v>
      </c>
      <c r="T10" s="198"/>
      <c r="U10" s="196">
        <f>SUM(U11:U21)</f>
        <v>55369</v>
      </c>
      <c r="V10" s="81"/>
    </row>
    <row r="11" spans="1:24" ht="21.75" customHeight="1">
      <c r="A11" s="2"/>
      <c r="B11" s="15"/>
      <c r="C11" s="2"/>
      <c r="D11" s="22" t="s">
        <v>38</v>
      </c>
      <c r="E11" s="21">
        <v>1231</v>
      </c>
      <c r="F11" s="83"/>
      <c r="G11" s="84">
        <v>2861</v>
      </c>
      <c r="H11" s="84"/>
      <c r="I11" s="203">
        <f aca="true" t="shared" si="0" ref="I11:I22">SUM(E11+G11)</f>
        <v>4092</v>
      </c>
      <c r="J11" s="83"/>
      <c r="K11" s="21">
        <v>1400</v>
      </c>
      <c r="L11" s="83"/>
      <c r="M11" s="84">
        <v>3031</v>
      </c>
      <c r="N11" s="84"/>
      <c r="O11" s="203">
        <f aca="true" t="shared" si="1" ref="O11:O22">SUM(K11+M11)</f>
        <v>4431</v>
      </c>
      <c r="P11" s="83"/>
      <c r="Q11" s="21">
        <f>1312+62+26</f>
        <v>1400</v>
      </c>
      <c r="R11" s="83"/>
      <c r="S11" s="84">
        <f>2659+280+35</f>
        <v>2974</v>
      </c>
      <c r="T11" s="83"/>
      <c r="U11" s="84">
        <f>+Q11+S11</f>
        <v>4374</v>
      </c>
      <c r="V11" s="83"/>
      <c r="X11" s="58"/>
    </row>
    <row r="12" spans="1:22" ht="21.75" customHeight="1">
      <c r="A12" s="2"/>
      <c r="B12" s="15"/>
      <c r="C12" s="2"/>
      <c r="D12" s="22" t="s">
        <v>39</v>
      </c>
      <c r="E12" s="21">
        <v>4015</v>
      </c>
      <c r="F12" s="83"/>
      <c r="G12" s="84">
        <v>2150</v>
      </c>
      <c r="H12" s="84"/>
      <c r="I12" s="203">
        <f t="shared" si="0"/>
        <v>6165</v>
      </c>
      <c r="J12" s="83"/>
      <c r="K12" s="21">
        <v>3420</v>
      </c>
      <c r="L12" s="83"/>
      <c r="M12" s="84">
        <v>1515</v>
      </c>
      <c r="N12" s="84"/>
      <c r="O12" s="203">
        <f t="shared" si="1"/>
        <v>4935</v>
      </c>
      <c r="P12" s="83"/>
      <c r="Q12" s="21">
        <v>3336</v>
      </c>
      <c r="R12" s="83"/>
      <c r="S12" s="84">
        <v>1388</v>
      </c>
      <c r="T12" s="83"/>
      <c r="U12" s="84">
        <f aca="true" t="shared" si="2" ref="U12:U22">+Q12+S12</f>
        <v>4724</v>
      </c>
      <c r="V12" s="83"/>
    </row>
    <row r="13" spans="1:26" ht="21.75" customHeight="1">
      <c r="A13" s="2"/>
      <c r="B13" s="15"/>
      <c r="C13" s="2"/>
      <c r="D13" s="22" t="s">
        <v>40</v>
      </c>
      <c r="E13" s="21">
        <v>18498</v>
      </c>
      <c r="F13" s="83"/>
      <c r="G13" s="21">
        <v>30032</v>
      </c>
      <c r="H13" s="84"/>
      <c r="I13" s="203">
        <f t="shared" si="0"/>
        <v>48530</v>
      </c>
      <c r="J13" s="83"/>
      <c r="K13" s="21">
        <v>15762</v>
      </c>
      <c r="L13" s="83"/>
      <c r="M13" s="21">
        <v>24480</v>
      </c>
      <c r="N13" s="84"/>
      <c r="O13" s="203">
        <f t="shared" si="1"/>
        <v>40242</v>
      </c>
      <c r="P13" s="83"/>
      <c r="Q13" s="21">
        <v>15034</v>
      </c>
      <c r="R13" s="83"/>
      <c r="S13" s="21">
        <v>24454</v>
      </c>
      <c r="T13" s="83"/>
      <c r="U13" s="84">
        <f t="shared" si="2"/>
        <v>39488</v>
      </c>
      <c r="V13" s="83"/>
      <c r="Y13" s="58"/>
      <c r="Z13" s="58"/>
    </row>
    <row r="14" spans="1:26" ht="21.75" customHeight="1">
      <c r="A14" s="2"/>
      <c r="B14" s="15"/>
      <c r="C14" s="2"/>
      <c r="D14" s="22" t="s">
        <v>41</v>
      </c>
      <c r="E14" s="21">
        <v>103</v>
      </c>
      <c r="F14" s="83"/>
      <c r="G14" s="84">
        <v>447</v>
      </c>
      <c r="H14" s="84"/>
      <c r="I14" s="203">
        <f t="shared" si="0"/>
        <v>550</v>
      </c>
      <c r="J14" s="83"/>
      <c r="K14" s="21">
        <v>90</v>
      </c>
      <c r="L14" s="83"/>
      <c r="M14" s="84">
        <v>389</v>
      </c>
      <c r="N14" s="84"/>
      <c r="O14" s="203">
        <f t="shared" si="1"/>
        <v>479</v>
      </c>
      <c r="P14" s="83"/>
      <c r="Q14" s="21">
        <f>91+26</f>
        <v>117</v>
      </c>
      <c r="R14" s="83"/>
      <c r="S14" s="84">
        <f>354+13</f>
        <v>367</v>
      </c>
      <c r="T14" s="83">
        <v>13</v>
      </c>
      <c r="U14" s="84">
        <f t="shared" si="2"/>
        <v>484</v>
      </c>
      <c r="V14" s="83"/>
      <c r="Y14" s="58"/>
      <c r="Z14" s="58"/>
    </row>
    <row r="15" spans="1:22" ht="21.75" customHeight="1">
      <c r="A15" s="2"/>
      <c r="B15" s="15"/>
      <c r="C15" s="2"/>
      <c r="D15" s="22" t="s">
        <v>42</v>
      </c>
      <c r="E15" s="21">
        <v>199</v>
      </c>
      <c r="F15" s="83"/>
      <c r="G15" s="84">
        <v>166</v>
      </c>
      <c r="H15" s="84"/>
      <c r="I15" s="203">
        <f t="shared" si="0"/>
        <v>365</v>
      </c>
      <c r="J15" s="83"/>
      <c r="K15" s="21">
        <v>200</v>
      </c>
      <c r="L15" s="83"/>
      <c r="M15" s="84">
        <v>166</v>
      </c>
      <c r="N15" s="84"/>
      <c r="O15" s="203">
        <f t="shared" si="1"/>
        <v>366</v>
      </c>
      <c r="P15" s="83"/>
      <c r="Q15" s="21">
        <f>227+82</f>
        <v>309</v>
      </c>
      <c r="R15" s="83"/>
      <c r="S15" s="84">
        <f>114+12</f>
        <v>126</v>
      </c>
      <c r="T15" s="83"/>
      <c r="U15" s="84">
        <f t="shared" si="2"/>
        <v>435</v>
      </c>
      <c r="V15" s="83"/>
    </row>
    <row r="16" spans="1:22" ht="21.75" customHeight="1">
      <c r="A16" s="2"/>
      <c r="B16" s="15"/>
      <c r="C16" s="2"/>
      <c r="D16" s="85" t="s">
        <v>43</v>
      </c>
      <c r="E16" s="21">
        <v>312</v>
      </c>
      <c r="F16" s="83"/>
      <c r="G16" s="84">
        <v>638</v>
      </c>
      <c r="H16" s="84"/>
      <c r="I16" s="203">
        <f t="shared" si="0"/>
        <v>950</v>
      </c>
      <c r="J16" s="83"/>
      <c r="K16" s="21">
        <v>283</v>
      </c>
      <c r="L16" s="83"/>
      <c r="M16" s="84">
        <v>489</v>
      </c>
      <c r="N16" s="84"/>
      <c r="O16" s="203">
        <f t="shared" si="1"/>
        <v>772</v>
      </c>
      <c r="P16" s="83"/>
      <c r="Q16" s="21">
        <v>248</v>
      </c>
      <c r="R16" s="83"/>
      <c r="S16" s="84">
        <v>473</v>
      </c>
      <c r="T16" s="83"/>
      <c r="U16" s="84">
        <f t="shared" si="2"/>
        <v>721</v>
      </c>
      <c r="V16" s="83"/>
    </row>
    <row r="17" spans="1:22" ht="21.75" customHeight="1">
      <c r="A17" s="2"/>
      <c r="B17" s="15"/>
      <c r="C17" s="2"/>
      <c r="D17" s="22" t="s">
        <v>44</v>
      </c>
      <c r="E17" s="21">
        <v>284</v>
      </c>
      <c r="F17" s="83"/>
      <c r="G17" s="84">
        <v>469</v>
      </c>
      <c r="H17" s="84"/>
      <c r="I17" s="203">
        <f t="shared" si="0"/>
        <v>753</v>
      </c>
      <c r="J17" s="83"/>
      <c r="K17" s="21">
        <v>289</v>
      </c>
      <c r="L17" s="83"/>
      <c r="M17" s="84">
        <v>388</v>
      </c>
      <c r="N17" s="84"/>
      <c r="O17" s="203">
        <f t="shared" si="1"/>
        <v>677</v>
      </c>
      <c r="P17" s="83"/>
      <c r="Q17" s="21">
        <v>265</v>
      </c>
      <c r="R17" s="83"/>
      <c r="S17" s="84">
        <v>354</v>
      </c>
      <c r="T17" s="83"/>
      <c r="U17" s="84">
        <f t="shared" si="2"/>
        <v>619</v>
      </c>
      <c r="V17" s="83"/>
    </row>
    <row r="18" spans="1:22" ht="21.75" customHeight="1">
      <c r="A18" s="2"/>
      <c r="B18" s="15"/>
      <c r="C18" s="2"/>
      <c r="D18" s="22" t="s">
        <v>45</v>
      </c>
      <c r="E18" s="21">
        <v>720</v>
      </c>
      <c r="F18" s="83"/>
      <c r="G18" s="84">
        <v>1031</v>
      </c>
      <c r="H18" s="84"/>
      <c r="I18" s="203">
        <f t="shared" si="0"/>
        <v>1751</v>
      </c>
      <c r="J18" s="83"/>
      <c r="K18" s="21">
        <v>595</v>
      </c>
      <c r="L18" s="83"/>
      <c r="M18" s="84">
        <v>857</v>
      </c>
      <c r="N18" s="84"/>
      <c r="O18" s="203">
        <f t="shared" si="1"/>
        <v>1452</v>
      </c>
      <c r="P18" s="83"/>
      <c r="Q18" s="21">
        <v>484</v>
      </c>
      <c r="R18" s="83"/>
      <c r="S18" s="84">
        <v>814</v>
      </c>
      <c r="T18" s="83"/>
      <c r="U18" s="84">
        <f t="shared" si="2"/>
        <v>1298</v>
      </c>
      <c r="V18" s="83"/>
    </row>
    <row r="19" spans="1:22" ht="21.75" customHeight="1">
      <c r="A19" s="2"/>
      <c r="B19" s="15"/>
      <c r="C19" s="2"/>
      <c r="D19" s="22" t="s">
        <v>46</v>
      </c>
      <c r="E19" s="21">
        <v>380</v>
      </c>
      <c r="F19" s="83"/>
      <c r="G19" s="84">
        <v>158</v>
      </c>
      <c r="H19" s="84"/>
      <c r="I19" s="203">
        <f t="shared" si="0"/>
        <v>538</v>
      </c>
      <c r="J19" s="83"/>
      <c r="K19" s="21">
        <v>287</v>
      </c>
      <c r="L19" s="83"/>
      <c r="M19" s="84">
        <v>84</v>
      </c>
      <c r="N19" s="84"/>
      <c r="O19" s="203">
        <f t="shared" si="1"/>
        <v>371</v>
      </c>
      <c r="P19" s="83"/>
      <c r="Q19" s="21">
        <f>206+325</f>
        <v>531</v>
      </c>
      <c r="R19" s="83"/>
      <c r="S19" s="84">
        <f>56+204</f>
        <v>260</v>
      </c>
      <c r="T19" s="83"/>
      <c r="U19" s="84">
        <f t="shared" si="2"/>
        <v>791</v>
      </c>
      <c r="V19" s="83"/>
    </row>
    <row r="20" spans="1:22" ht="21.75" customHeight="1">
      <c r="A20" s="2"/>
      <c r="B20" s="15"/>
      <c r="C20" s="2"/>
      <c r="D20" s="22" t="s">
        <v>47</v>
      </c>
      <c r="E20" s="21">
        <v>206</v>
      </c>
      <c r="F20" s="83"/>
      <c r="G20" s="84">
        <v>130</v>
      </c>
      <c r="H20" s="84"/>
      <c r="I20" s="203">
        <f t="shared" si="0"/>
        <v>336</v>
      </c>
      <c r="J20" s="83"/>
      <c r="K20" s="21">
        <v>254</v>
      </c>
      <c r="L20" s="83"/>
      <c r="M20" s="84">
        <v>136</v>
      </c>
      <c r="N20" s="84">
        <v>293</v>
      </c>
      <c r="O20" s="203">
        <f t="shared" si="1"/>
        <v>390</v>
      </c>
      <c r="P20" s="83"/>
      <c r="Q20" s="21">
        <f>185+186</f>
        <v>371</v>
      </c>
      <c r="R20" s="83"/>
      <c r="S20" s="84">
        <f>171+63</f>
        <v>234</v>
      </c>
      <c r="T20" s="83"/>
      <c r="U20" s="84">
        <f t="shared" si="2"/>
        <v>605</v>
      </c>
      <c r="V20" s="83"/>
    </row>
    <row r="21" spans="1:25" ht="21.75" customHeight="1">
      <c r="A21" s="2"/>
      <c r="B21" s="15"/>
      <c r="C21" s="2"/>
      <c r="D21" s="22" t="s">
        <v>48</v>
      </c>
      <c r="E21" s="21">
        <v>487</v>
      </c>
      <c r="F21" s="83"/>
      <c r="G21" s="84">
        <v>1180</v>
      </c>
      <c r="H21" s="84"/>
      <c r="I21" s="203">
        <f t="shared" si="0"/>
        <v>1667</v>
      </c>
      <c r="J21" s="83"/>
      <c r="K21" s="21">
        <v>527</v>
      </c>
      <c r="L21" s="83"/>
      <c r="M21" s="84">
        <v>1119</v>
      </c>
      <c r="N21" s="84"/>
      <c r="O21" s="203">
        <f t="shared" si="1"/>
        <v>1646</v>
      </c>
      <c r="P21" s="83"/>
      <c r="Q21" s="21">
        <v>679</v>
      </c>
      <c r="R21" s="83"/>
      <c r="S21" s="84">
        <v>1151</v>
      </c>
      <c r="T21" s="83"/>
      <c r="U21" s="84">
        <f t="shared" si="2"/>
        <v>1830</v>
      </c>
      <c r="V21" s="83"/>
      <c r="X21" s="58"/>
      <c r="Y21" s="58"/>
    </row>
    <row r="22" spans="1:25" s="82" customFormat="1" ht="21.75" customHeight="1">
      <c r="A22" s="75"/>
      <c r="B22" s="76"/>
      <c r="C22" s="77" t="s">
        <v>49</v>
      </c>
      <c r="D22" s="77"/>
      <c r="E22" s="86">
        <v>702</v>
      </c>
      <c r="F22" s="79"/>
      <c r="G22" s="80">
        <v>383</v>
      </c>
      <c r="H22" s="80"/>
      <c r="I22" s="202">
        <f t="shared" si="0"/>
        <v>1085</v>
      </c>
      <c r="J22" s="79"/>
      <c r="K22" s="86">
        <v>866</v>
      </c>
      <c r="L22" s="79"/>
      <c r="M22" s="80">
        <v>480</v>
      </c>
      <c r="N22" s="80"/>
      <c r="O22" s="202">
        <f t="shared" si="1"/>
        <v>1346</v>
      </c>
      <c r="P22" s="79"/>
      <c r="Q22" s="86">
        <f>486+74+254</f>
        <v>814</v>
      </c>
      <c r="R22" s="79"/>
      <c r="S22" s="80">
        <f>132+25+284</f>
        <v>441</v>
      </c>
      <c r="T22" s="79"/>
      <c r="U22" s="80">
        <f t="shared" si="2"/>
        <v>1255</v>
      </c>
      <c r="V22" s="79"/>
      <c r="X22" s="174"/>
      <c r="Y22" s="174"/>
    </row>
    <row r="23" spans="1:22" ht="11.25" customHeight="1">
      <c r="A23" s="2"/>
      <c r="B23" s="8"/>
      <c r="C23" s="2"/>
      <c r="D23" s="22"/>
      <c r="E23" s="21"/>
      <c r="F23" s="87"/>
      <c r="G23" s="88"/>
      <c r="H23" s="84"/>
      <c r="I23" s="5"/>
      <c r="J23" s="87"/>
      <c r="K23" s="21"/>
      <c r="L23" s="87"/>
      <c r="M23" s="88"/>
      <c r="N23" s="84"/>
      <c r="O23" s="5"/>
      <c r="P23" s="87"/>
      <c r="Q23" s="21"/>
      <c r="R23" s="87"/>
      <c r="S23" s="88"/>
      <c r="T23" s="83"/>
      <c r="U23" s="4"/>
      <c r="V23" s="83"/>
    </row>
    <row r="24" spans="1:26" ht="28.5" customHeight="1">
      <c r="A24" s="2"/>
      <c r="B24" s="15"/>
      <c r="C24" s="10"/>
      <c r="D24" s="180" t="s">
        <v>12</v>
      </c>
      <c r="E24" s="181">
        <f>E10+E22</f>
        <v>27137</v>
      </c>
      <c r="F24" s="182"/>
      <c r="G24" s="181">
        <f>G10+G22</f>
        <v>39645</v>
      </c>
      <c r="H24" s="182"/>
      <c r="I24" s="183">
        <f>I10+I22</f>
        <v>66782</v>
      </c>
      <c r="J24" s="183"/>
      <c r="K24" s="181">
        <f>K10+K22</f>
        <v>23973</v>
      </c>
      <c r="L24" s="182"/>
      <c r="M24" s="181">
        <f>M10+M22</f>
        <v>33134</v>
      </c>
      <c r="N24" s="182"/>
      <c r="O24" s="204">
        <f>O10+O22</f>
        <v>57107</v>
      </c>
      <c r="P24" s="205"/>
      <c r="Q24" s="181">
        <f>Q10+Q22</f>
        <v>23588</v>
      </c>
      <c r="R24" s="182"/>
      <c r="S24" s="181">
        <f>S10+S22</f>
        <v>33036</v>
      </c>
      <c r="T24" s="182"/>
      <c r="U24" s="183">
        <f>U10+U22</f>
        <v>56624</v>
      </c>
      <c r="V24" s="89"/>
      <c r="X24" s="58"/>
      <c r="Y24" s="58"/>
      <c r="Z24" s="58"/>
    </row>
    <row r="25" spans="1:26" ht="22.5" customHeight="1">
      <c r="A25" s="2"/>
      <c r="B25" s="8"/>
      <c r="C25" s="9"/>
      <c r="D25" s="9" t="s">
        <v>50</v>
      </c>
      <c r="E25" s="5">
        <v>10101</v>
      </c>
      <c r="F25" s="6"/>
      <c r="G25" s="5">
        <v>8310</v>
      </c>
      <c r="H25" s="6"/>
      <c r="I25" s="5">
        <v>18411</v>
      </c>
      <c r="J25" s="6"/>
      <c r="K25" s="5">
        <v>9714</v>
      </c>
      <c r="L25" s="6"/>
      <c r="M25" s="5">
        <v>7213</v>
      </c>
      <c r="N25" s="6"/>
      <c r="O25" s="5">
        <v>16927</v>
      </c>
      <c r="P25" s="6"/>
      <c r="Q25" s="5">
        <v>9355</v>
      </c>
      <c r="R25" s="6"/>
      <c r="S25" s="5">
        <v>8221</v>
      </c>
      <c r="T25" s="6"/>
      <c r="U25" s="5">
        <f>+Q25+S25</f>
        <v>17576</v>
      </c>
      <c r="V25" s="6"/>
      <c r="X25" s="58"/>
      <c r="Y25" s="58"/>
      <c r="Z25" s="58"/>
    </row>
    <row r="27" spans="3:21" ht="15.75">
      <c r="C27" s="12">
        <v>1</v>
      </c>
      <c r="D27" s="3" t="s">
        <v>51</v>
      </c>
      <c r="Q27" s="58"/>
      <c r="S27" s="58"/>
      <c r="U27" s="58"/>
    </row>
    <row r="28" spans="3:21" ht="15.75">
      <c r="C28" s="12"/>
      <c r="Q28" s="58"/>
      <c r="S28" s="58"/>
      <c r="U28" s="58"/>
    </row>
    <row r="29" ht="12.75">
      <c r="D29" s="82"/>
    </row>
  </sheetData>
  <sheetProtection/>
  <printOptions/>
  <pageMargins left="0.5" right="0.5" top="0.5" bottom="0.5" header="0.5" footer="0.5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Y29"/>
  <sheetViews>
    <sheetView zoomScalePageLayoutView="0" workbookViewId="0" topLeftCell="A1">
      <pane xSplit="2" ySplit="4" topLeftCell="E7" activePane="bottomRight" state="frozen"/>
      <selection pane="topLeft" activeCell="A1" sqref="A1"/>
      <selection pane="topRight" activeCell="C1" sqref="C1"/>
      <selection pane="bottomLeft" activeCell="A5" sqref="A5"/>
      <selection pane="bottomRight" activeCell="M15" sqref="M15"/>
    </sheetView>
  </sheetViews>
  <sheetFormatPr defaultColWidth="9.140625" defaultRowHeight="12.75"/>
  <cols>
    <col min="1" max="1" width="0.85546875" style="309" customWidth="1"/>
    <col min="2" max="2" width="46.00390625" style="309" customWidth="1"/>
    <col min="3" max="11" width="9.28125" style="309" customWidth="1"/>
    <col min="12" max="16384" width="9.140625" style="309" customWidth="1"/>
  </cols>
  <sheetData>
    <row r="1" spans="1:11" s="285" customFormat="1" ht="17.25" customHeight="1">
      <c r="A1" s="329" t="s">
        <v>117</v>
      </c>
      <c r="H1" s="286"/>
      <c r="I1" s="287"/>
      <c r="J1" s="286"/>
      <c r="K1" s="286"/>
    </row>
    <row r="2" s="285" customFormat="1" ht="14.25" customHeight="1"/>
    <row r="3" spans="1:11" s="285" customFormat="1" ht="19.5" customHeight="1">
      <c r="A3" s="288"/>
      <c r="B3" s="446" t="s">
        <v>72</v>
      </c>
      <c r="C3" s="448">
        <v>2008</v>
      </c>
      <c r="D3" s="449"/>
      <c r="E3" s="449"/>
      <c r="F3" s="448" t="s">
        <v>106</v>
      </c>
      <c r="G3" s="449"/>
      <c r="H3" s="449"/>
      <c r="I3" s="448" t="s">
        <v>107</v>
      </c>
      <c r="J3" s="449"/>
      <c r="K3" s="450"/>
    </row>
    <row r="4" spans="1:11" s="285" customFormat="1" ht="22.5" customHeight="1">
      <c r="A4" s="290"/>
      <c r="B4" s="447"/>
      <c r="C4" s="289" t="s">
        <v>3</v>
      </c>
      <c r="D4" s="289" t="s">
        <v>4</v>
      </c>
      <c r="E4" s="289" t="s">
        <v>24</v>
      </c>
      <c r="F4" s="289" t="s">
        <v>3</v>
      </c>
      <c r="G4" s="289" t="s">
        <v>4</v>
      </c>
      <c r="H4" s="291" t="s">
        <v>24</v>
      </c>
      <c r="I4" s="289" t="s">
        <v>3</v>
      </c>
      <c r="J4" s="289" t="s">
        <v>4</v>
      </c>
      <c r="K4" s="291" t="s">
        <v>24</v>
      </c>
    </row>
    <row r="5" spans="1:11" s="285" customFormat="1" ht="18.75" customHeight="1">
      <c r="A5" s="292"/>
      <c r="B5" s="293" t="s">
        <v>27</v>
      </c>
      <c r="C5" s="311">
        <v>9</v>
      </c>
      <c r="D5" s="311">
        <v>2</v>
      </c>
      <c r="E5" s="312">
        <f>SUM(C5:D5)</f>
        <v>11</v>
      </c>
      <c r="F5" s="311">
        <v>4</v>
      </c>
      <c r="G5" s="311">
        <v>1</v>
      </c>
      <c r="H5" s="313">
        <f>SUM(F5:G5)</f>
        <v>5</v>
      </c>
      <c r="I5" s="311">
        <f>7+5</f>
        <v>12</v>
      </c>
      <c r="J5" s="311">
        <v>4</v>
      </c>
      <c r="K5" s="313">
        <f>SUM(I5:J5)</f>
        <v>16</v>
      </c>
    </row>
    <row r="6" spans="1:11" s="285" customFormat="1" ht="18.75" customHeight="1">
      <c r="A6" s="292"/>
      <c r="B6" s="293" t="s">
        <v>73</v>
      </c>
      <c r="C6" s="324" t="s">
        <v>83</v>
      </c>
      <c r="D6" s="324" t="s">
        <v>83</v>
      </c>
      <c r="E6" s="324" t="s">
        <v>83</v>
      </c>
      <c r="F6" s="324" t="s">
        <v>83</v>
      </c>
      <c r="G6" s="324" t="s">
        <v>83</v>
      </c>
      <c r="H6" s="324" t="s">
        <v>83</v>
      </c>
      <c r="I6" s="324" t="s">
        <v>83</v>
      </c>
      <c r="J6" s="324" t="s">
        <v>83</v>
      </c>
      <c r="K6" s="325" t="s">
        <v>83</v>
      </c>
    </row>
    <row r="7" spans="1:13" s="285" customFormat="1" ht="18.75" customHeight="1">
      <c r="A7" s="292"/>
      <c r="B7" s="293" t="s">
        <v>9</v>
      </c>
      <c r="C7" s="314">
        <f>11128+22</f>
        <v>11150</v>
      </c>
      <c r="D7" s="315">
        <f>8684+2</f>
        <v>8686</v>
      </c>
      <c r="E7" s="312">
        <f>SUM(C7:D7)</f>
        <v>19836</v>
      </c>
      <c r="F7" s="314">
        <v>10524</v>
      </c>
      <c r="G7" s="315">
        <v>7238</v>
      </c>
      <c r="H7" s="314">
        <f>SUM(F7:G7)</f>
        <v>17762</v>
      </c>
      <c r="I7" s="314">
        <v>10034</v>
      </c>
      <c r="J7" s="315">
        <v>8294</v>
      </c>
      <c r="K7" s="314">
        <f>SUM(I7:J7)</f>
        <v>18328</v>
      </c>
      <c r="M7" s="328"/>
    </row>
    <row r="8" spans="1:13" s="296" customFormat="1" ht="18.75" customHeight="1">
      <c r="A8" s="294"/>
      <c r="B8" s="295" t="s">
        <v>74</v>
      </c>
      <c r="C8" s="324" t="s">
        <v>83</v>
      </c>
      <c r="D8" s="324" t="s">
        <v>83</v>
      </c>
      <c r="E8" s="324" t="s">
        <v>83</v>
      </c>
      <c r="F8" s="324" t="s">
        <v>83</v>
      </c>
      <c r="G8" s="324" t="s">
        <v>83</v>
      </c>
      <c r="H8" s="324" t="s">
        <v>83</v>
      </c>
      <c r="I8" s="324" t="s">
        <v>83</v>
      </c>
      <c r="J8" s="324" t="s">
        <v>83</v>
      </c>
      <c r="K8" s="325" t="s">
        <v>83</v>
      </c>
      <c r="M8" s="285"/>
    </row>
    <row r="9" spans="1:11" s="296" customFormat="1" ht="18.75" customHeight="1">
      <c r="A9" s="294"/>
      <c r="B9" s="295" t="s">
        <v>75</v>
      </c>
      <c r="C9" s="316">
        <v>388</v>
      </c>
      <c r="D9" s="317">
        <v>892</v>
      </c>
      <c r="E9" s="312">
        <f aca="true" t="shared" si="0" ref="E9:E22">SUM(C9:D9)</f>
        <v>1280</v>
      </c>
      <c r="F9" s="316">
        <v>336</v>
      </c>
      <c r="G9" s="317">
        <v>869</v>
      </c>
      <c r="H9" s="316">
        <f aca="true" t="shared" si="1" ref="H9:H22">SUM(F9:G9)</f>
        <v>1205</v>
      </c>
      <c r="I9" s="316">
        <v>309</v>
      </c>
      <c r="J9" s="317">
        <v>940</v>
      </c>
      <c r="K9" s="316">
        <f aca="true" t="shared" si="2" ref="K9:K22">SUM(I9:J9)</f>
        <v>1249</v>
      </c>
    </row>
    <row r="10" spans="1:11" s="296" customFormat="1" ht="18.75" customHeight="1">
      <c r="A10" s="294"/>
      <c r="B10" s="295" t="s">
        <v>76</v>
      </c>
      <c r="C10" s="316">
        <f>10168+18</f>
        <v>10186</v>
      </c>
      <c r="D10" s="317">
        <f>7772+2</f>
        <v>7774</v>
      </c>
      <c r="E10" s="312">
        <f t="shared" si="0"/>
        <v>17960</v>
      </c>
      <c r="F10" s="316">
        <v>9564</v>
      </c>
      <c r="G10" s="317">
        <v>6357</v>
      </c>
      <c r="H10" s="316">
        <f t="shared" si="1"/>
        <v>15921</v>
      </c>
      <c r="I10" s="316">
        <v>9069</v>
      </c>
      <c r="J10" s="317">
        <v>7317</v>
      </c>
      <c r="K10" s="316">
        <f t="shared" si="2"/>
        <v>16386</v>
      </c>
    </row>
    <row r="11" spans="1:11" s="296" customFormat="1" ht="18.75" customHeight="1">
      <c r="A11" s="294"/>
      <c r="B11" s="295" t="s">
        <v>77</v>
      </c>
      <c r="C11" s="316">
        <f>572+4</f>
        <v>576</v>
      </c>
      <c r="D11" s="317">
        <v>20</v>
      </c>
      <c r="E11" s="312">
        <f t="shared" si="0"/>
        <v>596</v>
      </c>
      <c r="F11" s="316">
        <v>624</v>
      </c>
      <c r="G11" s="317">
        <v>12</v>
      </c>
      <c r="H11" s="316">
        <f t="shared" si="1"/>
        <v>636</v>
      </c>
      <c r="I11" s="316">
        <v>656</v>
      </c>
      <c r="J11" s="317">
        <v>37</v>
      </c>
      <c r="K11" s="316">
        <f t="shared" si="2"/>
        <v>693</v>
      </c>
    </row>
    <row r="12" spans="1:11" s="285" customFormat="1" ht="18.75" customHeight="1">
      <c r="A12" s="292"/>
      <c r="B12" s="293" t="s">
        <v>78</v>
      </c>
      <c r="C12" s="314">
        <v>3</v>
      </c>
      <c r="D12" s="324" t="s">
        <v>83</v>
      </c>
      <c r="E12" s="312">
        <f t="shared" si="0"/>
        <v>3</v>
      </c>
      <c r="F12" s="314">
        <v>2</v>
      </c>
      <c r="G12" s="324" t="s">
        <v>83</v>
      </c>
      <c r="H12" s="314">
        <f t="shared" si="1"/>
        <v>2</v>
      </c>
      <c r="I12" s="314">
        <v>3</v>
      </c>
      <c r="J12" s="324" t="s">
        <v>83</v>
      </c>
      <c r="K12" s="314">
        <f t="shared" si="2"/>
        <v>3</v>
      </c>
    </row>
    <row r="13" spans="1:13" s="285" customFormat="1" ht="18.75" customHeight="1">
      <c r="A13" s="292"/>
      <c r="B13" s="293" t="s">
        <v>11</v>
      </c>
      <c r="C13" s="314">
        <v>1566</v>
      </c>
      <c r="D13" s="315">
        <v>5</v>
      </c>
      <c r="E13" s="312">
        <f t="shared" si="0"/>
        <v>1571</v>
      </c>
      <c r="F13" s="314">
        <v>947</v>
      </c>
      <c r="G13" s="315">
        <v>7</v>
      </c>
      <c r="H13" s="314">
        <f t="shared" si="1"/>
        <v>954</v>
      </c>
      <c r="I13" s="314">
        <v>1521</v>
      </c>
      <c r="J13" s="315">
        <v>7</v>
      </c>
      <c r="K13" s="314">
        <f t="shared" si="2"/>
        <v>1528</v>
      </c>
      <c r="M13" s="328"/>
    </row>
    <row r="14" spans="1:25" s="285" customFormat="1" ht="27.75" customHeight="1">
      <c r="A14" s="292"/>
      <c r="B14" s="297" t="s">
        <v>79</v>
      </c>
      <c r="C14" s="319">
        <v>80</v>
      </c>
      <c r="D14" s="319">
        <v>21</v>
      </c>
      <c r="E14" s="318">
        <f t="shared" si="0"/>
        <v>101</v>
      </c>
      <c r="F14" s="319">
        <v>109</v>
      </c>
      <c r="G14" s="319">
        <v>21</v>
      </c>
      <c r="H14" s="320">
        <f t="shared" si="1"/>
        <v>130</v>
      </c>
      <c r="I14" s="319">
        <v>82</v>
      </c>
      <c r="J14" s="319">
        <v>14</v>
      </c>
      <c r="K14" s="320">
        <f t="shared" si="2"/>
        <v>96</v>
      </c>
      <c r="L14" s="298"/>
      <c r="M14" s="298"/>
      <c r="N14" s="298"/>
      <c r="O14" s="298"/>
      <c r="P14" s="298"/>
      <c r="Q14" s="298"/>
      <c r="R14" s="298"/>
      <c r="S14" s="298"/>
      <c r="T14" s="298"/>
      <c r="U14" s="298"/>
      <c r="V14" s="298"/>
      <c r="W14" s="298"/>
      <c r="X14" s="298"/>
      <c r="Y14" s="298"/>
    </row>
    <row r="15" spans="1:11" s="300" customFormat="1" ht="18.75" customHeight="1">
      <c r="A15" s="299"/>
      <c r="B15" s="293" t="s">
        <v>80</v>
      </c>
      <c r="C15" s="314">
        <v>247</v>
      </c>
      <c r="D15" s="315">
        <v>115</v>
      </c>
      <c r="E15" s="312">
        <f t="shared" si="0"/>
        <v>362</v>
      </c>
      <c r="F15" s="314">
        <v>140</v>
      </c>
      <c r="G15" s="315">
        <v>62</v>
      </c>
      <c r="H15" s="314">
        <f t="shared" si="1"/>
        <v>202</v>
      </c>
      <c r="I15" s="314">
        <v>198</v>
      </c>
      <c r="J15" s="315">
        <v>80</v>
      </c>
      <c r="K15" s="314">
        <f t="shared" si="2"/>
        <v>278</v>
      </c>
    </row>
    <row r="16" spans="1:11" s="300" customFormat="1" ht="18.75" customHeight="1">
      <c r="A16" s="299"/>
      <c r="B16" s="293" t="s">
        <v>34</v>
      </c>
      <c r="C16" s="314">
        <v>192</v>
      </c>
      <c r="D16" s="315">
        <v>23</v>
      </c>
      <c r="E16" s="312">
        <f t="shared" si="0"/>
        <v>215</v>
      </c>
      <c r="F16" s="314">
        <v>194</v>
      </c>
      <c r="G16" s="315">
        <v>23</v>
      </c>
      <c r="H16" s="314">
        <f t="shared" si="1"/>
        <v>217</v>
      </c>
      <c r="I16" s="314">
        <v>164</v>
      </c>
      <c r="J16" s="315">
        <v>29</v>
      </c>
      <c r="K16" s="314">
        <f t="shared" si="2"/>
        <v>193</v>
      </c>
    </row>
    <row r="17" spans="1:11" s="285" customFormat="1" ht="18.75" customHeight="1">
      <c r="A17" s="292"/>
      <c r="B17" s="293" t="s">
        <v>81</v>
      </c>
      <c r="C17" s="314">
        <v>61</v>
      </c>
      <c r="D17" s="315">
        <v>6</v>
      </c>
      <c r="E17" s="312">
        <f t="shared" si="0"/>
        <v>67</v>
      </c>
      <c r="F17" s="314">
        <v>68</v>
      </c>
      <c r="G17" s="315">
        <v>9</v>
      </c>
      <c r="H17" s="314">
        <f t="shared" si="1"/>
        <v>77</v>
      </c>
      <c r="I17" s="314">
        <v>84</v>
      </c>
      <c r="J17" s="315">
        <v>10</v>
      </c>
      <c r="K17" s="314">
        <f t="shared" si="2"/>
        <v>94</v>
      </c>
    </row>
    <row r="18" spans="1:11" s="302" customFormat="1" ht="18.75" customHeight="1">
      <c r="A18" s="301"/>
      <c r="B18" s="293" t="s">
        <v>22</v>
      </c>
      <c r="C18" s="314">
        <v>255</v>
      </c>
      <c r="D18" s="315">
        <v>35</v>
      </c>
      <c r="E18" s="312">
        <f t="shared" si="0"/>
        <v>290</v>
      </c>
      <c r="F18" s="314">
        <f>153+34</f>
        <v>187</v>
      </c>
      <c r="G18" s="315">
        <f>42+12</f>
        <v>54</v>
      </c>
      <c r="H18" s="314">
        <f t="shared" si="1"/>
        <v>241</v>
      </c>
      <c r="I18" s="314">
        <v>194</v>
      </c>
      <c r="J18" s="315">
        <v>66</v>
      </c>
      <c r="K18" s="314">
        <f t="shared" si="2"/>
        <v>260</v>
      </c>
    </row>
    <row r="19" spans="1:11" s="302" customFormat="1" ht="18.75" customHeight="1">
      <c r="A19" s="301"/>
      <c r="B19" s="293" t="s">
        <v>35</v>
      </c>
      <c r="C19" s="314">
        <v>21</v>
      </c>
      <c r="D19" s="315">
        <v>2</v>
      </c>
      <c r="E19" s="312">
        <f t="shared" si="0"/>
        <v>23</v>
      </c>
      <c r="F19" s="314">
        <v>22</v>
      </c>
      <c r="G19" s="315">
        <v>6</v>
      </c>
      <c r="H19" s="314">
        <f t="shared" si="1"/>
        <v>28</v>
      </c>
      <c r="I19" s="314">
        <v>6</v>
      </c>
      <c r="J19" s="315">
        <v>4</v>
      </c>
      <c r="K19" s="314">
        <f t="shared" si="2"/>
        <v>10</v>
      </c>
    </row>
    <row r="20" spans="1:11" s="300" customFormat="1" ht="18.75" customHeight="1">
      <c r="A20" s="299"/>
      <c r="B20" s="293" t="s">
        <v>14</v>
      </c>
      <c r="C20" s="314">
        <v>80</v>
      </c>
      <c r="D20" s="315">
        <v>63</v>
      </c>
      <c r="E20" s="312">
        <f t="shared" si="0"/>
        <v>143</v>
      </c>
      <c r="F20" s="314">
        <v>61</v>
      </c>
      <c r="G20" s="315">
        <v>60</v>
      </c>
      <c r="H20" s="314">
        <f t="shared" si="1"/>
        <v>121</v>
      </c>
      <c r="I20" s="314">
        <v>67</v>
      </c>
      <c r="J20" s="315">
        <v>74</v>
      </c>
      <c r="K20" s="314">
        <f t="shared" si="2"/>
        <v>141</v>
      </c>
    </row>
    <row r="21" spans="1:11" s="300" customFormat="1" ht="18.75" customHeight="1">
      <c r="A21" s="299"/>
      <c r="B21" s="293" t="s">
        <v>15</v>
      </c>
      <c r="C21" s="312">
        <v>28</v>
      </c>
      <c r="D21" s="312">
        <v>16</v>
      </c>
      <c r="E21" s="312">
        <f t="shared" si="0"/>
        <v>44</v>
      </c>
      <c r="F21" s="312">
        <v>56</v>
      </c>
      <c r="G21" s="312">
        <v>19</v>
      </c>
      <c r="H21" s="314">
        <f t="shared" si="1"/>
        <v>75</v>
      </c>
      <c r="I21" s="312">
        <v>108</v>
      </c>
      <c r="J21" s="312">
        <v>56</v>
      </c>
      <c r="K21" s="314">
        <f t="shared" si="2"/>
        <v>164</v>
      </c>
    </row>
    <row r="22" spans="1:11" s="285" customFormat="1" ht="18.75" customHeight="1">
      <c r="A22" s="292"/>
      <c r="B22" s="298" t="s">
        <v>82</v>
      </c>
      <c r="C22" s="312">
        <v>171</v>
      </c>
      <c r="D22" s="312">
        <v>27</v>
      </c>
      <c r="E22" s="312">
        <f t="shared" si="0"/>
        <v>198</v>
      </c>
      <c r="F22" s="312">
        <v>72</v>
      </c>
      <c r="G22" s="312">
        <v>16</v>
      </c>
      <c r="H22" s="314">
        <f t="shared" si="1"/>
        <v>88</v>
      </c>
      <c r="I22" s="312">
        <v>72</v>
      </c>
      <c r="J22" s="312">
        <v>9</v>
      </c>
      <c r="K22" s="314">
        <f t="shared" si="2"/>
        <v>81</v>
      </c>
    </row>
    <row r="23" spans="1:11" s="285" customFormat="1" ht="4.5" customHeight="1">
      <c r="A23" s="290"/>
      <c r="B23" s="303"/>
      <c r="C23" s="312"/>
      <c r="D23" s="312"/>
      <c r="E23" s="312"/>
      <c r="F23" s="312"/>
      <c r="G23" s="312"/>
      <c r="H23" s="321"/>
      <c r="I23" s="312"/>
      <c r="J23" s="312"/>
      <c r="K23" s="321"/>
    </row>
    <row r="24" spans="1:11" s="306" customFormat="1" ht="21" customHeight="1">
      <c r="A24" s="304"/>
      <c r="B24" s="305" t="s">
        <v>12</v>
      </c>
      <c r="C24" s="311">
        <f>SUM(C5:C7,C12:C22)</f>
        <v>13863</v>
      </c>
      <c r="D24" s="311">
        <f>SUM(D5:D7,D12:D22)</f>
        <v>9001</v>
      </c>
      <c r="E24" s="313">
        <f>SUM(C24:D24)</f>
        <v>22864</v>
      </c>
      <c r="F24" s="311">
        <f>SUM(F5:F7,F12:F22)</f>
        <v>12386</v>
      </c>
      <c r="G24" s="311">
        <f>SUM(G5,G6,G7,G12,G13,G14,G15,G16,G17,G18,G19,G20,G21,G22)</f>
        <v>7516</v>
      </c>
      <c r="H24" s="313">
        <f>SUM(F24:G24)</f>
        <v>19902</v>
      </c>
      <c r="I24" s="311">
        <f>SUM(I5:I7,I12:I22)</f>
        <v>12545</v>
      </c>
      <c r="J24" s="311">
        <f>SUM(J5,J6,J7,J12,J13,J14,J15,J16,J17,J18,J19,J20,J21,J22)</f>
        <v>8647</v>
      </c>
      <c r="K24" s="313">
        <f>SUM(I24:J24)</f>
        <v>21192</v>
      </c>
    </row>
    <row r="25" spans="1:11" ht="5.25" customHeight="1">
      <c r="A25" s="307"/>
      <c r="B25" s="308"/>
      <c r="C25" s="322"/>
      <c r="D25" s="322"/>
      <c r="E25" s="322"/>
      <c r="F25" s="322"/>
      <c r="G25" s="322"/>
      <c r="H25" s="323"/>
      <c r="I25" s="322"/>
      <c r="J25" s="322"/>
      <c r="K25" s="323"/>
    </row>
    <row r="26" spans="1:11" ht="27.75" customHeight="1">
      <c r="A26" s="339"/>
      <c r="B26" s="340" t="s">
        <v>84</v>
      </c>
      <c r="C26" s="341">
        <v>10101</v>
      </c>
      <c r="D26" s="341">
        <v>8310</v>
      </c>
      <c r="E26" s="342">
        <f>SUM(C26:D26)</f>
        <v>18411</v>
      </c>
      <c r="F26" s="341">
        <v>9714</v>
      </c>
      <c r="G26" s="341">
        <v>7213</v>
      </c>
      <c r="H26" s="342">
        <f>SUM(F26:G26)</f>
        <v>16927</v>
      </c>
      <c r="I26" s="341">
        <v>9355</v>
      </c>
      <c r="J26" s="341">
        <v>8221</v>
      </c>
      <c r="K26" s="342">
        <f>SUM(I26:J26)</f>
        <v>17576</v>
      </c>
    </row>
    <row r="27" spans="2:12" ht="12.75" customHeight="1">
      <c r="B27" s="451"/>
      <c r="C27" s="452"/>
      <c r="D27" s="452"/>
      <c r="E27" s="452"/>
      <c r="F27" s="452"/>
      <c r="G27" s="452"/>
      <c r="H27" s="452"/>
      <c r="I27" s="452"/>
      <c r="J27" s="452"/>
      <c r="K27" s="452"/>
      <c r="L27" s="452"/>
    </row>
    <row r="28" spans="2:12" ht="21.75" customHeight="1">
      <c r="B28" s="310" t="s">
        <v>85</v>
      </c>
      <c r="C28" s="285"/>
      <c r="D28" s="285"/>
      <c r="E28" s="285"/>
      <c r="F28" s="285"/>
      <c r="G28" s="285"/>
      <c r="H28" s="285"/>
      <c r="I28" s="285"/>
      <c r="J28" s="285"/>
      <c r="K28" s="328"/>
      <c r="L28" s="285"/>
    </row>
    <row r="29" ht="15.75">
      <c r="B29" s="310" t="s">
        <v>86</v>
      </c>
    </row>
  </sheetData>
  <sheetProtection/>
  <mergeCells count="5">
    <mergeCell ref="B3:B4"/>
    <mergeCell ref="C3:E3"/>
    <mergeCell ref="F3:H3"/>
    <mergeCell ref="I3:K3"/>
    <mergeCell ref="B27:L27"/>
  </mergeCells>
  <printOptions horizontalCentered="1" verticalCentered="1"/>
  <pageMargins left="0.25" right="0.25" top="0.5" bottom="0.25" header="0.5" footer="0.5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I37"/>
  <sheetViews>
    <sheetView zoomScale="110" zoomScaleNormal="110" zoomScalePageLayoutView="0" workbookViewId="0" topLeftCell="D17">
      <selection activeCell="K34" sqref="K34"/>
    </sheetView>
  </sheetViews>
  <sheetFormatPr defaultColWidth="9.140625" defaultRowHeight="12.75"/>
  <cols>
    <col min="1" max="1" width="2.140625" style="284" customWidth="1"/>
    <col min="2" max="2" width="49.8515625" style="284" customWidth="1"/>
    <col min="3" max="5" width="22.7109375" style="284" customWidth="1"/>
    <col min="6" max="6" width="3.421875" style="284" customWidth="1"/>
    <col min="7" max="7" width="9.140625" style="284" customWidth="1"/>
    <col min="8" max="8" width="14.421875" style="284" customWidth="1"/>
    <col min="9" max="16384" width="9.140625" style="284" customWidth="1"/>
  </cols>
  <sheetData>
    <row r="1" spans="1:5" s="108" customFormat="1" ht="18" customHeight="1">
      <c r="A1" s="105" t="s">
        <v>118</v>
      </c>
      <c r="C1" s="117"/>
      <c r="D1" s="256"/>
      <c r="E1" s="256"/>
    </row>
    <row r="2" spans="1:5" s="108" customFormat="1" ht="15.75" customHeight="1">
      <c r="A2" s="257"/>
      <c r="C2" s="117"/>
      <c r="D2" s="256"/>
      <c r="E2" s="256" t="s">
        <v>52</v>
      </c>
    </row>
    <row r="3" s="108" customFormat="1" ht="2.25" customHeight="1">
      <c r="B3" s="257"/>
    </row>
    <row r="4" spans="1:5" s="108" customFormat="1" ht="7.5" customHeight="1">
      <c r="A4" s="110"/>
      <c r="B4" s="258"/>
      <c r="C4" s="259"/>
      <c r="D4" s="259"/>
      <c r="E4" s="259"/>
    </row>
    <row r="5" spans="1:9" s="108" customFormat="1" ht="15.75">
      <c r="A5" s="116"/>
      <c r="B5" s="260" t="s">
        <v>0</v>
      </c>
      <c r="C5" s="261" t="s">
        <v>116</v>
      </c>
      <c r="D5" s="261" t="s">
        <v>104</v>
      </c>
      <c r="E5" s="261" t="s">
        <v>105</v>
      </c>
      <c r="H5" s="262"/>
      <c r="I5" s="262"/>
    </row>
    <row r="6" spans="1:5" s="108" customFormat="1" ht="3.75" customHeight="1">
      <c r="A6" s="127"/>
      <c r="B6" s="128"/>
      <c r="C6" s="263"/>
      <c r="D6" s="263"/>
      <c r="E6" s="263"/>
    </row>
    <row r="7" spans="1:9" s="108" customFormat="1" ht="18" customHeight="1">
      <c r="A7" s="116"/>
      <c r="B7" s="124" t="s">
        <v>27</v>
      </c>
      <c r="C7" s="383">
        <v>10990</v>
      </c>
      <c r="D7" s="383">
        <v>12757</v>
      </c>
      <c r="E7" s="264">
        <v>13841</v>
      </c>
      <c r="H7" s="265"/>
      <c r="I7" s="265"/>
    </row>
    <row r="8" spans="1:9" s="114" customFormat="1" ht="18" customHeight="1">
      <c r="A8" s="112"/>
      <c r="B8" s="165" t="s">
        <v>53</v>
      </c>
      <c r="C8" s="384">
        <v>9926</v>
      </c>
      <c r="D8" s="384">
        <v>11108</v>
      </c>
      <c r="E8" s="266">
        <v>12445</v>
      </c>
      <c r="H8" s="265"/>
      <c r="I8" s="265"/>
    </row>
    <row r="9" spans="1:9" s="108" customFormat="1" ht="18" customHeight="1">
      <c r="A9" s="116"/>
      <c r="B9" s="121" t="s">
        <v>8</v>
      </c>
      <c r="C9" s="385">
        <v>6735</v>
      </c>
      <c r="D9" s="385">
        <v>6870</v>
      </c>
      <c r="E9" s="267">
        <v>6946</v>
      </c>
      <c r="H9" s="265"/>
      <c r="I9" s="265"/>
    </row>
    <row r="10" spans="1:9" s="108" customFormat="1" ht="18" customHeight="1">
      <c r="A10" s="116"/>
      <c r="B10" s="121" t="s">
        <v>9</v>
      </c>
      <c r="C10" s="385">
        <v>8995</v>
      </c>
      <c r="D10" s="385">
        <v>10008</v>
      </c>
      <c r="E10" s="267">
        <v>10810</v>
      </c>
      <c r="H10" s="265"/>
      <c r="I10" s="265"/>
    </row>
    <row r="11" spans="1:9" s="114" customFormat="1" ht="18" customHeight="1">
      <c r="A11" s="112"/>
      <c r="B11" s="166" t="s">
        <v>54</v>
      </c>
      <c r="C11" s="266">
        <v>13691</v>
      </c>
      <c r="D11" s="266">
        <v>15703</v>
      </c>
      <c r="E11" s="266">
        <v>16023</v>
      </c>
      <c r="H11" s="283"/>
      <c r="I11" s="265"/>
    </row>
    <row r="12" spans="1:9" s="114" customFormat="1" ht="18" customHeight="1">
      <c r="A12" s="112"/>
      <c r="B12" s="166" t="s">
        <v>63</v>
      </c>
      <c r="C12" s="266">
        <v>9190</v>
      </c>
      <c r="D12" s="266">
        <v>10024</v>
      </c>
      <c r="E12" s="266">
        <v>11151</v>
      </c>
      <c r="H12" s="265"/>
      <c r="I12" s="265"/>
    </row>
    <row r="13" spans="1:9" s="114" customFormat="1" ht="18" customHeight="1">
      <c r="A13" s="112"/>
      <c r="B13" s="166" t="s">
        <v>64</v>
      </c>
      <c r="C13" s="266">
        <v>7519</v>
      </c>
      <c r="D13" s="266">
        <v>8275</v>
      </c>
      <c r="E13" s="266">
        <v>8647</v>
      </c>
      <c r="H13" s="265"/>
      <c r="I13" s="265"/>
    </row>
    <row r="14" spans="1:9" s="114" customFormat="1" ht="18" customHeight="1">
      <c r="A14" s="112"/>
      <c r="B14" s="166" t="s">
        <v>65</v>
      </c>
      <c r="C14" s="266">
        <v>11133</v>
      </c>
      <c r="D14" s="266">
        <v>11971</v>
      </c>
      <c r="E14" s="266">
        <v>13001</v>
      </c>
      <c r="H14" s="265"/>
      <c r="I14" s="265"/>
    </row>
    <row r="15" spans="1:9" s="108" customFormat="1" ht="18" customHeight="1">
      <c r="A15" s="116"/>
      <c r="B15" s="121" t="s">
        <v>78</v>
      </c>
      <c r="C15" s="267">
        <v>24449</v>
      </c>
      <c r="D15" s="267">
        <v>26385</v>
      </c>
      <c r="E15" s="267">
        <v>29527</v>
      </c>
      <c r="H15" s="265"/>
      <c r="I15" s="265"/>
    </row>
    <row r="16" spans="1:9" s="108" customFormat="1" ht="18" customHeight="1">
      <c r="A16" s="116"/>
      <c r="B16" s="121" t="s">
        <v>11</v>
      </c>
      <c r="C16" s="267">
        <v>15457</v>
      </c>
      <c r="D16" s="267">
        <v>16521</v>
      </c>
      <c r="E16" s="267">
        <v>18276</v>
      </c>
      <c r="H16" s="265"/>
      <c r="I16" s="265"/>
    </row>
    <row r="17" spans="1:9" s="108" customFormat="1" ht="28.5" customHeight="1">
      <c r="A17" s="116"/>
      <c r="B17" s="167" t="s">
        <v>60</v>
      </c>
      <c r="C17" s="268">
        <v>15786</v>
      </c>
      <c r="D17" s="268">
        <v>16528</v>
      </c>
      <c r="E17" s="268">
        <v>17558</v>
      </c>
      <c r="H17" s="265"/>
      <c r="I17" s="265"/>
    </row>
    <row r="18" spans="1:9" s="114" customFormat="1" ht="15.75" customHeight="1">
      <c r="A18" s="112"/>
      <c r="B18" s="166" t="s">
        <v>55</v>
      </c>
      <c r="C18" s="266">
        <v>15823</v>
      </c>
      <c r="D18" s="266">
        <v>16450</v>
      </c>
      <c r="E18" s="266">
        <v>17434</v>
      </c>
      <c r="H18" s="265"/>
      <c r="I18" s="265"/>
    </row>
    <row r="19" spans="1:9" s="108" customFormat="1" ht="16.5" customHeight="1">
      <c r="A19" s="116"/>
      <c r="B19" s="121" t="s">
        <v>13</v>
      </c>
      <c r="C19" s="269">
        <v>11550</v>
      </c>
      <c r="D19" s="269">
        <v>13317</v>
      </c>
      <c r="E19" s="269">
        <v>14297</v>
      </c>
      <c r="H19" s="283"/>
      <c r="I19" s="265"/>
    </row>
    <row r="20" spans="1:9" s="108" customFormat="1" ht="18" customHeight="1">
      <c r="A20" s="116"/>
      <c r="B20" s="121" t="s">
        <v>56</v>
      </c>
      <c r="C20" s="267">
        <v>19824</v>
      </c>
      <c r="D20" s="267">
        <v>20281</v>
      </c>
      <c r="E20" s="267">
        <v>21527</v>
      </c>
      <c r="H20" s="265"/>
      <c r="I20" s="265"/>
    </row>
    <row r="21" spans="1:9" s="108" customFormat="1" ht="18" customHeight="1">
      <c r="A21" s="116"/>
      <c r="B21" s="121" t="s">
        <v>16</v>
      </c>
      <c r="C21" s="267">
        <v>27413</v>
      </c>
      <c r="D21" s="267">
        <v>29044</v>
      </c>
      <c r="E21" s="267">
        <v>33078</v>
      </c>
      <c r="H21" s="265"/>
      <c r="I21" s="265"/>
    </row>
    <row r="22" spans="1:9" s="114" customFormat="1" ht="18" customHeight="1">
      <c r="A22" s="112"/>
      <c r="B22" s="166" t="s">
        <v>25</v>
      </c>
      <c r="C22" s="266">
        <v>23306</v>
      </c>
      <c r="D22" s="266">
        <v>25863</v>
      </c>
      <c r="E22" s="266">
        <v>28316</v>
      </c>
      <c r="H22" s="265"/>
      <c r="I22" s="265"/>
    </row>
    <row r="23" spans="1:9" s="108" customFormat="1" ht="18" customHeight="1">
      <c r="A23" s="270"/>
      <c r="B23" s="164" t="s">
        <v>22</v>
      </c>
      <c r="C23" s="267">
        <v>15231</v>
      </c>
      <c r="D23" s="267">
        <v>16764</v>
      </c>
      <c r="E23" s="267">
        <v>18768</v>
      </c>
      <c r="H23" s="265"/>
      <c r="I23" s="265"/>
    </row>
    <row r="24" spans="1:9" s="108" customFormat="1" ht="18" customHeight="1">
      <c r="A24" s="271"/>
      <c r="B24" s="121" t="s">
        <v>26</v>
      </c>
      <c r="C24" s="267">
        <v>16880</v>
      </c>
      <c r="D24" s="267">
        <v>22039</v>
      </c>
      <c r="E24" s="267">
        <v>22078</v>
      </c>
      <c r="H24" s="283"/>
      <c r="I24" s="265"/>
    </row>
    <row r="25" spans="1:9" s="108" customFormat="1" ht="18" customHeight="1">
      <c r="A25" s="116"/>
      <c r="B25" s="121" t="s">
        <v>14</v>
      </c>
      <c r="C25" s="267">
        <v>17287</v>
      </c>
      <c r="D25" s="267">
        <v>22374</v>
      </c>
      <c r="E25" s="267">
        <v>23204</v>
      </c>
      <c r="H25" s="283"/>
      <c r="I25" s="265"/>
    </row>
    <row r="26" spans="1:9" s="108" customFormat="1" ht="18" customHeight="1">
      <c r="A26" s="116"/>
      <c r="B26" s="121" t="s">
        <v>15</v>
      </c>
      <c r="C26" s="267">
        <v>19562</v>
      </c>
      <c r="D26" s="267">
        <v>23413</v>
      </c>
      <c r="E26" s="267">
        <v>23892</v>
      </c>
      <c r="H26" s="283"/>
      <c r="I26" s="265"/>
    </row>
    <row r="27" spans="1:9" s="108" customFormat="1" ht="18" customHeight="1">
      <c r="A27" s="116"/>
      <c r="B27" s="121" t="s">
        <v>88</v>
      </c>
      <c r="C27" s="267">
        <v>13028</v>
      </c>
      <c r="D27" s="267">
        <v>14242</v>
      </c>
      <c r="E27" s="267">
        <v>15736</v>
      </c>
      <c r="H27" s="265"/>
      <c r="I27" s="265"/>
    </row>
    <row r="28" spans="1:9" s="108" customFormat="1" ht="1.5" customHeight="1">
      <c r="A28" s="127"/>
      <c r="B28" s="272"/>
      <c r="C28" s="267"/>
      <c r="D28" s="267"/>
      <c r="E28" s="267"/>
      <c r="H28" s="265"/>
      <c r="I28" s="265"/>
    </row>
    <row r="29" spans="1:9" s="108" customFormat="1" ht="3" customHeight="1">
      <c r="A29" s="110"/>
      <c r="B29" s="273"/>
      <c r="C29" s="274"/>
      <c r="D29" s="274"/>
      <c r="E29" s="274"/>
      <c r="H29" s="265"/>
      <c r="I29" s="265"/>
    </row>
    <row r="30" spans="1:9" s="108" customFormat="1" ht="18" customHeight="1">
      <c r="A30" s="116"/>
      <c r="B30" s="260" t="s">
        <v>12</v>
      </c>
      <c r="C30" s="267">
        <v>14440</v>
      </c>
      <c r="D30" s="267">
        <v>16883</v>
      </c>
      <c r="E30" s="267">
        <v>18247</v>
      </c>
      <c r="H30" s="265"/>
      <c r="I30" s="265"/>
    </row>
    <row r="31" spans="1:9" s="108" customFormat="1" ht="24" customHeight="1">
      <c r="A31" s="127"/>
      <c r="B31" s="275" t="s">
        <v>66</v>
      </c>
      <c r="C31" s="276">
        <v>7894</v>
      </c>
      <c r="D31" s="276">
        <v>8814</v>
      </c>
      <c r="E31" s="276">
        <v>9297</v>
      </c>
      <c r="H31" s="265"/>
      <c r="I31" s="265"/>
    </row>
    <row r="32" spans="1:9" s="108" customFormat="1" ht="2.25" customHeight="1">
      <c r="A32" s="117"/>
      <c r="B32" s="277"/>
      <c r="C32" s="278"/>
      <c r="D32" s="278"/>
      <c r="E32" s="278"/>
      <c r="H32" s="265"/>
      <c r="I32" s="265"/>
    </row>
    <row r="33" spans="3:9" s="108" customFormat="1" ht="5.25" customHeight="1">
      <c r="C33" s="279"/>
      <c r="D33" s="279"/>
      <c r="E33" s="279"/>
      <c r="H33" s="265"/>
      <c r="I33" s="265"/>
    </row>
    <row r="34" spans="1:9" s="108" customFormat="1" ht="15" customHeight="1">
      <c r="A34" s="280" t="s">
        <v>57</v>
      </c>
      <c r="B34" s="208" t="s">
        <v>58</v>
      </c>
      <c r="H34" s="265"/>
      <c r="I34" s="265"/>
    </row>
    <row r="35" spans="1:9" s="108" customFormat="1" ht="12.75" customHeight="1">
      <c r="A35" s="281">
        <v>2</v>
      </c>
      <c r="B35" s="282" t="s">
        <v>59</v>
      </c>
      <c r="H35" s="265"/>
      <c r="I35" s="265"/>
    </row>
    <row r="36" spans="1:2" s="108" customFormat="1" ht="14.25" customHeight="1">
      <c r="A36" s="281">
        <v>3</v>
      </c>
      <c r="B36" s="108" t="s">
        <v>51</v>
      </c>
    </row>
    <row r="37" s="108" customFormat="1" ht="15.75">
      <c r="A37" s="122"/>
    </row>
    <row r="38" s="108" customFormat="1" ht="12.75"/>
    <row r="39" s="108" customFormat="1" ht="12.75"/>
    <row r="40" s="108" customFormat="1" ht="12.75"/>
    <row r="41" s="108" customFormat="1" ht="12.75"/>
    <row r="42" s="108" customFormat="1" ht="12.75"/>
    <row r="43" s="108" customFormat="1" ht="12.75"/>
    <row r="44" s="108" customFormat="1" ht="12.75"/>
    <row r="45" s="108" customFormat="1" ht="12.75"/>
    <row r="46" s="108" customFormat="1" ht="12.75"/>
    <row r="47" s="108" customFormat="1" ht="12.75"/>
    <row r="48" s="108" customFormat="1" ht="12.75"/>
    <row r="49" s="108" customFormat="1" ht="12.75"/>
    <row r="50" s="108" customFormat="1" ht="12.75"/>
    <row r="51" s="108" customFormat="1" ht="12.75"/>
    <row r="52" s="108" customFormat="1" ht="12.75"/>
    <row r="53" s="108" customFormat="1" ht="12.75"/>
    <row r="54" s="108" customFormat="1" ht="12.75"/>
    <row r="55" s="108" customFormat="1" ht="12.75"/>
    <row r="56" s="108" customFormat="1" ht="12.75"/>
    <row r="57" s="108" customFormat="1" ht="12.75"/>
    <row r="58" s="108" customFormat="1" ht="12.75"/>
    <row r="59" s="108" customFormat="1" ht="12.75"/>
    <row r="60" s="108" customFormat="1" ht="12.75"/>
    <row r="61" s="108" customFormat="1" ht="12.75"/>
    <row r="62" s="108" customFormat="1" ht="12.75"/>
    <row r="63" s="108" customFormat="1" ht="12.75"/>
    <row r="64" s="108" customFormat="1" ht="12.75"/>
    <row r="65" s="108" customFormat="1" ht="12.75"/>
    <row r="66" s="108" customFormat="1" ht="12.75"/>
    <row r="67" s="108" customFormat="1" ht="12.75"/>
    <row r="68" s="108" customFormat="1" ht="12.75"/>
    <row r="69" s="108" customFormat="1" ht="12.75"/>
    <row r="70" s="108" customFormat="1" ht="12.75"/>
    <row r="71" s="108" customFormat="1" ht="12.75"/>
    <row r="72" s="108" customFormat="1" ht="12.75"/>
    <row r="73" s="108" customFormat="1" ht="12.75"/>
    <row r="74" s="108" customFormat="1" ht="12.75"/>
    <row r="75" s="108" customFormat="1" ht="12.75"/>
    <row r="76" s="108" customFormat="1" ht="12.75"/>
    <row r="77" s="108" customFormat="1" ht="12.75"/>
    <row r="78" s="108" customFormat="1" ht="12.75"/>
    <row r="79" s="108" customFormat="1" ht="12.75"/>
    <row r="80" s="108" customFormat="1" ht="12.75"/>
    <row r="81" s="108" customFormat="1" ht="12.75"/>
    <row r="82" s="108" customFormat="1" ht="12.75"/>
    <row r="83" s="108" customFormat="1" ht="12.75"/>
    <row r="84" s="108" customFormat="1" ht="12.75"/>
    <row r="85" s="108" customFormat="1" ht="12.75"/>
    <row r="86" s="108" customFormat="1" ht="12.75"/>
    <row r="87" s="108" customFormat="1" ht="12.75"/>
    <row r="88" s="108" customFormat="1" ht="12.75"/>
    <row r="89" s="108" customFormat="1" ht="12.75"/>
    <row r="90" s="108" customFormat="1" ht="12.75"/>
    <row r="91" s="108" customFormat="1" ht="12.75"/>
    <row r="92" s="108" customFormat="1" ht="12.75"/>
    <row r="93" s="108" customFormat="1" ht="12.75"/>
    <row r="94" s="108" customFormat="1" ht="12.75"/>
    <row r="95" s="108" customFormat="1" ht="12.75"/>
    <row r="96" s="108" customFormat="1" ht="12.75"/>
    <row r="97" s="108" customFormat="1" ht="12.75"/>
    <row r="98" s="108" customFormat="1" ht="12.75"/>
    <row r="99" s="108" customFormat="1" ht="12.75"/>
    <row r="100" s="108" customFormat="1" ht="12.75"/>
    <row r="101" s="108" customFormat="1" ht="12.75"/>
    <row r="102" s="108" customFormat="1" ht="12.75"/>
    <row r="103" s="108" customFormat="1" ht="12.75"/>
    <row r="104" s="108" customFormat="1" ht="12.75"/>
    <row r="105" s="108" customFormat="1" ht="12.75"/>
    <row r="106" s="108" customFormat="1" ht="12.75"/>
    <row r="107" s="108" customFormat="1" ht="12.75"/>
    <row r="108" s="108" customFormat="1" ht="12.75"/>
    <row r="109" s="108" customFormat="1" ht="12.75"/>
    <row r="110" s="108" customFormat="1" ht="12.75"/>
    <row r="111" s="108" customFormat="1" ht="12.75"/>
    <row r="112" s="108" customFormat="1" ht="12.75"/>
    <row r="113" s="108" customFormat="1" ht="12.75"/>
    <row r="114" s="108" customFormat="1" ht="12.75"/>
    <row r="115" s="108" customFormat="1" ht="12.75"/>
    <row r="116" s="108" customFormat="1" ht="12.75"/>
    <row r="117" s="108" customFormat="1" ht="12.75"/>
    <row r="118" s="108" customFormat="1" ht="12.75"/>
    <row r="119" s="108" customFormat="1" ht="12.75"/>
    <row r="120" s="108" customFormat="1" ht="12.75"/>
    <row r="121" s="108" customFormat="1" ht="12.75"/>
    <row r="122" s="108" customFormat="1" ht="12.75"/>
    <row r="123" s="108" customFormat="1" ht="12.75"/>
    <row r="124" s="108" customFormat="1" ht="12.75"/>
    <row r="125" s="108" customFormat="1" ht="12.75"/>
    <row r="126" s="108" customFormat="1" ht="12.75"/>
    <row r="127" s="108" customFormat="1" ht="12.75"/>
    <row r="128" s="108" customFormat="1" ht="12.75"/>
    <row r="129" s="108" customFormat="1" ht="12.75"/>
    <row r="130" s="108" customFormat="1" ht="12.75"/>
    <row r="131" s="108" customFormat="1" ht="12.75"/>
    <row r="132" s="108" customFormat="1" ht="12.75"/>
    <row r="133" s="108" customFormat="1" ht="12.75"/>
    <row r="134" s="108" customFormat="1" ht="12.75"/>
    <row r="135" s="108" customFormat="1" ht="12.75"/>
    <row r="136" s="108" customFormat="1" ht="12.75"/>
    <row r="137" s="108" customFormat="1" ht="12.75"/>
    <row r="138" s="108" customFormat="1" ht="12.75"/>
    <row r="139" s="108" customFormat="1" ht="12.75"/>
    <row r="140" s="108" customFormat="1" ht="12.75"/>
    <row r="141" s="108" customFormat="1" ht="12.75"/>
    <row r="142" s="108" customFormat="1" ht="12.75"/>
    <row r="143" s="108" customFormat="1" ht="12.75"/>
    <row r="144" s="108" customFormat="1" ht="12.75"/>
    <row r="145" s="108" customFormat="1" ht="12.75"/>
    <row r="146" s="108" customFormat="1" ht="12.75"/>
    <row r="147" s="108" customFormat="1" ht="12.75"/>
    <row r="148" s="108" customFormat="1" ht="12.75"/>
    <row r="149" s="108" customFormat="1" ht="12.75"/>
    <row r="150" s="108" customFormat="1" ht="12.75"/>
    <row r="151" s="108" customFormat="1" ht="12.75"/>
    <row r="152" s="108" customFormat="1" ht="12.75"/>
    <row r="153" s="108" customFormat="1" ht="12.75"/>
    <row r="154" s="108" customFormat="1" ht="12.75"/>
    <row r="155" s="108" customFormat="1" ht="12.75"/>
    <row r="156" s="108" customFormat="1" ht="12.75"/>
    <row r="157" s="108" customFormat="1" ht="12.75"/>
    <row r="158" s="108" customFormat="1" ht="12.75"/>
    <row r="159" s="108" customFormat="1" ht="12.75"/>
    <row r="160" s="108" customFormat="1" ht="12.75"/>
    <row r="161" s="108" customFormat="1" ht="12.75"/>
    <row r="162" s="108" customFormat="1" ht="12.75"/>
    <row r="163" s="108" customFormat="1" ht="12.75"/>
    <row r="164" s="108" customFormat="1" ht="12.75"/>
    <row r="165" s="108" customFormat="1" ht="12.75"/>
    <row r="166" s="108" customFormat="1" ht="12.75"/>
    <row r="167" s="108" customFormat="1" ht="12.75"/>
    <row r="168" s="108" customFormat="1" ht="12.75"/>
    <row r="169" s="108" customFormat="1" ht="12.75"/>
    <row r="170" s="108" customFormat="1" ht="12.75"/>
    <row r="171" s="108" customFormat="1" ht="12.75"/>
    <row r="172" s="108" customFormat="1" ht="12.75"/>
    <row r="173" s="108" customFormat="1" ht="12.75"/>
    <row r="174" s="108" customFormat="1" ht="12.75"/>
    <row r="175" s="108" customFormat="1" ht="12.75"/>
    <row r="176" s="108" customFormat="1" ht="12.75"/>
    <row r="177" s="108" customFormat="1" ht="12.75"/>
    <row r="178" s="108" customFormat="1" ht="12.75"/>
    <row r="179" s="108" customFormat="1" ht="12.75"/>
    <row r="180" s="108" customFormat="1" ht="12.75"/>
    <row r="181" s="108" customFormat="1" ht="12.75"/>
    <row r="182" s="108" customFormat="1" ht="12.75"/>
    <row r="183" s="108" customFormat="1" ht="12.75"/>
    <row r="184" s="108" customFormat="1" ht="12.75"/>
    <row r="185" s="108" customFormat="1" ht="12.75"/>
    <row r="186" s="108" customFormat="1" ht="12.75"/>
    <row r="187" s="108" customFormat="1" ht="12.75"/>
    <row r="188" s="108" customFormat="1" ht="12.75"/>
    <row r="189" s="108" customFormat="1" ht="12.75"/>
    <row r="190" s="108" customFormat="1" ht="12.75"/>
    <row r="191" s="108" customFormat="1" ht="12.75"/>
    <row r="192" s="108" customFormat="1" ht="12.75"/>
    <row r="193" s="108" customFormat="1" ht="12.75"/>
    <row r="194" s="108" customFormat="1" ht="12.75"/>
    <row r="195" s="108" customFormat="1" ht="12.75"/>
    <row r="196" s="108" customFormat="1" ht="12.75"/>
    <row r="197" s="108" customFormat="1" ht="12.75"/>
    <row r="198" s="108" customFormat="1" ht="12.75"/>
    <row r="199" s="108" customFormat="1" ht="12.75"/>
    <row r="200" s="108" customFormat="1" ht="12.75"/>
    <row r="201" s="108" customFormat="1" ht="12.75"/>
    <row r="202" s="108" customFormat="1" ht="12.75"/>
    <row r="203" s="108" customFormat="1" ht="12.75"/>
    <row r="204" s="108" customFormat="1" ht="12.75"/>
    <row r="205" s="108" customFormat="1" ht="12.75"/>
    <row r="206" s="108" customFormat="1" ht="12.75"/>
    <row r="207" s="108" customFormat="1" ht="12.75"/>
    <row r="208" s="108" customFormat="1" ht="12.75"/>
    <row r="209" s="108" customFormat="1" ht="12.75"/>
    <row r="210" s="108" customFormat="1" ht="12.75"/>
    <row r="211" s="108" customFormat="1" ht="12.75"/>
    <row r="212" s="108" customFormat="1" ht="12.75"/>
    <row r="213" s="108" customFormat="1" ht="12.75"/>
    <row r="214" s="108" customFormat="1" ht="12.75"/>
    <row r="215" s="108" customFormat="1" ht="12.75"/>
    <row r="216" s="108" customFormat="1" ht="12.75"/>
    <row r="217" s="108" customFormat="1" ht="12.75"/>
    <row r="218" s="108" customFormat="1" ht="12.75"/>
    <row r="219" s="108" customFormat="1" ht="12.75"/>
    <row r="220" s="108" customFormat="1" ht="12.75"/>
    <row r="221" s="108" customFormat="1" ht="12.75"/>
    <row r="222" s="108" customFormat="1" ht="12.75"/>
    <row r="223" s="108" customFormat="1" ht="12.75"/>
    <row r="224" s="108" customFormat="1" ht="12.75"/>
    <row r="225" s="108" customFormat="1" ht="12.75"/>
    <row r="226" s="108" customFormat="1" ht="12.75"/>
    <row r="227" s="108" customFormat="1" ht="12.75"/>
    <row r="228" s="108" customFormat="1" ht="12.75"/>
    <row r="229" s="108" customFormat="1" ht="12.75"/>
    <row r="230" s="108" customFormat="1" ht="12.75"/>
    <row r="231" s="108" customFormat="1" ht="12.75"/>
    <row r="232" s="108" customFormat="1" ht="12.75"/>
    <row r="233" s="108" customFormat="1" ht="12.75"/>
    <row r="234" s="108" customFormat="1" ht="12.75"/>
    <row r="235" s="108" customFormat="1" ht="12.75"/>
    <row r="236" s="108" customFormat="1" ht="12.75"/>
    <row r="237" s="108" customFormat="1" ht="12.75"/>
    <row r="238" s="108" customFormat="1" ht="12.75"/>
  </sheetData>
  <sheetProtection/>
  <printOptions/>
  <pageMargins left="0.75" right="0.75" top="0.5" bottom="0.25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2010-09-20T07:34:56Z</cp:lastPrinted>
  <dcterms:created xsi:type="dcterms:W3CDTF">2002-07-29T17:43:12Z</dcterms:created>
  <dcterms:modified xsi:type="dcterms:W3CDTF">2010-09-22T08:05:40Z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HeaderStyleDefinitio">
    <vt:lpwstr/>
  </property>
  <property fmtid="{D5CDD505-2E9C-101B-9397-08002B2CF9AE}" pid="4" name="PublishingVariationGroup">
    <vt:lpwstr>4d7d459e-22c1-41a5-9f21-85ef7cd9af94</vt:lpwstr>
  </property>
  <property fmtid="{D5CDD505-2E9C-101B-9397-08002B2CF9AE}" pid="5" name="PublishingVariationRelationshipLinkField">
    <vt:lpwstr>http://statsmauritius.gov.mu/Relationships List/4301_.000, /Relationships List/4301_.000</vt:lpwstr>
  </property>
</Properties>
</file>