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75" windowWidth="5160" windowHeight="7860" firstSheet="9" activeTab="9"/>
  </bookViews>
  <sheets>
    <sheet name="Table 1" sheetId="1" r:id="rId1"/>
    <sheet name="Table 2" sheetId="2" r:id="rId2"/>
    <sheet name="Table 3" sheetId="3" r:id="rId3"/>
    <sheet name="Table 3 cont'd" sheetId="4" r:id="rId4"/>
    <sheet name="Table 4" sheetId="5" r:id="rId5"/>
    <sheet name="Table 4 cont'd" sheetId="6" r:id="rId6"/>
    <sheet name="Table 5" sheetId="7" r:id="rId7"/>
    <sheet name="Table 5 cont'd" sheetId="8" r:id="rId8"/>
    <sheet name="Table 6" sheetId="9" r:id="rId9"/>
    <sheet name="Table 7" sheetId="10" r:id="rId10"/>
    <sheet name="Table 8" sheetId="11" r:id="rId11"/>
    <sheet name="Table 9" sheetId="12" r:id="rId12"/>
    <sheet name="Table 10" sheetId="13" r:id="rId13"/>
    <sheet name="Table 10 cont'd" sheetId="14" r:id="rId14"/>
    <sheet name="Table 10 cont'd(sec 7-9)" sheetId="15" r:id="rId15"/>
    <sheet name="Table 11" sheetId="16" r:id="rId16"/>
    <sheet name="Table 12" sheetId="17" r:id="rId17"/>
    <sheet name="Table 13" sheetId="18" r:id="rId18"/>
    <sheet name="Table 13 cont'd" sheetId="19" r:id="rId19"/>
    <sheet name="Table 14" sheetId="20" r:id="rId20"/>
    <sheet name="Table 14 cont'd" sheetId="21" r:id="rId21"/>
    <sheet name="Table 15" sheetId="22" r:id="rId22"/>
    <sheet name="Table 16" sheetId="23" r:id="rId23"/>
  </sheets>
  <externalReferences>
    <externalReference r:id="rId26"/>
    <externalReference r:id="rId27"/>
    <externalReference r:id="rId28"/>
  </externalReferences>
  <definedNames>
    <definedName name="DATABASE" localSheetId="14">'[3]Table 1'!#REF!</definedName>
    <definedName name="DATABASE">'Table 1'!#REF!</definedName>
    <definedName name="_xlnm.Print_Area" localSheetId="19">'Table 14'!$A:$IV</definedName>
    <definedName name="_xlnm.Print_Area" localSheetId="21">'Table 15'!$A:$IV</definedName>
    <definedName name="_xlnm.Print_Area" localSheetId="5">'Table 4 cont''d'!$A:$IV</definedName>
    <definedName name="_xlnm.Print_Area" localSheetId="11">'Table 9'!$A:$IV</definedName>
  </definedNames>
  <calcPr fullCalcOnLoad="1"/>
</workbook>
</file>

<file path=xl/sharedStrings.xml><?xml version="1.0" encoding="utf-8"?>
<sst xmlns="http://schemas.openxmlformats.org/spreadsheetml/2006/main" count="1002" uniqueCount="449">
  <si>
    <t>1st Qr</t>
  </si>
  <si>
    <t>2nd Qr</t>
  </si>
  <si>
    <t>3rd Qr</t>
  </si>
  <si>
    <t>4th Qr</t>
  </si>
  <si>
    <t xml:space="preserve">   Exports of goods</t>
  </si>
  <si>
    <t xml:space="preserve">       Domestic exports</t>
  </si>
  <si>
    <t xml:space="preserve">   A.  Total Exports (f.o.b.)</t>
  </si>
  <si>
    <t xml:space="preserve">   Total Value of Trade (A+B)</t>
  </si>
  <si>
    <t xml:space="preserve">   Balance of Visible Trade (A-B)</t>
  </si>
  <si>
    <t xml:space="preserve"> </t>
  </si>
  <si>
    <t>Country of destination</t>
  </si>
  <si>
    <t>Belgium</t>
  </si>
  <si>
    <t>France</t>
  </si>
  <si>
    <t>Germany</t>
  </si>
  <si>
    <t>Italy</t>
  </si>
  <si>
    <t>Netherlands</t>
  </si>
  <si>
    <t>Portugal</t>
  </si>
  <si>
    <t>Reunion</t>
  </si>
  <si>
    <t>United Kingdom</t>
  </si>
  <si>
    <t>Spain</t>
  </si>
  <si>
    <t>Other</t>
  </si>
  <si>
    <t>Australia</t>
  </si>
  <si>
    <t>Canada</t>
  </si>
  <si>
    <t>India</t>
  </si>
  <si>
    <t>Kenya</t>
  </si>
  <si>
    <t>Seychelles</t>
  </si>
  <si>
    <t>Singapore</t>
  </si>
  <si>
    <t>Uganda</t>
  </si>
  <si>
    <t>U.S.A.</t>
  </si>
  <si>
    <t>Zimbabwe</t>
  </si>
  <si>
    <t>Japan</t>
  </si>
  <si>
    <t>Switzerland</t>
  </si>
  <si>
    <t>Value (c.i.f.) : Million Rupees</t>
  </si>
  <si>
    <t xml:space="preserve"> 1st Qr</t>
  </si>
  <si>
    <t xml:space="preserve"> 6 - Manufactured goods classified chiefly by material</t>
  </si>
  <si>
    <t>Country of origin</t>
  </si>
  <si>
    <t xml:space="preserve"> 8 - Miscellaneous manufactured articles</t>
  </si>
  <si>
    <t xml:space="preserve"> 0 - Food and live animals</t>
  </si>
  <si>
    <t xml:space="preserve"> 2 - Crude materials, inedible, except fuels</t>
  </si>
  <si>
    <t>Austria</t>
  </si>
  <si>
    <t>Tanzania</t>
  </si>
  <si>
    <t xml:space="preserve"> 1 - Beverages and tobacco</t>
  </si>
  <si>
    <t xml:space="preserve"> 3 - Mineral fuels, lubricants, &amp; related products</t>
  </si>
  <si>
    <t xml:space="preserve"> 4 - Animal &amp; vegetable oils and fats</t>
  </si>
  <si>
    <t xml:space="preserve"> 5 - Chemicals &amp; related products</t>
  </si>
  <si>
    <t xml:space="preserve">          Austria</t>
  </si>
  <si>
    <t xml:space="preserve">          Belgium</t>
  </si>
  <si>
    <t xml:space="preserve">          Denmark</t>
  </si>
  <si>
    <t xml:space="preserve">          Finland</t>
  </si>
  <si>
    <t xml:space="preserve">          France</t>
  </si>
  <si>
    <t xml:space="preserve">          Germany</t>
  </si>
  <si>
    <t xml:space="preserve">          Ireland</t>
  </si>
  <si>
    <t xml:space="preserve">          Italy</t>
  </si>
  <si>
    <t xml:space="preserve">          Netherlands</t>
  </si>
  <si>
    <t xml:space="preserve">          Portugal</t>
  </si>
  <si>
    <t xml:space="preserve">          Spain</t>
  </si>
  <si>
    <t xml:space="preserve">          Sweden</t>
  </si>
  <si>
    <t xml:space="preserve">          United Kingdom</t>
  </si>
  <si>
    <t xml:space="preserve">          India</t>
  </si>
  <si>
    <t xml:space="preserve">          Malaysia</t>
  </si>
  <si>
    <t xml:space="preserve">          Pakistan</t>
  </si>
  <si>
    <t xml:space="preserve">          Russian Federation</t>
  </si>
  <si>
    <t xml:space="preserve">          Other</t>
  </si>
  <si>
    <t>Quantity: (Thousand tonnes)</t>
  </si>
  <si>
    <t>Total</t>
  </si>
  <si>
    <t>Malawi</t>
  </si>
  <si>
    <t>United Arab Emirates</t>
  </si>
  <si>
    <t>C o m m o d i t y</t>
  </si>
  <si>
    <t>ACP States</t>
  </si>
  <si>
    <t>Imports : value(c.i.f.)</t>
  </si>
  <si>
    <t xml:space="preserve"> Total</t>
  </si>
  <si>
    <t>COMESA States</t>
  </si>
  <si>
    <t>SADC States</t>
  </si>
  <si>
    <t>Angola</t>
  </si>
  <si>
    <t>Burundi</t>
  </si>
  <si>
    <t>Comoros Islands</t>
  </si>
  <si>
    <t>Ethiopia</t>
  </si>
  <si>
    <t>Lesotho</t>
  </si>
  <si>
    <t>Mozambique</t>
  </si>
  <si>
    <t>Namibia</t>
  </si>
  <si>
    <t>Rwanda</t>
  </si>
  <si>
    <t>Sudan</t>
  </si>
  <si>
    <t>Swaziland</t>
  </si>
  <si>
    <t>Zambia</t>
  </si>
  <si>
    <t>Botswana</t>
  </si>
  <si>
    <t>D.R Congo</t>
  </si>
  <si>
    <t>D. R. Congo</t>
  </si>
  <si>
    <t>Benin</t>
  </si>
  <si>
    <t>Burkina Faso</t>
  </si>
  <si>
    <t>Cameroon</t>
  </si>
  <si>
    <t>Chad</t>
  </si>
  <si>
    <t>Congo</t>
  </si>
  <si>
    <t>Djibouti</t>
  </si>
  <si>
    <t>Gabon</t>
  </si>
  <si>
    <t>Gambia</t>
  </si>
  <si>
    <t>Ghana</t>
  </si>
  <si>
    <t>Guinea</t>
  </si>
  <si>
    <t>Liberia</t>
  </si>
  <si>
    <t>Mali</t>
  </si>
  <si>
    <t>Nigeria</t>
  </si>
  <si>
    <t>Senegal</t>
  </si>
  <si>
    <t>Sierra Leone</t>
  </si>
  <si>
    <t>Togo</t>
  </si>
  <si>
    <t xml:space="preserve">  SITC section/description</t>
  </si>
  <si>
    <t xml:space="preserve"> SITC section/description</t>
  </si>
  <si>
    <t>Egypt</t>
  </si>
  <si>
    <t>- 18 -</t>
  </si>
  <si>
    <t>- 20 -</t>
  </si>
  <si>
    <t>- 19 -</t>
  </si>
  <si>
    <t xml:space="preserve">   Ship's Stores and Bunkers</t>
  </si>
  <si>
    <t xml:space="preserve">               of which:</t>
  </si>
  <si>
    <t>S.I.T.C section/description</t>
  </si>
  <si>
    <t xml:space="preserve">    of which :</t>
  </si>
  <si>
    <t xml:space="preserve">                Quantity: (Thousand tonne)</t>
  </si>
  <si>
    <t xml:space="preserve">                Value (f.o.b): Million Rupees</t>
  </si>
  <si>
    <t xml:space="preserve">                Quantity: (Tonne)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</si>
  <si>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</si>
  <si>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</si>
  <si>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</si>
  <si>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</si>
  <si>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 by material</t>
  </si>
  <si>
    <t xml:space="preserve"> 7 - Machinery and transport equipment</t>
  </si>
  <si>
    <t xml:space="preserve">1st Qr </t>
  </si>
  <si>
    <t xml:space="preserve">2nd Qr </t>
  </si>
  <si>
    <t xml:space="preserve"> 2nd Qr</t>
  </si>
  <si>
    <t xml:space="preserve">3rd Qr </t>
  </si>
  <si>
    <t xml:space="preserve"> 3rd Qr</t>
  </si>
  <si>
    <t xml:space="preserve">       Re-exports</t>
  </si>
  <si>
    <t xml:space="preserve"> 4th Qr</t>
  </si>
  <si>
    <t xml:space="preserve"> Europe</t>
  </si>
  <si>
    <t>Asia</t>
  </si>
  <si>
    <t>Africa</t>
  </si>
  <si>
    <t>America</t>
  </si>
  <si>
    <t>Oceania</t>
  </si>
  <si>
    <t>Europe</t>
  </si>
  <si>
    <t xml:space="preserve">          Israel</t>
  </si>
  <si>
    <t xml:space="preserve">          Switzerland</t>
  </si>
  <si>
    <t xml:space="preserve">          Turkey</t>
  </si>
  <si>
    <t xml:space="preserve">          China</t>
  </si>
  <si>
    <t xml:space="preserve">          Indonesia</t>
  </si>
  <si>
    <t xml:space="preserve">          Japan</t>
  </si>
  <si>
    <t xml:space="preserve">          Korea, Republic of</t>
  </si>
  <si>
    <t xml:space="preserve">          Philippines</t>
  </si>
  <si>
    <t xml:space="preserve">          Saudi Arabia</t>
  </si>
  <si>
    <t>Value : Thousand Rupees</t>
  </si>
  <si>
    <t xml:space="preserve">   B.  Total Imports  (c.i.f.)</t>
  </si>
  <si>
    <t xml:space="preserve">  9 - Commodities  not elsewhere classified</t>
  </si>
  <si>
    <t xml:space="preserve">4th Qr </t>
  </si>
  <si>
    <t>Eritrea</t>
  </si>
  <si>
    <t>Imports: value(c.i.f.)</t>
  </si>
  <si>
    <t xml:space="preserve">               Re-exports</t>
  </si>
  <si>
    <t xml:space="preserve">            Domestic Exports</t>
  </si>
  <si>
    <t>China</t>
  </si>
  <si>
    <t>FREEPORT STATISTICS</t>
  </si>
  <si>
    <t>IMPORTS</t>
  </si>
  <si>
    <t>Volume (tonne)</t>
  </si>
  <si>
    <t>All sections</t>
  </si>
  <si>
    <t>All countries</t>
  </si>
  <si>
    <r>
      <t xml:space="preserve">             </t>
    </r>
    <r>
      <rPr>
        <b/>
        <u val="single"/>
        <sz val="10"/>
        <rFont val="CG Times (W1)"/>
        <family val="0"/>
      </rPr>
      <t xml:space="preserve"> All sections</t>
    </r>
  </si>
  <si>
    <t>Antigua and Barbuda</t>
  </si>
  <si>
    <t>Bahamas</t>
  </si>
  <si>
    <t>Barbados</t>
  </si>
  <si>
    <t>Belize</t>
  </si>
  <si>
    <t>Cook Islands</t>
  </si>
  <si>
    <t>Cuba</t>
  </si>
  <si>
    <t>Fiji</t>
  </si>
  <si>
    <t>Micronesia</t>
  </si>
  <si>
    <t>Niue</t>
  </si>
  <si>
    <t>Samoa</t>
  </si>
  <si>
    <t>Solomon Islands</t>
  </si>
  <si>
    <t>South Africa</t>
  </si>
  <si>
    <t>Trinidad &amp; Tobago</t>
  </si>
  <si>
    <t>Vanuatu</t>
  </si>
  <si>
    <t xml:space="preserve">Other </t>
  </si>
  <si>
    <t xml:space="preserve">RE-EXPORTS </t>
  </si>
  <si>
    <r>
      <t xml:space="preserve">1st Qr </t>
    </r>
    <r>
      <rPr>
        <vertAlign val="superscript"/>
        <sz val="10"/>
        <rFont val="CG Times (W1)"/>
        <family val="0"/>
      </rPr>
      <t xml:space="preserve"> </t>
    </r>
  </si>
  <si>
    <t>- 17 -</t>
  </si>
  <si>
    <t>- 22 -</t>
  </si>
  <si>
    <t xml:space="preserve">          Hungary</t>
  </si>
  <si>
    <t>Value (c.i.f Rs Mn)</t>
  </si>
  <si>
    <t>Value (f.o.b Rs Mn)</t>
  </si>
  <si>
    <t xml:space="preserve">          Iran</t>
  </si>
  <si>
    <t>Madagascar</t>
  </si>
  <si>
    <t>Quantity: -.-</t>
  </si>
  <si>
    <t>-.- : not applicable</t>
  </si>
  <si>
    <t>- 7 -</t>
  </si>
  <si>
    <t>- 10 -</t>
  </si>
  <si>
    <t>-11 -</t>
  </si>
  <si>
    <t>- 12 -</t>
  </si>
  <si>
    <t>-13 -</t>
  </si>
  <si>
    <t>- 14 -</t>
  </si>
  <si>
    <t>Imports : value(c.i.f)</t>
  </si>
  <si>
    <t xml:space="preserve">Libyan Arab </t>
  </si>
  <si>
    <r>
      <t xml:space="preserve">2nd Qr </t>
    </r>
    <r>
      <rPr>
        <vertAlign val="superscript"/>
        <sz val="10"/>
        <rFont val="CG Times (W1)"/>
        <family val="0"/>
      </rPr>
      <t xml:space="preserve"> </t>
    </r>
  </si>
  <si>
    <t xml:space="preserve">2nd Qr  </t>
  </si>
  <si>
    <r>
      <t>2</t>
    </r>
    <r>
      <rPr>
        <sz val="10"/>
        <rFont val="Times New Roman"/>
        <family val="1"/>
      </rPr>
      <t xml:space="preserve"> Provisional</t>
    </r>
  </si>
  <si>
    <r>
      <t>1</t>
    </r>
    <r>
      <rPr>
        <sz val="10"/>
        <rFont val="CG Times (W1)"/>
        <family val="0"/>
      </rPr>
      <t xml:space="preserve">  Excluding Ship's  stores &amp; Bunkers     </t>
    </r>
  </si>
  <si>
    <r>
      <t>2</t>
    </r>
    <r>
      <rPr>
        <sz val="10"/>
        <rFont val="CG Times (W1)"/>
        <family val="0"/>
      </rPr>
      <t xml:space="preserve"> Provisional</t>
    </r>
  </si>
  <si>
    <t xml:space="preserve">          Poland</t>
  </si>
  <si>
    <r>
      <t>3</t>
    </r>
    <r>
      <rPr>
        <sz val="10"/>
        <rFont val="Times New Roman"/>
        <family val="1"/>
      </rPr>
      <t xml:space="preserve"> Special Administrative Region of China</t>
    </r>
  </si>
  <si>
    <t xml:space="preserve">  Source : Customs Department</t>
  </si>
  <si>
    <t xml:space="preserve">  9 - Commodities &amp; transactions not elsewhere classified</t>
  </si>
  <si>
    <t xml:space="preserve">  9 - Commodities &amp; transactions not elsewhere classified </t>
  </si>
  <si>
    <t xml:space="preserve">            -.-</t>
  </si>
  <si>
    <r>
      <t>1</t>
    </r>
    <r>
      <rPr>
        <sz val="10"/>
        <rFont val="Times New Roman"/>
        <family val="1"/>
      </rPr>
      <t xml:space="preserve"> Revised            </t>
    </r>
  </si>
  <si>
    <r>
      <t>3</t>
    </r>
    <r>
      <rPr>
        <sz val="10"/>
        <rFont val="Times New Roman"/>
        <family val="1"/>
      </rPr>
      <t xml:space="preserve"> Provisional</t>
    </r>
  </si>
  <si>
    <r>
      <t xml:space="preserve">3rd Qr </t>
    </r>
    <r>
      <rPr>
        <vertAlign val="superscript"/>
        <sz val="10"/>
        <rFont val="CG Times (W1)"/>
        <family val="0"/>
      </rPr>
      <t xml:space="preserve"> </t>
    </r>
  </si>
  <si>
    <t xml:space="preserve">3rd Qr  </t>
  </si>
  <si>
    <r>
      <t xml:space="preserve">Hong Kong  (S.A.R) </t>
    </r>
    <r>
      <rPr>
        <vertAlign val="superscript"/>
        <sz val="10"/>
        <rFont val="CG Times (W1)"/>
        <family val="0"/>
      </rPr>
      <t>3</t>
    </r>
  </si>
  <si>
    <r>
      <t>1</t>
    </r>
    <r>
      <rPr>
        <sz val="10"/>
        <rFont val="CG Times (W1)"/>
        <family val="0"/>
      </rPr>
      <t xml:space="preserve"> Revised</t>
    </r>
  </si>
  <si>
    <r>
      <t xml:space="preserve">          Hong Kong  (S.A.R) </t>
    </r>
    <r>
      <rPr>
        <vertAlign val="superscript"/>
        <sz val="10"/>
        <rFont val="CG Times (W1)"/>
        <family val="0"/>
      </rPr>
      <t>3</t>
    </r>
  </si>
  <si>
    <r>
      <t>Exports</t>
    </r>
    <r>
      <rPr>
        <vertAlign val="superscript"/>
        <sz val="9"/>
        <rFont val="CG Times"/>
        <family val="1"/>
      </rPr>
      <t>3</t>
    </r>
    <r>
      <rPr>
        <sz val="9"/>
        <rFont val="CG Times"/>
        <family val="1"/>
      </rPr>
      <t xml:space="preserve"> : value(f.o.b)</t>
    </r>
  </si>
  <si>
    <r>
      <t xml:space="preserve">Hong Kong  (S.A.R) </t>
    </r>
    <r>
      <rPr>
        <vertAlign val="superscript"/>
        <sz val="10"/>
        <rFont val="CG Times (W1)"/>
        <family val="1"/>
      </rPr>
      <t>4</t>
    </r>
  </si>
  <si>
    <t xml:space="preserve">      of which :</t>
  </si>
  <si>
    <t xml:space="preserve">       of which :</t>
  </si>
  <si>
    <t xml:space="preserve">        of which :</t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</si>
  <si>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Special Administrative Region of China</t>
    </r>
  </si>
  <si>
    <r>
      <t xml:space="preserve"> 1</t>
    </r>
    <r>
      <rPr>
        <sz val="10"/>
        <rFont val="Times New Roman"/>
        <family val="1"/>
      </rPr>
      <t xml:space="preserve"> Revised</t>
    </r>
  </si>
  <si>
    <r>
      <t xml:space="preserve">2   </t>
    </r>
    <r>
      <rPr>
        <sz val="10"/>
        <rFont val="Times New Roman"/>
        <family val="1"/>
      </rPr>
      <t>Provisional</t>
    </r>
  </si>
  <si>
    <r>
      <t>1</t>
    </r>
    <r>
      <rPr>
        <sz val="10"/>
        <rFont val="Times New Roman"/>
        <family val="1"/>
      </rPr>
      <t xml:space="preserve"> Revised</t>
    </r>
  </si>
  <si>
    <r>
      <t xml:space="preserve">2  </t>
    </r>
    <r>
      <rPr>
        <sz val="10"/>
        <rFont val="Times New Roman"/>
        <family val="1"/>
      </rPr>
      <t>Provisional</t>
    </r>
  </si>
  <si>
    <r>
      <t xml:space="preserve">2 </t>
    </r>
    <r>
      <rPr>
        <sz val="10"/>
        <rFont val="Times New Roman"/>
        <family val="1"/>
      </rPr>
      <t>Provisional</t>
    </r>
  </si>
  <si>
    <t xml:space="preserve">                 ( Export Oriented Enterprises )</t>
  </si>
  <si>
    <r>
      <t xml:space="preserve">4th Qr </t>
    </r>
    <r>
      <rPr>
        <vertAlign val="superscript"/>
        <sz val="10"/>
        <rFont val="CG Times (W1)"/>
        <family val="0"/>
      </rPr>
      <t xml:space="preserve"> </t>
    </r>
  </si>
  <si>
    <t xml:space="preserve">4th Qr  </t>
  </si>
  <si>
    <t xml:space="preserve">    Rice :   </t>
  </si>
  <si>
    <t xml:space="preserve">    Wheat :   </t>
  </si>
  <si>
    <t xml:space="preserve">    Dairy products :     </t>
  </si>
  <si>
    <t xml:space="preserve">    Fixed vegetable edible oils and fats :    </t>
  </si>
  <si>
    <t xml:space="preserve">    Refined petroleum products :    </t>
  </si>
  <si>
    <t xml:space="preserve">    Medicinal and pharmaceutical products : </t>
  </si>
  <si>
    <t xml:space="preserve">    Cotton fabrics :  </t>
  </si>
  <si>
    <t xml:space="preserve">    Cement :  </t>
  </si>
  <si>
    <t xml:space="preserve">    Iron and steel :   </t>
  </si>
  <si>
    <r>
      <t xml:space="preserve">2008 </t>
    </r>
    <r>
      <rPr>
        <b/>
        <vertAlign val="superscript"/>
        <sz val="10"/>
        <rFont val="CG Times (W1)"/>
        <family val="0"/>
      </rPr>
      <t>2</t>
    </r>
  </si>
  <si>
    <t>Value (c.i.f) : Million Rupees</t>
  </si>
  <si>
    <t>Total freeport imports</t>
  </si>
  <si>
    <t xml:space="preserve"> 9 - Commodities  not elsewhere classified</t>
  </si>
  <si>
    <t>Total freeport re-exports</t>
  </si>
  <si>
    <t>-9 -</t>
  </si>
  <si>
    <t>- 15 -</t>
  </si>
  <si>
    <t>Malaysia</t>
  </si>
  <si>
    <t>Thailand</t>
  </si>
  <si>
    <t xml:space="preserve">          Myanmar</t>
  </si>
  <si>
    <t>- 26 -</t>
  </si>
  <si>
    <t>- 27 -</t>
  </si>
  <si>
    <t>- 28 -</t>
  </si>
  <si>
    <t>- 29 -</t>
  </si>
  <si>
    <t>Equatorial Guinea</t>
  </si>
  <si>
    <r>
      <t>1</t>
    </r>
    <r>
      <rPr>
        <sz val="9"/>
        <rFont val="CG Times (W1)"/>
        <family val="0"/>
      </rPr>
      <t xml:space="preserve"> Revised            </t>
    </r>
    <r>
      <rPr>
        <vertAlign val="superscript"/>
        <sz val="9"/>
        <rFont val="CG Times (W1)"/>
        <family val="0"/>
      </rPr>
      <t xml:space="preserve"> 2</t>
    </r>
    <r>
      <rPr>
        <sz val="9"/>
        <rFont val="CG Times (W1)"/>
        <family val="0"/>
      </rPr>
      <t xml:space="preserve"> Provisional              </t>
    </r>
    <r>
      <rPr>
        <vertAlign val="superscript"/>
        <sz val="9"/>
        <rFont val="CG Times (W1)"/>
        <family val="0"/>
      </rPr>
      <t xml:space="preserve"> 3</t>
    </r>
    <r>
      <rPr>
        <sz val="9"/>
        <rFont val="CG Times (W1)"/>
        <family val="0"/>
      </rPr>
      <t xml:space="preserve"> Excluding Ships' Stores and Bunkers</t>
    </r>
  </si>
  <si>
    <t>- 24 -</t>
  </si>
  <si>
    <t>- 8 -</t>
  </si>
  <si>
    <t>Ivory Coast</t>
  </si>
  <si>
    <r>
      <t>1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Excluding Ship's stores and Bunkers </t>
    </r>
    <r>
      <rPr>
        <vertAlign val="superscript"/>
        <sz val="10"/>
        <rFont val="Times New Roman"/>
        <family val="1"/>
      </rPr>
      <t xml:space="preserve">            2 </t>
    </r>
    <r>
      <rPr>
        <sz val="10"/>
        <rFont val="Times New Roman"/>
        <family val="1"/>
      </rPr>
      <t>Revised</t>
    </r>
  </si>
  <si>
    <r>
      <rPr>
        <vertAlign val="superscript"/>
        <sz val="10"/>
        <rFont val="CG Times (W1)"/>
        <family val="0"/>
      </rPr>
      <t>2</t>
    </r>
    <r>
      <rPr>
        <sz val="10"/>
        <rFont val="CG Times (W1)"/>
        <family val="0"/>
      </rPr>
      <t xml:space="preserve"> Revised</t>
    </r>
  </si>
  <si>
    <t>- 16 -</t>
  </si>
  <si>
    <t>- 23 -</t>
  </si>
  <si>
    <t>Table 1 -  Summary of External Trade, 2007 - 2009</t>
  </si>
  <si>
    <r>
      <t xml:space="preserve">2009 </t>
    </r>
    <r>
      <rPr>
        <b/>
        <vertAlign val="superscript"/>
        <sz val="10"/>
        <rFont val="Times New Roman"/>
        <family val="1"/>
      </rPr>
      <t>2</t>
    </r>
  </si>
  <si>
    <t>Table 2 - Imports and exports of the Freeport Zone, 2007-2009</t>
  </si>
  <si>
    <r>
      <t>Table 3 - Total  exports</t>
    </r>
    <r>
      <rPr>
        <b/>
        <vertAlign val="superscript"/>
        <sz val="10"/>
        <rFont val="CG Times (W1)"/>
        <family val="0"/>
      </rPr>
      <t>1</t>
    </r>
    <r>
      <rPr>
        <b/>
        <sz val="14"/>
        <rFont val="CG Times (W1)"/>
        <family val="0"/>
      </rPr>
      <t xml:space="preserve"> of main commodities by section, 2007 - 2009</t>
    </r>
  </si>
  <si>
    <r>
      <t xml:space="preserve">2009 </t>
    </r>
    <r>
      <rPr>
        <b/>
        <vertAlign val="superscript"/>
        <sz val="10"/>
        <rFont val="CG Times (W1)"/>
        <family val="0"/>
      </rPr>
      <t>3</t>
    </r>
  </si>
  <si>
    <r>
      <t>Table 3 (cont'd) - Total  exports</t>
    </r>
    <r>
      <rPr>
        <b/>
        <vertAlign val="superscript"/>
        <sz val="10"/>
        <rFont val="CG Times (W1)"/>
        <family val="0"/>
      </rPr>
      <t>1</t>
    </r>
    <r>
      <rPr>
        <b/>
        <sz val="14"/>
        <rFont val="CG Times (W1)"/>
        <family val="0"/>
      </rPr>
      <t xml:space="preserve"> of main commodities by section, 2007 - 2009</t>
    </r>
  </si>
  <si>
    <r>
      <t xml:space="preserve">2009 </t>
    </r>
    <r>
      <rPr>
        <b/>
        <vertAlign val="superscript"/>
        <sz val="10"/>
        <rFont val="CG Times"/>
        <family val="0"/>
      </rPr>
      <t>2</t>
    </r>
  </si>
  <si>
    <t>Table 4 - Domestic  exports of main commodities by section, 2007 - 2009</t>
  </si>
  <si>
    <r>
      <t xml:space="preserve">2009 </t>
    </r>
    <r>
      <rPr>
        <b/>
        <vertAlign val="superscript"/>
        <sz val="10"/>
        <rFont val="CG Times (W1)"/>
        <family val="0"/>
      </rPr>
      <t>2</t>
    </r>
  </si>
  <si>
    <t>Table 4 (cont'd) - Domestic  exports of main commodities by section, 2007 - 2009</t>
  </si>
  <si>
    <t>Table 5 - Re-exports of main commodities by section, 2007 - 2009</t>
  </si>
  <si>
    <r>
      <t xml:space="preserve">2009 </t>
    </r>
    <r>
      <rPr>
        <b/>
        <vertAlign val="superscript"/>
        <sz val="10"/>
        <color indexed="8"/>
        <rFont val="Times New Roman"/>
        <family val="1"/>
      </rPr>
      <t>2</t>
    </r>
  </si>
  <si>
    <t>Table 6 - Freeport re-exports of main commodities by section, 2007 - 2009</t>
  </si>
  <si>
    <t>Table 5 (cont'd) - Re-exports of main commodities by section, 2007 - 2009</t>
  </si>
  <si>
    <r>
      <t>Table 7 - Total exports</t>
    </r>
    <r>
      <rPr>
        <b/>
        <vertAlign val="superscript"/>
        <sz val="9"/>
        <rFont val="CG Times (W1)"/>
        <family val="0"/>
      </rPr>
      <t>1</t>
    </r>
    <r>
      <rPr>
        <b/>
        <sz val="14"/>
        <rFont val="CG Times (W1)"/>
        <family val="0"/>
      </rPr>
      <t xml:space="preserve"> by country of destination, 2007 - 2009</t>
    </r>
  </si>
  <si>
    <t>Table 8 - Domestic exports by country of destination, 2007 - 2009</t>
  </si>
  <si>
    <t>Table 9 - Re-exports by country of destination, 2007 - 2009</t>
  </si>
  <si>
    <t>Table 10 - Total imports of main commodities by section, 2007 - 2009</t>
  </si>
  <si>
    <t>Table 10 (cont'd) - Total imports of main commodities by section, 2007 - 2009</t>
  </si>
  <si>
    <t>Table 11 - Imports of selected commodities, 2007  - 2009</t>
  </si>
  <si>
    <t>Table 12 - Freeport imports of main commodities by section, 2007 - 2009</t>
  </si>
  <si>
    <r>
      <t xml:space="preserve">2009 </t>
    </r>
    <r>
      <rPr>
        <b/>
        <vertAlign val="superscript"/>
        <sz val="10"/>
        <color indexed="8"/>
        <rFont val="Times New Roman"/>
        <family val="1"/>
      </rPr>
      <t>2</t>
    </r>
  </si>
  <si>
    <t>Table 13 - Imports by country of origin, 2007 - 2009</t>
  </si>
  <si>
    <r>
      <t xml:space="preserve">2009 </t>
    </r>
    <r>
      <rPr>
        <b/>
        <vertAlign val="superscript"/>
        <sz val="9"/>
        <rFont val="Times New Roman"/>
        <family val="1"/>
      </rPr>
      <t>2</t>
    </r>
  </si>
  <si>
    <r>
      <t>1</t>
    </r>
    <r>
      <rPr>
        <sz val="9"/>
        <rFont val="CG Times (W1)"/>
        <family val="0"/>
      </rPr>
      <t xml:space="preserve"> Revised</t>
    </r>
  </si>
  <si>
    <r>
      <t>2</t>
    </r>
    <r>
      <rPr>
        <sz val="9"/>
        <rFont val="Times New Roman"/>
        <family val="1"/>
      </rPr>
      <t xml:space="preserve"> Provisional</t>
    </r>
  </si>
  <si>
    <r>
      <t>3</t>
    </r>
    <r>
      <rPr>
        <sz val="9"/>
        <rFont val="Times New Roman"/>
        <family val="1"/>
      </rPr>
      <t xml:space="preserve"> Excluding Ship's stores and Bunkers             </t>
    </r>
  </si>
  <si>
    <r>
      <t xml:space="preserve">Exports </t>
    </r>
    <r>
      <rPr>
        <vertAlign val="superscript"/>
        <sz val="9"/>
        <rFont val="CG Times"/>
        <family val="1"/>
      </rPr>
      <t>3</t>
    </r>
    <r>
      <rPr>
        <sz val="9"/>
        <rFont val="CG Times"/>
        <family val="1"/>
      </rPr>
      <t xml:space="preserve"> : value(f.o.b)</t>
    </r>
  </si>
  <si>
    <r>
      <t xml:space="preserve">2009 </t>
    </r>
    <r>
      <rPr>
        <b/>
        <vertAlign val="superscript"/>
        <sz val="9"/>
        <rFont val="CG Times"/>
        <family val="0"/>
      </rPr>
      <t>2</t>
    </r>
  </si>
  <si>
    <t xml:space="preserve">                Quantity: (Number)</t>
  </si>
  <si>
    <t>Czech Republic</t>
  </si>
  <si>
    <t>Mayotte</t>
  </si>
  <si>
    <t>New Zealand</t>
  </si>
  <si>
    <r>
      <rPr>
        <vertAlign val="superscript"/>
        <sz val="10"/>
        <rFont val="CG Times (W1)"/>
        <family val="0"/>
      </rPr>
      <t>3</t>
    </r>
    <r>
      <rPr>
        <sz val="10"/>
        <rFont val="CG Times (W1)"/>
        <family val="0"/>
      </rPr>
      <t xml:space="preserve"> Provisional</t>
    </r>
  </si>
  <si>
    <t>Phillipines</t>
  </si>
  <si>
    <t>Panama</t>
  </si>
  <si>
    <r>
      <t>1</t>
    </r>
    <r>
      <rPr>
        <sz val="10"/>
        <rFont val="CG Times (W1)"/>
        <family val="0"/>
      </rPr>
      <t xml:space="preserve"> Revised                     </t>
    </r>
    <r>
      <rPr>
        <vertAlign val="superscript"/>
        <sz val="10"/>
        <rFont val="CG Times (W1)"/>
        <family val="0"/>
      </rPr>
      <t>2</t>
    </r>
    <r>
      <rPr>
        <sz val="10"/>
        <rFont val="CG Times (W1)"/>
        <family val="0"/>
      </rPr>
      <t xml:space="preserve"> Provisional                     </t>
    </r>
    <r>
      <rPr>
        <vertAlign val="superscript"/>
        <sz val="10"/>
        <rFont val="CG Times (W1)"/>
        <family val="0"/>
      </rPr>
      <t>3</t>
    </r>
    <r>
      <rPr>
        <sz val="10"/>
        <rFont val="CG Times (W1)"/>
        <family val="0"/>
      </rPr>
      <t xml:space="preserve"> Special Administrative Region of China</t>
    </r>
  </si>
  <si>
    <t xml:space="preserve">    Fish and fish preparations :     </t>
  </si>
  <si>
    <t xml:space="preserve">    Meat and meat preparations :     </t>
  </si>
  <si>
    <t xml:space="preserve">   Motor cars and other motor vehicles principally designed for the </t>
  </si>
  <si>
    <t>Quantity: (Thousand Number)</t>
  </si>
  <si>
    <t xml:space="preserve">          Czech Republic</t>
  </si>
  <si>
    <r>
      <t>1</t>
    </r>
    <r>
      <rPr>
        <sz val="10"/>
        <rFont val="CG Times (W1)"/>
        <family val="0"/>
      </rPr>
      <t xml:space="preserve"> Revised                     </t>
    </r>
    <r>
      <rPr>
        <vertAlign val="superscript"/>
        <sz val="10"/>
        <rFont val="CG Times (W1)"/>
        <family val="0"/>
      </rPr>
      <t>2</t>
    </r>
    <r>
      <rPr>
        <sz val="10"/>
        <rFont val="CG Times (W1)"/>
        <family val="0"/>
      </rPr>
      <t xml:space="preserve"> Provisional                         </t>
    </r>
    <r>
      <rPr>
        <vertAlign val="superscript"/>
        <sz val="10"/>
        <rFont val="CG Times (W1)"/>
        <family val="0"/>
      </rPr>
      <t xml:space="preserve">3 </t>
    </r>
    <r>
      <rPr>
        <sz val="10"/>
        <rFont val="CG Times (W1)"/>
        <family val="0"/>
      </rPr>
      <t>Special Administrative Region of China</t>
    </r>
  </si>
  <si>
    <t xml:space="preserve">                Value (c.i.f): Million Rupees</t>
  </si>
  <si>
    <r>
      <t>2008</t>
    </r>
    <r>
      <rPr>
        <b/>
        <vertAlign val="superscript"/>
        <sz val="10"/>
        <rFont val="Times New Roman"/>
        <family val="1"/>
      </rPr>
      <t xml:space="preserve"> 1</t>
    </r>
  </si>
  <si>
    <r>
      <t xml:space="preserve">2008 </t>
    </r>
    <r>
      <rPr>
        <b/>
        <vertAlign val="superscript"/>
        <sz val="10"/>
        <rFont val="Times New Roman"/>
        <family val="1"/>
      </rPr>
      <t>1</t>
    </r>
  </si>
  <si>
    <t xml:space="preserve">      Value : Million Rupees</t>
  </si>
  <si>
    <r>
      <t>2008</t>
    </r>
    <r>
      <rPr>
        <b/>
        <vertAlign val="superscript"/>
        <sz val="10"/>
        <rFont val="CG Times (W1)"/>
        <family val="0"/>
      </rPr>
      <t xml:space="preserve"> 2</t>
    </r>
  </si>
  <si>
    <r>
      <t xml:space="preserve">2008 </t>
    </r>
    <r>
      <rPr>
        <b/>
        <vertAlign val="superscript"/>
        <sz val="10"/>
        <rFont val="CG Times (W1)"/>
        <family val="0"/>
      </rPr>
      <t>1</t>
    </r>
  </si>
  <si>
    <r>
      <t xml:space="preserve">2008 </t>
    </r>
    <r>
      <rPr>
        <b/>
        <vertAlign val="superscript"/>
        <sz val="10"/>
        <rFont val="CG Times"/>
        <family val="1"/>
      </rPr>
      <t>1</t>
    </r>
  </si>
  <si>
    <r>
      <t xml:space="preserve">2008 </t>
    </r>
    <r>
      <rPr>
        <b/>
        <vertAlign val="superscript"/>
        <sz val="10"/>
        <color indexed="8"/>
        <rFont val="Times New Roman"/>
        <family val="1"/>
      </rPr>
      <t>1</t>
    </r>
  </si>
  <si>
    <r>
      <t xml:space="preserve">2008 </t>
    </r>
    <r>
      <rPr>
        <b/>
        <vertAlign val="superscript"/>
        <sz val="10"/>
        <color indexed="8"/>
        <rFont val="Times New Roman"/>
        <family val="1"/>
      </rPr>
      <t>1</t>
    </r>
  </si>
  <si>
    <r>
      <t xml:space="preserve">2008 </t>
    </r>
    <r>
      <rPr>
        <b/>
        <vertAlign val="superscript"/>
        <sz val="9"/>
        <rFont val="CG Times"/>
        <family val="1"/>
      </rPr>
      <t>1</t>
    </r>
  </si>
  <si>
    <t>Table 14 (Cont'd) - Trade with African, Caribbean and Pacific (ACP) States, 2008 - 2009</t>
  </si>
  <si>
    <t>Table 14 - Trade with African, Caribbean and Pacific (ACP) States, 2008 - 2009</t>
  </si>
  <si>
    <t>Table 16 - Trade with SADC States, 2008 - 2009</t>
  </si>
  <si>
    <t xml:space="preserve"> 9 - Commodities &amp; transactions, n.e.s.</t>
  </si>
  <si>
    <t xml:space="preserve"> 7 - Machinery &amp; transport equipment</t>
  </si>
  <si>
    <t xml:space="preserve"> 2nd Qr </t>
  </si>
  <si>
    <t xml:space="preserve"> 1st Qr </t>
  </si>
  <si>
    <t xml:space="preserve"> 4th Qr </t>
  </si>
  <si>
    <t xml:space="preserve"> 3rd Qr </t>
  </si>
  <si>
    <t>SITC section/description</t>
  </si>
  <si>
    <t>- 21 -</t>
  </si>
  <si>
    <t>Table 10 (cont'd) - Total imports of main commodities by section, 2007  - 2009</t>
  </si>
  <si>
    <t>-</t>
  </si>
  <si>
    <t xml:space="preserve">           -</t>
  </si>
  <si>
    <r>
      <t>1</t>
    </r>
    <r>
      <rPr>
        <sz val="10"/>
        <rFont val="Times New Roman"/>
        <family val="1"/>
      </rPr>
      <t xml:space="preserve"> Revised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Provisional</t>
    </r>
  </si>
  <si>
    <t xml:space="preserve">Meat and meat preparations  </t>
  </si>
  <si>
    <t xml:space="preserve">Dairy products and bird's eggs  </t>
  </si>
  <si>
    <t xml:space="preserve">Fish and fish preparations  </t>
  </si>
  <si>
    <t xml:space="preserve">Wheat  </t>
  </si>
  <si>
    <t xml:space="preserve">Rice  </t>
  </si>
  <si>
    <t xml:space="preserve">Wheaten flour  </t>
  </si>
  <si>
    <t xml:space="preserve">Cereal preparations  </t>
  </si>
  <si>
    <t xml:space="preserve">Vegetables and fruits </t>
  </si>
  <si>
    <t xml:space="preserve">Beverages  </t>
  </si>
  <si>
    <t xml:space="preserve">Tobacco &amp; tobacco manufactures  </t>
  </si>
  <si>
    <t xml:space="preserve">Cork and wood </t>
  </si>
  <si>
    <t xml:space="preserve">Textile fibres  </t>
  </si>
  <si>
    <t xml:space="preserve">Refined petroleum products   </t>
  </si>
  <si>
    <t xml:space="preserve">Gas, natural and manufactured  </t>
  </si>
  <si>
    <t xml:space="preserve">Fixed vegetables oils &amp; fats   </t>
  </si>
  <si>
    <t xml:space="preserve">Dyeing &amp; tanning materials  </t>
  </si>
  <si>
    <t xml:space="preserve">Medicinal &amp; pharmaceutical products  </t>
  </si>
  <si>
    <t xml:space="preserve">Fertilisers  </t>
  </si>
  <si>
    <t xml:space="preserve">Plastics in primary forms   </t>
  </si>
  <si>
    <t xml:space="preserve">Plastics in non-primary forms  </t>
  </si>
  <si>
    <t xml:space="preserve">Paper, paperboard &amp; articles thereof  </t>
  </si>
  <si>
    <t xml:space="preserve">Textile yarn  </t>
  </si>
  <si>
    <t xml:space="preserve">Cotton fabrics  </t>
  </si>
  <si>
    <t xml:space="preserve">Other textile fabrics   </t>
  </si>
  <si>
    <t xml:space="preserve">Cement  </t>
  </si>
  <si>
    <t xml:space="preserve">Pearls, precious &amp; semi-precious stones  </t>
  </si>
  <si>
    <t xml:space="preserve">Iron and steel </t>
  </si>
  <si>
    <t xml:space="preserve">Manufactures of metal, n.e.s. </t>
  </si>
  <si>
    <t xml:space="preserve">Power generating machinery &amp; equipment   </t>
  </si>
  <si>
    <t xml:space="preserve">Machinery specialised for particular industries  </t>
  </si>
  <si>
    <t xml:space="preserve">General industrial machinery &amp; equipment, n.e.s., &amp; machine parts, n.e.s  </t>
  </si>
  <si>
    <t xml:space="preserve">Office machines &amp; automatic data processing machines  </t>
  </si>
  <si>
    <t xml:space="preserve">Telecommunications &amp; sound recording  &amp; reproducing apparatus &amp; equipment  </t>
  </si>
  <si>
    <t xml:space="preserve">Electrical machinery, apparatus &amp; appliances, n.e.s., &amp; electrical parts of household type  </t>
  </si>
  <si>
    <t xml:space="preserve">Road vehicles  </t>
  </si>
  <si>
    <t xml:space="preserve">Aircraft , marine vessels and parts  </t>
  </si>
  <si>
    <t xml:space="preserve">Prefabricated buildings; sanitary plumbing, heating &amp; lighting fixtures &amp; fittings, n.e.s  </t>
  </si>
  <si>
    <t xml:space="preserve">Articles of apparel and clothing </t>
  </si>
  <si>
    <t xml:space="preserve">Footwear   </t>
  </si>
  <si>
    <t xml:space="preserve">Professional, scientific &amp; controlling instruments &amp; apparatus, n.e.s  </t>
  </si>
  <si>
    <t xml:space="preserve">Watches and clocks &amp; optical goods   </t>
  </si>
  <si>
    <t xml:space="preserve">Printed matter  </t>
  </si>
  <si>
    <t xml:space="preserve">Articles n.e.s., of plastic  </t>
  </si>
  <si>
    <t xml:space="preserve">Jewellery, goldsmiths' &amp; silversmiths' wares, n.e.s  </t>
  </si>
  <si>
    <t xml:space="preserve">           -.-</t>
  </si>
  <si>
    <t xml:space="preserve">        Fish and fish preparations  </t>
  </si>
  <si>
    <t xml:space="preserve">        Textile yarns, fabrics, and made up articles  </t>
  </si>
  <si>
    <r>
      <t xml:space="preserve">        </t>
    </r>
    <r>
      <rPr>
        <i/>
        <sz val="10"/>
        <rFont val="Times New Roman"/>
        <family val="1"/>
      </rPr>
      <t xml:space="preserve">Telecommunications equipment, n.e.s; &amp; parts, n.e.s, &amp; accessories etc. </t>
    </r>
  </si>
  <si>
    <t>Table 13 (Cont'd) - Imports by country of origin, 2007 - 2009</t>
  </si>
  <si>
    <t>- 25 -</t>
  </si>
  <si>
    <t>Asia (cont'd)</t>
  </si>
  <si>
    <t xml:space="preserve">          Singapore</t>
  </si>
  <si>
    <t xml:space="preserve">          Thailand</t>
  </si>
  <si>
    <t xml:space="preserve">          United Arab Emirates</t>
  </si>
  <si>
    <t xml:space="preserve">          Vietnam</t>
  </si>
  <si>
    <t xml:space="preserve">          Cameroon</t>
  </si>
  <si>
    <t xml:space="preserve">          Congo</t>
  </si>
  <si>
    <t xml:space="preserve">          Egypt</t>
  </si>
  <si>
    <t xml:space="preserve">          Equatorial Guinea</t>
  </si>
  <si>
    <t xml:space="preserve">          Guinea</t>
  </si>
  <si>
    <t xml:space="preserve">          Kenya</t>
  </si>
  <si>
    <t xml:space="preserve">          Madagascar</t>
  </si>
  <si>
    <t xml:space="preserve">          Mali</t>
  </si>
  <si>
    <t xml:space="preserve">          Morocco</t>
  </si>
  <si>
    <t xml:space="preserve">          Mozambique</t>
  </si>
  <si>
    <t xml:space="preserve">          Reunion</t>
  </si>
  <si>
    <t xml:space="preserve">          Seychelles</t>
  </si>
  <si>
    <t xml:space="preserve">          South Africa</t>
  </si>
  <si>
    <t xml:space="preserve">          Swaziland</t>
  </si>
  <si>
    <t xml:space="preserve">          Tanzania</t>
  </si>
  <si>
    <t xml:space="preserve">          Zambia</t>
  </si>
  <si>
    <t xml:space="preserve">          Zimbabwe</t>
  </si>
  <si>
    <t xml:space="preserve">          Argentina</t>
  </si>
  <si>
    <t xml:space="preserve">          Brazil</t>
  </si>
  <si>
    <t xml:space="preserve">          Canada</t>
  </si>
  <si>
    <t xml:space="preserve">          Chile</t>
  </si>
  <si>
    <t xml:space="preserve">          Mexico</t>
  </si>
  <si>
    <t xml:space="preserve">          U. S. A.</t>
  </si>
  <si>
    <t xml:space="preserve">          Australia</t>
  </si>
  <si>
    <t xml:space="preserve">          New Zealand</t>
  </si>
  <si>
    <r>
      <t>1</t>
    </r>
    <r>
      <rPr>
        <sz val="10"/>
        <rFont val="CG Times (W1)"/>
        <family val="1"/>
      </rPr>
      <t xml:space="preserve"> Revised</t>
    </r>
  </si>
  <si>
    <r>
      <t>2</t>
    </r>
    <r>
      <rPr>
        <sz val="10"/>
        <rFont val="CG Times (W1)"/>
        <family val="1"/>
      </rPr>
      <t xml:space="preserve"> Provisional</t>
    </r>
  </si>
  <si>
    <t xml:space="preserve">        Cane Sugar  </t>
  </si>
  <si>
    <t xml:space="preserve">        Fish and fish preparations   </t>
  </si>
  <si>
    <t xml:space="preserve">        Live primates  </t>
  </si>
  <si>
    <t xml:space="preserve">       Cut flowers and foliage   </t>
  </si>
  <si>
    <t xml:space="preserve">        Pearls, precious &amp; semi-precious stones  </t>
  </si>
  <si>
    <t xml:space="preserve">        Textile yarns, fabrics, and made up articles   </t>
  </si>
  <si>
    <t xml:space="preserve">        Corks &amp; wood manufactures  </t>
  </si>
  <si>
    <t xml:space="preserve">       Articles of apparel &amp; clothing accessories   </t>
  </si>
  <si>
    <t xml:space="preserve">       Optical goods, n.e.s.   </t>
  </si>
  <si>
    <t xml:space="preserve">       Travel goods, handbags &amp; similar containers   </t>
  </si>
  <si>
    <t xml:space="preserve">       Watches &amp; clocks   </t>
  </si>
  <si>
    <t xml:space="preserve">       Toys, games &amp; sporting goods   </t>
  </si>
  <si>
    <t xml:space="preserve">       Jewellery, goldsmiths' &amp; silversmiths' wares   </t>
  </si>
  <si>
    <t xml:space="preserve">       Miscellaneous manufactured articles n.e.s.  </t>
  </si>
  <si>
    <t xml:space="preserve">       Cane Sugar  </t>
  </si>
  <si>
    <t xml:space="preserve">      Cut flowers and foliage  </t>
  </si>
  <si>
    <t xml:space="preserve">       Articles of apparel &amp; clothing accessories    </t>
  </si>
  <si>
    <t xml:space="preserve">       Optical goods, n.e.s. </t>
  </si>
  <si>
    <t xml:space="preserve">       Travel goods, handbags &amp; similar containers  </t>
  </si>
  <si>
    <t xml:space="preserve">       Watches &amp; clocks  </t>
  </si>
  <si>
    <t xml:space="preserve">       Toys, games &amp; sporting goods  </t>
  </si>
  <si>
    <t xml:space="preserve">        Fish and fish preparations </t>
  </si>
  <si>
    <t xml:space="preserve">        Textile yarns, fabrics, and made up articles </t>
  </si>
  <si>
    <t xml:space="preserve">        Pearls, precious &amp; semi-precious stones </t>
  </si>
  <si>
    <t xml:space="preserve">        Corks &amp; wood manufactures </t>
  </si>
  <si>
    <t xml:space="preserve">       Articles of apparel &amp; clothing accessories </t>
  </si>
  <si>
    <t xml:space="preserve">       Travel goods, handbags &amp; similar containers </t>
  </si>
  <si>
    <t xml:space="preserve">       Watches &amp; clocks </t>
  </si>
  <si>
    <t xml:space="preserve">       Toys, games &amp; sporting goods </t>
  </si>
  <si>
    <t xml:space="preserve">       Jewellery, goldsmiths' &amp; silversmiths' wares </t>
  </si>
  <si>
    <t xml:space="preserve">       Miscellaneous manufactured articles n.e.s. </t>
  </si>
  <si>
    <r>
      <t xml:space="preserve">        </t>
    </r>
    <r>
      <rPr>
        <i/>
        <sz val="10"/>
        <rFont val="Times New Roman"/>
        <family val="1"/>
      </rPr>
      <t xml:space="preserve">Telecommunications equipment, n.e.s; &amp; parts, n.e.s, &amp; accessories etc.  </t>
    </r>
  </si>
  <si>
    <t xml:space="preserve">       Articles of apparel &amp; clothing accessories  </t>
  </si>
  <si>
    <t>Value (f.o.b.) : Million Rupees</t>
  </si>
  <si>
    <t xml:space="preserve">  Value (f.o.b.) : Million Rupees</t>
  </si>
  <si>
    <t>Value (f.o.b.): Million Rupees</t>
  </si>
  <si>
    <t xml:space="preserve">    Value (f.o.b.): Million Rupees</t>
  </si>
  <si>
    <r>
      <t>Exports</t>
    </r>
    <r>
      <rPr>
        <b/>
        <vertAlign val="superscript"/>
        <sz val="9"/>
        <rFont val="CG Times"/>
        <family val="1"/>
      </rPr>
      <t>3</t>
    </r>
    <r>
      <rPr>
        <b/>
        <sz val="9"/>
        <rFont val="CG Times"/>
        <family val="1"/>
      </rPr>
      <t xml:space="preserve"> : value(f.o.b)</t>
    </r>
  </si>
  <si>
    <r>
      <t xml:space="preserve">Exports </t>
    </r>
    <r>
      <rPr>
        <b/>
        <vertAlign val="superscript"/>
        <sz val="9"/>
        <rFont val="CG Times"/>
        <family val="1"/>
      </rPr>
      <t>3</t>
    </r>
    <r>
      <rPr>
        <b/>
        <sz val="9"/>
        <rFont val="CG Times"/>
        <family val="1"/>
      </rPr>
      <t xml:space="preserve"> : value(f.o.b)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</si>
  <si>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</si>
  <si>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Jan-Sept</t>
  </si>
  <si>
    <t>Table 15 - Trade with COMESA States, 2008 - 2009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</si>
</sst>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"/>
    <numFmt numFmtId="165" formatCode="#,##0\ \ "/>
    <numFmt numFmtId="166" formatCode="#,##0\ "/>
    <numFmt numFmtId="167" formatCode="#,##0\ \ \ \ \ "/>
    <numFmt numFmtId="168" formatCode="#,##0\ \ \ \ "/>
    <numFmt numFmtId="169" formatCode="\ \ \ \ \ \ \ \ \ \ General"/>
    <numFmt numFmtId="170" formatCode="0.0"/>
    <numFmt numFmtId="171" formatCode="\-\ \ \ \ "/>
    <numFmt numFmtId="172" formatCode="\ \ \ \ \ \ \ \-\ \ \ \ "/>
    <numFmt numFmtId="173" formatCode="#,##0\ \ \ \ \ \ "/>
    <numFmt numFmtId="174" formatCode="\ \ \ \ \ \ \ \-\ \ "/>
    <numFmt numFmtId="175" formatCode="\ \ \ \ \ \ \ \ \ \-\ \ "/>
    <numFmt numFmtId="176" formatCode="\ \ \ \ \ \ \ \-\ \ \ \ \ \ "/>
    <numFmt numFmtId="177" formatCode="\ \ \ \ \ \ \ \-\ \ \ \ \ \ \ "/>
    <numFmt numFmtId="178" formatCode="\ \ \ \ \ \ \-\ \ "/>
    <numFmt numFmtId="179" formatCode="\ \ \ \ \ \ \ \ \-\ \ "/>
    <numFmt numFmtId="180" formatCode="\ \ \ \ \ \ \ \ \ \-\ \ \ \ "/>
    <numFmt numFmtId="181" formatCode="\ \ \ \ \ \ \-\ \ \ \ "/>
    <numFmt numFmtId="182" formatCode="\ \ \ \ \ \ \ \-\ \ \ "/>
    <numFmt numFmtId="183" formatCode="#,##0\ \ \ \ \ \ \ "/>
    <numFmt numFmtId="184" formatCode="\ #,##0\ \ "/>
    <numFmt numFmtId="185" formatCode="0;[Red]0"/>
    <numFmt numFmtId="186" formatCode="000"/>
    <numFmt numFmtId="187" formatCode="#,##0.00000"/>
    <numFmt numFmtId="188" formatCode="\ \ \ \ \ \-\ \ \ \ "/>
    <numFmt numFmtId="189" formatCode="General\ \ \ \ "/>
    <numFmt numFmtId="190" formatCode="\-\ \ \ \ \ "/>
    <numFmt numFmtId="191" formatCode="#,##0\ \ \ \ \ \ \ \ "/>
    <numFmt numFmtId="192" formatCode="0\ "/>
    <numFmt numFmtId="193" formatCode="\ \ \ \ \ \ \ \ \ \-\ "/>
    <numFmt numFmtId="194" formatCode="0\ \ "/>
    <numFmt numFmtId="195" formatCode="General\ \ "/>
    <numFmt numFmtId="196" formatCode="00"/>
    <numFmt numFmtId="197" formatCode="000.0"/>
    <numFmt numFmtId="198" formatCode="00.0"/>
  </numFmts>
  <fonts count="11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2"/>
      <name val="CG Times (W1)"/>
      <family val="0"/>
    </font>
    <font>
      <sz val="10"/>
      <name val="CG Times (W1)"/>
      <family val="0"/>
    </font>
    <font>
      <b/>
      <sz val="14"/>
      <name val="CG Times (W1)"/>
      <family val="0"/>
    </font>
    <font>
      <b/>
      <sz val="10"/>
      <name val="CG Times (W1)"/>
      <family val="0"/>
    </font>
    <font>
      <b/>
      <sz val="10"/>
      <name val="CG Times"/>
      <family val="1"/>
    </font>
    <font>
      <b/>
      <u val="single"/>
      <sz val="10"/>
      <name val="CG Times (W1)"/>
      <family val="0"/>
    </font>
    <font>
      <i/>
      <sz val="10"/>
      <name val="CG Times (W1)"/>
      <family val="0"/>
    </font>
    <font>
      <b/>
      <sz val="14"/>
      <name val="CG Times"/>
      <family val="1"/>
    </font>
    <font>
      <sz val="10"/>
      <name val="CG Times"/>
      <family val="1"/>
    </font>
    <font>
      <u val="single"/>
      <sz val="10"/>
      <name val="CG Times (W1)"/>
      <family val="0"/>
    </font>
    <font>
      <b/>
      <i/>
      <sz val="10"/>
      <name val="CG Times (W1)"/>
      <family val="0"/>
    </font>
    <font>
      <i/>
      <sz val="10"/>
      <name val="CG Times"/>
      <family val="1"/>
    </font>
    <font>
      <b/>
      <sz val="9"/>
      <name val="CG Times (W1)"/>
      <family val="0"/>
    </font>
    <font>
      <sz val="9"/>
      <name val="CG Times"/>
      <family val="1"/>
    </font>
    <font>
      <vertAlign val="superscript"/>
      <sz val="10"/>
      <name val="CG Times (W1)"/>
      <family val="0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0"/>
      <name val="CG Times (WN)"/>
      <family val="0"/>
    </font>
    <font>
      <vertAlign val="superscript"/>
      <sz val="9"/>
      <name val="CG Times"/>
      <family val="1"/>
    </font>
    <font>
      <b/>
      <vertAlign val="superscript"/>
      <sz val="10"/>
      <name val="CG Times (W1)"/>
      <family val="0"/>
    </font>
    <font>
      <i/>
      <sz val="10"/>
      <name val="Times New Roman"/>
      <family val="1"/>
    </font>
    <font>
      <sz val="14"/>
      <name val="CG Times (W1)"/>
      <family val="0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4"/>
      <name val="Times New Roman"/>
      <family val="1"/>
    </font>
    <font>
      <sz val="9"/>
      <name val="CG Times (W1)"/>
      <family val="0"/>
    </font>
    <font>
      <vertAlign val="superscript"/>
      <sz val="9"/>
      <name val="CG Times (W1)"/>
      <family val="0"/>
    </font>
    <font>
      <sz val="9.5"/>
      <name val="CG Times"/>
      <family val="1"/>
    </font>
    <font>
      <b/>
      <u val="single"/>
      <sz val="10"/>
      <name val="CG Times"/>
      <family val="1"/>
    </font>
    <font>
      <b/>
      <vertAlign val="superscript"/>
      <sz val="10"/>
      <name val="CG Times"/>
      <family val="1"/>
    </font>
    <font>
      <b/>
      <vertAlign val="superscript"/>
      <sz val="9"/>
      <name val="CG Times (W1)"/>
      <family val="0"/>
    </font>
    <font>
      <b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CG Times (W1)"/>
      <family val="0"/>
    </font>
    <font>
      <b/>
      <sz val="9"/>
      <name val="CG Times"/>
      <family val="1"/>
    </font>
    <font>
      <b/>
      <vertAlign val="superscript"/>
      <sz val="9"/>
      <name val="CG Times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sz val="9"/>
      <name val="Helv"/>
      <family val="0"/>
    </font>
    <font>
      <i/>
      <sz val="9"/>
      <name val="Times New Roman"/>
      <family val="1"/>
    </font>
    <font>
      <b/>
      <i/>
      <sz val="10"/>
      <name val="CG Times"/>
      <family val="1"/>
    </font>
    <font>
      <i/>
      <sz val="10"/>
      <color indexed="8"/>
      <name val="CG Times (W1)"/>
      <family val="0"/>
    </font>
    <font>
      <sz val="8"/>
      <name val="Helv"/>
      <family val="0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9.75"/>
      <color indexed="8"/>
      <name val="Times New Roman"/>
      <family val="1"/>
    </font>
    <font>
      <sz val="9.75"/>
      <color indexed="8"/>
      <name val="Times New Roman"/>
      <family val="1"/>
    </font>
    <font>
      <i/>
      <sz val="9.75"/>
      <color indexed="8"/>
      <name val="Times New Roman"/>
      <family val="1"/>
    </font>
    <font>
      <b/>
      <i/>
      <sz val="9"/>
      <name val="Times New Roman"/>
      <family val="1"/>
    </font>
    <font>
      <i/>
      <sz val="10"/>
      <color indexed="8"/>
      <name val="Times New Roman"/>
      <family val="1"/>
    </font>
    <font>
      <i/>
      <sz val="9"/>
      <name val="CG Times (W1)"/>
      <family val="0"/>
    </font>
    <font>
      <i/>
      <sz val="9"/>
      <name val="CG Times(W1)"/>
      <family val="0"/>
    </font>
    <font>
      <b/>
      <i/>
      <sz val="9.75"/>
      <color indexed="8"/>
      <name val="Times New Roman"/>
      <family val="1"/>
    </font>
    <font>
      <b/>
      <sz val="9"/>
      <name val="Helv"/>
      <family val="0"/>
    </font>
    <font>
      <b/>
      <i/>
      <sz val="9"/>
      <name val="CG Times (W1)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CG 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CG Times (W1)"/>
      <family val="0"/>
    </font>
    <font>
      <b/>
      <i/>
      <sz val="10"/>
      <color theme="1"/>
      <name val="Times New Roman"/>
      <family val="1"/>
    </font>
    <font>
      <i/>
      <sz val="10"/>
      <color theme="1"/>
      <name val="CG Time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0" applyNumberFormat="0" applyBorder="0" applyAlignment="0" applyProtection="0"/>
    <xf numFmtId="0" fontId="91" fillId="27" borderId="1" applyNumberFormat="0" applyAlignment="0" applyProtection="0"/>
    <xf numFmtId="0" fontId="92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8" fillId="30" borderId="1" applyNumberFormat="0" applyAlignment="0" applyProtection="0"/>
    <xf numFmtId="0" fontId="99" fillId="0" borderId="6" applyNumberFormat="0" applyFill="0" applyAlignment="0" applyProtection="0"/>
    <xf numFmtId="0" fontId="100" fillId="31" borderId="0" applyNumberFormat="0" applyBorder="0" applyAlignment="0" applyProtection="0"/>
    <xf numFmtId="0" fontId="0" fillId="32" borderId="7" applyNumberFormat="0" applyFont="0" applyAlignment="0" applyProtection="0"/>
    <xf numFmtId="0" fontId="101" fillId="27" borderId="8" applyNumberFormat="0" applyAlignment="0" applyProtection="0"/>
    <xf numFmtId="9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</cellStyleXfs>
  <cellXfs count="77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12" fillId="0" borderId="0" xfId="0" applyFont="1" applyAlignment="1">
      <alignment/>
    </xf>
    <xf numFmtId="0" fontId="5" fillId="0" borderId="17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5" fillId="0" borderId="18" xfId="0" applyFont="1" applyBorder="1" applyAlignment="1">
      <alignment/>
    </xf>
    <xf numFmtId="0" fontId="7" fillId="0" borderId="18" xfId="0" applyFont="1" applyBorder="1" applyAlignment="1">
      <alignment vertic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10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12" xfId="0" applyFont="1" applyBorder="1" applyAlignment="1">
      <alignment/>
    </xf>
    <xf numFmtId="0" fontId="5" fillId="0" borderId="18" xfId="0" applyFont="1" applyBorder="1" applyAlignment="1">
      <alignment vertical="center"/>
    </xf>
    <xf numFmtId="0" fontId="13" fillId="0" borderId="12" xfId="0" applyFont="1" applyBorder="1" applyAlignment="1">
      <alignment/>
    </xf>
    <xf numFmtId="0" fontId="13" fillId="0" borderId="14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5" fontId="10" fillId="0" borderId="18" xfId="0" applyNumberFormat="1" applyFont="1" applyBorder="1" applyAlignment="1">
      <alignment/>
    </xf>
    <xf numFmtId="0" fontId="5" fillId="0" borderId="10" xfId="0" applyFont="1" applyBorder="1" applyAlignment="1" quotePrefix="1">
      <alignment/>
    </xf>
    <xf numFmtId="0" fontId="5" fillId="0" borderId="10" xfId="0" applyFont="1" applyBorder="1" applyAlignment="1" quotePrefix="1">
      <alignment/>
    </xf>
    <xf numFmtId="0" fontId="7" fillId="0" borderId="19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16" fillId="0" borderId="19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14" fillId="0" borderId="0" xfId="0" applyFont="1" applyAlignment="1">
      <alignment/>
    </xf>
    <xf numFmtId="165" fontId="14" fillId="0" borderId="18" xfId="0" applyNumberFormat="1" applyFont="1" applyBorder="1" applyAlignment="1">
      <alignment/>
    </xf>
    <xf numFmtId="170" fontId="5" fillId="0" borderId="10" xfId="0" applyNumberFormat="1" applyFont="1" applyBorder="1" applyAlignment="1" quotePrefix="1">
      <alignment/>
    </xf>
    <xf numFmtId="2" fontId="5" fillId="0" borderId="10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166" fontId="5" fillId="0" borderId="14" xfId="0" applyNumberFormat="1" applyFont="1" applyBorder="1" applyAlignment="1">
      <alignment/>
    </xf>
    <xf numFmtId="0" fontId="21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165" fontId="7" fillId="0" borderId="18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65" fontId="7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0" fillId="0" borderId="11" xfId="0" applyFont="1" applyBorder="1" applyAlignment="1">
      <alignment/>
    </xf>
    <xf numFmtId="0" fontId="2" fillId="0" borderId="0" xfId="0" applyFont="1" applyAlignment="1">
      <alignment/>
    </xf>
    <xf numFmtId="0" fontId="7" fillId="0" borderId="11" xfId="0" applyFont="1" applyBorder="1" applyAlignment="1">
      <alignment vertical="center" wrapText="1"/>
    </xf>
    <xf numFmtId="0" fontId="7" fillId="0" borderId="13" xfId="0" applyFont="1" applyBorder="1" applyAlignment="1">
      <alignment/>
    </xf>
    <xf numFmtId="0" fontId="24" fillId="0" borderId="0" xfId="0" applyFont="1" applyAlignment="1">
      <alignment/>
    </xf>
    <xf numFmtId="0" fontId="5" fillId="0" borderId="11" xfId="0" applyFont="1" applyBorder="1" applyAlignment="1">
      <alignment wrapText="1"/>
    </xf>
    <xf numFmtId="0" fontId="7" fillId="0" borderId="11" xfId="0" applyFont="1" applyBorder="1" applyAlignment="1">
      <alignment horizontal="left" vertical="center" wrapText="1"/>
    </xf>
    <xf numFmtId="166" fontId="5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7" fillId="0" borderId="2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textRotation="180"/>
    </xf>
    <xf numFmtId="3" fontId="19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65" fontId="7" fillId="0" borderId="1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165" fontId="7" fillId="0" borderId="20" xfId="0" applyNumberFormat="1" applyFont="1" applyBorder="1" applyAlignment="1">
      <alignment vertical="center"/>
    </xf>
    <xf numFmtId="0" fontId="28" fillId="0" borderId="0" xfId="0" applyFont="1" applyAlignment="1">
      <alignment/>
    </xf>
    <xf numFmtId="165" fontId="0" fillId="0" borderId="0" xfId="0" applyNumberFormat="1" applyFont="1" applyAlignment="1">
      <alignment/>
    </xf>
    <xf numFmtId="0" fontId="8" fillId="0" borderId="11" xfId="0" applyFont="1" applyBorder="1" applyAlignment="1">
      <alignment vertical="center"/>
    </xf>
    <xf numFmtId="0" fontId="19" fillId="0" borderId="0" xfId="0" applyFont="1" applyAlignment="1">
      <alignment horizontal="left"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31" fillId="0" borderId="0" xfId="0" applyFont="1" applyAlignment="1" quotePrefix="1">
      <alignment horizontal="left"/>
    </xf>
    <xf numFmtId="165" fontId="5" fillId="0" borderId="11" xfId="0" applyNumberFormat="1" applyFont="1" applyBorder="1" applyAlignment="1">
      <alignment vertical="center"/>
    </xf>
    <xf numFmtId="165" fontId="10" fillId="0" borderId="11" xfId="0" applyNumberFormat="1" applyFont="1" applyBorder="1" applyAlignment="1">
      <alignment/>
    </xf>
    <xf numFmtId="165" fontId="27" fillId="0" borderId="11" xfId="0" applyNumberFormat="1" applyFont="1" applyBorder="1" applyAlignment="1" quotePrefix="1">
      <alignment/>
    </xf>
    <xf numFmtId="0" fontId="14" fillId="0" borderId="13" xfId="0" applyFont="1" applyBorder="1" applyAlignment="1">
      <alignment/>
    </xf>
    <xf numFmtId="0" fontId="7" fillId="0" borderId="0" xfId="0" applyFont="1" applyBorder="1" applyAlignment="1">
      <alignment/>
    </xf>
    <xf numFmtId="166" fontId="5" fillId="0" borderId="0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3" fontId="17" fillId="0" borderId="0" xfId="0" applyNumberFormat="1" applyFont="1" applyBorder="1" applyAlignment="1">
      <alignment/>
    </xf>
    <xf numFmtId="165" fontId="14" fillId="0" borderId="11" xfId="0" applyNumberFormat="1" applyFont="1" applyBorder="1" applyAlignment="1">
      <alignment/>
    </xf>
    <xf numFmtId="165" fontId="7" fillId="0" borderId="11" xfId="0" applyNumberFormat="1" applyFont="1" applyBorder="1" applyAlignment="1" quotePrefix="1">
      <alignment vertic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3" xfId="0" applyFont="1" applyBorder="1" applyAlignment="1">
      <alignment/>
    </xf>
    <xf numFmtId="0" fontId="19" fillId="0" borderId="21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66" fontId="32" fillId="0" borderId="0" xfId="0" applyNumberFormat="1" applyFont="1" applyAlignment="1">
      <alignment/>
    </xf>
    <xf numFmtId="3" fontId="34" fillId="0" borderId="0" xfId="0" applyNumberFormat="1" applyFont="1" applyAlignment="1">
      <alignment/>
    </xf>
    <xf numFmtId="0" fontId="12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9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 vertical="center" textRotation="180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12" fillId="0" borderId="15" xfId="0" applyFont="1" applyBorder="1" applyAlignment="1">
      <alignment/>
    </xf>
    <xf numFmtId="0" fontId="35" fillId="0" borderId="20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5" fillId="0" borderId="11" xfId="0" applyFont="1" applyBorder="1" applyAlignment="1">
      <alignment/>
    </xf>
    <xf numFmtId="0" fontId="15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vertical="center" wrapText="1"/>
    </xf>
    <xf numFmtId="165" fontId="8" fillId="0" borderId="0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20" xfId="0" applyFont="1" applyBorder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0" xfId="0" applyFont="1" applyAlignment="1">
      <alignment/>
    </xf>
    <xf numFmtId="0" fontId="20" fillId="0" borderId="22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19" fillId="0" borderId="12" xfId="0" applyFont="1" applyBorder="1" applyAlignment="1">
      <alignment horizontal="center" vertical="center" wrapText="1"/>
    </xf>
    <xf numFmtId="165" fontId="7" fillId="0" borderId="17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0" fillId="0" borderId="18" xfId="0" applyFont="1" applyBorder="1" applyAlignment="1">
      <alignment/>
    </xf>
    <xf numFmtId="0" fontId="17" fillId="0" borderId="0" xfId="0" applyFont="1" applyAlignment="1" quotePrefix="1">
      <alignment horizontal="center" vertical="center" textRotation="180"/>
    </xf>
    <xf numFmtId="0" fontId="0" fillId="0" borderId="0" xfId="0" applyBorder="1" applyAlignment="1">
      <alignment/>
    </xf>
    <xf numFmtId="166" fontId="12" fillId="0" borderId="0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5" fillId="0" borderId="14" xfId="0" applyFont="1" applyBorder="1" applyAlignment="1">
      <alignment/>
    </xf>
    <xf numFmtId="165" fontId="5" fillId="0" borderId="18" xfId="0" applyNumberFormat="1" applyFont="1" applyBorder="1" applyAlignment="1">
      <alignment vertical="center"/>
    </xf>
    <xf numFmtId="167" fontId="7" fillId="0" borderId="18" xfId="0" applyNumberFormat="1" applyFont="1" applyBorder="1" applyAlignment="1">
      <alignment vertical="center"/>
    </xf>
    <xf numFmtId="167" fontId="7" fillId="0" borderId="11" xfId="0" applyNumberFormat="1" applyFont="1" applyBorder="1" applyAlignment="1">
      <alignment vertical="center"/>
    </xf>
    <xf numFmtId="167" fontId="10" fillId="0" borderId="18" xfId="0" applyNumberFormat="1" applyFont="1" applyBorder="1" applyAlignment="1">
      <alignment/>
    </xf>
    <xf numFmtId="167" fontId="10" fillId="0" borderId="18" xfId="0" applyNumberFormat="1" applyFont="1" applyBorder="1" applyAlignment="1">
      <alignment/>
    </xf>
    <xf numFmtId="167" fontId="10" fillId="0" borderId="11" xfId="0" applyNumberFormat="1" applyFont="1" applyBorder="1" applyAlignment="1">
      <alignment vertical="center"/>
    </xf>
    <xf numFmtId="167" fontId="10" fillId="0" borderId="18" xfId="0" applyNumberFormat="1" applyFont="1" applyBorder="1" applyAlignment="1">
      <alignment vertical="center"/>
    </xf>
    <xf numFmtId="167" fontId="7" fillId="0" borderId="18" xfId="0" applyNumberFormat="1" applyFont="1" applyBorder="1" applyAlignment="1">
      <alignment/>
    </xf>
    <xf numFmtId="167" fontId="7" fillId="0" borderId="11" xfId="0" applyNumberFormat="1" applyFont="1" applyBorder="1" applyAlignment="1">
      <alignment/>
    </xf>
    <xf numFmtId="167" fontId="7" fillId="0" borderId="13" xfId="0" applyNumberFormat="1" applyFont="1" applyBorder="1" applyAlignment="1">
      <alignment vertical="center"/>
    </xf>
    <xf numFmtId="167" fontId="7" fillId="0" borderId="14" xfId="0" applyNumberFormat="1" applyFont="1" applyBorder="1" applyAlignment="1">
      <alignment vertical="center"/>
    </xf>
    <xf numFmtId="165" fontId="12" fillId="0" borderId="11" xfId="0" applyNumberFormat="1" applyFont="1" applyBorder="1" applyAlignment="1">
      <alignment vertical="center"/>
    </xf>
    <xf numFmtId="167" fontId="7" fillId="0" borderId="11" xfId="0" applyNumberFormat="1" applyFont="1" applyBorder="1" applyAlignment="1">
      <alignment/>
    </xf>
    <xf numFmtId="167" fontId="10" fillId="0" borderId="11" xfId="0" applyNumberFormat="1" applyFont="1" applyBorder="1" applyAlignment="1">
      <alignment/>
    </xf>
    <xf numFmtId="0" fontId="12" fillId="0" borderId="0" xfId="0" applyFont="1" applyAlignment="1" quotePrefix="1">
      <alignment/>
    </xf>
    <xf numFmtId="3" fontId="9" fillId="0" borderId="11" xfId="0" applyNumberFormat="1" applyFont="1" applyBorder="1" applyAlignment="1">
      <alignment horizontal="center"/>
    </xf>
    <xf numFmtId="3" fontId="9" fillId="0" borderId="20" xfId="0" applyNumberFormat="1" applyFont="1" applyBorder="1" applyAlignment="1">
      <alignment horizontal="center"/>
    </xf>
    <xf numFmtId="3" fontId="9" fillId="0" borderId="20" xfId="0" applyNumberFormat="1" applyFont="1" applyBorder="1" applyAlignment="1">
      <alignment horizontal="center" vertical="center"/>
    </xf>
    <xf numFmtId="164" fontId="7" fillId="0" borderId="18" xfId="0" applyNumberFormat="1" applyFont="1" applyBorder="1" applyAlignment="1">
      <alignment vertical="center"/>
    </xf>
    <xf numFmtId="164" fontId="7" fillId="0" borderId="11" xfId="0" applyNumberFormat="1" applyFont="1" applyBorder="1" applyAlignment="1">
      <alignment vertical="center"/>
    </xf>
    <xf numFmtId="164" fontId="10" fillId="0" borderId="18" xfId="0" applyNumberFormat="1" applyFont="1" applyBorder="1" applyAlignment="1">
      <alignment/>
    </xf>
    <xf numFmtId="164" fontId="10" fillId="0" borderId="11" xfId="0" applyNumberFormat="1" applyFont="1" applyBorder="1" applyAlignment="1">
      <alignment vertical="center"/>
    </xf>
    <xf numFmtId="164" fontId="5" fillId="0" borderId="11" xfId="0" applyNumberFormat="1" applyFont="1" applyBorder="1" applyAlignment="1">
      <alignment vertical="center"/>
    </xf>
    <xf numFmtId="164" fontId="7" fillId="0" borderId="18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164" fontId="7" fillId="0" borderId="13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 vertical="center"/>
    </xf>
    <xf numFmtId="164" fontId="5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4" fillId="0" borderId="14" xfId="0" applyFont="1" applyBorder="1" applyAlignment="1">
      <alignment/>
    </xf>
    <xf numFmtId="168" fontId="7" fillId="0" borderId="11" xfId="0" applyNumberFormat="1" applyFont="1" applyBorder="1" applyAlignment="1">
      <alignment/>
    </xf>
    <xf numFmtId="168" fontId="10" fillId="0" borderId="11" xfId="0" applyNumberFormat="1" applyFont="1" applyBorder="1" applyAlignment="1">
      <alignment/>
    </xf>
    <xf numFmtId="168" fontId="10" fillId="0" borderId="18" xfId="0" applyNumberFormat="1" applyFont="1" applyBorder="1" applyAlignment="1">
      <alignment/>
    </xf>
    <xf numFmtId="168" fontId="10" fillId="0" borderId="13" xfId="0" applyNumberFormat="1" applyFont="1" applyBorder="1" applyAlignment="1">
      <alignment/>
    </xf>
    <xf numFmtId="168" fontId="10" fillId="0" borderId="14" xfId="0" applyNumberFormat="1" applyFont="1" applyBorder="1" applyAlignment="1">
      <alignment/>
    </xf>
    <xf numFmtId="168" fontId="14" fillId="0" borderId="13" xfId="0" applyNumberFormat="1" applyFont="1" applyBorder="1" applyAlignment="1">
      <alignment/>
    </xf>
    <xf numFmtId="165" fontId="9" fillId="0" borderId="18" xfId="0" applyNumberFormat="1" applyFont="1" applyBorder="1" applyAlignment="1">
      <alignment vertical="center"/>
    </xf>
    <xf numFmtId="165" fontId="20" fillId="0" borderId="11" xfId="0" applyNumberFormat="1" applyFont="1" applyBorder="1" applyAlignment="1" quotePrefix="1">
      <alignment/>
    </xf>
    <xf numFmtId="0" fontId="30" fillId="0" borderId="0" xfId="0" applyFont="1" applyBorder="1" applyAlignment="1">
      <alignment/>
    </xf>
    <xf numFmtId="0" fontId="45" fillId="0" borderId="0" xfId="0" applyFont="1" applyAlignment="1">
      <alignment/>
    </xf>
    <xf numFmtId="165" fontId="7" fillId="0" borderId="18" xfId="0" applyNumberFormat="1" applyFont="1" applyBorder="1" applyAlignment="1" quotePrefix="1">
      <alignment/>
    </xf>
    <xf numFmtId="165" fontId="10" fillId="0" borderId="11" xfId="0" applyNumberFormat="1" applyFont="1" applyBorder="1" applyAlignment="1">
      <alignment/>
    </xf>
    <xf numFmtId="178" fontId="10" fillId="0" borderId="11" xfId="0" applyNumberFormat="1" applyFont="1" applyBorder="1" applyAlignment="1">
      <alignment/>
    </xf>
    <xf numFmtId="165" fontId="7" fillId="0" borderId="17" xfId="0" applyNumberFormat="1" applyFont="1" applyBorder="1" applyAlignment="1">
      <alignment/>
    </xf>
    <xf numFmtId="165" fontId="10" fillId="0" borderId="18" xfId="0" applyNumberFormat="1" applyFont="1" applyBorder="1" applyAlignment="1">
      <alignment/>
    </xf>
    <xf numFmtId="165" fontId="7" fillId="0" borderId="18" xfId="0" applyNumberFormat="1" applyFont="1" applyBorder="1" applyAlignment="1">
      <alignment/>
    </xf>
    <xf numFmtId="165" fontId="7" fillId="0" borderId="11" xfId="0" applyNumberFormat="1" applyFont="1" applyBorder="1" applyAlignment="1">
      <alignment/>
    </xf>
    <xf numFmtId="0" fontId="12" fillId="0" borderId="0" xfId="0" applyFont="1" applyAlignment="1" quotePrefix="1">
      <alignment horizontal="center" vertical="center" textRotation="180"/>
    </xf>
    <xf numFmtId="165" fontId="10" fillId="0" borderId="18" xfId="0" applyNumberFormat="1" applyFont="1" applyFill="1" applyBorder="1" applyAlignment="1">
      <alignment/>
    </xf>
    <xf numFmtId="165" fontId="15" fillId="0" borderId="11" xfId="0" applyNumberFormat="1" applyFont="1" applyBorder="1" applyAlignment="1">
      <alignment vertical="center"/>
    </xf>
    <xf numFmtId="165" fontId="8" fillId="0" borderId="18" xfId="0" applyNumberFormat="1" applyFont="1" applyBorder="1" applyAlignment="1">
      <alignment/>
    </xf>
    <xf numFmtId="165" fontId="8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17" fillId="0" borderId="0" xfId="0" applyNumberFormat="1" applyFont="1" applyBorder="1" applyAlignment="1" quotePrefix="1">
      <alignment/>
    </xf>
    <xf numFmtId="3" fontId="29" fillId="0" borderId="0" xfId="0" applyNumberFormat="1" applyFont="1" applyBorder="1" applyAlignment="1">
      <alignment/>
    </xf>
    <xf numFmtId="165" fontId="20" fillId="0" borderId="20" xfId="0" applyNumberFormat="1" applyFont="1" applyBorder="1" applyAlignment="1">
      <alignment vertical="center"/>
    </xf>
    <xf numFmtId="165" fontId="20" fillId="0" borderId="17" xfId="0" applyNumberFormat="1" applyFont="1" applyBorder="1" applyAlignment="1">
      <alignment vertical="center"/>
    </xf>
    <xf numFmtId="165" fontId="27" fillId="0" borderId="11" xfId="0" applyNumberFormat="1" applyFont="1" applyBorder="1" applyAlignment="1">
      <alignment vertical="center"/>
    </xf>
    <xf numFmtId="165" fontId="20" fillId="0" borderId="13" xfId="0" applyNumberFormat="1" applyFont="1" applyBorder="1" applyAlignment="1">
      <alignment vertical="center"/>
    </xf>
    <xf numFmtId="165" fontId="20" fillId="0" borderId="11" xfId="0" applyNumberFormat="1" applyFont="1" applyBorder="1" applyAlignment="1">
      <alignment vertical="center"/>
    </xf>
    <xf numFmtId="165" fontId="39" fillId="0" borderId="11" xfId="0" applyNumberFormat="1" applyFont="1" applyBorder="1" applyAlignment="1">
      <alignment vertical="center"/>
    </xf>
    <xf numFmtId="165" fontId="20" fillId="0" borderId="21" xfId="0" applyNumberFormat="1" applyFont="1" applyBorder="1" applyAlignment="1">
      <alignment vertical="center"/>
    </xf>
    <xf numFmtId="165" fontId="7" fillId="0" borderId="18" xfId="0" applyNumberFormat="1" applyFont="1" applyBorder="1" applyAlignment="1">
      <alignment/>
    </xf>
    <xf numFmtId="0" fontId="31" fillId="0" borderId="0" xfId="0" applyFont="1" applyAlignment="1">
      <alignment horizontal="left"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65" fontId="10" fillId="0" borderId="0" xfId="0" applyNumberFormat="1" applyFont="1" applyBorder="1" applyAlignment="1">
      <alignment/>
    </xf>
    <xf numFmtId="165" fontId="15" fillId="0" borderId="11" xfId="0" applyNumberFormat="1" applyFont="1" applyBorder="1" applyAlignment="1">
      <alignment/>
    </xf>
    <xf numFmtId="165" fontId="10" fillId="0" borderId="13" xfId="0" applyNumberFormat="1" applyFont="1" applyBorder="1" applyAlignment="1">
      <alignment/>
    </xf>
    <xf numFmtId="165" fontId="9" fillId="0" borderId="18" xfId="0" applyNumberFormat="1" applyFont="1" applyBorder="1" applyAlignment="1">
      <alignment horizontal="center"/>
    </xf>
    <xf numFmtId="166" fontId="12" fillId="0" borderId="0" xfId="0" applyNumberFormat="1" applyFont="1" applyBorder="1" applyAlignment="1" quotePrefix="1">
      <alignment/>
    </xf>
    <xf numFmtId="166" fontId="0" fillId="0" borderId="0" xfId="0" applyNumberFormat="1" applyFont="1" applyAlignment="1">
      <alignment/>
    </xf>
    <xf numFmtId="166" fontId="19" fillId="0" borderId="0" xfId="0" applyNumberFormat="1" applyFont="1" applyBorder="1" applyAlignment="1">
      <alignment horizontal="right"/>
    </xf>
    <xf numFmtId="0" fontId="7" fillId="0" borderId="13" xfId="0" applyFont="1" applyBorder="1" applyAlignment="1">
      <alignment horizontal="left" wrapText="1"/>
    </xf>
    <xf numFmtId="165" fontId="7" fillId="0" borderId="13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0" borderId="0" xfId="0" applyFont="1" applyBorder="1" applyAlignment="1">
      <alignment/>
    </xf>
    <xf numFmtId="166" fontId="10" fillId="0" borderId="11" xfId="0" applyNumberFormat="1" applyFont="1" applyBorder="1" applyAlignment="1">
      <alignment/>
    </xf>
    <xf numFmtId="165" fontId="10" fillId="0" borderId="11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8" xfId="0" applyFont="1" applyBorder="1" applyAlignment="1">
      <alignment/>
    </xf>
    <xf numFmtId="165" fontId="10" fillId="0" borderId="18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165" fontId="10" fillId="0" borderId="13" xfId="0" applyNumberFormat="1" applyFont="1" applyBorder="1" applyAlignment="1">
      <alignment/>
    </xf>
    <xf numFmtId="0" fontId="5" fillId="0" borderId="0" xfId="0" applyFont="1" applyAlignment="1">
      <alignment horizontal="right" vertical="top"/>
    </xf>
    <xf numFmtId="166" fontId="7" fillId="0" borderId="11" xfId="0" applyNumberFormat="1" applyFont="1" applyBorder="1" applyAlignment="1">
      <alignment/>
    </xf>
    <xf numFmtId="166" fontId="10" fillId="0" borderId="11" xfId="0" applyNumberFormat="1" applyFont="1" applyBorder="1" applyAlignment="1">
      <alignment/>
    </xf>
    <xf numFmtId="179" fontId="10" fillId="0" borderId="11" xfId="0" applyNumberFormat="1" applyFont="1" applyBorder="1" applyAlignment="1">
      <alignment/>
    </xf>
    <xf numFmtId="165" fontId="27" fillId="0" borderId="18" xfId="0" applyNumberFormat="1" applyFont="1" applyBorder="1" applyAlignment="1" quotePrefix="1">
      <alignment/>
    </xf>
    <xf numFmtId="165" fontId="20" fillId="0" borderId="18" xfId="0" applyNumberFormat="1" applyFont="1" applyBorder="1" applyAlignment="1" quotePrefix="1">
      <alignment/>
    </xf>
    <xf numFmtId="0" fontId="7" fillId="0" borderId="14" xfId="0" applyFont="1" applyBorder="1" applyAlignment="1">
      <alignment/>
    </xf>
    <xf numFmtId="167" fontId="5" fillId="0" borderId="13" xfId="0" applyNumberFormat="1" applyFont="1" applyBorder="1" applyAlignment="1">
      <alignment/>
    </xf>
    <xf numFmtId="165" fontId="14" fillId="0" borderId="0" xfId="0" applyNumberFormat="1" applyFont="1" applyBorder="1" applyAlignment="1">
      <alignment/>
    </xf>
    <xf numFmtId="165" fontId="7" fillId="0" borderId="0" xfId="0" applyNumberFormat="1" applyFont="1" applyBorder="1" applyAlignment="1" quotePrefix="1">
      <alignment vertical="center"/>
    </xf>
    <xf numFmtId="165" fontId="7" fillId="0" borderId="14" xfId="0" applyNumberFormat="1" applyFont="1" applyBorder="1" applyAlignment="1">
      <alignment/>
    </xf>
    <xf numFmtId="168" fontId="14" fillId="0" borderId="14" xfId="0" applyNumberFormat="1" applyFont="1" applyBorder="1" applyAlignment="1">
      <alignment/>
    </xf>
    <xf numFmtId="0" fontId="19" fillId="0" borderId="0" xfId="0" applyFont="1" applyBorder="1" applyAlignment="1">
      <alignment horizontal="right" vertical="center"/>
    </xf>
    <xf numFmtId="164" fontId="10" fillId="0" borderId="11" xfId="0" applyNumberFormat="1" applyFont="1" applyBorder="1" applyAlignment="1">
      <alignment/>
    </xf>
    <xf numFmtId="0" fontId="12" fillId="0" borderId="0" xfId="0" applyFont="1" applyAlignment="1" quotePrefix="1">
      <alignment horizontal="right" vertical="center" textRotation="180"/>
    </xf>
    <xf numFmtId="166" fontId="7" fillId="0" borderId="18" xfId="0" applyNumberFormat="1" applyFont="1" applyBorder="1" applyAlignment="1">
      <alignment vertical="center"/>
    </xf>
    <xf numFmtId="166" fontId="5" fillId="0" borderId="12" xfId="0" applyNumberFormat="1" applyFont="1" applyBorder="1" applyAlignment="1">
      <alignment/>
    </xf>
    <xf numFmtId="164" fontId="7" fillId="0" borderId="14" xfId="0" applyNumberFormat="1" applyFont="1" applyBorder="1" applyAlignment="1">
      <alignment vertical="center"/>
    </xf>
    <xf numFmtId="165" fontId="15" fillId="0" borderId="13" xfId="0" applyNumberFormat="1" applyFont="1" applyBorder="1" applyAlignment="1">
      <alignment vertical="center"/>
    </xf>
    <xf numFmtId="164" fontId="10" fillId="0" borderId="11" xfId="0" applyNumberFormat="1" applyFont="1" applyBorder="1" applyAlignment="1">
      <alignment/>
    </xf>
    <xf numFmtId="165" fontId="48" fillId="0" borderId="11" xfId="0" applyNumberFormat="1" applyFont="1" applyBorder="1" applyAlignment="1">
      <alignment/>
    </xf>
    <xf numFmtId="165" fontId="1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164" fontId="5" fillId="0" borderId="13" xfId="0" applyNumberFormat="1" applyFont="1" applyBorder="1" applyAlignment="1">
      <alignment vertical="center"/>
    </xf>
    <xf numFmtId="165" fontId="12" fillId="0" borderId="13" xfId="0" applyNumberFormat="1" applyFont="1" applyBorder="1" applyAlignment="1">
      <alignment vertical="center"/>
    </xf>
    <xf numFmtId="165" fontId="20" fillId="0" borderId="12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168" fontId="20" fillId="0" borderId="11" xfId="0" applyNumberFormat="1" applyFont="1" applyBorder="1" applyAlignment="1" quotePrefix="1">
      <alignment vertical="center"/>
    </xf>
    <xf numFmtId="168" fontId="20" fillId="0" borderId="18" xfId="0" applyNumberFormat="1" applyFont="1" applyBorder="1" applyAlignment="1" quotePrefix="1">
      <alignment vertical="center"/>
    </xf>
    <xf numFmtId="3" fontId="11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center" vertical="center"/>
    </xf>
    <xf numFmtId="166" fontId="7" fillId="0" borderId="11" xfId="0" applyNumberFormat="1" applyFont="1" applyBorder="1" applyAlignment="1">
      <alignment vertical="center"/>
    </xf>
    <xf numFmtId="165" fontId="15" fillId="0" borderId="11" xfId="0" applyNumberFormat="1" applyFont="1" applyFill="1" applyBorder="1" applyAlignment="1">
      <alignment/>
    </xf>
    <xf numFmtId="3" fontId="9" fillId="0" borderId="20" xfId="0" applyNumberFormat="1" applyFont="1" applyBorder="1" applyAlignment="1">
      <alignment/>
    </xf>
    <xf numFmtId="165" fontId="9" fillId="0" borderId="20" xfId="0" applyNumberFormat="1" applyFont="1" applyBorder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107" fillId="0" borderId="0" xfId="0" applyFont="1" applyAlignment="1">
      <alignment/>
    </xf>
    <xf numFmtId="164" fontId="52" fillId="0" borderId="11" xfId="0" applyNumberFormat="1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164" fontId="53" fillId="0" borderId="11" xfId="0" applyNumberFormat="1" applyFont="1" applyBorder="1" applyAlignment="1">
      <alignment vertical="center"/>
    </xf>
    <xf numFmtId="0" fontId="27" fillId="0" borderId="10" xfId="0" applyFont="1" applyBorder="1" applyAlignment="1">
      <alignment/>
    </xf>
    <xf numFmtId="164" fontId="54" fillId="0" borderId="11" xfId="0" applyNumberFormat="1" applyFont="1" applyBorder="1" applyAlignment="1">
      <alignment vertical="center"/>
    </xf>
    <xf numFmtId="0" fontId="108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/>
    </xf>
    <xf numFmtId="188" fontId="55" fillId="0" borderId="11" xfId="0" applyNumberFormat="1" applyFont="1" applyBorder="1" applyAlignment="1">
      <alignment/>
    </xf>
    <xf numFmtId="0" fontId="20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109" fillId="0" borderId="0" xfId="0" applyFont="1" applyAlignment="1">
      <alignment/>
    </xf>
    <xf numFmtId="0" fontId="20" fillId="0" borderId="12" xfId="0" applyFont="1" applyBorder="1" applyAlignment="1">
      <alignment horizontal="left" vertical="center" wrapText="1"/>
    </xf>
    <xf numFmtId="188" fontId="55" fillId="0" borderId="13" xfId="0" applyNumberFormat="1" applyFont="1" applyBorder="1" applyAlignment="1">
      <alignment/>
    </xf>
    <xf numFmtId="164" fontId="52" fillId="0" borderId="13" xfId="0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27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wrapText="1"/>
    </xf>
    <xf numFmtId="0" fontId="20" fillId="0" borderId="13" xfId="0" applyFont="1" applyBorder="1" applyAlignment="1">
      <alignment horizontal="left" vertical="center" wrapText="1"/>
    </xf>
    <xf numFmtId="165" fontId="110" fillId="0" borderId="11" xfId="0" applyNumberFormat="1" applyFont="1" applyBorder="1" applyAlignment="1">
      <alignment/>
    </xf>
    <xf numFmtId="165" fontId="56" fillId="0" borderId="11" xfId="0" applyNumberFormat="1" applyFont="1" applyBorder="1" applyAlignment="1">
      <alignment vertical="center"/>
    </xf>
    <xf numFmtId="165" fontId="111" fillId="0" borderId="20" xfId="0" applyNumberFormat="1" applyFont="1" applyBorder="1" applyAlignment="1">
      <alignment vertical="center"/>
    </xf>
    <xf numFmtId="165" fontId="112" fillId="0" borderId="11" xfId="0" applyNumberFormat="1" applyFont="1" applyBorder="1" applyAlignment="1">
      <alignment/>
    </xf>
    <xf numFmtId="165" fontId="113" fillId="0" borderId="11" xfId="0" applyNumberFormat="1" applyFont="1" applyBorder="1" applyAlignment="1">
      <alignment/>
    </xf>
    <xf numFmtId="164" fontId="111" fillId="0" borderId="11" xfId="0" applyNumberFormat="1" applyFont="1" applyBorder="1" applyAlignment="1">
      <alignment/>
    </xf>
    <xf numFmtId="165" fontId="27" fillId="0" borderId="18" xfId="0" applyNumberFormat="1" applyFont="1" applyBorder="1" applyAlignment="1">
      <alignment vertical="center"/>
    </xf>
    <xf numFmtId="165" fontId="20" fillId="0" borderId="18" xfId="0" applyNumberFormat="1" applyFont="1" applyBorder="1" applyAlignment="1">
      <alignment vertical="center"/>
    </xf>
    <xf numFmtId="164" fontId="14" fillId="0" borderId="18" xfId="0" applyNumberFormat="1" applyFont="1" applyBorder="1" applyAlignment="1">
      <alignment/>
    </xf>
    <xf numFmtId="164" fontId="10" fillId="0" borderId="18" xfId="0" applyNumberFormat="1" applyFont="1" applyBorder="1" applyAlignment="1">
      <alignment/>
    </xf>
    <xf numFmtId="164" fontId="8" fillId="0" borderId="18" xfId="0" applyNumberFormat="1" applyFont="1" applyBorder="1" applyAlignment="1">
      <alignment/>
    </xf>
    <xf numFmtId="165" fontId="10" fillId="0" borderId="10" xfId="0" applyNumberFormat="1" applyFont="1" applyBorder="1" applyAlignment="1">
      <alignment/>
    </xf>
    <xf numFmtId="165" fontId="12" fillId="0" borderId="18" xfId="0" applyNumberFormat="1" applyFont="1" applyBorder="1" applyAlignment="1">
      <alignment vertical="center"/>
    </xf>
    <xf numFmtId="164" fontId="5" fillId="0" borderId="18" xfId="0" applyNumberFormat="1" applyFont="1" applyBorder="1" applyAlignment="1">
      <alignment vertical="center"/>
    </xf>
    <xf numFmtId="165" fontId="12" fillId="0" borderId="14" xfId="0" applyNumberFormat="1" applyFont="1" applyBorder="1" applyAlignment="1">
      <alignment vertical="center"/>
    </xf>
    <xf numFmtId="165" fontId="14" fillId="0" borderId="18" xfId="0" applyNumberFormat="1" applyFont="1" applyBorder="1" applyAlignment="1">
      <alignment/>
    </xf>
    <xf numFmtId="165" fontId="112" fillId="0" borderId="18" xfId="0" applyNumberFormat="1" applyFont="1" applyBorder="1" applyAlignment="1">
      <alignment/>
    </xf>
    <xf numFmtId="165" fontId="113" fillId="0" borderId="18" xfId="0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165" fontId="9" fillId="0" borderId="0" xfId="0" applyNumberFormat="1" applyFont="1" applyBorder="1" applyAlignment="1">
      <alignment horizontal="center"/>
    </xf>
    <xf numFmtId="168" fontId="14" fillId="0" borderId="12" xfId="0" applyNumberFormat="1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2" xfId="0" applyFont="1" applyBorder="1" applyAlignment="1">
      <alignment/>
    </xf>
    <xf numFmtId="164" fontId="52" fillId="0" borderId="18" xfId="0" applyNumberFormat="1" applyFont="1" applyBorder="1" applyAlignment="1">
      <alignment vertical="center"/>
    </xf>
    <xf numFmtId="164" fontId="53" fillId="0" borderId="18" xfId="0" applyNumberFormat="1" applyFont="1" applyBorder="1" applyAlignment="1">
      <alignment vertical="center"/>
    </xf>
    <xf numFmtId="164" fontId="54" fillId="0" borderId="18" xfId="0" applyNumberFormat="1" applyFont="1" applyBorder="1" applyAlignment="1">
      <alignment vertical="center"/>
    </xf>
    <xf numFmtId="166" fontId="7" fillId="0" borderId="18" xfId="0" applyNumberFormat="1" applyFont="1" applyBorder="1" applyAlignment="1">
      <alignment/>
    </xf>
    <xf numFmtId="166" fontId="10" fillId="0" borderId="18" xfId="0" applyNumberFormat="1" applyFont="1" applyBorder="1" applyAlignment="1">
      <alignment/>
    </xf>
    <xf numFmtId="166" fontId="114" fillId="0" borderId="18" xfId="0" applyNumberFormat="1" applyFont="1" applyBorder="1" applyAlignment="1">
      <alignment/>
    </xf>
    <xf numFmtId="166" fontId="10" fillId="0" borderId="11" xfId="0" applyNumberFormat="1" applyFont="1" applyBorder="1" applyAlignment="1">
      <alignment/>
    </xf>
    <xf numFmtId="166" fontId="7" fillId="0" borderId="11" xfId="0" applyNumberFormat="1" applyFont="1" applyBorder="1" applyAlignment="1">
      <alignment/>
    </xf>
    <xf numFmtId="165" fontId="7" fillId="0" borderId="20" xfId="0" applyNumberFormat="1" applyFont="1" applyBorder="1" applyAlignment="1">
      <alignment/>
    </xf>
    <xf numFmtId="165" fontId="7" fillId="0" borderId="11" xfId="0" applyNumberFormat="1" applyFont="1" applyBorder="1" applyAlignment="1">
      <alignment/>
    </xf>
    <xf numFmtId="165" fontId="114" fillId="0" borderId="18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166" fontId="46" fillId="0" borderId="11" xfId="0" applyNumberFormat="1" applyFont="1" applyBorder="1" applyAlignment="1">
      <alignment vertical="center"/>
    </xf>
    <xf numFmtId="166" fontId="43" fillId="0" borderId="11" xfId="0" applyNumberFormat="1" applyFont="1" applyBorder="1" applyAlignment="1">
      <alignment vertical="center"/>
    </xf>
    <xf numFmtId="166" fontId="7" fillId="0" borderId="0" xfId="0" applyNumberFormat="1" applyFont="1" applyBorder="1" applyAlignment="1">
      <alignment vertical="center"/>
    </xf>
    <xf numFmtId="166" fontId="10" fillId="0" borderId="0" xfId="0" applyNumberFormat="1" applyFont="1" applyBorder="1" applyAlignment="1">
      <alignment/>
    </xf>
    <xf numFmtId="165" fontId="7" fillId="0" borderId="10" xfId="0" applyNumberFormat="1" applyFont="1" applyBorder="1" applyAlignment="1" quotePrefix="1">
      <alignment vertical="center"/>
    </xf>
    <xf numFmtId="164" fontId="10" fillId="0" borderId="18" xfId="0" applyNumberFormat="1" applyFont="1" applyBorder="1" applyAlignment="1">
      <alignment vertical="center"/>
    </xf>
    <xf numFmtId="164" fontId="5" fillId="0" borderId="14" xfId="0" applyNumberFormat="1" applyFont="1" applyBorder="1" applyAlignment="1">
      <alignment vertical="center"/>
    </xf>
    <xf numFmtId="165" fontId="7" fillId="0" borderId="11" xfId="0" applyNumberFormat="1" applyFont="1" applyBorder="1" applyAlignment="1" quotePrefix="1">
      <alignment/>
    </xf>
    <xf numFmtId="166" fontId="7" fillId="0" borderId="18" xfId="0" applyNumberFormat="1" applyFont="1" applyBorder="1" applyAlignment="1">
      <alignment/>
    </xf>
    <xf numFmtId="171" fontId="10" fillId="0" borderId="11" xfId="0" applyNumberFormat="1" applyFont="1" applyBorder="1" applyAlignment="1">
      <alignment/>
    </xf>
    <xf numFmtId="166" fontId="16" fillId="0" borderId="11" xfId="0" applyNumberFormat="1" applyFont="1" applyBorder="1" applyAlignment="1">
      <alignment/>
    </xf>
    <xf numFmtId="166" fontId="57" fillId="0" borderId="11" xfId="0" applyNumberFormat="1" applyFont="1" applyBorder="1" applyAlignment="1">
      <alignment/>
    </xf>
    <xf numFmtId="166" fontId="16" fillId="0" borderId="10" xfId="0" applyNumberFormat="1" applyFont="1" applyBorder="1" applyAlignment="1">
      <alignment/>
    </xf>
    <xf numFmtId="166" fontId="57" fillId="0" borderId="10" xfId="0" applyNumberFormat="1" applyFont="1" applyBorder="1" applyAlignment="1">
      <alignment/>
    </xf>
    <xf numFmtId="166" fontId="57" fillId="0" borderId="12" xfId="0" applyNumberFormat="1" applyFont="1" applyBorder="1" applyAlignment="1">
      <alignment/>
    </xf>
    <xf numFmtId="166" fontId="58" fillId="0" borderId="11" xfId="0" applyNumberFormat="1" applyFont="1" applyBorder="1" applyAlignment="1">
      <alignment/>
    </xf>
    <xf numFmtId="164" fontId="106" fillId="0" borderId="0" xfId="0" applyNumberFormat="1" applyFont="1" applyAlignment="1">
      <alignment/>
    </xf>
    <xf numFmtId="189" fontId="7" fillId="0" borderId="11" xfId="0" applyNumberFormat="1" applyFont="1" applyBorder="1" applyAlignment="1">
      <alignment/>
    </xf>
    <xf numFmtId="165" fontId="10" fillId="0" borderId="11" xfId="0" applyNumberFormat="1" applyFont="1" applyFill="1" applyBorder="1" applyAlignment="1">
      <alignment/>
    </xf>
    <xf numFmtId="165" fontId="7" fillId="0" borderId="17" xfId="0" applyNumberFormat="1" applyFont="1" applyBorder="1" applyAlignment="1">
      <alignment/>
    </xf>
    <xf numFmtId="165" fontId="7" fillId="0" borderId="20" xfId="0" applyNumberFormat="1" applyFont="1" applyBorder="1" applyAlignment="1">
      <alignment/>
    </xf>
    <xf numFmtId="171" fontId="112" fillId="0" borderId="13" xfId="0" applyNumberFormat="1" applyFont="1" applyBorder="1" applyAlignment="1">
      <alignment/>
    </xf>
    <xf numFmtId="165" fontId="10" fillId="0" borderId="1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166" fontId="10" fillId="0" borderId="11" xfId="0" applyNumberFormat="1" applyFont="1" applyFill="1" applyBorder="1" applyAlignment="1" quotePrefix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165" fontId="20" fillId="0" borderId="18" xfId="0" applyNumberFormat="1" applyFont="1" applyBorder="1" applyAlignment="1" quotePrefix="1">
      <alignment vertical="center"/>
    </xf>
    <xf numFmtId="165" fontId="15" fillId="0" borderId="18" xfId="0" applyNumberFormat="1" applyFont="1" applyBorder="1" applyAlignment="1">
      <alignment vertical="center"/>
    </xf>
    <xf numFmtId="189" fontId="7" fillId="0" borderId="18" xfId="0" applyNumberFormat="1" applyFont="1" applyBorder="1" applyAlignment="1">
      <alignment/>
    </xf>
    <xf numFmtId="165" fontId="110" fillId="0" borderId="18" xfId="0" applyNumberFormat="1" applyFont="1" applyBorder="1" applyAlignment="1">
      <alignment/>
    </xf>
    <xf numFmtId="0" fontId="6" fillId="0" borderId="0" xfId="0" applyFont="1" applyAlignment="1">
      <alignment/>
    </xf>
    <xf numFmtId="0" fontId="14" fillId="0" borderId="15" xfId="0" applyFont="1" applyBorder="1" applyAlignment="1">
      <alignment/>
    </xf>
    <xf numFmtId="165" fontId="27" fillId="0" borderId="18" xfId="0" applyNumberFormat="1" applyFont="1" applyFill="1" applyBorder="1" applyAlignment="1">
      <alignment vertical="center"/>
    </xf>
    <xf numFmtId="165" fontId="20" fillId="0" borderId="18" xfId="0" applyNumberFormat="1" applyFont="1" applyFill="1" applyBorder="1" applyAlignment="1">
      <alignment vertical="center"/>
    </xf>
    <xf numFmtId="165" fontId="20" fillId="0" borderId="13" xfId="0" applyNumberFormat="1" applyFont="1" applyFill="1" applyBorder="1" applyAlignment="1">
      <alignment vertical="center"/>
    </xf>
    <xf numFmtId="180" fontId="114" fillId="0" borderId="18" xfId="0" applyNumberFormat="1" applyFont="1" applyBorder="1" applyAlignment="1" quotePrefix="1">
      <alignment/>
    </xf>
    <xf numFmtId="0" fontId="19" fillId="0" borderId="22" xfId="0" applyFont="1" applyBorder="1" applyAlignment="1">
      <alignment horizontal="center" vertical="center" wrapText="1"/>
    </xf>
    <xf numFmtId="165" fontId="20" fillId="0" borderId="23" xfId="0" applyNumberFormat="1" applyFont="1" applyBorder="1" applyAlignment="1">
      <alignment vertical="center"/>
    </xf>
    <xf numFmtId="165" fontId="20" fillId="0" borderId="14" xfId="0" applyNumberFormat="1" applyFont="1" applyBorder="1" applyAlignment="1">
      <alignment vertical="center"/>
    </xf>
    <xf numFmtId="3" fontId="9" fillId="0" borderId="19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/>
    </xf>
    <xf numFmtId="165" fontId="10" fillId="0" borderId="18" xfId="0" applyNumberFormat="1" applyFont="1" applyBorder="1" applyAlignment="1">
      <alignment vertical="center"/>
    </xf>
    <xf numFmtId="166" fontId="5" fillId="0" borderId="15" xfId="0" applyNumberFormat="1" applyFont="1" applyBorder="1" applyAlignment="1">
      <alignment/>
    </xf>
    <xf numFmtId="0" fontId="5" fillId="0" borderId="21" xfId="0" applyFont="1" applyBorder="1" applyAlignment="1">
      <alignment horizontal="right" vertical="center"/>
    </xf>
    <xf numFmtId="166" fontId="114" fillId="0" borderId="11" xfId="0" applyNumberFormat="1" applyFont="1" applyBorder="1" applyAlignment="1">
      <alignment/>
    </xf>
    <xf numFmtId="168" fontId="10" fillId="0" borderId="13" xfId="0" applyNumberFormat="1" applyFont="1" applyBorder="1" applyAlignment="1">
      <alignment/>
    </xf>
    <xf numFmtId="0" fontId="10" fillId="0" borderId="14" xfId="0" applyFont="1" applyBorder="1" applyAlignment="1">
      <alignment/>
    </xf>
    <xf numFmtId="179" fontId="10" fillId="0" borderId="13" xfId="0" applyNumberFormat="1" applyFont="1" applyBorder="1" applyAlignment="1">
      <alignment/>
    </xf>
    <xf numFmtId="165" fontId="15" fillId="0" borderId="18" xfId="0" applyNumberFormat="1" applyFont="1" applyBorder="1" applyAlignment="1">
      <alignment vertical="center"/>
    </xf>
    <xf numFmtId="166" fontId="20" fillId="0" borderId="13" xfId="0" applyNumberFormat="1" applyFont="1" applyBorder="1" applyAlignment="1">
      <alignment vertical="center"/>
    </xf>
    <xf numFmtId="166" fontId="15" fillId="0" borderId="11" xfId="0" applyNumberFormat="1" applyFont="1" applyBorder="1" applyAlignment="1">
      <alignment/>
    </xf>
    <xf numFmtId="166" fontId="15" fillId="0" borderId="18" xfId="0" applyNumberFormat="1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0" fontId="20" fillId="0" borderId="18" xfId="0" applyFont="1" applyBorder="1" applyAlignment="1">
      <alignment/>
    </xf>
    <xf numFmtId="165" fontId="19" fillId="0" borderId="11" xfId="0" applyNumberFormat="1" applyFont="1" applyBorder="1" applyAlignment="1">
      <alignment/>
    </xf>
    <xf numFmtId="165" fontId="19" fillId="0" borderId="18" xfId="0" applyNumberFormat="1" applyFont="1" applyBorder="1" applyAlignment="1">
      <alignment/>
    </xf>
    <xf numFmtId="165" fontId="20" fillId="0" borderId="11" xfId="0" applyNumberFormat="1" applyFont="1" applyBorder="1" applyAlignment="1">
      <alignment/>
    </xf>
    <xf numFmtId="165" fontId="20" fillId="0" borderId="18" xfId="0" applyNumberFormat="1" applyFont="1" applyBorder="1" applyAlignment="1">
      <alignment/>
    </xf>
    <xf numFmtId="0" fontId="19" fillId="0" borderId="13" xfId="0" applyFont="1" applyBorder="1" applyAlignment="1">
      <alignment horizontal="center" vertical="center"/>
    </xf>
    <xf numFmtId="165" fontId="20" fillId="0" borderId="13" xfId="0" applyNumberFormat="1" applyFont="1" applyBorder="1" applyAlignment="1">
      <alignment/>
    </xf>
    <xf numFmtId="165" fontId="20" fillId="0" borderId="14" xfId="0" applyNumberFormat="1" applyFont="1" applyBorder="1" applyAlignment="1">
      <alignment/>
    </xf>
    <xf numFmtId="0" fontId="19" fillId="0" borderId="11" xfId="0" applyFont="1" applyBorder="1" applyAlignment="1">
      <alignment horizontal="center" vertical="center"/>
    </xf>
    <xf numFmtId="165" fontId="20" fillId="0" borderId="2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167" fontId="19" fillId="0" borderId="18" xfId="0" applyNumberFormat="1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4" xfId="0" applyFont="1" applyBorder="1" applyAlignment="1">
      <alignment/>
    </xf>
    <xf numFmtId="168" fontId="20" fillId="0" borderId="14" xfId="0" applyNumberFormat="1" applyFont="1" applyBorder="1" applyAlignment="1">
      <alignment/>
    </xf>
    <xf numFmtId="168" fontId="20" fillId="0" borderId="13" xfId="0" applyNumberFormat="1" applyFont="1" applyBorder="1" applyAlignment="1">
      <alignment/>
    </xf>
    <xf numFmtId="0" fontId="19" fillId="0" borderId="0" xfId="0" applyFont="1" applyBorder="1" applyAlignment="1">
      <alignment/>
    </xf>
    <xf numFmtId="168" fontId="19" fillId="0" borderId="0" xfId="0" applyNumberFormat="1" applyFont="1" applyBorder="1" applyAlignment="1">
      <alignment/>
    </xf>
    <xf numFmtId="165" fontId="10" fillId="0" borderId="11" xfId="0" applyNumberFormat="1" applyFont="1" applyBorder="1" applyAlignment="1">
      <alignment vertical="center"/>
    </xf>
    <xf numFmtId="164" fontId="14" fillId="0" borderId="11" xfId="0" applyNumberFormat="1" applyFont="1" applyBorder="1" applyAlignment="1">
      <alignment/>
    </xf>
    <xf numFmtId="165" fontId="20" fillId="0" borderId="11" xfId="0" applyNumberFormat="1" applyFont="1" applyBorder="1" applyAlignment="1" quotePrefix="1">
      <alignment vertical="center"/>
    </xf>
    <xf numFmtId="165" fontId="15" fillId="0" borderId="11" xfId="0" applyNumberFormat="1" applyFont="1" applyBorder="1" applyAlignment="1">
      <alignment vertical="center"/>
    </xf>
    <xf numFmtId="165" fontId="14" fillId="0" borderId="11" xfId="0" applyNumberFormat="1" applyFont="1" applyBorder="1" applyAlignment="1">
      <alignment/>
    </xf>
    <xf numFmtId="0" fontId="106" fillId="0" borderId="0" xfId="0" applyFont="1" applyAlignment="1">
      <alignment horizontal="left"/>
    </xf>
    <xf numFmtId="0" fontId="14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30" fillId="0" borderId="0" xfId="0" applyFont="1" applyAlignment="1">
      <alignment/>
    </xf>
    <xf numFmtId="166" fontId="15" fillId="0" borderId="20" xfId="0" applyNumberFormat="1" applyFont="1" applyBorder="1" applyAlignment="1">
      <alignment/>
    </xf>
    <xf numFmtId="166" fontId="15" fillId="0" borderId="17" xfId="0" applyNumberFormat="1" applyFont="1" applyBorder="1" applyAlignment="1">
      <alignment/>
    </xf>
    <xf numFmtId="166" fontId="17" fillId="0" borderId="21" xfId="0" applyNumberFormat="1" applyFont="1" applyBorder="1" applyAlignment="1">
      <alignment horizontal="center" vertical="center" wrapText="1"/>
    </xf>
    <xf numFmtId="165" fontId="57" fillId="0" borderId="11" xfId="0" applyNumberFormat="1" applyFont="1" applyBorder="1" applyAlignment="1">
      <alignment/>
    </xf>
    <xf numFmtId="166" fontId="57" fillId="0" borderId="18" xfId="0" applyNumberFormat="1" applyFont="1" applyBorder="1" applyAlignment="1">
      <alignment/>
    </xf>
    <xf numFmtId="0" fontId="6" fillId="0" borderId="0" xfId="0" applyFont="1" applyAlignment="1">
      <alignment vertical="center"/>
    </xf>
    <xf numFmtId="175" fontId="47" fillId="0" borderId="11" xfId="0" applyNumberFormat="1" applyFont="1" applyBorder="1" applyAlignment="1" quotePrefix="1">
      <alignment/>
    </xf>
    <xf numFmtId="165" fontId="10" fillId="0" borderId="18" xfId="0" applyNumberFormat="1" applyFont="1" applyBorder="1" applyAlignment="1">
      <alignment horizontal="center"/>
    </xf>
    <xf numFmtId="167" fontId="10" fillId="0" borderId="18" xfId="0" applyNumberFormat="1" applyFont="1" applyBorder="1" applyAlignment="1" quotePrefix="1">
      <alignment horizontal="center"/>
    </xf>
    <xf numFmtId="0" fontId="19" fillId="0" borderId="0" xfId="0" applyFont="1" applyAlignment="1" quotePrefix="1">
      <alignment horizontal="center" vertical="center" textRotation="180"/>
    </xf>
    <xf numFmtId="1" fontId="7" fillId="0" borderId="0" xfId="0" applyNumberFormat="1" applyFont="1" applyAlignment="1">
      <alignment/>
    </xf>
    <xf numFmtId="165" fontId="7" fillId="0" borderId="20" xfId="0" applyNumberFormat="1" applyFont="1" applyFill="1" applyBorder="1" applyAlignment="1">
      <alignment vertical="center"/>
    </xf>
    <xf numFmtId="166" fontId="10" fillId="0" borderId="0" xfId="0" applyNumberFormat="1" applyFont="1" applyFill="1" applyBorder="1" applyAlignment="1">
      <alignment/>
    </xf>
    <xf numFmtId="166" fontId="10" fillId="0" borderId="11" xfId="0" applyNumberFormat="1" applyFont="1" applyFill="1" applyBorder="1" applyAlignment="1">
      <alignment/>
    </xf>
    <xf numFmtId="164" fontId="10" fillId="0" borderId="11" xfId="0" applyNumberFormat="1" applyFont="1" applyFill="1" applyBorder="1" applyAlignment="1">
      <alignment/>
    </xf>
    <xf numFmtId="164" fontId="10" fillId="0" borderId="18" xfId="0" applyNumberFormat="1" applyFont="1" applyFill="1" applyBorder="1" applyAlignment="1">
      <alignment/>
    </xf>
    <xf numFmtId="164" fontId="10" fillId="0" borderId="11" xfId="0" applyNumberFormat="1" applyFont="1" applyFill="1" applyBorder="1" applyAlignment="1">
      <alignment vertical="center"/>
    </xf>
    <xf numFmtId="164" fontId="10" fillId="0" borderId="18" xfId="0" applyNumberFormat="1" applyFont="1" applyFill="1" applyBorder="1" applyAlignment="1">
      <alignment vertical="center"/>
    </xf>
    <xf numFmtId="165" fontId="10" fillId="0" borderId="18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/>
    </xf>
    <xf numFmtId="165" fontId="20" fillId="0" borderId="11" xfId="0" applyNumberFormat="1" applyFont="1" applyFill="1" applyBorder="1" applyAlignment="1">
      <alignment vertical="center"/>
    </xf>
    <xf numFmtId="165" fontId="20" fillId="0" borderId="18" xfId="0" applyNumberFormat="1" applyFont="1" applyFill="1" applyBorder="1" applyAlignment="1">
      <alignment/>
    </xf>
    <xf numFmtId="165" fontId="10" fillId="0" borderId="0" xfId="0" applyNumberFormat="1" applyFont="1" applyFill="1" applyBorder="1" applyAlignment="1">
      <alignment/>
    </xf>
    <xf numFmtId="165" fontId="110" fillId="0" borderId="11" xfId="0" applyNumberFormat="1" applyFont="1" applyFill="1" applyBorder="1" applyAlignment="1">
      <alignment/>
    </xf>
    <xf numFmtId="165" fontId="7" fillId="0" borderId="20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 horizontal="center"/>
    </xf>
    <xf numFmtId="165" fontId="10" fillId="0" borderId="13" xfId="0" applyNumberFormat="1" applyFont="1" applyFill="1" applyBorder="1" applyAlignment="1">
      <alignment/>
    </xf>
    <xf numFmtId="171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 wrapText="1"/>
    </xf>
    <xf numFmtId="165" fontId="19" fillId="0" borderId="11" xfId="0" applyNumberFormat="1" applyFont="1" applyFill="1" applyBorder="1" applyAlignment="1">
      <alignment/>
    </xf>
    <xf numFmtId="165" fontId="27" fillId="0" borderId="11" xfId="0" applyNumberFormat="1" applyFont="1" applyFill="1" applyBorder="1" applyAlignment="1">
      <alignment vertical="center"/>
    </xf>
    <xf numFmtId="194" fontId="57" fillId="0" borderId="11" xfId="0" applyNumberFormat="1" applyFont="1" applyBorder="1" applyAlignment="1">
      <alignment/>
    </xf>
    <xf numFmtId="194" fontId="7" fillId="0" borderId="11" xfId="0" applyNumberFormat="1" applyFont="1" applyBorder="1" applyAlignment="1">
      <alignment/>
    </xf>
    <xf numFmtId="194" fontId="10" fillId="0" borderId="11" xfId="0" applyNumberFormat="1" applyFont="1" applyBorder="1" applyAlignment="1">
      <alignment/>
    </xf>
    <xf numFmtId="172" fontId="10" fillId="0" borderId="11" xfId="0" applyNumberFormat="1" applyFont="1" applyBorder="1" applyAlignment="1">
      <alignment/>
    </xf>
    <xf numFmtId="0" fontId="20" fillId="0" borderId="0" xfId="0" applyFont="1" applyBorder="1" applyAlignment="1">
      <alignment horizontal="left" vertical="center" wrapText="1"/>
    </xf>
    <xf numFmtId="188" fontId="55" fillId="0" borderId="0" xfId="0" applyNumberFormat="1" applyFont="1" applyBorder="1" applyAlignment="1">
      <alignment/>
    </xf>
    <xf numFmtId="164" fontId="52" fillId="0" borderId="0" xfId="0" applyNumberFormat="1" applyFont="1" applyBorder="1" applyAlignment="1">
      <alignment vertical="center"/>
    </xf>
    <xf numFmtId="164" fontId="10" fillId="0" borderId="13" xfId="0" applyNumberFormat="1" applyFont="1" applyBorder="1" applyAlignment="1">
      <alignment/>
    </xf>
    <xf numFmtId="0" fontId="113" fillId="0" borderId="0" xfId="0" applyFont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165" fontId="20" fillId="0" borderId="14" xfId="0" applyNumberFormat="1" applyFont="1" applyFill="1" applyBorder="1" applyAlignment="1">
      <alignment vertical="center"/>
    </xf>
    <xf numFmtId="165" fontId="19" fillId="0" borderId="11" xfId="0" applyNumberFormat="1" applyFont="1" applyBorder="1" applyAlignment="1">
      <alignment vertical="center"/>
    </xf>
    <xf numFmtId="165" fontId="9" fillId="0" borderId="0" xfId="0" applyNumberFormat="1" applyFont="1" applyBorder="1" applyAlignment="1">
      <alignment vertical="center"/>
    </xf>
    <xf numFmtId="0" fontId="12" fillId="0" borderId="10" xfId="0" applyFont="1" applyBorder="1" applyAlignment="1">
      <alignment/>
    </xf>
    <xf numFmtId="178" fontId="7" fillId="0" borderId="0" xfId="0" applyNumberFormat="1" applyFont="1" applyBorder="1" applyAlignment="1">
      <alignment/>
    </xf>
    <xf numFmtId="184" fontId="7" fillId="0" borderId="0" xfId="0" applyNumberFormat="1" applyFont="1" applyBorder="1" applyAlignment="1">
      <alignment/>
    </xf>
    <xf numFmtId="166" fontId="12" fillId="0" borderId="12" xfId="0" applyNumberFormat="1" applyFont="1" applyBorder="1" applyAlignment="1">
      <alignment/>
    </xf>
    <xf numFmtId="165" fontId="9" fillId="0" borderId="20" xfId="0" applyNumberFormat="1" applyFont="1" applyBorder="1" applyAlignment="1">
      <alignment vertical="center"/>
    </xf>
    <xf numFmtId="166" fontId="7" fillId="0" borderId="13" xfId="0" applyNumberFormat="1" applyFont="1" applyBorder="1" applyAlignment="1">
      <alignment vertical="center"/>
    </xf>
    <xf numFmtId="165" fontId="7" fillId="0" borderId="13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 wrapText="1"/>
    </xf>
    <xf numFmtId="0" fontId="5" fillId="0" borderId="18" xfId="0" applyFont="1" applyBorder="1" applyAlignment="1" quotePrefix="1">
      <alignment horizontal="left"/>
    </xf>
    <xf numFmtId="0" fontId="5" fillId="0" borderId="18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/>
    </xf>
    <xf numFmtId="165" fontId="15" fillId="0" borderId="11" xfId="0" applyNumberFormat="1" applyFont="1" applyBorder="1" applyAlignment="1">
      <alignment horizontal="center"/>
    </xf>
    <xf numFmtId="188" fontId="55" fillId="0" borderId="13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/>
    </xf>
    <xf numFmtId="0" fontId="10" fillId="0" borderId="11" xfId="0" applyNumberFormat="1" applyFont="1" applyBorder="1" applyAlignment="1">
      <alignment/>
    </xf>
    <xf numFmtId="166" fontId="5" fillId="0" borderId="11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5" fillId="0" borderId="0" xfId="0" applyNumberFormat="1" applyFont="1" applyAlignment="1">
      <alignment horizontal="right"/>
    </xf>
    <xf numFmtId="178" fontId="10" fillId="0" borderId="11" xfId="0" applyNumberFormat="1" applyFont="1" applyBorder="1" applyAlignment="1">
      <alignment horizontal="right"/>
    </xf>
    <xf numFmtId="165" fontId="12" fillId="0" borderId="11" xfId="0" applyNumberFormat="1" applyFont="1" applyBorder="1" applyAlignment="1">
      <alignment/>
    </xf>
    <xf numFmtId="165" fontId="12" fillId="0" borderId="0" xfId="0" applyNumberFormat="1" applyFont="1" applyBorder="1" applyAlignment="1" quotePrefix="1">
      <alignment/>
    </xf>
    <xf numFmtId="181" fontId="12" fillId="0" borderId="0" xfId="0" applyNumberFormat="1" applyFont="1" applyBorder="1" applyAlignment="1" quotePrefix="1">
      <alignment horizontal="center"/>
    </xf>
    <xf numFmtId="165" fontId="12" fillId="0" borderId="0" xfId="0" applyNumberFormat="1" applyFont="1" applyBorder="1" applyAlignment="1">
      <alignment/>
    </xf>
    <xf numFmtId="195" fontId="12" fillId="0" borderId="0" xfId="0" applyNumberFormat="1" applyFont="1" applyBorder="1" applyAlignment="1" quotePrefix="1">
      <alignment horizontal="right"/>
    </xf>
    <xf numFmtId="184" fontId="12" fillId="0" borderId="0" xfId="0" applyNumberFormat="1" applyFont="1" applyBorder="1" applyAlignment="1" quotePrefix="1">
      <alignment horizontal="right"/>
    </xf>
    <xf numFmtId="189" fontId="12" fillId="0" borderId="0" xfId="0" applyNumberFormat="1" applyFont="1" applyBorder="1" applyAlignment="1" quotePrefix="1">
      <alignment/>
    </xf>
    <xf numFmtId="195" fontId="12" fillId="0" borderId="0" xfId="0" applyNumberFormat="1" applyFont="1" applyBorder="1" applyAlignment="1" quotePrefix="1">
      <alignment/>
    </xf>
    <xf numFmtId="165" fontId="12" fillId="0" borderId="0" xfId="0" applyNumberFormat="1" applyFont="1" applyBorder="1" applyAlignment="1" quotePrefix="1">
      <alignment horizontal="right"/>
    </xf>
    <xf numFmtId="189" fontId="12" fillId="0" borderId="0" xfId="0" applyNumberFormat="1" applyFont="1" applyBorder="1" applyAlignment="1" quotePrefix="1">
      <alignment horizontal="right"/>
    </xf>
    <xf numFmtId="165" fontId="8" fillId="0" borderId="11" xfId="0" applyNumberFormat="1" applyFont="1" applyBorder="1" applyAlignment="1">
      <alignment/>
    </xf>
    <xf numFmtId="3" fontId="12" fillId="0" borderId="11" xfId="0" applyNumberFormat="1" applyFont="1" applyBorder="1" applyAlignment="1" quotePrefix="1">
      <alignment horizontal="right"/>
    </xf>
    <xf numFmtId="0" fontId="7" fillId="0" borderId="19" xfId="0" applyFont="1" applyBorder="1" applyAlignment="1">
      <alignment/>
    </xf>
    <xf numFmtId="165" fontId="8" fillId="0" borderId="18" xfId="0" applyNumberFormat="1" applyFont="1" applyBorder="1" applyAlignment="1">
      <alignment/>
    </xf>
    <xf numFmtId="166" fontId="45" fillId="0" borderId="0" xfId="0" applyNumberFormat="1" applyFont="1" applyAlignment="1">
      <alignment/>
    </xf>
    <xf numFmtId="166" fontId="0" fillId="0" borderId="0" xfId="0" applyNumberFormat="1" applyAlignment="1">
      <alignment/>
    </xf>
    <xf numFmtId="165" fontId="39" fillId="0" borderId="11" xfId="0" applyNumberFormat="1" applyFont="1" applyFill="1" applyBorder="1" applyAlignment="1">
      <alignment vertical="center"/>
    </xf>
    <xf numFmtId="165" fontId="20" fillId="0" borderId="11" xfId="0" applyNumberFormat="1" applyFont="1" applyFill="1" applyBorder="1" applyAlignment="1">
      <alignment/>
    </xf>
    <xf numFmtId="165" fontId="39" fillId="0" borderId="18" xfId="0" applyNumberFormat="1" applyFont="1" applyBorder="1" applyAlignment="1" quotePrefix="1">
      <alignment/>
    </xf>
    <xf numFmtId="178" fontId="14" fillId="0" borderId="11" xfId="0" applyNumberFormat="1" applyFont="1" applyBorder="1" applyAlignment="1">
      <alignment/>
    </xf>
    <xf numFmtId="165" fontId="8" fillId="0" borderId="11" xfId="0" applyNumberFormat="1" applyFont="1" applyBorder="1" applyAlignment="1">
      <alignment vertical="center"/>
    </xf>
    <xf numFmtId="165" fontId="14" fillId="0" borderId="11" xfId="0" applyNumberFormat="1" applyFont="1" applyBorder="1" applyAlignment="1">
      <alignment vertical="center"/>
    </xf>
    <xf numFmtId="165" fontId="47" fillId="0" borderId="11" xfId="0" applyNumberFormat="1" applyFont="1" applyBorder="1" applyAlignment="1">
      <alignment vertical="center"/>
    </xf>
    <xf numFmtId="165" fontId="8" fillId="0" borderId="13" xfId="0" applyNumberFormat="1" applyFont="1" applyBorder="1" applyAlignment="1">
      <alignment vertical="center"/>
    </xf>
    <xf numFmtId="167" fontId="14" fillId="0" borderId="18" xfId="0" applyNumberFormat="1" applyFont="1" applyBorder="1" applyAlignment="1">
      <alignment vertical="center"/>
    </xf>
    <xf numFmtId="167" fontId="14" fillId="0" borderId="18" xfId="0" applyNumberFormat="1" applyFont="1" applyBorder="1" applyAlignment="1">
      <alignment/>
    </xf>
    <xf numFmtId="167" fontId="14" fillId="0" borderId="11" xfId="0" applyNumberFormat="1" applyFont="1" applyBorder="1" applyAlignment="1">
      <alignment/>
    </xf>
    <xf numFmtId="165" fontId="115" fillId="0" borderId="11" xfId="0" applyNumberFormat="1" applyFont="1" applyBorder="1" applyAlignment="1">
      <alignment/>
    </xf>
    <xf numFmtId="165" fontId="115" fillId="0" borderId="11" xfId="0" applyNumberFormat="1" applyFont="1" applyFill="1" applyBorder="1" applyAlignment="1">
      <alignment/>
    </xf>
    <xf numFmtId="179" fontId="14" fillId="0" borderId="11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167" fontId="10" fillId="0" borderId="18" xfId="0" applyNumberFormat="1" applyFont="1" applyBorder="1" applyAlignment="1">
      <alignment horizontal="center"/>
    </xf>
    <xf numFmtId="165" fontId="114" fillId="0" borderId="11" xfId="0" applyNumberFormat="1" applyFont="1" applyBorder="1" applyAlignment="1">
      <alignment/>
    </xf>
    <xf numFmtId="165" fontId="10" fillId="0" borderId="11" xfId="0" applyNumberFormat="1" applyFont="1" applyBorder="1" applyAlignment="1">
      <alignment horizontal="center"/>
    </xf>
    <xf numFmtId="165" fontId="10" fillId="0" borderId="11" xfId="0" applyNumberFormat="1" applyFont="1" applyFill="1" applyBorder="1" applyAlignment="1">
      <alignment/>
    </xf>
    <xf numFmtId="0" fontId="3" fillId="0" borderId="0" xfId="0" applyFont="1" applyAlignment="1">
      <alignment/>
    </xf>
    <xf numFmtId="165" fontId="47" fillId="0" borderId="11" xfId="0" applyNumberFormat="1" applyFont="1" applyBorder="1" applyAlignment="1">
      <alignment/>
    </xf>
    <xf numFmtId="165" fontId="47" fillId="0" borderId="11" xfId="0" applyNumberFormat="1" applyFont="1" applyFill="1" applyBorder="1" applyAlignment="1">
      <alignment/>
    </xf>
    <xf numFmtId="165" fontId="14" fillId="0" borderId="13" xfId="0" applyNumberFormat="1" applyFont="1" applyBorder="1" applyAlignment="1">
      <alignment/>
    </xf>
    <xf numFmtId="165" fontId="0" fillId="0" borderId="0" xfId="0" applyNumberFormat="1" applyAlignment="1">
      <alignment/>
    </xf>
    <xf numFmtId="0" fontId="19" fillId="0" borderId="0" xfId="0" applyFont="1" applyBorder="1" applyAlignment="1" quotePrefix="1">
      <alignment horizontal="center" vertical="center" textRotation="180"/>
    </xf>
    <xf numFmtId="0" fontId="5" fillId="0" borderId="22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165" fontId="10" fillId="0" borderId="11" xfId="0" applyNumberFormat="1" applyFont="1" applyFill="1" applyBorder="1" applyAlignment="1">
      <alignment horizontal="right"/>
    </xf>
    <xf numFmtId="165" fontId="7" fillId="0" borderId="11" xfId="0" applyNumberFormat="1" applyFont="1" applyBorder="1" applyAlignment="1">
      <alignment/>
    </xf>
    <xf numFmtId="165" fontId="14" fillId="0" borderId="11" xfId="0" applyNumberFormat="1" applyFont="1" applyFill="1" applyBorder="1" applyAlignment="1">
      <alignment/>
    </xf>
    <xf numFmtId="181" fontId="10" fillId="0" borderId="11" xfId="0" applyNumberFormat="1" applyFont="1" applyBorder="1" applyAlignment="1">
      <alignment/>
    </xf>
    <xf numFmtId="181" fontId="10" fillId="0" borderId="11" xfId="0" applyNumberFormat="1" applyFont="1" applyFill="1" applyBorder="1" applyAlignment="1">
      <alignment/>
    </xf>
    <xf numFmtId="165" fontId="114" fillId="0" borderId="11" xfId="0" applyNumberFormat="1" applyFont="1" applyBorder="1" applyAlignment="1">
      <alignment/>
    </xf>
    <xf numFmtId="169" fontId="5" fillId="0" borderId="11" xfId="0" applyNumberFormat="1" applyFont="1" applyBorder="1" applyAlignment="1">
      <alignment/>
    </xf>
    <xf numFmtId="181" fontId="10" fillId="0" borderId="13" xfId="0" applyNumberFormat="1" applyFont="1" applyBorder="1" applyAlignment="1">
      <alignment/>
    </xf>
    <xf numFmtId="194" fontId="27" fillId="0" borderId="11" xfId="0" applyNumberFormat="1" applyFont="1" applyBorder="1" applyAlignment="1">
      <alignment horizontal="right" vertical="center"/>
    </xf>
    <xf numFmtId="178" fontId="7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32" fillId="0" borderId="10" xfId="0" applyFont="1" applyBorder="1" applyAlignment="1">
      <alignment/>
    </xf>
    <xf numFmtId="0" fontId="32" fillId="0" borderId="18" xfId="0" applyFont="1" applyBorder="1" applyAlignment="1">
      <alignment/>
    </xf>
    <xf numFmtId="165" fontId="57" fillId="0" borderId="18" xfId="0" applyNumberFormat="1" applyFont="1" applyBorder="1" applyAlignment="1">
      <alignment/>
    </xf>
    <xf numFmtId="171" fontId="14" fillId="0" borderId="11" xfId="0" applyNumberFormat="1" applyFont="1" applyBorder="1" applyAlignment="1">
      <alignment/>
    </xf>
    <xf numFmtId="168" fontId="14" fillId="0" borderId="11" xfId="0" applyNumberFormat="1" applyFont="1" applyBorder="1" applyAlignment="1">
      <alignment/>
    </xf>
    <xf numFmtId="168" fontId="14" fillId="0" borderId="13" xfId="0" applyNumberFormat="1" applyFont="1" applyBorder="1" applyAlignment="1">
      <alignment/>
    </xf>
    <xf numFmtId="165" fontId="15" fillId="0" borderId="18" xfId="0" applyNumberFormat="1" applyFont="1" applyBorder="1" applyAlignment="1">
      <alignment/>
    </xf>
    <xf numFmtId="165" fontId="14" fillId="0" borderId="0" xfId="0" applyNumberFormat="1" applyFont="1" applyAlignment="1">
      <alignment/>
    </xf>
    <xf numFmtId="0" fontId="10" fillId="0" borderId="0" xfId="0" applyFont="1" applyAlignment="1">
      <alignment/>
    </xf>
    <xf numFmtId="164" fontId="107" fillId="0" borderId="0" xfId="0" applyNumberFormat="1" applyFont="1" applyAlignment="1">
      <alignment/>
    </xf>
    <xf numFmtId="164" fontId="59" fillId="0" borderId="11" xfId="0" applyNumberFormat="1" applyFont="1" applyBorder="1" applyAlignment="1">
      <alignment vertical="center"/>
    </xf>
    <xf numFmtId="165" fontId="14" fillId="0" borderId="13" xfId="0" applyNumberFormat="1" applyFont="1" applyBorder="1" applyAlignment="1">
      <alignment/>
    </xf>
    <xf numFmtId="165" fontId="14" fillId="0" borderId="13" xfId="0" applyNumberFormat="1" applyFont="1" applyFill="1" applyBorder="1" applyAlignment="1">
      <alignment/>
    </xf>
    <xf numFmtId="3" fontId="20" fillId="0" borderId="0" xfId="0" applyNumberFormat="1" applyFont="1" applyBorder="1" applyAlignment="1">
      <alignment horizontal="right"/>
    </xf>
    <xf numFmtId="3" fontId="41" fillId="0" borderId="0" xfId="0" applyNumberFormat="1" applyFont="1" applyBorder="1" applyAlignment="1">
      <alignment/>
    </xf>
    <xf numFmtId="3" fontId="41" fillId="0" borderId="21" xfId="0" applyNumberFormat="1" applyFont="1" applyBorder="1" applyAlignment="1">
      <alignment horizontal="center" vertical="center" wrapText="1"/>
    </xf>
    <xf numFmtId="166" fontId="47" fillId="0" borderId="20" xfId="0" applyNumberFormat="1" applyFont="1" applyBorder="1" applyAlignment="1">
      <alignment/>
    </xf>
    <xf numFmtId="166" fontId="47" fillId="0" borderId="17" xfId="0" applyNumberFormat="1" applyFont="1" applyBorder="1" applyAlignment="1">
      <alignment/>
    </xf>
    <xf numFmtId="166" fontId="47" fillId="0" borderId="11" xfId="0" applyNumberFormat="1" applyFont="1" applyBorder="1" applyAlignment="1">
      <alignment/>
    </xf>
    <xf numFmtId="166" fontId="47" fillId="0" borderId="11" xfId="0" applyNumberFormat="1" applyFont="1" applyBorder="1" applyAlignment="1">
      <alignment horizontal="right"/>
    </xf>
    <xf numFmtId="166" fontId="47" fillId="0" borderId="1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43" fillId="0" borderId="0" xfId="0" applyNumberFormat="1" applyFont="1" applyBorder="1" applyAlignment="1">
      <alignment/>
    </xf>
    <xf numFmtId="0" fontId="60" fillId="0" borderId="0" xfId="0" applyFont="1" applyAlignment="1">
      <alignment/>
    </xf>
    <xf numFmtId="166" fontId="1" fillId="0" borderId="0" xfId="0" applyNumberFormat="1" applyFont="1" applyAlignment="1">
      <alignment/>
    </xf>
    <xf numFmtId="166" fontId="41" fillId="0" borderId="21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165" fontId="47" fillId="0" borderId="11" xfId="0" applyNumberFormat="1" applyFont="1" applyBorder="1" applyAlignment="1">
      <alignment/>
    </xf>
    <xf numFmtId="3" fontId="7" fillId="0" borderId="11" xfId="0" applyNumberFormat="1" applyFont="1" applyFill="1" applyBorder="1" applyAlignment="1">
      <alignment horizontal="center"/>
    </xf>
    <xf numFmtId="165" fontId="7" fillId="0" borderId="11" xfId="0" applyNumberFormat="1" applyFont="1" applyFill="1" applyBorder="1" applyAlignment="1">
      <alignment vertical="center"/>
    </xf>
    <xf numFmtId="165" fontId="39" fillId="0" borderId="18" xfId="0" applyNumberFormat="1" applyFont="1" applyBorder="1" applyAlignment="1">
      <alignment vertical="center"/>
    </xf>
    <xf numFmtId="165" fontId="39" fillId="0" borderId="18" xfId="0" applyNumberFormat="1" applyFont="1" applyFill="1" applyBorder="1" applyAlignment="1">
      <alignment vertical="center"/>
    </xf>
    <xf numFmtId="0" fontId="7" fillId="0" borderId="0" xfId="0" applyFont="1" applyAlignment="1">
      <alignment horizontal="right"/>
    </xf>
    <xf numFmtId="164" fontId="14" fillId="0" borderId="18" xfId="0" applyNumberFormat="1" applyFont="1" applyBorder="1" applyAlignment="1">
      <alignment vertical="center"/>
    </xf>
    <xf numFmtId="164" fontId="14" fillId="0" borderId="18" xfId="0" applyNumberFormat="1" applyFont="1" applyBorder="1" applyAlignment="1">
      <alignment/>
    </xf>
    <xf numFmtId="164" fontId="14" fillId="0" borderId="18" xfId="0" applyNumberFormat="1" applyFont="1" applyFill="1" applyBorder="1" applyAlignment="1">
      <alignment/>
    </xf>
    <xf numFmtId="164" fontId="14" fillId="0" borderId="18" xfId="0" applyNumberFormat="1" applyFont="1" applyFill="1" applyBorder="1" applyAlignment="1">
      <alignment vertical="center"/>
    </xf>
    <xf numFmtId="0" fontId="8" fillId="0" borderId="0" xfId="0" applyFont="1" applyAlignment="1">
      <alignment horizontal="right"/>
    </xf>
    <xf numFmtId="165" fontId="8" fillId="0" borderId="18" xfId="0" applyNumberFormat="1" applyFont="1" applyBorder="1" applyAlignment="1">
      <alignment vertical="center"/>
    </xf>
    <xf numFmtId="165" fontId="47" fillId="0" borderId="18" xfId="0" applyNumberFormat="1" applyFont="1" applyBorder="1" applyAlignment="1">
      <alignment vertical="center"/>
    </xf>
    <xf numFmtId="165" fontId="8" fillId="0" borderId="14" xfId="0" applyNumberFormat="1" applyFont="1" applyBorder="1" applyAlignment="1">
      <alignment vertical="center"/>
    </xf>
    <xf numFmtId="165" fontId="115" fillId="0" borderId="18" xfId="0" applyNumberFormat="1" applyFont="1" applyBorder="1" applyAlignment="1">
      <alignment/>
    </xf>
    <xf numFmtId="165" fontId="61" fillId="0" borderId="11" xfId="0" applyNumberFormat="1" applyFont="1" applyBorder="1" applyAlignment="1">
      <alignment/>
    </xf>
    <xf numFmtId="194" fontId="61" fillId="0" borderId="11" xfId="0" applyNumberFormat="1" applyFont="1" applyBorder="1" applyAlignment="1">
      <alignment/>
    </xf>
    <xf numFmtId="194" fontId="14" fillId="0" borderId="11" xfId="0" applyNumberFormat="1" applyFont="1" applyBorder="1" applyAlignment="1">
      <alignment/>
    </xf>
    <xf numFmtId="172" fontId="14" fillId="0" borderId="11" xfId="0" applyNumberFormat="1" applyFont="1" applyBorder="1" applyAlignment="1">
      <alignment/>
    </xf>
    <xf numFmtId="166" fontId="14" fillId="0" borderId="18" xfId="0" applyNumberFormat="1" applyFont="1" applyBorder="1" applyAlignment="1">
      <alignment/>
    </xf>
    <xf numFmtId="164" fontId="59" fillId="0" borderId="18" xfId="0" applyNumberFormat="1" applyFont="1" applyBorder="1" applyAlignment="1">
      <alignment vertical="center"/>
    </xf>
    <xf numFmtId="195" fontId="15" fillId="0" borderId="11" xfId="0" applyNumberFormat="1" applyFont="1" applyBorder="1" applyAlignment="1" quotePrefix="1">
      <alignment/>
    </xf>
    <xf numFmtId="175" fontId="15" fillId="0" borderId="18" xfId="0" applyNumberFormat="1" applyFont="1" applyBorder="1" applyAlignment="1">
      <alignment/>
    </xf>
    <xf numFmtId="165" fontId="15" fillId="0" borderId="11" xfId="0" applyNumberFormat="1" applyFont="1" applyBorder="1" applyAlignment="1" quotePrefix="1">
      <alignment/>
    </xf>
    <xf numFmtId="195" fontId="15" fillId="0" borderId="11" xfId="0" applyNumberFormat="1" applyFont="1" applyBorder="1" applyAlignment="1" quotePrefix="1">
      <alignment horizontal="right"/>
    </xf>
    <xf numFmtId="165" fontId="15" fillId="0" borderId="18" xfId="0" applyNumberFormat="1" applyFont="1" applyBorder="1" applyAlignment="1">
      <alignment/>
    </xf>
    <xf numFmtId="165" fontId="15" fillId="0" borderId="11" xfId="0" applyNumberFormat="1" applyFont="1" applyBorder="1" applyAlignment="1">
      <alignment/>
    </xf>
    <xf numFmtId="165" fontId="15" fillId="0" borderId="11" xfId="0" applyNumberFormat="1" applyFont="1" applyBorder="1" applyAlignment="1" quotePrefix="1">
      <alignment horizontal="right"/>
    </xf>
    <xf numFmtId="181" fontId="15" fillId="0" borderId="11" xfId="0" applyNumberFormat="1" applyFont="1" applyBorder="1" applyAlignment="1" quotePrefix="1">
      <alignment horizontal="center"/>
    </xf>
    <xf numFmtId="165" fontId="15" fillId="0" borderId="10" xfId="0" applyNumberFormat="1" applyFont="1" applyBorder="1" applyAlignment="1">
      <alignment/>
    </xf>
    <xf numFmtId="189" fontId="15" fillId="0" borderId="11" xfId="0" applyNumberFormat="1" applyFont="1" applyBorder="1" applyAlignment="1" quotePrefix="1">
      <alignment/>
    </xf>
    <xf numFmtId="189" fontId="15" fillId="0" borderId="11" xfId="0" applyNumberFormat="1" applyFont="1" applyBorder="1" applyAlignment="1" quotePrefix="1">
      <alignment horizontal="right"/>
    </xf>
    <xf numFmtId="184" fontId="15" fillId="0" borderId="11" xfId="0" applyNumberFormat="1" applyFont="1" applyBorder="1" applyAlignment="1" quotePrefix="1">
      <alignment horizontal="right"/>
    </xf>
    <xf numFmtId="165" fontId="15" fillId="0" borderId="13" xfId="0" applyNumberFormat="1" applyFont="1" applyBorder="1" applyAlignment="1">
      <alignment/>
    </xf>
    <xf numFmtId="181" fontId="15" fillId="0" borderId="11" xfId="0" applyNumberFormat="1" applyFont="1" applyBorder="1" applyAlignment="1" quotePrefix="1">
      <alignment horizontal="center"/>
    </xf>
    <xf numFmtId="165" fontId="15" fillId="0" borderId="11" xfId="0" applyNumberFormat="1" applyFont="1" applyBorder="1" applyAlignment="1">
      <alignment/>
    </xf>
    <xf numFmtId="165" fontId="15" fillId="0" borderId="11" xfId="0" applyNumberFormat="1" applyFont="1" applyBorder="1" applyAlignment="1" quotePrefix="1">
      <alignment horizontal="right"/>
    </xf>
    <xf numFmtId="165" fontId="15" fillId="0" borderId="11" xfId="0" applyNumberFormat="1" applyFont="1" applyBorder="1" applyAlignment="1" quotePrefix="1">
      <alignment/>
    </xf>
    <xf numFmtId="189" fontId="15" fillId="0" borderId="11" xfId="0" applyNumberFormat="1" applyFont="1" applyBorder="1" applyAlignment="1" quotePrefix="1">
      <alignment/>
    </xf>
    <xf numFmtId="165" fontId="15" fillId="0" borderId="13" xfId="0" applyNumberFormat="1" applyFont="1" applyBorder="1" applyAlignment="1">
      <alignment/>
    </xf>
    <xf numFmtId="165" fontId="12" fillId="0" borderId="13" xfId="0" applyNumberFormat="1" applyFont="1" applyBorder="1" applyAlignment="1">
      <alignment/>
    </xf>
    <xf numFmtId="166" fontId="8" fillId="0" borderId="20" xfId="0" applyNumberFormat="1" applyFont="1" applyBorder="1" applyAlignment="1">
      <alignment/>
    </xf>
    <xf numFmtId="166" fontId="8" fillId="0" borderId="17" xfId="0" applyNumberFormat="1" applyFont="1" applyBorder="1" applyAlignment="1">
      <alignment/>
    </xf>
    <xf numFmtId="166" fontId="8" fillId="0" borderId="18" xfId="0" applyNumberFormat="1" applyFont="1" applyBorder="1" applyAlignment="1">
      <alignment/>
    </xf>
    <xf numFmtId="166" fontId="8" fillId="0" borderId="11" xfId="0" applyNumberFormat="1" applyFont="1" applyBorder="1" applyAlignment="1">
      <alignment/>
    </xf>
    <xf numFmtId="175" fontId="47" fillId="0" borderId="18" xfId="0" applyNumberFormat="1" applyFont="1" applyBorder="1" applyAlignment="1">
      <alignment/>
    </xf>
    <xf numFmtId="166" fontId="47" fillId="0" borderId="18" xfId="0" applyNumberFormat="1" applyFont="1" applyBorder="1" applyAlignment="1">
      <alignment/>
    </xf>
    <xf numFmtId="165" fontId="12" fillId="0" borderId="11" xfId="0" applyNumberFormat="1" applyFont="1" applyBorder="1" applyAlignment="1" quotePrefix="1">
      <alignment/>
    </xf>
    <xf numFmtId="166" fontId="116" fillId="0" borderId="11" xfId="0" applyNumberFormat="1" applyFont="1" applyBorder="1" applyAlignment="1">
      <alignment/>
    </xf>
    <xf numFmtId="166" fontId="15" fillId="0" borderId="11" xfId="0" applyNumberFormat="1" applyFont="1" applyBorder="1" applyAlignment="1">
      <alignment horizontal="right"/>
    </xf>
    <xf numFmtId="175" fontId="15" fillId="0" borderId="18" xfId="0" applyNumberFormat="1" applyFont="1" applyBorder="1" applyAlignment="1">
      <alignment horizontal="right"/>
    </xf>
    <xf numFmtId="175" fontId="47" fillId="0" borderId="18" xfId="0" applyNumberFormat="1" applyFont="1" applyBorder="1" applyAlignment="1">
      <alignment horizontal="right"/>
    </xf>
    <xf numFmtId="165" fontId="12" fillId="0" borderId="11" xfId="0" applyNumberFormat="1" applyFont="1" applyBorder="1" applyAlignment="1">
      <alignment/>
    </xf>
    <xf numFmtId="165" fontId="12" fillId="0" borderId="18" xfId="0" applyNumberFormat="1" applyFont="1" applyBorder="1" applyAlignment="1">
      <alignment/>
    </xf>
    <xf numFmtId="166" fontId="15" fillId="0" borderId="13" xfId="0" applyNumberFormat="1" applyFont="1" applyFill="1" applyBorder="1" applyAlignment="1">
      <alignment/>
    </xf>
    <xf numFmtId="166" fontId="15" fillId="0" borderId="14" xfId="0" applyNumberFormat="1" applyFont="1" applyBorder="1" applyAlignment="1">
      <alignment/>
    </xf>
    <xf numFmtId="166" fontId="15" fillId="0" borderId="13" xfId="0" applyNumberFormat="1" applyFont="1" applyBorder="1" applyAlignment="1">
      <alignment/>
    </xf>
    <xf numFmtId="166" fontId="47" fillId="0" borderId="13" xfId="0" applyNumberFormat="1" applyFont="1" applyFill="1" applyBorder="1" applyAlignment="1">
      <alignment/>
    </xf>
    <xf numFmtId="166" fontId="47" fillId="0" borderId="14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165" fontId="20" fillId="0" borderId="17" xfId="0" applyNumberFormat="1" applyFont="1" applyBorder="1" applyAlignment="1">
      <alignment/>
    </xf>
    <xf numFmtId="174" fontId="27" fillId="0" borderId="11" xfId="0" applyNumberFormat="1" applyFont="1" applyBorder="1" applyAlignment="1">
      <alignment/>
    </xf>
    <xf numFmtId="165" fontId="27" fillId="0" borderId="18" xfId="0" applyNumberFormat="1" applyFont="1" applyBorder="1" applyAlignment="1">
      <alignment/>
    </xf>
    <xf numFmtId="174" fontId="27" fillId="0" borderId="11" xfId="0" applyNumberFormat="1" applyFont="1" applyBorder="1" applyAlignment="1">
      <alignment horizontal="right"/>
    </xf>
    <xf numFmtId="174" fontId="39" fillId="0" borderId="11" xfId="0" applyNumberFormat="1" applyFont="1" applyBorder="1" applyAlignment="1">
      <alignment/>
    </xf>
    <xf numFmtId="165" fontId="39" fillId="0" borderId="18" xfId="0" applyNumberFormat="1" applyFont="1" applyBorder="1" applyAlignment="1">
      <alignment/>
    </xf>
    <xf numFmtId="165" fontId="27" fillId="0" borderId="11" xfId="0" applyNumberFormat="1" applyFont="1" applyBorder="1" applyAlignment="1">
      <alignment/>
    </xf>
    <xf numFmtId="165" fontId="39" fillId="0" borderId="11" xfId="0" applyNumberFormat="1" applyFont="1" applyBorder="1" applyAlignment="1">
      <alignment/>
    </xf>
    <xf numFmtId="174" fontId="27" fillId="0" borderId="18" xfId="0" applyNumberFormat="1" applyFont="1" applyBorder="1" applyAlignment="1">
      <alignment horizontal="right"/>
    </xf>
    <xf numFmtId="3" fontId="12" fillId="0" borderId="11" xfId="0" applyNumberFormat="1" applyFont="1" applyBorder="1" applyAlignment="1">
      <alignment horizontal="left"/>
    </xf>
    <xf numFmtId="165" fontId="27" fillId="0" borderId="11" xfId="0" applyNumberFormat="1" applyFont="1" applyFill="1" applyBorder="1" applyAlignment="1">
      <alignment/>
    </xf>
    <xf numFmtId="165" fontId="27" fillId="0" borderId="13" xfId="0" applyNumberFormat="1" applyFont="1" applyBorder="1" applyAlignment="1">
      <alignment/>
    </xf>
    <xf numFmtId="165" fontId="27" fillId="0" borderId="14" xfId="0" applyNumberFormat="1" applyFont="1" applyBorder="1" applyAlignment="1">
      <alignment/>
    </xf>
    <xf numFmtId="165" fontId="39" fillId="0" borderId="13" xfId="0" applyNumberFormat="1" applyFont="1" applyBorder="1" applyAlignment="1">
      <alignment/>
    </xf>
    <xf numFmtId="165" fontId="39" fillId="0" borderId="14" xfId="0" applyNumberFormat="1" applyFont="1" applyBorder="1" applyAlignment="1">
      <alignment/>
    </xf>
    <xf numFmtId="165" fontId="15" fillId="0" borderId="11" xfId="0" applyNumberFormat="1" applyFont="1" applyBorder="1" applyAlignment="1">
      <alignment/>
    </xf>
    <xf numFmtId="165" fontId="15" fillId="0" borderId="11" xfId="0" applyNumberFormat="1" applyFont="1" applyBorder="1" applyAlignment="1">
      <alignment horizontal="right"/>
    </xf>
    <xf numFmtId="3" fontId="15" fillId="0" borderId="11" xfId="0" applyNumberFormat="1" applyFont="1" applyBorder="1" applyAlignment="1" quotePrefix="1">
      <alignment horizontal="right"/>
    </xf>
    <xf numFmtId="165" fontId="15" fillId="0" borderId="18" xfId="0" applyNumberFormat="1" applyFont="1" applyBorder="1" applyAlignment="1" quotePrefix="1">
      <alignment/>
    </xf>
    <xf numFmtId="3" fontId="8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/>
    </xf>
    <xf numFmtId="174" fontId="27" fillId="0" borderId="18" xfId="0" applyNumberFormat="1" applyFont="1" applyBorder="1" applyAlignment="1">
      <alignment/>
    </xf>
    <xf numFmtId="174" fontId="39" fillId="0" borderId="18" xfId="0" applyNumberFormat="1" applyFont="1" applyBorder="1" applyAlignment="1">
      <alignment/>
    </xf>
    <xf numFmtId="166" fontId="27" fillId="0" borderId="11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166" fontId="10" fillId="0" borderId="11" xfId="0" applyNumberFormat="1" applyFont="1" applyBorder="1" applyAlignment="1">
      <alignment vertical="center"/>
    </xf>
    <xf numFmtId="165" fontId="27" fillId="33" borderId="11" xfId="0" applyNumberFormat="1" applyFont="1" applyFill="1" applyBorder="1" applyAlignment="1">
      <alignment vertical="center"/>
    </xf>
    <xf numFmtId="165" fontId="20" fillId="33" borderId="11" xfId="0" applyNumberFormat="1" applyFont="1" applyFill="1" applyBorder="1" applyAlignment="1">
      <alignment vertical="center"/>
    </xf>
    <xf numFmtId="165" fontId="27" fillId="0" borderId="13" xfId="0" applyNumberFormat="1" applyFont="1" applyBorder="1" applyAlignment="1">
      <alignment vertical="center"/>
    </xf>
    <xf numFmtId="3" fontId="9" fillId="0" borderId="18" xfId="0" applyNumberFormat="1" applyFont="1" applyBorder="1" applyAlignment="1">
      <alignment horizontal="left" vertical="center"/>
    </xf>
    <xf numFmtId="167" fontId="7" fillId="0" borderId="11" xfId="0" applyNumberFormat="1" applyFont="1" applyBorder="1" applyAlignment="1">
      <alignment horizontal="right" vertical="center"/>
    </xf>
    <xf numFmtId="165" fontId="10" fillId="0" borderId="11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9" fillId="0" borderId="20" xfId="0" applyNumberFormat="1" applyFont="1" applyBorder="1" applyAlignment="1">
      <alignment horizontal="right"/>
    </xf>
    <xf numFmtId="165" fontId="10" fillId="33" borderId="18" xfId="0" applyNumberFormat="1" applyFont="1" applyFill="1" applyBorder="1" applyAlignment="1">
      <alignment/>
    </xf>
    <xf numFmtId="188" fontId="55" fillId="0" borderId="11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171" fontId="112" fillId="0" borderId="11" xfId="0" applyNumberFormat="1" applyFont="1" applyBorder="1" applyAlignment="1">
      <alignment/>
    </xf>
    <xf numFmtId="165" fontId="45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40" fillId="0" borderId="22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2" fillId="0" borderId="0" xfId="0" applyFont="1" applyAlignment="1" quotePrefix="1">
      <alignment horizontal="center" vertical="center" textRotation="180"/>
    </xf>
    <xf numFmtId="0" fontId="0" fillId="0" borderId="0" xfId="0" applyFont="1" applyAlignment="1">
      <alignment horizontal="center" vertical="center" textRotation="180"/>
    </xf>
    <xf numFmtId="0" fontId="11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2" fillId="0" borderId="0" xfId="0" applyFont="1" applyAlignment="1" quotePrefix="1">
      <alignment horizontal="right" vertical="center" textRotation="180"/>
    </xf>
    <xf numFmtId="0" fontId="12" fillId="0" borderId="0" xfId="0" applyFont="1" applyAlignment="1">
      <alignment horizontal="right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2" fillId="0" borderId="0" xfId="0" applyFont="1" applyAlignment="1">
      <alignment horizontal="center" vertical="center" textRotation="180"/>
    </xf>
    <xf numFmtId="0" fontId="8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9" fontId="7" fillId="0" borderId="22" xfId="57" applyFont="1" applyBorder="1" applyAlignment="1">
      <alignment horizontal="center" vertical="center"/>
    </xf>
    <xf numFmtId="9" fontId="0" fillId="0" borderId="24" xfId="57" applyFont="1" applyBorder="1" applyAlignment="1">
      <alignment horizontal="center" vertical="center"/>
    </xf>
    <xf numFmtId="9" fontId="0" fillId="0" borderId="23" xfId="57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6" fillId="0" borderId="0" xfId="0" applyFont="1" applyAlignment="1" quotePrefix="1">
      <alignment horizontal="center" vertical="center" textRotation="180"/>
    </xf>
    <xf numFmtId="0" fontId="0" fillId="0" borderId="0" xfId="0" applyAlignment="1">
      <alignment horizontal="center" vertical="center" textRotation="180"/>
    </xf>
    <xf numFmtId="0" fontId="50" fillId="0" borderId="21" xfId="0" applyFont="1" applyBorder="1" applyAlignment="1">
      <alignment horizontal="center" vertical="center"/>
    </xf>
    <xf numFmtId="0" fontId="112" fillId="0" borderId="22" xfId="0" applyFont="1" applyBorder="1" applyAlignment="1">
      <alignment horizontal="center"/>
    </xf>
    <xf numFmtId="0" fontId="112" fillId="0" borderId="24" xfId="0" applyFont="1" applyBorder="1" applyAlignment="1">
      <alignment horizontal="center"/>
    </xf>
    <xf numFmtId="0" fontId="112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17" fillId="0" borderId="0" xfId="0" applyFont="1" applyAlignment="1" quotePrefix="1">
      <alignment horizontal="center" vertical="center" textRotation="180"/>
    </xf>
    <xf numFmtId="0" fontId="5" fillId="0" borderId="0" xfId="0" applyFont="1" applyAlignment="1" quotePrefix="1">
      <alignment horizontal="right" vertical="center" textRotation="180"/>
    </xf>
    <xf numFmtId="0" fontId="0" fillId="0" borderId="0" xfId="0" applyAlignment="1">
      <alignment horizontal="right" vertical="center" textRotation="180"/>
    </xf>
    <xf numFmtId="0" fontId="0" fillId="0" borderId="17" xfId="0" applyBorder="1" applyAlignment="1">
      <alignment vertical="center"/>
    </xf>
    <xf numFmtId="0" fontId="5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6" fillId="0" borderId="23" xfId="0" applyFont="1" applyBorder="1" applyAlignment="1">
      <alignment horizontal="center"/>
    </xf>
    <xf numFmtId="0" fontId="19" fillId="0" borderId="0" xfId="0" applyFont="1" applyAlignment="1" quotePrefix="1">
      <alignment horizontal="center" vertical="center" textRotation="180"/>
    </xf>
    <xf numFmtId="0" fontId="4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9" fillId="0" borderId="0" xfId="0" applyFont="1" applyBorder="1" applyAlignment="1" quotePrefix="1">
      <alignment horizontal="center" vertical="center" textRotation="180"/>
    </xf>
    <xf numFmtId="0" fontId="0" fillId="0" borderId="0" xfId="0" applyAlignment="1">
      <alignment/>
    </xf>
    <xf numFmtId="0" fontId="19" fillId="0" borderId="0" xfId="0" applyFont="1" applyAlignment="1">
      <alignment horizontal="center" vertical="center" textRotation="180"/>
    </xf>
    <xf numFmtId="3" fontId="41" fillId="0" borderId="20" xfId="0" applyNumberFormat="1" applyFont="1" applyBorder="1" applyAlignment="1">
      <alignment horizontal="center" vertical="center"/>
    </xf>
    <xf numFmtId="3" fontId="45" fillId="0" borderId="11" xfId="0" applyNumberFormat="1" applyFont="1" applyBorder="1" applyAlignment="1">
      <alignment vertical="center"/>
    </xf>
    <xf numFmtId="3" fontId="45" fillId="0" borderId="13" xfId="0" applyNumberFormat="1" applyFont="1" applyBorder="1" applyAlignment="1">
      <alignment vertical="center"/>
    </xf>
    <xf numFmtId="3" fontId="17" fillId="0" borderId="12" xfId="0" applyNumberFormat="1" applyFont="1" applyBorder="1" applyAlignment="1">
      <alignment horizontal="center"/>
    </xf>
    <xf numFmtId="3" fontId="45" fillId="0" borderId="14" xfId="0" applyNumberFormat="1" applyFont="1" applyBorder="1" applyAlignment="1">
      <alignment horizontal="center"/>
    </xf>
    <xf numFmtId="1" fontId="43" fillId="0" borderId="22" xfId="0" applyNumberFormat="1" applyFont="1" applyBorder="1" applyAlignment="1">
      <alignment horizontal="center"/>
    </xf>
    <xf numFmtId="1" fontId="41" fillId="0" borderId="19" xfId="0" applyNumberFormat="1" applyFont="1" applyBorder="1" applyAlignment="1">
      <alignment horizontal="center" vertical="center"/>
    </xf>
    <xf numFmtId="1" fontId="41" fillId="0" borderId="17" xfId="0" applyNumberFormat="1" applyFont="1" applyBorder="1" applyAlignment="1">
      <alignment horizontal="center" vertical="center"/>
    </xf>
    <xf numFmtId="1" fontId="45" fillId="0" borderId="12" xfId="0" applyNumberFormat="1" applyFont="1" applyBorder="1" applyAlignment="1">
      <alignment horizontal="center" vertical="center"/>
    </xf>
    <xf numFmtId="1" fontId="45" fillId="0" borderId="14" xfId="0" applyNumberFormat="1" applyFont="1" applyBorder="1" applyAlignment="1">
      <alignment horizontal="center" vertical="center"/>
    </xf>
    <xf numFmtId="3" fontId="41" fillId="0" borderId="12" xfId="0" applyNumberFormat="1" applyFont="1" applyBorder="1" applyAlignment="1">
      <alignment horizontal="center"/>
    </xf>
    <xf numFmtId="3" fontId="60" fillId="0" borderId="14" xfId="0" applyNumberFormat="1" applyFont="1" applyBorder="1" applyAlignment="1">
      <alignment horizontal="center"/>
    </xf>
    <xf numFmtId="3" fontId="41" fillId="0" borderId="20" xfId="0" applyNumberFormat="1" applyFont="1" applyBorder="1" applyAlignment="1">
      <alignment horizontal="center" vertical="center" wrapText="1"/>
    </xf>
    <xf numFmtId="3" fontId="45" fillId="0" borderId="11" xfId="0" applyNumberFormat="1" applyFont="1" applyBorder="1" applyAlignment="1">
      <alignment vertical="center" wrapText="1"/>
    </xf>
    <xf numFmtId="3" fontId="45" fillId="0" borderId="13" xfId="0" applyNumberFormat="1" applyFont="1" applyBorder="1" applyAlignment="1">
      <alignment vertical="center" wrapText="1"/>
    </xf>
    <xf numFmtId="3" fontId="17" fillId="0" borderId="13" xfId="0" applyNumberFormat="1" applyFont="1" applyBorder="1" applyAlignment="1">
      <alignment horizontal="center"/>
    </xf>
    <xf numFmtId="166" fontId="41" fillId="0" borderId="19" xfId="0" applyNumberFormat="1" applyFont="1" applyBorder="1" applyAlignment="1">
      <alignment horizontal="center" vertical="center"/>
    </xf>
    <xf numFmtId="166" fontId="41" fillId="0" borderId="17" xfId="0" applyNumberFormat="1" applyFont="1" applyBorder="1" applyAlignment="1">
      <alignment horizontal="center" vertical="center"/>
    </xf>
    <xf numFmtId="166" fontId="41" fillId="0" borderId="12" xfId="0" applyNumberFormat="1" applyFont="1" applyBorder="1" applyAlignment="1">
      <alignment horizontal="center" vertical="center"/>
    </xf>
    <xf numFmtId="166" fontId="41" fillId="0" borderId="14" xfId="0" applyNumberFormat="1" applyFont="1" applyBorder="1" applyAlignment="1">
      <alignment horizontal="center" vertical="center"/>
    </xf>
    <xf numFmtId="166" fontId="41" fillId="0" borderId="22" xfId="0" applyNumberFormat="1" applyFont="1" applyBorder="1" applyAlignment="1">
      <alignment horizontal="center"/>
    </xf>
    <xf numFmtId="3" fontId="19" fillId="0" borderId="15" xfId="0" applyNumberFormat="1" applyFont="1" applyBorder="1" applyAlignment="1">
      <alignment horizontal="center"/>
    </xf>
    <xf numFmtId="166" fontId="17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GEST2007\digest2007(EXP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%20Qtr309\Indicator%20Qtr209\Book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RADE%20INDICATOR\2008\Qr208\indicator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6"/>
      <sheetName val="Page17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95"/>
      <sheetName val="Page96"/>
      <sheetName val="Page97"/>
    </sheetNames>
    <sheetDataSet>
      <sheetData sheetId="7">
        <row r="7">
          <cell r="C7">
            <v>50487</v>
          </cell>
        </row>
        <row r="8">
          <cell r="C8">
            <v>17314</v>
          </cell>
        </row>
        <row r="19">
          <cell r="C19">
            <v>130</v>
          </cell>
        </row>
        <row r="20">
          <cell r="C20">
            <v>482</v>
          </cell>
        </row>
        <row r="25">
          <cell r="C25">
            <v>0</v>
          </cell>
        </row>
        <row r="26">
          <cell r="C26">
            <v>4</v>
          </cell>
        </row>
        <row r="27">
          <cell r="C27">
            <v>437</v>
          </cell>
        </row>
        <row r="28">
          <cell r="C28">
            <v>4089</v>
          </cell>
        </row>
      </sheetData>
      <sheetData sheetId="8">
        <row r="7">
          <cell r="C7">
            <v>146</v>
          </cell>
        </row>
        <row r="8">
          <cell r="C8">
            <v>27838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10"/>
      <sheetName val="Table 10 cont'd"/>
      <sheetName val="Table 10 cont'd(sec 7-9)"/>
      <sheetName val="Table 3"/>
      <sheetName val="Table 3 cont'd"/>
    </sheetNames>
    <sheetDataSet>
      <sheetData sheetId="2">
        <row r="6">
          <cell r="C6">
            <v>28529</v>
          </cell>
          <cell r="H6">
            <v>7532</v>
          </cell>
          <cell r="I6">
            <v>5610</v>
          </cell>
        </row>
        <row r="16">
          <cell r="C16">
            <v>9583</v>
          </cell>
          <cell r="H16">
            <v>3706</v>
          </cell>
          <cell r="I16">
            <v>1952</v>
          </cell>
        </row>
        <row r="26">
          <cell r="C26">
            <v>505</v>
          </cell>
          <cell r="H26">
            <v>60</v>
          </cell>
          <cell r="I26">
            <v>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1"/>
      <sheetName val="Table 12"/>
      <sheetName val="Table 13"/>
      <sheetName val="Table 13 cont'd"/>
      <sheetName val="Table 14"/>
      <sheetName val="Table 15&amp;16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7109375" style="128" customWidth="1"/>
    <col min="2" max="6" width="8.8515625" style="128" customWidth="1"/>
    <col min="7" max="12" width="8.8515625" style="134" customWidth="1"/>
    <col min="13" max="13" width="6.7109375" style="17" customWidth="1"/>
    <col min="14" max="16384" width="9.140625" style="128" customWidth="1"/>
  </cols>
  <sheetData>
    <row r="1" spans="1:13" ht="18" customHeight="1">
      <c r="A1" s="83" t="s">
        <v>257</v>
      </c>
      <c r="M1" s="688" t="s">
        <v>185</v>
      </c>
    </row>
    <row r="2" spans="4:13" ht="20.25" customHeight="1">
      <c r="D2" s="246"/>
      <c r="J2" s="246"/>
      <c r="K2" s="246"/>
      <c r="L2" s="246" t="s">
        <v>303</v>
      </c>
      <c r="M2" s="689"/>
    </row>
    <row r="3" spans="1:13" ht="24" customHeight="1">
      <c r="A3" s="129"/>
      <c r="B3" s="683">
        <v>2007</v>
      </c>
      <c r="C3" s="683" t="s">
        <v>301</v>
      </c>
      <c r="D3" s="685" t="s">
        <v>302</v>
      </c>
      <c r="E3" s="686"/>
      <c r="F3" s="686"/>
      <c r="G3" s="686"/>
      <c r="H3" s="687"/>
      <c r="I3" s="685" t="s">
        <v>258</v>
      </c>
      <c r="J3" s="686"/>
      <c r="K3" s="686"/>
      <c r="L3" s="687"/>
      <c r="M3" s="689"/>
    </row>
    <row r="4" spans="1:13" ht="45" customHeight="1">
      <c r="A4" s="130" t="s">
        <v>9</v>
      </c>
      <c r="B4" s="684"/>
      <c r="C4" s="684"/>
      <c r="D4" s="111" t="s">
        <v>0</v>
      </c>
      <c r="E4" s="374" t="s">
        <v>123</v>
      </c>
      <c r="F4" s="137" t="s">
        <v>125</v>
      </c>
      <c r="G4" s="466" t="s">
        <v>447</v>
      </c>
      <c r="H4" s="98" t="s">
        <v>147</v>
      </c>
      <c r="I4" s="111" t="s">
        <v>0</v>
      </c>
      <c r="J4" s="111" t="s">
        <v>1</v>
      </c>
      <c r="K4" s="137" t="s">
        <v>125</v>
      </c>
      <c r="L4" s="467" t="s">
        <v>447</v>
      </c>
      <c r="M4" s="689"/>
    </row>
    <row r="5" spans="1:13" ht="36" customHeight="1">
      <c r="A5" s="131" t="s">
        <v>4</v>
      </c>
      <c r="B5" s="204">
        <v>64265</v>
      </c>
      <c r="C5" s="204">
        <f>SUM(D5+E5+F5+H5)</f>
        <v>59015</v>
      </c>
      <c r="D5" s="205">
        <f>D6+D7</f>
        <v>12770</v>
      </c>
      <c r="E5" s="204">
        <f>E6+E7</f>
        <v>13396</v>
      </c>
      <c r="F5" s="205">
        <f>F6+F7</f>
        <v>15749</v>
      </c>
      <c r="G5" s="205">
        <f>D5+E5+F5</f>
        <v>41915</v>
      </c>
      <c r="H5" s="205">
        <f>H6+H7</f>
        <v>17100</v>
      </c>
      <c r="I5" s="205">
        <f>I6+I7</f>
        <v>13006</v>
      </c>
      <c r="J5" s="205">
        <f>J6+J7</f>
        <v>13550</v>
      </c>
      <c r="K5" s="205">
        <f>K6+K7</f>
        <v>15078</v>
      </c>
      <c r="L5" s="205">
        <f>I5+J5+K5</f>
        <v>41634</v>
      </c>
      <c r="M5" s="689"/>
    </row>
    <row r="6" spans="1:13" ht="36" customHeight="1">
      <c r="A6" s="132" t="s">
        <v>5</v>
      </c>
      <c r="B6" s="336">
        <v>50487</v>
      </c>
      <c r="C6" s="469">
        <f>SUM(D6+E6+F6+H6)</f>
        <v>46427</v>
      </c>
      <c r="D6" s="206">
        <v>10125</v>
      </c>
      <c r="E6" s="206">
        <v>10382</v>
      </c>
      <c r="F6" s="206">
        <v>12011</v>
      </c>
      <c r="G6" s="582">
        <f>D6+E6+F6</f>
        <v>32518</v>
      </c>
      <c r="H6" s="305">
        <v>13909</v>
      </c>
      <c r="I6" s="206">
        <v>10735</v>
      </c>
      <c r="J6" s="206">
        <v>10976</v>
      </c>
      <c r="K6" s="206">
        <v>12398</v>
      </c>
      <c r="L6" s="209">
        <f>I6+J6+K6</f>
        <v>34109</v>
      </c>
      <c r="M6" s="689"/>
    </row>
    <row r="7" spans="1:13" ht="36" customHeight="1">
      <c r="A7" s="132" t="s">
        <v>127</v>
      </c>
      <c r="B7" s="336">
        <v>13778</v>
      </c>
      <c r="C7" s="469">
        <f>SUM(D7+E7+F7+H7)</f>
        <v>12588</v>
      </c>
      <c r="D7" s="206">
        <v>2645</v>
      </c>
      <c r="E7" s="206">
        <v>3014</v>
      </c>
      <c r="F7" s="305">
        <v>3738</v>
      </c>
      <c r="G7" s="582">
        <f>D7+E7+F7</f>
        <v>9397</v>
      </c>
      <c r="H7" s="305">
        <v>3191</v>
      </c>
      <c r="I7" s="206">
        <v>2271</v>
      </c>
      <c r="J7" s="206">
        <v>2574</v>
      </c>
      <c r="K7" s="206">
        <v>2680</v>
      </c>
      <c r="L7" s="209">
        <f>I7+J7+K7</f>
        <v>7525</v>
      </c>
      <c r="M7" s="689"/>
    </row>
    <row r="8" spans="1:13" ht="36" customHeight="1">
      <c r="A8" s="131" t="s">
        <v>109</v>
      </c>
      <c r="B8" s="387">
        <v>5443</v>
      </c>
      <c r="C8" s="207">
        <f>SUM(D8+E8+F8+H8)</f>
        <v>8955</v>
      </c>
      <c r="D8" s="207">
        <v>1387</v>
      </c>
      <c r="E8" s="207">
        <v>2504</v>
      </c>
      <c r="F8" s="468">
        <v>2306</v>
      </c>
      <c r="G8" s="468">
        <f>D8+E8+F8</f>
        <v>6197</v>
      </c>
      <c r="H8" s="207">
        <v>2758</v>
      </c>
      <c r="I8" s="372">
        <v>1256</v>
      </c>
      <c r="J8" s="372">
        <v>1164</v>
      </c>
      <c r="K8" s="372">
        <v>1133</v>
      </c>
      <c r="L8" s="372">
        <f>I8+J8+K8</f>
        <v>3553</v>
      </c>
      <c r="M8" s="689"/>
    </row>
    <row r="9" spans="1:13" s="134" customFormat="1" ht="36" customHeight="1">
      <c r="A9" s="133" t="s">
        <v>6</v>
      </c>
      <c r="B9" s="204">
        <v>69708</v>
      </c>
      <c r="C9" s="204">
        <f>SUM(D9+E9+F9+H9)</f>
        <v>67970</v>
      </c>
      <c r="D9" s="204">
        <f>D5+D8</f>
        <v>14157</v>
      </c>
      <c r="E9" s="208">
        <f>E5+E8</f>
        <v>15900</v>
      </c>
      <c r="F9" s="205">
        <f>F5+F8</f>
        <v>18055</v>
      </c>
      <c r="G9" s="306">
        <f>D9+E9+F9</f>
        <v>48112</v>
      </c>
      <c r="H9" s="306">
        <f>H5+H8</f>
        <v>19858</v>
      </c>
      <c r="I9" s="306">
        <f>I5+I8</f>
        <v>14262</v>
      </c>
      <c r="J9" s="306">
        <f>J5+J8</f>
        <v>14714</v>
      </c>
      <c r="K9" s="306">
        <f>K5+K8</f>
        <v>16211</v>
      </c>
      <c r="L9" s="306">
        <f>I9+J9+K9</f>
        <v>45187</v>
      </c>
      <c r="M9" s="689"/>
    </row>
    <row r="10" spans="1:13" s="134" customFormat="1" ht="15" customHeight="1">
      <c r="A10" s="132" t="s">
        <v>110</v>
      </c>
      <c r="B10" s="209"/>
      <c r="C10" s="208"/>
      <c r="D10" s="208"/>
      <c r="E10" s="208"/>
      <c r="F10" s="306"/>
      <c r="G10" s="306"/>
      <c r="H10" s="306"/>
      <c r="I10" s="446"/>
      <c r="J10" s="446"/>
      <c r="K10" s="446"/>
      <c r="L10" s="446"/>
      <c r="M10" s="689"/>
    </row>
    <row r="11" spans="1:13" s="134" customFormat="1" ht="25.5" customHeight="1">
      <c r="A11" s="132" t="s">
        <v>222</v>
      </c>
      <c r="B11" s="196">
        <v>37840</v>
      </c>
      <c r="C11" s="469">
        <f>D11+E11+F11+H11</f>
        <v>35080</v>
      </c>
      <c r="D11" s="206">
        <v>7673</v>
      </c>
      <c r="E11" s="206">
        <v>9120</v>
      </c>
      <c r="F11" s="305">
        <v>8888</v>
      </c>
      <c r="G11" s="582">
        <f>D11+E11+F11</f>
        <v>25681</v>
      </c>
      <c r="H11" s="305">
        <v>9399</v>
      </c>
      <c r="I11" s="549">
        <v>7885</v>
      </c>
      <c r="J11" s="206">
        <v>9682</v>
      </c>
      <c r="K11" s="667">
        <f>8631+457</f>
        <v>9088</v>
      </c>
      <c r="L11" s="209">
        <f>I11+J11+K11</f>
        <v>26655</v>
      </c>
      <c r="M11" s="689"/>
    </row>
    <row r="12" spans="1:13" s="134" customFormat="1" ht="36" customHeight="1">
      <c r="A12" s="131" t="s">
        <v>145</v>
      </c>
      <c r="B12" s="337">
        <v>121037</v>
      </c>
      <c r="C12" s="208">
        <f>SUM(D12+E12+F12+H12)</f>
        <v>132165</v>
      </c>
      <c r="D12" s="208">
        <v>30786</v>
      </c>
      <c r="E12" s="208">
        <v>31927</v>
      </c>
      <c r="F12" s="371">
        <v>34168</v>
      </c>
      <c r="G12" s="371">
        <f>D12+E12+F12</f>
        <v>96881</v>
      </c>
      <c r="H12" s="306">
        <v>35284</v>
      </c>
      <c r="I12" s="446">
        <v>25392</v>
      </c>
      <c r="J12" s="446">
        <v>28498</v>
      </c>
      <c r="K12" s="668">
        <v>28912</v>
      </c>
      <c r="L12" s="446">
        <f>I12+J12+K12</f>
        <v>82802</v>
      </c>
      <c r="M12" s="689"/>
    </row>
    <row r="13" spans="1:13" s="134" customFormat="1" ht="15.75" customHeight="1">
      <c r="A13" s="132" t="s">
        <v>110</v>
      </c>
      <c r="B13" s="208"/>
      <c r="C13" s="208"/>
      <c r="D13" s="208"/>
      <c r="E13" s="208"/>
      <c r="F13" s="371"/>
      <c r="G13" s="371"/>
      <c r="H13" s="306"/>
      <c r="I13" s="208"/>
      <c r="J13" s="208"/>
      <c r="K13" s="208"/>
      <c r="L13" s="208"/>
      <c r="M13" s="689"/>
    </row>
    <row r="14" spans="1:13" s="134" customFormat="1" ht="26.25" customHeight="1">
      <c r="A14" s="132" t="s">
        <v>222</v>
      </c>
      <c r="B14" s="252">
        <v>21036</v>
      </c>
      <c r="C14" s="469">
        <f>SUM(D14+E14+F14+H14)</f>
        <v>20172</v>
      </c>
      <c r="D14" s="206">
        <v>6008</v>
      </c>
      <c r="E14" s="669">
        <v>4955</v>
      </c>
      <c r="F14" s="370">
        <v>4613</v>
      </c>
      <c r="G14" s="583">
        <f>D14+E14+F14</f>
        <v>15576</v>
      </c>
      <c r="H14" s="305">
        <v>4596</v>
      </c>
      <c r="I14" s="456">
        <v>3784</v>
      </c>
      <c r="J14" s="456">
        <v>4222</v>
      </c>
      <c r="K14" s="667">
        <f>4036+1036</f>
        <v>5072</v>
      </c>
      <c r="L14" s="511">
        <f>I14+J14+K14</f>
        <v>13078</v>
      </c>
      <c r="M14" s="689"/>
    </row>
    <row r="15" spans="1:13" s="134" customFormat="1" ht="36" customHeight="1">
      <c r="A15" s="135" t="s">
        <v>7</v>
      </c>
      <c r="B15" s="259">
        <v>190745</v>
      </c>
      <c r="C15" s="204">
        <f>SUM(D15+E15+F15+H15)</f>
        <v>200135</v>
      </c>
      <c r="D15" s="210">
        <f aca="true" t="shared" si="0" ref="D15:K15">D9+D12</f>
        <v>44943</v>
      </c>
      <c r="E15" s="207">
        <f t="shared" si="0"/>
        <v>47827</v>
      </c>
      <c r="F15" s="375">
        <f t="shared" si="0"/>
        <v>52223</v>
      </c>
      <c r="G15" s="375">
        <f t="shared" si="0"/>
        <v>144993</v>
      </c>
      <c r="H15" s="210">
        <f t="shared" si="0"/>
        <v>55142</v>
      </c>
      <c r="I15" s="210">
        <f t="shared" si="0"/>
        <v>39654</v>
      </c>
      <c r="J15" s="210">
        <f t="shared" si="0"/>
        <v>43212</v>
      </c>
      <c r="K15" s="210">
        <f t="shared" si="0"/>
        <v>45123</v>
      </c>
      <c r="L15" s="210">
        <f>L9+L12</f>
        <v>127989</v>
      </c>
      <c r="M15" s="689"/>
    </row>
    <row r="16" spans="1:13" s="134" customFormat="1" ht="36" customHeight="1">
      <c r="A16" s="136" t="s">
        <v>8</v>
      </c>
      <c r="B16" s="259">
        <v>-51329</v>
      </c>
      <c r="C16" s="210">
        <f>SUM(D16+E16+F16+H16)</f>
        <v>-64195</v>
      </c>
      <c r="D16" s="207">
        <f aca="true" t="shared" si="1" ref="D16:K16">D9-D12</f>
        <v>-16629</v>
      </c>
      <c r="E16" s="207">
        <f t="shared" si="1"/>
        <v>-16027</v>
      </c>
      <c r="F16" s="376">
        <f t="shared" si="1"/>
        <v>-16113</v>
      </c>
      <c r="G16" s="376">
        <f t="shared" si="1"/>
        <v>-48769</v>
      </c>
      <c r="H16" s="207">
        <f t="shared" si="1"/>
        <v>-15426</v>
      </c>
      <c r="I16" s="207">
        <f t="shared" si="1"/>
        <v>-11130</v>
      </c>
      <c r="J16" s="207">
        <f t="shared" si="1"/>
        <v>-13784</v>
      </c>
      <c r="K16" s="207">
        <f t="shared" si="1"/>
        <v>-12701</v>
      </c>
      <c r="L16" s="207">
        <f>L9-L12</f>
        <v>-37615</v>
      </c>
      <c r="M16" s="689"/>
    </row>
    <row r="17" spans="1:13" ht="18.75" customHeight="1">
      <c r="A17" s="213" t="s">
        <v>204</v>
      </c>
      <c r="M17" s="689"/>
    </row>
    <row r="18" spans="1:13" ht="15.75">
      <c r="A18" s="213" t="s">
        <v>195</v>
      </c>
      <c r="M18" s="689"/>
    </row>
    <row r="19" ht="12.75">
      <c r="M19" s="689"/>
    </row>
    <row r="20" ht="12.75">
      <c r="M20" s="689"/>
    </row>
  </sheetData>
  <sheetProtection/>
  <mergeCells count="5">
    <mergeCell ref="B3:B4"/>
    <mergeCell ref="D3:H3"/>
    <mergeCell ref="C3:C4"/>
    <mergeCell ref="M1:M20"/>
    <mergeCell ref="I3:L3"/>
  </mergeCells>
  <printOptions/>
  <pageMargins left="0.5" right="0.24" top="0.75" bottom="0" header="0.18" footer="0.28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N53"/>
  <sheetViews>
    <sheetView tabSelected="1" zoomScalePageLayoutView="0" workbookViewId="0" topLeftCell="A34">
      <selection activeCell="D51" sqref="D51"/>
    </sheetView>
  </sheetViews>
  <sheetFormatPr defaultColWidth="9.140625" defaultRowHeight="12.75"/>
  <cols>
    <col min="1" max="1" width="6.421875" style="3" customWidth="1"/>
    <col min="2" max="2" width="24.421875" style="3" customWidth="1"/>
    <col min="3" max="4" width="9.140625" style="3" customWidth="1"/>
    <col min="5" max="13" width="9.140625" style="94" customWidth="1"/>
    <col min="14" max="14" width="5.00390625" style="3" customWidth="1"/>
    <col min="15" max="16384" width="9.140625" style="3" customWidth="1"/>
  </cols>
  <sheetData>
    <row r="1" spans="1:14" s="5" customFormat="1" ht="15.75" customHeight="1">
      <c r="A1" s="31" t="s">
        <v>271</v>
      </c>
      <c r="E1" s="126"/>
      <c r="F1" s="126"/>
      <c r="G1" s="126"/>
      <c r="H1" s="126"/>
      <c r="I1" s="126"/>
      <c r="J1" s="126"/>
      <c r="K1" s="126"/>
      <c r="L1" s="126"/>
      <c r="M1" s="126"/>
      <c r="N1" s="688" t="s">
        <v>255</v>
      </c>
    </row>
    <row r="2" spans="1:14" ht="11.25" customHeight="1">
      <c r="A2" s="12"/>
      <c r="E2" s="234"/>
      <c r="F2" s="234"/>
      <c r="G2" s="234"/>
      <c r="H2" s="234"/>
      <c r="J2" s="234"/>
      <c r="K2" s="234"/>
      <c r="L2" s="234"/>
      <c r="M2" s="234" t="s">
        <v>442</v>
      </c>
      <c r="N2" s="688"/>
    </row>
    <row r="3" spans="1:14" ht="14.25" customHeight="1">
      <c r="A3" s="718" t="s">
        <v>10</v>
      </c>
      <c r="B3" s="719"/>
      <c r="C3" s="691">
        <v>2007</v>
      </c>
      <c r="D3" s="691" t="s">
        <v>304</v>
      </c>
      <c r="E3" s="723" t="s">
        <v>234</v>
      </c>
      <c r="F3" s="724"/>
      <c r="G3" s="724"/>
      <c r="H3" s="724"/>
      <c r="I3" s="725"/>
      <c r="J3" s="723" t="s">
        <v>261</v>
      </c>
      <c r="K3" s="716"/>
      <c r="L3" s="716"/>
      <c r="M3" s="717"/>
      <c r="N3" s="688"/>
    </row>
    <row r="4" spans="1:14" ht="12" customHeight="1">
      <c r="A4" s="720"/>
      <c r="B4" s="721"/>
      <c r="C4" s="722"/>
      <c r="D4" s="722"/>
      <c r="E4" s="36" t="s">
        <v>0</v>
      </c>
      <c r="F4" s="36" t="s">
        <v>123</v>
      </c>
      <c r="G4" s="36" t="s">
        <v>125</v>
      </c>
      <c r="H4" s="466" t="s">
        <v>447</v>
      </c>
      <c r="I4" s="36" t="s">
        <v>147</v>
      </c>
      <c r="J4" s="111" t="s">
        <v>0</v>
      </c>
      <c r="K4" s="111" t="s">
        <v>1</v>
      </c>
      <c r="L4" s="36" t="s">
        <v>125</v>
      </c>
      <c r="M4" s="467" t="s">
        <v>447</v>
      </c>
      <c r="N4" s="688"/>
    </row>
    <row r="5" spans="1:14" ht="11.25" customHeight="1">
      <c r="A5" s="21"/>
      <c r="B5" s="144" t="s">
        <v>157</v>
      </c>
      <c r="C5" s="269">
        <f>C6+C19+C30+C42+C47</f>
        <v>64265</v>
      </c>
      <c r="D5" s="269">
        <f aca="true" t="shared" si="0" ref="D5:D50">E5+F5+G5+I5</f>
        <v>59015</v>
      </c>
      <c r="E5" s="270">
        <f aca="true" t="shared" si="1" ref="E5:L5">E6+E19+E30+E42+E47</f>
        <v>12770</v>
      </c>
      <c r="F5" s="270">
        <f t="shared" si="1"/>
        <v>13396</v>
      </c>
      <c r="G5" s="270">
        <f t="shared" si="1"/>
        <v>15749</v>
      </c>
      <c r="H5" s="270">
        <f t="shared" si="1"/>
        <v>41915</v>
      </c>
      <c r="I5" s="270">
        <f t="shared" si="1"/>
        <v>17100</v>
      </c>
      <c r="J5" s="270">
        <f t="shared" si="1"/>
        <v>13006</v>
      </c>
      <c r="K5" s="270">
        <f t="shared" si="1"/>
        <v>13550</v>
      </c>
      <c r="L5" s="270">
        <f t="shared" si="1"/>
        <v>15078</v>
      </c>
      <c r="M5" s="270">
        <f>M6+M19+M30+M42+M47</f>
        <v>41634</v>
      </c>
      <c r="N5" s="688"/>
    </row>
    <row r="6" spans="1:14" ht="11.25" customHeight="1">
      <c r="A6" s="224" t="s">
        <v>129</v>
      </c>
      <c r="B6" s="225"/>
      <c r="C6" s="346">
        <v>44238</v>
      </c>
      <c r="D6" s="346">
        <f t="shared" si="0"/>
        <v>40136</v>
      </c>
      <c r="E6" s="193">
        <v>9099</v>
      </c>
      <c r="F6" s="193">
        <v>8895</v>
      </c>
      <c r="G6" s="211">
        <v>10164</v>
      </c>
      <c r="H6" s="211">
        <f>E6+F6+G6</f>
        <v>28158</v>
      </c>
      <c r="I6" s="211">
        <v>11978</v>
      </c>
      <c r="J6" s="193">
        <v>9159</v>
      </c>
      <c r="K6" s="193">
        <v>8739</v>
      </c>
      <c r="L6" s="193">
        <v>9968</v>
      </c>
      <c r="M6" s="193">
        <f>J6+K6+L6</f>
        <v>27866</v>
      </c>
      <c r="N6" s="688"/>
    </row>
    <row r="7" spans="1:14" ht="11.25" customHeight="1">
      <c r="A7" s="224"/>
      <c r="B7" s="225" t="s">
        <v>39</v>
      </c>
      <c r="C7" s="347">
        <v>199</v>
      </c>
      <c r="D7" s="347">
        <f t="shared" si="0"/>
        <v>213</v>
      </c>
      <c r="E7" s="85">
        <v>38</v>
      </c>
      <c r="F7" s="85">
        <v>58</v>
      </c>
      <c r="G7" s="38">
        <v>49</v>
      </c>
      <c r="H7" s="46">
        <f>E7+F7+G7</f>
        <v>145</v>
      </c>
      <c r="I7" s="38">
        <v>68</v>
      </c>
      <c r="J7" s="85">
        <v>75</v>
      </c>
      <c r="K7" s="85">
        <v>82</v>
      </c>
      <c r="L7" s="85">
        <v>89</v>
      </c>
      <c r="M7" s="92">
        <f>J7+K7+L7</f>
        <v>246</v>
      </c>
      <c r="N7" s="688"/>
    </row>
    <row r="8" spans="1:14" ht="11.25" customHeight="1">
      <c r="A8" s="228"/>
      <c r="B8" s="225" t="s">
        <v>11</v>
      </c>
      <c r="C8" s="347">
        <v>2077</v>
      </c>
      <c r="D8" s="347">
        <f t="shared" si="0"/>
        <v>1945</v>
      </c>
      <c r="E8" s="85">
        <v>414</v>
      </c>
      <c r="F8" s="85">
        <v>489</v>
      </c>
      <c r="G8" s="38">
        <v>514</v>
      </c>
      <c r="H8" s="46">
        <f aca="true" t="shared" si="2" ref="H8:H18">E8+F8+G8</f>
        <v>1417</v>
      </c>
      <c r="I8" s="38">
        <v>528</v>
      </c>
      <c r="J8" s="85">
        <v>334</v>
      </c>
      <c r="K8" s="85">
        <v>402</v>
      </c>
      <c r="L8" s="85">
        <v>384</v>
      </c>
      <c r="M8" s="92">
        <f aca="true" t="shared" si="3" ref="M8:M18">J8+K8+L8</f>
        <v>1120</v>
      </c>
      <c r="N8" s="688"/>
    </row>
    <row r="9" spans="1:14" ht="11.25" customHeight="1">
      <c r="A9" s="228"/>
      <c r="B9" s="225" t="s">
        <v>287</v>
      </c>
      <c r="C9" s="347">
        <f>356</f>
        <v>356</v>
      </c>
      <c r="D9" s="347">
        <f t="shared" si="0"/>
        <v>340</v>
      </c>
      <c r="E9" s="85">
        <v>34</v>
      </c>
      <c r="F9" s="85">
        <v>111</v>
      </c>
      <c r="G9" s="38">
        <v>83</v>
      </c>
      <c r="H9" s="46">
        <f t="shared" si="2"/>
        <v>228</v>
      </c>
      <c r="I9" s="38">
        <v>112</v>
      </c>
      <c r="J9" s="85">
        <v>62</v>
      </c>
      <c r="K9" s="85">
        <v>105</v>
      </c>
      <c r="L9" s="85">
        <v>51</v>
      </c>
      <c r="M9" s="92">
        <f t="shared" si="3"/>
        <v>218</v>
      </c>
      <c r="N9" s="688"/>
    </row>
    <row r="10" spans="1:14" ht="11.25" customHeight="1">
      <c r="A10" s="228"/>
      <c r="B10" s="225" t="s">
        <v>12</v>
      </c>
      <c r="C10" s="347">
        <v>8889</v>
      </c>
      <c r="D10" s="347">
        <f t="shared" si="0"/>
        <v>7915</v>
      </c>
      <c r="E10" s="85">
        <v>1904</v>
      </c>
      <c r="F10" s="85">
        <v>2286</v>
      </c>
      <c r="G10" s="38">
        <v>1756</v>
      </c>
      <c r="H10" s="46">
        <f t="shared" si="2"/>
        <v>5946</v>
      </c>
      <c r="I10" s="38">
        <v>1969</v>
      </c>
      <c r="J10" s="85">
        <v>1584</v>
      </c>
      <c r="K10" s="85">
        <v>2186</v>
      </c>
      <c r="L10" s="85">
        <v>2971</v>
      </c>
      <c r="M10" s="92">
        <f t="shared" si="3"/>
        <v>6741</v>
      </c>
      <c r="N10" s="688"/>
    </row>
    <row r="11" spans="1:14" ht="11.25" customHeight="1">
      <c r="A11" s="228"/>
      <c r="B11" s="225" t="s">
        <v>13</v>
      </c>
      <c r="C11" s="347">
        <v>1697</v>
      </c>
      <c r="D11" s="347">
        <f t="shared" si="0"/>
        <v>1695</v>
      </c>
      <c r="E11" s="85">
        <v>460</v>
      </c>
      <c r="F11" s="85">
        <v>513</v>
      </c>
      <c r="G11" s="38">
        <v>388</v>
      </c>
      <c r="H11" s="46">
        <f t="shared" si="2"/>
        <v>1361</v>
      </c>
      <c r="I11" s="38">
        <v>334</v>
      </c>
      <c r="J11" s="85">
        <v>302</v>
      </c>
      <c r="K11" s="85">
        <v>366</v>
      </c>
      <c r="L11" s="85">
        <v>394</v>
      </c>
      <c r="M11" s="92">
        <f t="shared" si="3"/>
        <v>1062</v>
      </c>
      <c r="N11" s="688"/>
    </row>
    <row r="12" spans="1:14" ht="11.25" customHeight="1">
      <c r="A12" s="228"/>
      <c r="B12" s="225" t="s">
        <v>14</v>
      </c>
      <c r="C12" s="347">
        <v>3568</v>
      </c>
      <c r="D12" s="347">
        <f t="shared" si="0"/>
        <v>2686</v>
      </c>
      <c r="E12" s="85">
        <v>680</v>
      </c>
      <c r="F12" s="85">
        <v>642</v>
      </c>
      <c r="G12" s="38">
        <v>539</v>
      </c>
      <c r="H12" s="46">
        <f t="shared" si="2"/>
        <v>1861</v>
      </c>
      <c r="I12" s="38">
        <v>825</v>
      </c>
      <c r="J12" s="85">
        <v>978</v>
      </c>
      <c r="K12" s="85">
        <v>783</v>
      </c>
      <c r="L12" s="85">
        <v>529</v>
      </c>
      <c r="M12" s="92">
        <f t="shared" si="3"/>
        <v>2290</v>
      </c>
      <c r="N12" s="688"/>
    </row>
    <row r="13" spans="1:14" ht="11.25" customHeight="1">
      <c r="A13" s="228"/>
      <c r="B13" s="225" t="s">
        <v>15</v>
      </c>
      <c r="C13" s="347">
        <v>1091</v>
      </c>
      <c r="D13" s="347">
        <f t="shared" si="0"/>
        <v>801</v>
      </c>
      <c r="E13" s="85">
        <v>228</v>
      </c>
      <c r="F13" s="85">
        <v>168</v>
      </c>
      <c r="G13" s="38">
        <v>238</v>
      </c>
      <c r="H13" s="46">
        <f t="shared" si="2"/>
        <v>634</v>
      </c>
      <c r="I13" s="38">
        <v>167</v>
      </c>
      <c r="J13" s="85">
        <v>154</v>
      </c>
      <c r="K13" s="85">
        <v>192</v>
      </c>
      <c r="L13" s="85">
        <v>248</v>
      </c>
      <c r="M13" s="92">
        <f t="shared" si="3"/>
        <v>594</v>
      </c>
      <c r="N13" s="688"/>
    </row>
    <row r="14" spans="1:14" ht="11.25" customHeight="1">
      <c r="A14" s="228"/>
      <c r="B14" s="225" t="s">
        <v>16</v>
      </c>
      <c r="C14" s="347">
        <v>732</v>
      </c>
      <c r="D14" s="347">
        <f t="shared" si="0"/>
        <v>731</v>
      </c>
      <c r="E14" s="85">
        <v>40</v>
      </c>
      <c r="F14" s="85">
        <v>93</v>
      </c>
      <c r="G14" s="38">
        <v>530</v>
      </c>
      <c r="H14" s="46">
        <f t="shared" si="2"/>
        <v>663</v>
      </c>
      <c r="I14" s="38">
        <v>68</v>
      </c>
      <c r="J14" s="85">
        <v>114</v>
      </c>
      <c r="K14" s="85">
        <v>117</v>
      </c>
      <c r="L14" s="85">
        <v>1124</v>
      </c>
      <c r="M14" s="92">
        <f t="shared" si="3"/>
        <v>1355</v>
      </c>
      <c r="N14" s="688"/>
    </row>
    <row r="15" spans="1:14" ht="11.25" customHeight="1">
      <c r="A15" s="228"/>
      <c r="B15" s="225" t="s">
        <v>19</v>
      </c>
      <c r="C15" s="347">
        <v>2048</v>
      </c>
      <c r="D15" s="347">
        <f t="shared" si="0"/>
        <v>1902</v>
      </c>
      <c r="E15" s="85">
        <v>387</v>
      </c>
      <c r="F15" s="85">
        <v>468</v>
      </c>
      <c r="G15" s="38">
        <v>484</v>
      </c>
      <c r="H15" s="46">
        <f t="shared" si="2"/>
        <v>1339</v>
      </c>
      <c r="I15" s="38">
        <v>563</v>
      </c>
      <c r="J15" s="85">
        <v>696</v>
      </c>
      <c r="K15" s="85">
        <v>676</v>
      </c>
      <c r="L15" s="85">
        <v>634</v>
      </c>
      <c r="M15" s="92">
        <f t="shared" si="3"/>
        <v>2006</v>
      </c>
      <c r="N15" s="688"/>
    </row>
    <row r="16" spans="1:14" ht="11.25" customHeight="1">
      <c r="A16" s="228"/>
      <c r="B16" s="225" t="s">
        <v>31</v>
      </c>
      <c r="C16" s="347">
        <v>833</v>
      </c>
      <c r="D16" s="347">
        <f t="shared" si="0"/>
        <v>933</v>
      </c>
      <c r="E16" s="85">
        <v>227</v>
      </c>
      <c r="F16" s="85">
        <v>230</v>
      </c>
      <c r="G16" s="38">
        <v>237</v>
      </c>
      <c r="H16" s="46">
        <f t="shared" si="2"/>
        <v>694</v>
      </c>
      <c r="I16" s="38">
        <v>239</v>
      </c>
      <c r="J16" s="85">
        <v>194</v>
      </c>
      <c r="K16" s="85">
        <v>195</v>
      </c>
      <c r="L16" s="85">
        <v>127</v>
      </c>
      <c r="M16" s="92">
        <f t="shared" si="3"/>
        <v>516</v>
      </c>
      <c r="N16" s="688"/>
    </row>
    <row r="17" spans="1:14" ht="11.25" customHeight="1">
      <c r="A17" s="228"/>
      <c r="B17" s="225" t="s">
        <v>18</v>
      </c>
      <c r="C17" s="347">
        <v>21924</v>
      </c>
      <c r="D17" s="347">
        <f t="shared" si="0"/>
        <v>20134</v>
      </c>
      <c r="E17" s="85">
        <v>4478</v>
      </c>
      <c r="F17" s="85">
        <v>3642</v>
      </c>
      <c r="G17" s="38">
        <v>5155</v>
      </c>
      <c r="H17" s="46">
        <f t="shared" si="2"/>
        <v>13275</v>
      </c>
      <c r="I17" s="38">
        <v>6859</v>
      </c>
      <c r="J17" s="85">
        <v>4522</v>
      </c>
      <c r="K17" s="85">
        <v>3454</v>
      </c>
      <c r="L17" s="85">
        <v>3162</v>
      </c>
      <c r="M17" s="92">
        <f t="shared" si="3"/>
        <v>11138</v>
      </c>
      <c r="N17" s="688"/>
    </row>
    <row r="18" spans="1:14" ht="11.25" customHeight="1">
      <c r="A18" s="228"/>
      <c r="B18" s="229" t="s">
        <v>20</v>
      </c>
      <c r="C18" s="672">
        <f>C6-SUM(C7:C17)</f>
        <v>824</v>
      </c>
      <c r="D18" s="227">
        <f t="shared" si="0"/>
        <v>841</v>
      </c>
      <c r="E18" s="227">
        <f>E6-SUM(E7:E17)</f>
        <v>209</v>
      </c>
      <c r="F18" s="227">
        <f>F6-SUM(F7:F17)</f>
        <v>195</v>
      </c>
      <c r="G18" s="227">
        <f>G6-SUM(G7:G17)</f>
        <v>191</v>
      </c>
      <c r="H18" s="92">
        <f t="shared" si="2"/>
        <v>595</v>
      </c>
      <c r="I18" s="227">
        <f>I6-SUM(I7:I17)</f>
        <v>246</v>
      </c>
      <c r="J18" s="227">
        <f>J6-SUM(J7:J17)</f>
        <v>144</v>
      </c>
      <c r="K18" s="227">
        <f>K6-SUM(K7:K17)</f>
        <v>181</v>
      </c>
      <c r="L18" s="227">
        <f>L6-SUM(L7:L17)</f>
        <v>255</v>
      </c>
      <c r="M18" s="92">
        <f t="shared" si="3"/>
        <v>580</v>
      </c>
      <c r="N18" s="688"/>
    </row>
    <row r="19" spans="1:14" ht="11.25" customHeight="1">
      <c r="A19" s="224" t="s">
        <v>130</v>
      </c>
      <c r="B19" s="229"/>
      <c r="C19" s="346">
        <v>4933</v>
      </c>
      <c r="D19" s="346">
        <f t="shared" si="0"/>
        <v>4412</v>
      </c>
      <c r="E19" s="193">
        <v>792</v>
      </c>
      <c r="F19" s="193">
        <v>934</v>
      </c>
      <c r="G19" s="211">
        <v>1680</v>
      </c>
      <c r="H19" s="211">
        <f>E19+F19+G19</f>
        <v>3406</v>
      </c>
      <c r="I19" s="211">
        <v>1006</v>
      </c>
      <c r="J19" s="193">
        <v>507</v>
      </c>
      <c r="K19" s="193">
        <v>701</v>
      </c>
      <c r="L19" s="193">
        <v>847</v>
      </c>
      <c r="M19" s="193">
        <f>J19+K19+L19</f>
        <v>2055</v>
      </c>
      <c r="N19" s="688"/>
    </row>
    <row r="20" spans="1:14" ht="11.25" customHeight="1">
      <c r="A20" s="224"/>
      <c r="B20" s="229" t="s">
        <v>152</v>
      </c>
      <c r="C20" s="347">
        <v>133</v>
      </c>
      <c r="D20" s="347">
        <f t="shared" si="0"/>
        <v>267</v>
      </c>
      <c r="E20" s="85">
        <v>79</v>
      </c>
      <c r="F20" s="85">
        <v>55</v>
      </c>
      <c r="G20" s="38">
        <v>37</v>
      </c>
      <c r="H20" s="46">
        <f>E20+F20+G20</f>
        <v>171</v>
      </c>
      <c r="I20" s="38">
        <v>96</v>
      </c>
      <c r="J20" s="85">
        <v>14</v>
      </c>
      <c r="K20" s="85">
        <v>54</v>
      </c>
      <c r="L20" s="85">
        <v>72</v>
      </c>
      <c r="M20" s="92">
        <f>J20+K20+L20</f>
        <v>140</v>
      </c>
      <c r="N20" s="688"/>
    </row>
    <row r="21" spans="1:14" ht="12.75" customHeight="1">
      <c r="A21" s="228"/>
      <c r="B21" s="229" t="s">
        <v>212</v>
      </c>
      <c r="C21" s="347">
        <v>266</v>
      </c>
      <c r="D21" s="347">
        <f t="shared" si="0"/>
        <v>143</v>
      </c>
      <c r="E21" s="85">
        <v>34</v>
      </c>
      <c r="F21" s="85">
        <v>34</v>
      </c>
      <c r="G21" s="38">
        <v>34</v>
      </c>
      <c r="H21" s="46">
        <f aca="true" t="shared" si="4" ref="H21:H29">E21+F21+G21</f>
        <v>102</v>
      </c>
      <c r="I21" s="38">
        <v>41</v>
      </c>
      <c r="J21" s="85">
        <v>33</v>
      </c>
      <c r="K21" s="85">
        <v>53</v>
      </c>
      <c r="L21" s="85">
        <v>78</v>
      </c>
      <c r="M21" s="92">
        <f aca="true" t="shared" si="5" ref="M21:M29">J21+K21+L21</f>
        <v>164</v>
      </c>
      <c r="N21" s="688"/>
    </row>
    <row r="22" spans="1:14" ht="11.25" customHeight="1">
      <c r="A22" s="228"/>
      <c r="B22" s="229" t="s">
        <v>23</v>
      </c>
      <c r="C22" s="347">
        <v>332</v>
      </c>
      <c r="D22" s="347">
        <f t="shared" si="0"/>
        <v>479</v>
      </c>
      <c r="E22" s="85">
        <v>84</v>
      </c>
      <c r="F22" s="85">
        <v>134</v>
      </c>
      <c r="G22" s="38">
        <v>157</v>
      </c>
      <c r="H22" s="46">
        <f t="shared" si="4"/>
        <v>375</v>
      </c>
      <c r="I22" s="38">
        <v>104</v>
      </c>
      <c r="J22" s="85">
        <v>64</v>
      </c>
      <c r="K22" s="85">
        <v>100</v>
      </c>
      <c r="L22" s="85">
        <v>85</v>
      </c>
      <c r="M22" s="92">
        <f t="shared" si="5"/>
        <v>249</v>
      </c>
      <c r="N22" s="688"/>
    </row>
    <row r="23" spans="1:14" ht="11.25" customHeight="1">
      <c r="A23" s="228"/>
      <c r="B23" s="229" t="s">
        <v>30</v>
      </c>
      <c r="C23" s="347">
        <v>304</v>
      </c>
      <c r="D23" s="347">
        <f t="shared" si="0"/>
        <v>250</v>
      </c>
      <c r="E23" s="354">
        <v>56</v>
      </c>
      <c r="F23" s="85">
        <v>64</v>
      </c>
      <c r="G23" s="38">
        <v>45</v>
      </c>
      <c r="H23" s="46">
        <f t="shared" si="4"/>
        <v>165</v>
      </c>
      <c r="I23" s="38">
        <v>85</v>
      </c>
      <c r="J23" s="85">
        <v>42</v>
      </c>
      <c r="K23" s="85">
        <v>92</v>
      </c>
      <c r="L23" s="85">
        <v>74</v>
      </c>
      <c r="M23" s="92">
        <f t="shared" si="5"/>
        <v>208</v>
      </c>
      <c r="N23" s="688"/>
    </row>
    <row r="24" spans="1:14" ht="11.25" customHeight="1">
      <c r="A24" s="228"/>
      <c r="B24" s="229" t="s">
        <v>241</v>
      </c>
      <c r="C24" s="347">
        <v>225</v>
      </c>
      <c r="D24" s="347">
        <f t="shared" si="0"/>
        <v>164</v>
      </c>
      <c r="E24" s="354">
        <v>39</v>
      </c>
      <c r="F24" s="85">
        <v>35</v>
      </c>
      <c r="G24" s="38">
        <v>58</v>
      </c>
      <c r="H24" s="46">
        <f t="shared" si="4"/>
        <v>132</v>
      </c>
      <c r="I24" s="38">
        <v>32</v>
      </c>
      <c r="J24" s="85">
        <v>27</v>
      </c>
      <c r="K24" s="85">
        <v>36</v>
      </c>
      <c r="L24" s="85">
        <v>69</v>
      </c>
      <c r="M24" s="92">
        <f t="shared" si="5"/>
        <v>132</v>
      </c>
      <c r="N24" s="688"/>
    </row>
    <row r="25" spans="1:14" ht="11.25" customHeight="1">
      <c r="A25" s="228"/>
      <c r="B25" s="229" t="s">
        <v>291</v>
      </c>
      <c r="C25" s="347">
        <v>110</v>
      </c>
      <c r="D25" s="347">
        <f t="shared" si="0"/>
        <v>133</v>
      </c>
      <c r="E25" s="354">
        <v>18</v>
      </c>
      <c r="F25" s="85">
        <v>1</v>
      </c>
      <c r="G25" s="38">
        <v>76</v>
      </c>
      <c r="H25" s="46">
        <f t="shared" si="4"/>
        <v>95</v>
      </c>
      <c r="I25" s="38">
        <v>38</v>
      </c>
      <c r="J25" s="85">
        <v>40</v>
      </c>
      <c r="K25" s="85">
        <v>78</v>
      </c>
      <c r="L25" s="85">
        <v>1</v>
      </c>
      <c r="M25" s="92">
        <f t="shared" si="5"/>
        <v>119</v>
      </c>
      <c r="N25" s="688"/>
    </row>
    <row r="26" spans="1:14" ht="11.25" customHeight="1">
      <c r="A26" s="228"/>
      <c r="B26" s="229" t="s">
        <v>26</v>
      </c>
      <c r="C26" s="347">
        <v>281</v>
      </c>
      <c r="D26" s="347">
        <f t="shared" si="0"/>
        <v>242</v>
      </c>
      <c r="E26" s="354">
        <v>52</v>
      </c>
      <c r="F26" s="85">
        <v>51</v>
      </c>
      <c r="G26" s="38">
        <v>81</v>
      </c>
      <c r="H26" s="46">
        <f t="shared" si="4"/>
        <v>184</v>
      </c>
      <c r="I26" s="38">
        <v>58</v>
      </c>
      <c r="J26" s="85">
        <v>28</v>
      </c>
      <c r="K26" s="85">
        <v>57</v>
      </c>
      <c r="L26" s="85">
        <v>101</v>
      </c>
      <c r="M26" s="92">
        <f t="shared" si="5"/>
        <v>186</v>
      </c>
      <c r="N26" s="688"/>
    </row>
    <row r="27" spans="1:14" ht="11.25" customHeight="1">
      <c r="A27" s="228"/>
      <c r="B27" s="229" t="s">
        <v>242</v>
      </c>
      <c r="C27" s="347">
        <v>227</v>
      </c>
      <c r="D27" s="347">
        <f t="shared" si="0"/>
        <v>415</v>
      </c>
      <c r="E27" s="354">
        <v>60</v>
      </c>
      <c r="F27" s="85">
        <v>121</v>
      </c>
      <c r="G27" s="38">
        <v>199</v>
      </c>
      <c r="H27" s="46">
        <f t="shared" si="4"/>
        <v>380</v>
      </c>
      <c r="I27" s="38">
        <v>35</v>
      </c>
      <c r="J27" s="85">
        <v>68</v>
      </c>
      <c r="K27" s="85">
        <v>38</v>
      </c>
      <c r="L27" s="85">
        <v>47</v>
      </c>
      <c r="M27" s="92">
        <f t="shared" si="5"/>
        <v>153</v>
      </c>
      <c r="N27" s="688"/>
    </row>
    <row r="28" spans="1:14" ht="11.25" customHeight="1">
      <c r="A28" s="228"/>
      <c r="B28" s="229" t="s">
        <v>66</v>
      </c>
      <c r="C28" s="347">
        <v>2453</v>
      </c>
      <c r="D28" s="347">
        <f t="shared" si="0"/>
        <v>1820</v>
      </c>
      <c r="E28" s="354">
        <v>261</v>
      </c>
      <c r="F28" s="85">
        <v>313</v>
      </c>
      <c r="G28" s="38">
        <v>862</v>
      </c>
      <c r="H28" s="46">
        <f t="shared" si="4"/>
        <v>1436</v>
      </c>
      <c r="I28" s="38">
        <v>384</v>
      </c>
      <c r="J28" s="85">
        <v>31</v>
      </c>
      <c r="K28" s="85">
        <v>55</v>
      </c>
      <c r="L28" s="85">
        <v>50</v>
      </c>
      <c r="M28" s="92">
        <f t="shared" si="5"/>
        <v>136</v>
      </c>
      <c r="N28" s="688"/>
    </row>
    <row r="29" spans="1:14" ht="11.25" customHeight="1">
      <c r="A29" s="228"/>
      <c r="B29" s="229" t="s">
        <v>20</v>
      </c>
      <c r="C29" s="227">
        <f>C19-SUM(C20:C28)</f>
        <v>602</v>
      </c>
      <c r="D29" s="227">
        <f t="shared" si="0"/>
        <v>499</v>
      </c>
      <c r="E29" s="227">
        <f>E19-SUM(E20:E28)</f>
        <v>109</v>
      </c>
      <c r="F29" s="227">
        <f>F19-SUM(F20:F28)</f>
        <v>126</v>
      </c>
      <c r="G29" s="227">
        <f>G19-SUM(G20:G28)</f>
        <v>131</v>
      </c>
      <c r="H29" s="92">
        <f t="shared" si="4"/>
        <v>366</v>
      </c>
      <c r="I29" s="227">
        <f>I19-SUM(I20:I28)</f>
        <v>133</v>
      </c>
      <c r="J29" s="227">
        <f>J19-SUM(J20:J28)</f>
        <v>160</v>
      </c>
      <c r="K29" s="227">
        <f>K19-SUM(K20:K28)</f>
        <v>138</v>
      </c>
      <c r="L29" s="227">
        <f>L19-SUM(L20:L28)</f>
        <v>270</v>
      </c>
      <c r="M29" s="92">
        <f t="shared" si="5"/>
        <v>568</v>
      </c>
      <c r="N29" s="688"/>
    </row>
    <row r="30" spans="1:14" ht="11.25" customHeight="1">
      <c r="A30" s="224" t="s">
        <v>131</v>
      </c>
      <c r="B30" s="229"/>
      <c r="C30" s="346">
        <v>9629</v>
      </c>
      <c r="D30" s="346">
        <f t="shared" si="0"/>
        <v>9826</v>
      </c>
      <c r="E30" s="193">
        <v>1890</v>
      </c>
      <c r="F30" s="193">
        <v>2382</v>
      </c>
      <c r="G30" s="211">
        <v>2610</v>
      </c>
      <c r="H30" s="211">
        <f>E30+F30+G30</f>
        <v>6882</v>
      </c>
      <c r="I30" s="211">
        <v>2944</v>
      </c>
      <c r="J30" s="193">
        <v>2159</v>
      </c>
      <c r="K30" s="193">
        <v>2648</v>
      </c>
      <c r="L30" s="193">
        <v>2797</v>
      </c>
      <c r="M30" s="193">
        <f>J30+K30+L30</f>
        <v>7604</v>
      </c>
      <c r="N30" s="688"/>
    </row>
    <row r="31" spans="1:14" ht="11.25" customHeight="1">
      <c r="A31" s="228"/>
      <c r="B31" s="229" t="s">
        <v>75</v>
      </c>
      <c r="C31" s="347">
        <v>170</v>
      </c>
      <c r="D31" s="347">
        <f t="shared" si="0"/>
        <v>167</v>
      </c>
      <c r="E31" s="85">
        <v>44</v>
      </c>
      <c r="F31" s="85">
        <v>65</v>
      </c>
      <c r="G31" s="38">
        <v>22</v>
      </c>
      <c r="H31" s="46">
        <f>E31+F31+G31</f>
        <v>131</v>
      </c>
      <c r="I31" s="38">
        <v>36</v>
      </c>
      <c r="J31" s="85">
        <v>37</v>
      </c>
      <c r="K31" s="85">
        <v>27</v>
      </c>
      <c r="L31" s="85">
        <v>17</v>
      </c>
      <c r="M31" s="92">
        <f>J31+K31+L31</f>
        <v>81</v>
      </c>
      <c r="N31" s="688"/>
    </row>
    <row r="32" spans="1:14" ht="11.25" customHeight="1">
      <c r="A32" s="228"/>
      <c r="B32" s="229" t="s">
        <v>95</v>
      </c>
      <c r="C32" s="347">
        <v>35</v>
      </c>
      <c r="D32" s="347">
        <f t="shared" si="0"/>
        <v>93</v>
      </c>
      <c r="E32" s="85">
        <v>16</v>
      </c>
      <c r="F32" s="85">
        <v>12</v>
      </c>
      <c r="G32" s="38">
        <v>32</v>
      </c>
      <c r="H32" s="46">
        <f aca="true" t="shared" si="6" ref="H32:H41">E32+F32+G32</f>
        <v>60</v>
      </c>
      <c r="I32" s="38">
        <v>33</v>
      </c>
      <c r="J32" s="85">
        <v>7</v>
      </c>
      <c r="K32" s="85">
        <v>12</v>
      </c>
      <c r="L32" s="85">
        <v>1</v>
      </c>
      <c r="M32" s="92">
        <f aca="true" t="shared" si="7" ref="M32:M41">J32+K32+L32</f>
        <v>20</v>
      </c>
      <c r="N32" s="688"/>
    </row>
    <row r="33" spans="1:14" ht="11.25" customHeight="1">
      <c r="A33" s="228"/>
      <c r="B33" s="229" t="s">
        <v>24</v>
      </c>
      <c r="C33" s="347">
        <v>239</v>
      </c>
      <c r="D33" s="347">
        <f t="shared" si="0"/>
        <v>246</v>
      </c>
      <c r="E33" s="85">
        <v>54</v>
      </c>
      <c r="F33" s="85">
        <v>64</v>
      </c>
      <c r="G33" s="38">
        <v>79</v>
      </c>
      <c r="H33" s="46">
        <f t="shared" si="6"/>
        <v>197</v>
      </c>
      <c r="I33" s="38">
        <v>49</v>
      </c>
      <c r="J33" s="85">
        <v>57</v>
      </c>
      <c r="K33" s="85">
        <v>47</v>
      </c>
      <c r="L33" s="85">
        <v>33</v>
      </c>
      <c r="M33" s="92">
        <f t="shared" si="7"/>
        <v>137</v>
      </c>
      <c r="N33" s="688"/>
    </row>
    <row r="34" spans="1:14" ht="11.25" customHeight="1">
      <c r="A34" s="228"/>
      <c r="B34" s="229" t="s">
        <v>182</v>
      </c>
      <c r="C34" s="347">
        <v>3865</v>
      </c>
      <c r="D34" s="347">
        <f t="shared" si="0"/>
        <v>3451</v>
      </c>
      <c r="E34" s="85">
        <v>788</v>
      </c>
      <c r="F34" s="85">
        <v>949</v>
      </c>
      <c r="G34" s="38">
        <v>906</v>
      </c>
      <c r="H34" s="46">
        <f t="shared" si="6"/>
        <v>2643</v>
      </c>
      <c r="I34" s="38">
        <v>808</v>
      </c>
      <c r="J34" s="85">
        <v>712</v>
      </c>
      <c r="K34" s="85">
        <v>1012</v>
      </c>
      <c r="L34" s="85">
        <v>990</v>
      </c>
      <c r="M34" s="92">
        <f t="shared" si="7"/>
        <v>2714</v>
      </c>
      <c r="N34" s="688"/>
    </row>
    <row r="35" spans="1:14" ht="11.25" customHeight="1">
      <c r="A35" s="228"/>
      <c r="B35" s="229" t="s">
        <v>288</v>
      </c>
      <c r="C35" s="347">
        <v>311</v>
      </c>
      <c r="D35" s="347">
        <f t="shared" si="0"/>
        <v>305</v>
      </c>
      <c r="E35" s="85">
        <v>77</v>
      </c>
      <c r="F35" s="85">
        <v>72</v>
      </c>
      <c r="G35" s="38">
        <v>95</v>
      </c>
      <c r="H35" s="46">
        <f t="shared" si="6"/>
        <v>244</v>
      </c>
      <c r="I35" s="38">
        <v>61</v>
      </c>
      <c r="J35" s="85">
        <v>48</v>
      </c>
      <c r="K35" s="85">
        <v>52</v>
      </c>
      <c r="L35" s="85">
        <v>76</v>
      </c>
      <c r="M35" s="92">
        <f t="shared" si="7"/>
        <v>176</v>
      </c>
      <c r="N35" s="688"/>
    </row>
    <row r="36" spans="1:14" ht="11.25" customHeight="1">
      <c r="A36" s="228"/>
      <c r="B36" s="229" t="s">
        <v>78</v>
      </c>
      <c r="C36" s="347">
        <v>16</v>
      </c>
      <c r="D36" s="347">
        <f t="shared" si="0"/>
        <v>51</v>
      </c>
      <c r="E36" s="85">
        <v>3</v>
      </c>
      <c r="F36" s="85">
        <v>12</v>
      </c>
      <c r="G36" s="38">
        <v>17</v>
      </c>
      <c r="H36" s="46">
        <f t="shared" si="6"/>
        <v>32</v>
      </c>
      <c r="I36" s="38">
        <v>19</v>
      </c>
      <c r="J36" s="85">
        <v>6</v>
      </c>
      <c r="K36" s="85">
        <v>11</v>
      </c>
      <c r="L36" s="85">
        <v>30</v>
      </c>
      <c r="M36" s="92">
        <f t="shared" si="7"/>
        <v>47</v>
      </c>
      <c r="N36" s="688"/>
    </row>
    <row r="37" spans="1:14" ht="11.25" customHeight="1">
      <c r="A37" s="228"/>
      <c r="B37" s="229" t="s">
        <v>17</v>
      </c>
      <c r="C37" s="347">
        <v>1839</v>
      </c>
      <c r="D37" s="347">
        <f t="shared" si="0"/>
        <v>2022</v>
      </c>
      <c r="E37" s="85">
        <v>305</v>
      </c>
      <c r="F37" s="85">
        <v>436</v>
      </c>
      <c r="G37" s="38">
        <v>476</v>
      </c>
      <c r="H37" s="46">
        <f t="shared" si="6"/>
        <v>1217</v>
      </c>
      <c r="I37" s="38">
        <v>805</v>
      </c>
      <c r="J37" s="85">
        <v>401</v>
      </c>
      <c r="K37" s="85">
        <v>538</v>
      </c>
      <c r="L37" s="85">
        <v>619</v>
      </c>
      <c r="M37" s="92">
        <f t="shared" si="7"/>
        <v>1558</v>
      </c>
      <c r="N37" s="688"/>
    </row>
    <row r="38" spans="1:14" ht="11.25" customHeight="1">
      <c r="A38" s="228"/>
      <c r="B38" s="229" t="s">
        <v>25</v>
      </c>
      <c r="C38" s="347">
        <v>579</v>
      </c>
      <c r="D38" s="347">
        <f t="shared" si="0"/>
        <v>769</v>
      </c>
      <c r="E38" s="85">
        <v>135</v>
      </c>
      <c r="F38" s="85">
        <v>193</v>
      </c>
      <c r="G38" s="38">
        <v>233</v>
      </c>
      <c r="H38" s="46">
        <f t="shared" si="6"/>
        <v>561</v>
      </c>
      <c r="I38" s="38">
        <v>208</v>
      </c>
      <c r="J38" s="85">
        <v>178</v>
      </c>
      <c r="K38" s="85">
        <v>235</v>
      </c>
      <c r="L38" s="85">
        <v>215</v>
      </c>
      <c r="M38" s="92">
        <f t="shared" si="7"/>
        <v>628</v>
      </c>
      <c r="N38" s="688"/>
    </row>
    <row r="39" spans="1:14" ht="11.25" customHeight="1">
      <c r="A39" s="228"/>
      <c r="B39" s="229" t="s">
        <v>170</v>
      </c>
      <c r="C39" s="347">
        <v>1981</v>
      </c>
      <c r="D39" s="347">
        <f t="shared" si="0"/>
        <v>2146</v>
      </c>
      <c r="E39" s="85">
        <v>383</v>
      </c>
      <c r="F39" s="85">
        <v>394</v>
      </c>
      <c r="G39" s="38">
        <v>593</v>
      </c>
      <c r="H39" s="46">
        <f t="shared" si="6"/>
        <v>1370</v>
      </c>
      <c r="I39" s="38">
        <v>776</v>
      </c>
      <c r="J39" s="85">
        <v>620</v>
      </c>
      <c r="K39" s="85">
        <v>606</v>
      </c>
      <c r="L39" s="85">
        <v>654</v>
      </c>
      <c r="M39" s="92">
        <f t="shared" si="7"/>
        <v>1880</v>
      </c>
      <c r="N39" s="688"/>
    </row>
    <row r="40" spans="1:14" ht="11.25" customHeight="1">
      <c r="A40" s="228"/>
      <c r="B40" s="229" t="s">
        <v>83</v>
      </c>
      <c r="C40" s="347">
        <v>48</v>
      </c>
      <c r="D40" s="347">
        <f t="shared" si="0"/>
        <v>41</v>
      </c>
      <c r="E40" s="85">
        <v>2</v>
      </c>
      <c r="F40" s="85">
        <v>3</v>
      </c>
      <c r="G40" s="38">
        <v>6</v>
      </c>
      <c r="H40" s="46">
        <f t="shared" si="6"/>
        <v>11</v>
      </c>
      <c r="I40" s="38">
        <v>30</v>
      </c>
      <c r="J40" s="85">
        <v>6</v>
      </c>
      <c r="K40" s="85">
        <v>2</v>
      </c>
      <c r="L40" s="85">
        <v>7</v>
      </c>
      <c r="M40" s="92">
        <f t="shared" si="7"/>
        <v>15</v>
      </c>
      <c r="N40" s="688"/>
    </row>
    <row r="41" spans="1:14" ht="11.25" customHeight="1">
      <c r="A41" s="228"/>
      <c r="B41" s="229" t="s">
        <v>20</v>
      </c>
      <c r="C41" s="226">
        <f>C30-SUM(C31:C40)</f>
        <v>546</v>
      </c>
      <c r="D41" s="226">
        <f t="shared" si="0"/>
        <v>535</v>
      </c>
      <c r="E41" s="227">
        <f>E30-SUM(E31:E40)</f>
        <v>83</v>
      </c>
      <c r="F41" s="227">
        <f>F30-SUM(F31:F40)</f>
        <v>182</v>
      </c>
      <c r="G41" s="227">
        <f>G30-SUM(G31:G40)</f>
        <v>151</v>
      </c>
      <c r="H41" s="92">
        <f t="shared" si="6"/>
        <v>416</v>
      </c>
      <c r="I41" s="227">
        <f>I30-SUM(I31:I40)</f>
        <v>119</v>
      </c>
      <c r="J41" s="227">
        <f>J30-SUM(J31:J40)</f>
        <v>87</v>
      </c>
      <c r="K41" s="227">
        <f>K30-SUM(K31:K40)</f>
        <v>106</v>
      </c>
      <c r="L41" s="227">
        <f>L30-SUM(L31:L40)</f>
        <v>155</v>
      </c>
      <c r="M41" s="92">
        <f t="shared" si="7"/>
        <v>348</v>
      </c>
      <c r="N41" s="688"/>
    </row>
    <row r="42" spans="1:14" ht="11.25" customHeight="1">
      <c r="A42" s="224" t="s">
        <v>132</v>
      </c>
      <c r="B42" s="229"/>
      <c r="C42" s="346">
        <v>5162</v>
      </c>
      <c r="D42" s="346">
        <f t="shared" si="0"/>
        <v>4379</v>
      </c>
      <c r="E42" s="193">
        <v>937</v>
      </c>
      <c r="F42" s="193">
        <v>1106</v>
      </c>
      <c r="G42" s="211">
        <v>1217</v>
      </c>
      <c r="H42" s="211">
        <f aca="true" t="shared" si="8" ref="H42:H50">E42+F42+G42</f>
        <v>3260</v>
      </c>
      <c r="I42" s="211">
        <v>1119</v>
      </c>
      <c r="J42" s="193">
        <v>1134</v>
      </c>
      <c r="K42" s="193">
        <v>1428</v>
      </c>
      <c r="L42" s="193">
        <v>1390</v>
      </c>
      <c r="M42" s="193">
        <f aca="true" t="shared" si="9" ref="M42:M50">J42+K42+L42</f>
        <v>3952</v>
      </c>
      <c r="N42" s="688"/>
    </row>
    <row r="43" spans="1:14" ht="11.25" customHeight="1">
      <c r="A43" s="228"/>
      <c r="B43" s="229" t="s">
        <v>22</v>
      </c>
      <c r="C43" s="347">
        <v>122</v>
      </c>
      <c r="D43" s="347">
        <f t="shared" si="0"/>
        <v>136</v>
      </c>
      <c r="E43" s="85">
        <v>23</v>
      </c>
      <c r="F43" s="85">
        <v>21</v>
      </c>
      <c r="G43" s="38">
        <v>47</v>
      </c>
      <c r="H43" s="46">
        <f t="shared" si="8"/>
        <v>91</v>
      </c>
      <c r="I43" s="38">
        <v>45</v>
      </c>
      <c r="J43" s="85">
        <v>51</v>
      </c>
      <c r="K43" s="85">
        <v>91</v>
      </c>
      <c r="L43" s="85">
        <v>48</v>
      </c>
      <c r="M43" s="92">
        <f t="shared" si="9"/>
        <v>190</v>
      </c>
      <c r="N43" s="688"/>
    </row>
    <row r="44" spans="1:14" ht="11.25" customHeight="1">
      <c r="A44" s="228"/>
      <c r="B44" s="229" t="s">
        <v>28</v>
      </c>
      <c r="C44" s="347">
        <v>4760</v>
      </c>
      <c r="D44" s="347">
        <f t="shared" si="0"/>
        <v>3926</v>
      </c>
      <c r="E44" s="85">
        <v>871</v>
      </c>
      <c r="F44" s="85">
        <v>991</v>
      </c>
      <c r="G44" s="38">
        <v>1079</v>
      </c>
      <c r="H44" s="46">
        <f t="shared" si="8"/>
        <v>2941</v>
      </c>
      <c r="I44" s="38">
        <v>985</v>
      </c>
      <c r="J44" s="85">
        <v>1039</v>
      </c>
      <c r="K44" s="85">
        <v>1271</v>
      </c>
      <c r="L44" s="85">
        <v>1280</v>
      </c>
      <c r="M44" s="92">
        <f t="shared" si="9"/>
        <v>3590</v>
      </c>
      <c r="N44" s="688"/>
    </row>
    <row r="45" spans="1:14" ht="11.25" customHeight="1">
      <c r="A45" s="228"/>
      <c r="B45" s="229" t="s">
        <v>292</v>
      </c>
      <c r="C45" s="430">
        <v>85</v>
      </c>
      <c r="D45" s="430">
        <f t="shared" si="0"/>
        <v>119</v>
      </c>
      <c r="E45" s="85">
        <v>22</v>
      </c>
      <c r="F45" s="85">
        <v>42</v>
      </c>
      <c r="G45" s="38">
        <v>22</v>
      </c>
      <c r="H45" s="46">
        <f t="shared" si="8"/>
        <v>86</v>
      </c>
      <c r="I45" s="38">
        <v>33</v>
      </c>
      <c r="J45" s="85">
        <v>21</v>
      </c>
      <c r="K45" s="85">
        <v>28</v>
      </c>
      <c r="L45" s="85">
        <v>9</v>
      </c>
      <c r="M45" s="92">
        <f t="shared" si="9"/>
        <v>58</v>
      </c>
      <c r="N45" s="688"/>
    </row>
    <row r="46" spans="1:14" ht="12.75" customHeight="1">
      <c r="A46" s="228"/>
      <c r="B46" s="229" t="s">
        <v>20</v>
      </c>
      <c r="C46" s="230">
        <f>C42-SUM(C43:C45)</f>
        <v>195</v>
      </c>
      <c r="D46" s="230">
        <f t="shared" si="0"/>
        <v>198</v>
      </c>
      <c r="E46" s="227">
        <f>E42-SUM(E43:E45)</f>
        <v>21</v>
      </c>
      <c r="F46" s="227">
        <f>F42-SUM(F43:F45)</f>
        <v>52</v>
      </c>
      <c r="G46" s="227">
        <f>G42-SUM(G43:G45)</f>
        <v>69</v>
      </c>
      <c r="H46" s="92">
        <f t="shared" si="8"/>
        <v>142</v>
      </c>
      <c r="I46" s="227">
        <f>I42-SUM(I43:I45)</f>
        <v>56</v>
      </c>
      <c r="J46" s="227">
        <f>J42-SUM(J43:J45)</f>
        <v>23</v>
      </c>
      <c r="K46" s="227">
        <f>K42-SUM(K43:K45)</f>
        <v>38</v>
      </c>
      <c r="L46" s="227">
        <f>L42-SUM(L43:L45)</f>
        <v>53</v>
      </c>
      <c r="M46" s="92">
        <f t="shared" si="9"/>
        <v>114</v>
      </c>
      <c r="N46" s="688"/>
    </row>
    <row r="47" spans="1:14" ht="11.25" customHeight="1">
      <c r="A47" s="224" t="s">
        <v>133</v>
      </c>
      <c r="B47" s="229"/>
      <c r="C47" s="346">
        <v>303</v>
      </c>
      <c r="D47" s="346">
        <f t="shared" si="0"/>
        <v>262</v>
      </c>
      <c r="E47" s="193">
        <v>52</v>
      </c>
      <c r="F47" s="193">
        <v>79</v>
      </c>
      <c r="G47" s="211">
        <v>78</v>
      </c>
      <c r="H47" s="211">
        <f t="shared" si="8"/>
        <v>209</v>
      </c>
      <c r="I47" s="211">
        <v>53</v>
      </c>
      <c r="J47" s="193">
        <v>47</v>
      </c>
      <c r="K47" s="193">
        <v>34</v>
      </c>
      <c r="L47" s="193">
        <v>76</v>
      </c>
      <c r="M47" s="193">
        <f t="shared" si="9"/>
        <v>157</v>
      </c>
      <c r="N47" s="688"/>
    </row>
    <row r="48" spans="1:14" ht="11.25" customHeight="1">
      <c r="A48" s="228"/>
      <c r="B48" s="229" t="s">
        <v>21</v>
      </c>
      <c r="C48" s="347">
        <v>136</v>
      </c>
      <c r="D48" s="347">
        <f t="shared" si="0"/>
        <v>201</v>
      </c>
      <c r="E48" s="85">
        <v>36</v>
      </c>
      <c r="F48" s="85">
        <v>62</v>
      </c>
      <c r="G48" s="38">
        <v>65</v>
      </c>
      <c r="H48" s="46">
        <f t="shared" si="8"/>
        <v>163</v>
      </c>
      <c r="I48" s="38">
        <v>38</v>
      </c>
      <c r="J48" s="85">
        <v>37</v>
      </c>
      <c r="K48" s="85">
        <v>22</v>
      </c>
      <c r="L48" s="85">
        <v>62</v>
      </c>
      <c r="M48" s="92">
        <f t="shared" si="9"/>
        <v>121</v>
      </c>
      <c r="N48" s="688"/>
    </row>
    <row r="49" spans="1:14" ht="11.25" customHeight="1">
      <c r="A49" s="228"/>
      <c r="B49" s="225" t="s">
        <v>289</v>
      </c>
      <c r="C49" s="347">
        <v>59</v>
      </c>
      <c r="D49" s="429">
        <f t="shared" si="0"/>
        <v>20</v>
      </c>
      <c r="E49" s="85">
        <v>4</v>
      </c>
      <c r="F49" s="85">
        <v>4</v>
      </c>
      <c r="G49" s="38">
        <v>4</v>
      </c>
      <c r="H49" s="46">
        <f t="shared" si="8"/>
        <v>12</v>
      </c>
      <c r="I49" s="38">
        <v>8</v>
      </c>
      <c r="J49" s="227">
        <v>5</v>
      </c>
      <c r="K49" s="227">
        <v>2</v>
      </c>
      <c r="L49" s="227">
        <v>6</v>
      </c>
      <c r="M49" s="92">
        <f t="shared" si="9"/>
        <v>13</v>
      </c>
      <c r="N49" s="688"/>
    </row>
    <row r="50" spans="1:14" ht="11.25" customHeight="1">
      <c r="A50" s="231"/>
      <c r="B50" s="232" t="s">
        <v>20</v>
      </c>
      <c r="C50" s="233">
        <f aca="true" t="shared" si="10" ref="C50:J50">C47-SUM(C48:C49)</f>
        <v>108</v>
      </c>
      <c r="D50" s="233">
        <f t="shared" si="0"/>
        <v>41</v>
      </c>
      <c r="E50" s="233">
        <f t="shared" si="10"/>
        <v>12</v>
      </c>
      <c r="F50" s="233">
        <f t="shared" si="10"/>
        <v>13</v>
      </c>
      <c r="G50" s="233">
        <f t="shared" si="10"/>
        <v>9</v>
      </c>
      <c r="H50" s="563">
        <f t="shared" si="8"/>
        <v>34</v>
      </c>
      <c r="I50" s="233">
        <f t="shared" si="10"/>
        <v>7</v>
      </c>
      <c r="J50" s="233">
        <f t="shared" si="10"/>
        <v>5</v>
      </c>
      <c r="K50" s="233">
        <f>K47-SUM(K48:K49)</f>
        <v>10</v>
      </c>
      <c r="L50" s="233">
        <f>L47-SUM(L48:L49)</f>
        <v>8</v>
      </c>
      <c r="M50" s="563">
        <f t="shared" si="9"/>
        <v>23</v>
      </c>
      <c r="N50" s="688"/>
    </row>
    <row r="51" spans="1:14" ht="12.75" customHeight="1">
      <c r="A51" s="101" t="s">
        <v>196</v>
      </c>
      <c r="C51" s="3" t="s">
        <v>254</v>
      </c>
      <c r="D51" s="3" t="s">
        <v>290</v>
      </c>
      <c r="F51" s="79" t="s">
        <v>216</v>
      </c>
      <c r="N51" s="688"/>
    </row>
    <row r="52" spans="1:14" ht="12" customHeight="1">
      <c r="A52" s="79"/>
      <c r="N52" s="194"/>
    </row>
    <row r="53" spans="2:9" ht="12.75">
      <c r="B53" s="29"/>
      <c r="C53" s="66"/>
      <c r="D53" s="66"/>
      <c r="I53" s="436"/>
    </row>
  </sheetData>
  <sheetProtection/>
  <mergeCells count="6">
    <mergeCell ref="N1:N51"/>
    <mergeCell ref="A3:B4"/>
    <mergeCell ref="C3:C4"/>
    <mergeCell ref="E3:I3"/>
    <mergeCell ref="D3:D4"/>
    <mergeCell ref="J3:M3"/>
  </mergeCells>
  <printOptions/>
  <pageMargins left="0.6" right="0.25" top="0" bottom="0" header="0.18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N5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00390625" style="3" customWidth="1"/>
    <col min="2" max="2" width="26.421875" style="3" customWidth="1"/>
    <col min="3" max="8" width="9.140625" style="3" customWidth="1"/>
    <col min="9" max="13" width="9.140625" style="94" customWidth="1"/>
    <col min="14" max="14" width="5.140625" style="3" customWidth="1"/>
    <col min="15" max="16384" width="9.140625" style="3" customWidth="1"/>
  </cols>
  <sheetData>
    <row r="1" spans="1:14" s="76" customFormat="1" ht="14.25" customHeight="1">
      <c r="A1" s="31" t="s">
        <v>272</v>
      </c>
      <c r="I1" s="368"/>
      <c r="J1" s="368"/>
      <c r="K1" s="368"/>
      <c r="L1" s="368"/>
      <c r="M1" s="368"/>
      <c r="N1" s="688" t="s">
        <v>176</v>
      </c>
    </row>
    <row r="2" spans="1:14" ht="11.25" customHeight="1">
      <c r="A2" s="12"/>
      <c r="E2" s="234"/>
      <c r="F2" s="234"/>
      <c r="G2" s="234"/>
      <c r="H2" s="234"/>
      <c r="J2" s="234"/>
      <c r="K2" s="234"/>
      <c r="L2" s="234"/>
      <c r="M2" s="234" t="s">
        <v>443</v>
      </c>
      <c r="N2" s="688"/>
    </row>
    <row r="3" spans="1:14" ht="13.5" customHeight="1">
      <c r="A3" s="718" t="s">
        <v>10</v>
      </c>
      <c r="B3" s="719"/>
      <c r="C3" s="691">
        <v>2007</v>
      </c>
      <c r="D3" s="691" t="s">
        <v>305</v>
      </c>
      <c r="E3" s="723" t="s">
        <v>305</v>
      </c>
      <c r="F3" s="724"/>
      <c r="G3" s="724"/>
      <c r="H3" s="724"/>
      <c r="I3" s="725"/>
      <c r="J3" s="723" t="s">
        <v>265</v>
      </c>
      <c r="K3" s="716"/>
      <c r="L3" s="716"/>
      <c r="M3" s="717"/>
      <c r="N3" s="688"/>
    </row>
    <row r="4" spans="1:14" ht="12.75" customHeight="1">
      <c r="A4" s="726"/>
      <c r="B4" s="727"/>
      <c r="C4" s="728"/>
      <c r="D4" s="728"/>
      <c r="E4" s="36" t="s">
        <v>122</v>
      </c>
      <c r="F4" s="36" t="s">
        <v>123</v>
      </c>
      <c r="G4" s="36" t="s">
        <v>125</v>
      </c>
      <c r="H4" s="466" t="s">
        <v>447</v>
      </c>
      <c r="I4" s="36" t="s">
        <v>147</v>
      </c>
      <c r="J4" s="111" t="s">
        <v>0</v>
      </c>
      <c r="K4" s="111" t="s">
        <v>1</v>
      </c>
      <c r="L4" s="36" t="s">
        <v>125</v>
      </c>
      <c r="M4" s="467" t="s">
        <v>447</v>
      </c>
      <c r="N4" s="688"/>
    </row>
    <row r="5" spans="1:14" ht="12.75" customHeight="1">
      <c r="A5" s="21" t="s">
        <v>151</v>
      </c>
      <c r="B5" s="110" t="s">
        <v>157</v>
      </c>
      <c r="C5" s="673">
        <f>C6+C19+C30+C42+C47</f>
        <v>50487</v>
      </c>
      <c r="D5" s="674">
        <f aca="true" t="shared" si="0" ref="D5:D50">E5+F5+G5+I5</f>
        <v>46427</v>
      </c>
      <c r="E5" s="675">
        <f aca="true" t="shared" si="1" ref="E5:L5">E6+E19+E30+E42+E47</f>
        <v>10125</v>
      </c>
      <c r="F5" s="675">
        <f t="shared" si="1"/>
        <v>10382</v>
      </c>
      <c r="G5" s="675">
        <f t="shared" si="1"/>
        <v>12011</v>
      </c>
      <c r="H5" s="675">
        <f t="shared" si="1"/>
        <v>32518</v>
      </c>
      <c r="I5" s="675">
        <f t="shared" si="1"/>
        <v>13909</v>
      </c>
      <c r="J5" s="675">
        <f t="shared" si="1"/>
        <v>10735</v>
      </c>
      <c r="K5" s="675">
        <f t="shared" si="1"/>
        <v>10976</v>
      </c>
      <c r="L5" s="675">
        <f t="shared" si="1"/>
        <v>12398</v>
      </c>
      <c r="M5" s="675">
        <f>J5+K5+L5</f>
        <v>34109</v>
      </c>
      <c r="N5" s="688"/>
    </row>
    <row r="6" spans="1:14" ht="10.5" customHeight="1">
      <c r="A6" s="21" t="s">
        <v>129</v>
      </c>
      <c r="B6" s="27"/>
      <c r="C6" s="346">
        <v>39666</v>
      </c>
      <c r="D6" s="348">
        <f t="shared" si="0"/>
        <v>36280</v>
      </c>
      <c r="E6" s="193">
        <v>8008</v>
      </c>
      <c r="F6" s="193">
        <v>7930</v>
      </c>
      <c r="G6" s="193">
        <v>9245</v>
      </c>
      <c r="H6" s="193">
        <f>E6+F6+G6</f>
        <v>25183</v>
      </c>
      <c r="I6" s="193">
        <v>11097</v>
      </c>
      <c r="J6" s="193">
        <v>8146</v>
      </c>
      <c r="K6" s="193">
        <v>7841</v>
      </c>
      <c r="L6" s="193">
        <v>9240</v>
      </c>
      <c r="M6" s="193">
        <f>J6+K6+L6</f>
        <v>25227</v>
      </c>
      <c r="N6" s="688"/>
    </row>
    <row r="7" spans="1:14" ht="10.5" customHeight="1">
      <c r="A7" s="21"/>
      <c r="B7" s="27" t="s">
        <v>39</v>
      </c>
      <c r="C7" s="347">
        <v>188</v>
      </c>
      <c r="D7" s="349">
        <f t="shared" si="0"/>
        <v>197</v>
      </c>
      <c r="E7" s="85">
        <v>36</v>
      </c>
      <c r="F7" s="85">
        <v>58</v>
      </c>
      <c r="G7" s="85">
        <v>40</v>
      </c>
      <c r="H7" s="92">
        <f>E7+F7+G7</f>
        <v>134</v>
      </c>
      <c r="I7" s="85">
        <v>63</v>
      </c>
      <c r="J7" s="85">
        <v>74</v>
      </c>
      <c r="K7" s="85">
        <v>82</v>
      </c>
      <c r="L7" s="85">
        <v>89</v>
      </c>
      <c r="M7" s="92">
        <f>J7+K7+L7</f>
        <v>245</v>
      </c>
      <c r="N7" s="688"/>
    </row>
    <row r="8" spans="1:14" ht="10.5" customHeight="1">
      <c r="A8" s="10"/>
      <c r="B8" s="27" t="s">
        <v>11</v>
      </c>
      <c r="C8" s="347">
        <v>1900</v>
      </c>
      <c r="D8" s="349">
        <f t="shared" si="0"/>
        <v>1933</v>
      </c>
      <c r="E8" s="85">
        <v>411</v>
      </c>
      <c r="F8" s="85">
        <v>489</v>
      </c>
      <c r="G8" s="85">
        <v>513</v>
      </c>
      <c r="H8" s="92">
        <f>E8+F8+G8</f>
        <v>1413</v>
      </c>
      <c r="I8" s="85">
        <v>520</v>
      </c>
      <c r="J8" s="85">
        <v>328</v>
      </c>
      <c r="K8" s="85">
        <v>393</v>
      </c>
      <c r="L8" s="85">
        <v>359</v>
      </c>
      <c r="M8" s="92">
        <f>J8+K8+L8</f>
        <v>1080</v>
      </c>
      <c r="N8" s="688"/>
    </row>
    <row r="9" spans="1:14" ht="10.5" customHeight="1">
      <c r="A9" s="10"/>
      <c r="B9" s="225" t="s">
        <v>287</v>
      </c>
      <c r="C9" s="347">
        <v>69</v>
      </c>
      <c r="D9" s="349">
        <f t="shared" si="0"/>
        <v>50</v>
      </c>
      <c r="E9" s="85">
        <v>2</v>
      </c>
      <c r="F9" s="85">
        <v>21</v>
      </c>
      <c r="G9" s="85">
        <v>13</v>
      </c>
      <c r="H9" s="92">
        <f aca="true" t="shared" si="2" ref="H9:H18">E9+F9+G9</f>
        <v>36</v>
      </c>
      <c r="I9" s="85">
        <v>14</v>
      </c>
      <c r="J9" s="85">
        <v>17</v>
      </c>
      <c r="K9" s="85">
        <v>41</v>
      </c>
      <c r="L9" s="85">
        <v>24</v>
      </c>
      <c r="M9" s="92">
        <f aca="true" t="shared" si="3" ref="M9:M18">J9+K9+L9</f>
        <v>82</v>
      </c>
      <c r="N9" s="688"/>
    </row>
    <row r="10" spans="1:14" ht="10.5" customHeight="1">
      <c r="A10" s="10"/>
      <c r="B10" s="27" t="s">
        <v>12</v>
      </c>
      <c r="C10" s="347">
        <v>7022</v>
      </c>
      <c r="D10" s="349">
        <f t="shared" si="0"/>
        <v>6677</v>
      </c>
      <c r="E10" s="85">
        <v>1458</v>
      </c>
      <c r="F10" s="85">
        <v>1993</v>
      </c>
      <c r="G10" s="85">
        <v>1478</v>
      </c>
      <c r="H10" s="92">
        <f t="shared" si="2"/>
        <v>4929</v>
      </c>
      <c r="I10" s="85">
        <v>1748</v>
      </c>
      <c r="J10" s="85">
        <v>1291</v>
      </c>
      <c r="K10" s="85">
        <v>1860</v>
      </c>
      <c r="L10" s="85">
        <v>2723</v>
      </c>
      <c r="M10" s="92">
        <f t="shared" si="3"/>
        <v>5874</v>
      </c>
      <c r="N10" s="688"/>
    </row>
    <row r="11" spans="1:14" ht="10.5" customHeight="1">
      <c r="A11" s="10"/>
      <c r="B11" s="27" t="s">
        <v>13</v>
      </c>
      <c r="C11" s="347">
        <v>1637</v>
      </c>
      <c r="D11" s="349">
        <f t="shared" si="0"/>
        <v>1397</v>
      </c>
      <c r="E11" s="85">
        <v>392</v>
      </c>
      <c r="F11" s="85">
        <v>412</v>
      </c>
      <c r="G11" s="85">
        <v>287</v>
      </c>
      <c r="H11" s="92">
        <f t="shared" si="2"/>
        <v>1091</v>
      </c>
      <c r="I11" s="85">
        <v>306</v>
      </c>
      <c r="J11" s="85">
        <v>287</v>
      </c>
      <c r="K11" s="85">
        <v>339</v>
      </c>
      <c r="L11" s="85">
        <v>366</v>
      </c>
      <c r="M11" s="92">
        <f t="shared" si="3"/>
        <v>992</v>
      </c>
      <c r="N11" s="688"/>
    </row>
    <row r="12" spans="1:14" ht="10.5" customHeight="1">
      <c r="A12" s="10"/>
      <c r="B12" s="27" t="s">
        <v>14</v>
      </c>
      <c r="C12" s="347">
        <v>2666</v>
      </c>
      <c r="D12" s="349">
        <f t="shared" si="0"/>
        <v>2093</v>
      </c>
      <c r="E12" s="85">
        <v>486</v>
      </c>
      <c r="F12" s="85">
        <v>471</v>
      </c>
      <c r="G12" s="85">
        <v>458</v>
      </c>
      <c r="H12" s="92">
        <f t="shared" si="2"/>
        <v>1415</v>
      </c>
      <c r="I12" s="85">
        <v>678</v>
      </c>
      <c r="J12" s="85">
        <v>806</v>
      </c>
      <c r="K12" s="85">
        <v>653</v>
      </c>
      <c r="L12" s="85">
        <v>441</v>
      </c>
      <c r="M12" s="92">
        <f t="shared" si="3"/>
        <v>1900</v>
      </c>
      <c r="N12" s="688"/>
    </row>
    <row r="13" spans="1:14" ht="10.5" customHeight="1">
      <c r="A13" s="10"/>
      <c r="B13" s="27" t="s">
        <v>15</v>
      </c>
      <c r="C13" s="347">
        <v>934</v>
      </c>
      <c r="D13" s="349">
        <f t="shared" si="0"/>
        <v>783</v>
      </c>
      <c r="E13" s="85">
        <v>222</v>
      </c>
      <c r="F13" s="85">
        <v>166</v>
      </c>
      <c r="G13" s="85">
        <v>229</v>
      </c>
      <c r="H13" s="92">
        <f t="shared" si="2"/>
        <v>617</v>
      </c>
      <c r="I13" s="85">
        <v>166</v>
      </c>
      <c r="J13" s="85">
        <v>147</v>
      </c>
      <c r="K13" s="85">
        <v>159</v>
      </c>
      <c r="L13" s="85">
        <v>209</v>
      </c>
      <c r="M13" s="92">
        <f t="shared" si="3"/>
        <v>515</v>
      </c>
      <c r="N13" s="688"/>
    </row>
    <row r="14" spans="1:14" ht="10.5" customHeight="1">
      <c r="A14" s="10"/>
      <c r="B14" s="27" t="s">
        <v>16</v>
      </c>
      <c r="C14" s="347">
        <v>666</v>
      </c>
      <c r="D14" s="349">
        <f t="shared" si="0"/>
        <v>615</v>
      </c>
      <c r="E14" s="85">
        <v>19</v>
      </c>
      <c r="F14" s="85">
        <v>61</v>
      </c>
      <c r="G14" s="85">
        <v>500</v>
      </c>
      <c r="H14" s="92">
        <f t="shared" si="2"/>
        <v>580</v>
      </c>
      <c r="I14" s="85">
        <v>35</v>
      </c>
      <c r="J14" s="85">
        <v>86</v>
      </c>
      <c r="K14" s="85">
        <v>116</v>
      </c>
      <c r="L14" s="85">
        <v>1096</v>
      </c>
      <c r="M14" s="92">
        <f t="shared" si="3"/>
        <v>1298</v>
      </c>
      <c r="N14" s="688"/>
    </row>
    <row r="15" spans="1:14" ht="10.5" customHeight="1">
      <c r="A15" s="10"/>
      <c r="B15" s="27" t="s">
        <v>19</v>
      </c>
      <c r="C15" s="347">
        <v>1585</v>
      </c>
      <c r="D15" s="349">
        <f t="shared" si="0"/>
        <v>1289</v>
      </c>
      <c r="E15" s="85">
        <v>264</v>
      </c>
      <c r="F15" s="85">
        <v>357</v>
      </c>
      <c r="G15" s="85">
        <v>277</v>
      </c>
      <c r="H15" s="92">
        <f t="shared" si="2"/>
        <v>898</v>
      </c>
      <c r="I15" s="85">
        <v>391</v>
      </c>
      <c r="J15" s="85">
        <v>384</v>
      </c>
      <c r="K15" s="85">
        <v>539</v>
      </c>
      <c r="L15" s="85">
        <v>470</v>
      </c>
      <c r="M15" s="92">
        <f t="shared" si="3"/>
        <v>1393</v>
      </c>
      <c r="N15" s="688"/>
    </row>
    <row r="16" spans="1:14" ht="10.5" customHeight="1">
      <c r="A16" s="10"/>
      <c r="B16" s="27" t="s">
        <v>31</v>
      </c>
      <c r="C16" s="347">
        <v>731</v>
      </c>
      <c r="D16" s="349">
        <f t="shared" si="0"/>
        <v>759</v>
      </c>
      <c r="E16" s="85">
        <v>180</v>
      </c>
      <c r="F16" s="85">
        <v>198</v>
      </c>
      <c r="G16" s="85">
        <v>197</v>
      </c>
      <c r="H16" s="92">
        <f t="shared" si="2"/>
        <v>575</v>
      </c>
      <c r="I16" s="85">
        <v>184</v>
      </c>
      <c r="J16" s="85">
        <v>140</v>
      </c>
      <c r="K16" s="85">
        <v>172</v>
      </c>
      <c r="L16" s="85">
        <v>120</v>
      </c>
      <c r="M16" s="92">
        <f t="shared" si="3"/>
        <v>432</v>
      </c>
      <c r="N16" s="688"/>
    </row>
    <row r="17" spans="1:14" ht="10.5" customHeight="1">
      <c r="A17" s="10"/>
      <c r="B17" s="27" t="s">
        <v>18</v>
      </c>
      <c r="C17" s="347">
        <v>21671</v>
      </c>
      <c r="D17" s="349">
        <f t="shared" si="0"/>
        <v>19980</v>
      </c>
      <c r="E17" s="85">
        <v>4437</v>
      </c>
      <c r="F17" s="85">
        <v>3597</v>
      </c>
      <c r="G17" s="85">
        <v>5115</v>
      </c>
      <c r="H17" s="92">
        <f t="shared" si="2"/>
        <v>13149</v>
      </c>
      <c r="I17" s="85">
        <v>6831</v>
      </c>
      <c r="J17" s="85">
        <v>4488</v>
      </c>
      <c r="K17" s="85">
        <v>3374</v>
      </c>
      <c r="L17" s="85">
        <v>3137</v>
      </c>
      <c r="M17" s="92">
        <f t="shared" si="3"/>
        <v>10999</v>
      </c>
      <c r="N17" s="688"/>
    </row>
    <row r="18" spans="1:14" s="100" customFormat="1" ht="10.5" customHeight="1">
      <c r="A18" s="552"/>
      <c r="B18" s="553" t="s">
        <v>20</v>
      </c>
      <c r="C18" s="554">
        <f>C6-SUM(C7:C17)</f>
        <v>597</v>
      </c>
      <c r="D18" s="429">
        <f t="shared" si="0"/>
        <v>507</v>
      </c>
      <c r="E18" s="429">
        <f>E6-SUM(E7:E17)</f>
        <v>101</v>
      </c>
      <c r="F18" s="429">
        <f>F6-SUM(F7:F17)</f>
        <v>107</v>
      </c>
      <c r="G18" s="429">
        <f>G6-SUM(G7:G17)</f>
        <v>138</v>
      </c>
      <c r="H18" s="594">
        <f t="shared" si="2"/>
        <v>346</v>
      </c>
      <c r="I18" s="429">
        <f>I6-SUM(I7:I17)</f>
        <v>161</v>
      </c>
      <c r="J18" s="429">
        <f>J6-SUM(J7:J17)</f>
        <v>98</v>
      </c>
      <c r="K18" s="429">
        <f>K6-SUM(K7:K17)</f>
        <v>113</v>
      </c>
      <c r="L18" s="429">
        <f>L6-SUM(L7:L17)</f>
        <v>206</v>
      </c>
      <c r="M18" s="92">
        <f t="shared" si="3"/>
        <v>417</v>
      </c>
      <c r="N18" s="688"/>
    </row>
    <row r="19" spans="1:14" ht="10.5" customHeight="1">
      <c r="A19" s="21" t="s">
        <v>130</v>
      </c>
      <c r="B19" s="26"/>
      <c r="C19" s="346">
        <v>684</v>
      </c>
      <c r="D19" s="346">
        <f t="shared" si="0"/>
        <v>672</v>
      </c>
      <c r="E19" s="193">
        <v>163</v>
      </c>
      <c r="F19" s="193">
        <v>209</v>
      </c>
      <c r="G19" s="193">
        <v>179</v>
      </c>
      <c r="H19" s="193">
        <f>E19+F19+G19</f>
        <v>551</v>
      </c>
      <c r="I19" s="193">
        <v>121</v>
      </c>
      <c r="J19" s="193">
        <v>137</v>
      </c>
      <c r="K19" s="193">
        <v>202</v>
      </c>
      <c r="L19" s="193">
        <v>207</v>
      </c>
      <c r="M19" s="193">
        <f>J19+K19+L19</f>
        <v>546</v>
      </c>
      <c r="N19" s="688"/>
    </row>
    <row r="20" spans="1:14" ht="10.5" customHeight="1">
      <c r="A20" s="21"/>
      <c r="B20" s="26" t="s">
        <v>152</v>
      </c>
      <c r="C20" s="351">
        <v>28</v>
      </c>
      <c r="D20" s="351">
        <f t="shared" si="0"/>
        <v>59</v>
      </c>
      <c r="E20" s="85">
        <v>21</v>
      </c>
      <c r="F20" s="85">
        <v>11</v>
      </c>
      <c r="G20" s="85">
        <v>25</v>
      </c>
      <c r="H20" s="92">
        <f>E20+F20+G20</f>
        <v>57</v>
      </c>
      <c r="I20" s="85">
        <v>2</v>
      </c>
      <c r="J20" s="85">
        <v>4</v>
      </c>
      <c r="K20" s="85">
        <v>18</v>
      </c>
      <c r="L20" s="85">
        <v>14</v>
      </c>
      <c r="M20" s="92">
        <f>J20+K20+L20</f>
        <v>36</v>
      </c>
      <c r="N20" s="688"/>
    </row>
    <row r="21" spans="1:14" ht="15" customHeight="1">
      <c r="A21" s="10"/>
      <c r="B21" s="26" t="s">
        <v>208</v>
      </c>
      <c r="C21" s="347">
        <v>170</v>
      </c>
      <c r="D21" s="347">
        <f t="shared" si="0"/>
        <v>98</v>
      </c>
      <c r="E21" s="85">
        <v>26</v>
      </c>
      <c r="F21" s="85">
        <v>29</v>
      </c>
      <c r="G21" s="85">
        <v>18</v>
      </c>
      <c r="H21" s="92">
        <f aca="true" t="shared" si="4" ref="H21:H29">E21+F21+G21</f>
        <v>73</v>
      </c>
      <c r="I21" s="85">
        <v>25</v>
      </c>
      <c r="J21" s="85">
        <v>16</v>
      </c>
      <c r="K21" s="85">
        <v>32</v>
      </c>
      <c r="L21" s="85">
        <v>52</v>
      </c>
      <c r="M21" s="92">
        <f aca="true" t="shared" si="5" ref="M21:M29">J21+K21+L21</f>
        <v>100</v>
      </c>
      <c r="N21" s="688"/>
    </row>
    <row r="22" spans="1:14" ht="10.5" customHeight="1">
      <c r="A22" s="10"/>
      <c r="B22" s="26" t="s">
        <v>23</v>
      </c>
      <c r="C22" s="347">
        <v>137</v>
      </c>
      <c r="D22" s="347">
        <f t="shared" si="0"/>
        <v>173</v>
      </c>
      <c r="E22" s="85">
        <v>37</v>
      </c>
      <c r="F22" s="85">
        <v>47</v>
      </c>
      <c r="G22" s="85">
        <v>57</v>
      </c>
      <c r="H22" s="92">
        <f t="shared" si="4"/>
        <v>141</v>
      </c>
      <c r="I22" s="85">
        <v>32</v>
      </c>
      <c r="J22" s="85">
        <v>24</v>
      </c>
      <c r="K22" s="85">
        <v>36</v>
      </c>
      <c r="L22" s="85">
        <v>38</v>
      </c>
      <c r="M22" s="92">
        <f t="shared" si="5"/>
        <v>98</v>
      </c>
      <c r="N22" s="688"/>
    </row>
    <row r="23" spans="1:14" ht="10.5" customHeight="1">
      <c r="A23" s="10"/>
      <c r="B23" s="26" t="s">
        <v>30</v>
      </c>
      <c r="C23" s="347">
        <v>48</v>
      </c>
      <c r="D23" s="347">
        <f t="shared" si="0"/>
        <v>34</v>
      </c>
      <c r="E23" s="85">
        <v>8</v>
      </c>
      <c r="F23" s="85">
        <v>9</v>
      </c>
      <c r="G23" s="85">
        <v>5</v>
      </c>
      <c r="H23" s="92">
        <f t="shared" si="4"/>
        <v>22</v>
      </c>
      <c r="I23" s="85">
        <v>12</v>
      </c>
      <c r="J23" s="85">
        <v>7</v>
      </c>
      <c r="K23" s="85">
        <v>7</v>
      </c>
      <c r="L23" s="85">
        <v>9</v>
      </c>
      <c r="M23" s="92">
        <f t="shared" si="5"/>
        <v>23</v>
      </c>
      <c r="N23" s="688"/>
    </row>
    <row r="24" spans="1:14" ht="10.5" customHeight="1">
      <c r="A24" s="10"/>
      <c r="B24" s="26" t="s">
        <v>241</v>
      </c>
      <c r="C24" s="347">
        <v>11</v>
      </c>
      <c r="D24" s="347">
        <f t="shared" si="0"/>
        <v>6</v>
      </c>
      <c r="E24" s="354">
        <v>4</v>
      </c>
      <c r="F24" s="85">
        <v>2</v>
      </c>
      <c r="G24" s="237">
        <v>0</v>
      </c>
      <c r="H24" s="524">
        <f t="shared" si="4"/>
        <v>6</v>
      </c>
      <c r="I24" s="237">
        <v>0</v>
      </c>
      <c r="J24" s="237">
        <v>0</v>
      </c>
      <c r="K24" s="237">
        <v>0</v>
      </c>
      <c r="L24" s="85">
        <v>3</v>
      </c>
      <c r="M24" s="92">
        <f t="shared" si="5"/>
        <v>3</v>
      </c>
      <c r="N24" s="688"/>
    </row>
    <row r="25" spans="1:14" ht="10.5" customHeight="1">
      <c r="A25" s="10"/>
      <c r="B25" s="26" t="s">
        <v>291</v>
      </c>
      <c r="C25" s="237">
        <v>0</v>
      </c>
      <c r="D25" s="237">
        <f t="shared" si="0"/>
        <v>0</v>
      </c>
      <c r="E25" s="237">
        <v>0</v>
      </c>
      <c r="F25" s="237">
        <v>0</v>
      </c>
      <c r="G25" s="237">
        <v>0</v>
      </c>
      <c r="H25" s="524">
        <f t="shared" si="4"/>
        <v>0</v>
      </c>
      <c r="I25" s="237">
        <v>0</v>
      </c>
      <c r="J25" s="237">
        <v>0</v>
      </c>
      <c r="K25" s="237">
        <v>0</v>
      </c>
      <c r="L25" s="237">
        <v>0</v>
      </c>
      <c r="M25" s="524">
        <f t="shared" si="5"/>
        <v>0</v>
      </c>
      <c r="N25" s="688"/>
    </row>
    <row r="26" spans="1:14" ht="10.5" customHeight="1">
      <c r="A26" s="10"/>
      <c r="B26" s="26" t="s">
        <v>26</v>
      </c>
      <c r="C26" s="347">
        <v>46</v>
      </c>
      <c r="D26" s="347">
        <f t="shared" si="0"/>
        <v>33</v>
      </c>
      <c r="E26" s="85">
        <v>7</v>
      </c>
      <c r="F26" s="85">
        <v>12</v>
      </c>
      <c r="G26" s="85">
        <v>12</v>
      </c>
      <c r="H26" s="92">
        <f t="shared" si="4"/>
        <v>31</v>
      </c>
      <c r="I26" s="85">
        <v>2</v>
      </c>
      <c r="J26" s="85">
        <v>3</v>
      </c>
      <c r="K26" s="85">
        <v>9</v>
      </c>
      <c r="L26" s="85">
        <v>10</v>
      </c>
      <c r="M26" s="92">
        <f t="shared" si="5"/>
        <v>22</v>
      </c>
      <c r="N26" s="688"/>
    </row>
    <row r="27" spans="1:14" ht="10.5" customHeight="1">
      <c r="A27" s="10"/>
      <c r="B27" s="26" t="s">
        <v>242</v>
      </c>
      <c r="C27" s="347">
        <v>15</v>
      </c>
      <c r="D27" s="347">
        <f t="shared" si="0"/>
        <v>30</v>
      </c>
      <c r="E27" s="354">
        <v>6</v>
      </c>
      <c r="F27" s="85">
        <v>8</v>
      </c>
      <c r="G27" s="85">
        <v>13</v>
      </c>
      <c r="H27" s="92">
        <f t="shared" si="4"/>
        <v>27</v>
      </c>
      <c r="I27" s="85">
        <v>3</v>
      </c>
      <c r="J27" s="85">
        <v>2</v>
      </c>
      <c r="K27" s="85">
        <v>6</v>
      </c>
      <c r="L27" s="85">
        <v>8</v>
      </c>
      <c r="M27" s="92">
        <f t="shared" si="5"/>
        <v>16</v>
      </c>
      <c r="N27" s="688"/>
    </row>
    <row r="28" spans="1:14" ht="10.5" customHeight="1">
      <c r="A28" s="10"/>
      <c r="B28" s="26" t="s">
        <v>66</v>
      </c>
      <c r="C28" s="347">
        <v>24</v>
      </c>
      <c r="D28" s="347">
        <f t="shared" si="0"/>
        <v>32</v>
      </c>
      <c r="E28" s="85">
        <v>8</v>
      </c>
      <c r="F28" s="85">
        <v>8</v>
      </c>
      <c r="G28" s="85">
        <v>6</v>
      </c>
      <c r="H28" s="92">
        <f t="shared" si="4"/>
        <v>22</v>
      </c>
      <c r="I28" s="85">
        <v>10</v>
      </c>
      <c r="J28" s="85">
        <v>12</v>
      </c>
      <c r="K28" s="85">
        <v>7</v>
      </c>
      <c r="L28" s="85">
        <v>5</v>
      </c>
      <c r="M28" s="92">
        <f t="shared" si="5"/>
        <v>24</v>
      </c>
      <c r="N28" s="688"/>
    </row>
    <row r="29" spans="1:14" ht="10.5" customHeight="1">
      <c r="A29" s="10"/>
      <c r="B29" s="26" t="s">
        <v>20</v>
      </c>
      <c r="C29" s="347">
        <f>C19-SUM(C20:C28)</f>
        <v>205</v>
      </c>
      <c r="D29" s="347">
        <f t="shared" si="0"/>
        <v>207</v>
      </c>
      <c r="E29" s="85">
        <f>E19-SUM(E20:E28)</f>
        <v>46</v>
      </c>
      <c r="F29" s="85">
        <f>F19-SUM(F20:F28)</f>
        <v>83</v>
      </c>
      <c r="G29" s="85">
        <f>G19-SUM(G20:G28)</f>
        <v>43</v>
      </c>
      <c r="H29" s="92">
        <f t="shared" si="4"/>
        <v>172</v>
      </c>
      <c r="I29" s="85">
        <f>I19-SUM(I20:I28)</f>
        <v>35</v>
      </c>
      <c r="J29" s="85">
        <f>J19-SUM(J20:J28)</f>
        <v>69</v>
      </c>
      <c r="K29" s="85">
        <f>K19-SUM(K20:K28)</f>
        <v>87</v>
      </c>
      <c r="L29" s="85">
        <f>L19-SUM(L20:L28)</f>
        <v>68</v>
      </c>
      <c r="M29" s="92">
        <f t="shared" si="5"/>
        <v>224</v>
      </c>
      <c r="N29" s="688"/>
    </row>
    <row r="30" spans="1:14" ht="10.5" customHeight="1">
      <c r="A30" s="21" t="s">
        <v>131</v>
      </c>
      <c r="B30" s="26"/>
      <c r="C30" s="346">
        <v>5246</v>
      </c>
      <c r="D30" s="346">
        <f t="shared" si="0"/>
        <v>5346</v>
      </c>
      <c r="E30" s="193">
        <v>1075</v>
      </c>
      <c r="F30" s="193">
        <v>1187</v>
      </c>
      <c r="G30" s="193">
        <v>1444</v>
      </c>
      <c r="H30" s="193">
        <f>E30+F30+G30</f>
        <v>3706</v>
      </c>
      <c r="I30" s="193">
        <v>1640</v>
      </c>
      <c r="J30" s="193">
        <v>1375</v>
      </c>
      <c r="K30" s="193">
        <v>1547</v>
      </c>
      <c r="L30" s="193">
        <v>1651</v>
      </c>
      <c r="M30" s="193">
        <f>J30+K30+L30</f>
        <v>4573</v>
      </c>
      <c r="N30" s="688"/>
    </row>
    <row r="31" spans="1:14" ht="10.5" customHeight="1">
      <c r="A31" s="10"/>
      <c r="B31" s="26" t="s">
        <v>75</v>
      </c>
      <c r="C31" s="347">
        <v>26</v>
      </c>
      <c r="D31" s="347">
        <f t="shared" si="0"/>
        <v>28</v>
      </c>
      <c r="E31" s="85">
        <v>8</v>
      </c>
      <c r="F31" s="85">
        <v>7</v>
      </c>
      <c r="G31" s="85">
        <v>5</v>
      </c>
      <c r="H31" s="92">
        <f>E31+F31+G31</f>
        <v>20</v>
      </c>
      <c r="I31" s="85">
        <v>8</v>
      </c>
      <c r="J31" s="85">
        <v>8</v>
      </c>
      <c r="K31" s="85">
        <v>8</v>
      </c>
      <c r="L31" s="85">
        <v>9</v>
      </c>
      <c r="M31" s="92">
        <f>J31+K31+L31</f>
        <v>25</v>
      </c>
      <c r="N31" s="688"/>
    </row>
    <row r="32" spans="1:14" ht="10.5" customHeight="1">
      <c r="A32" s="10"/>
      <c r="B32" s="26" t="s">
        <v>95</v>
      </c>
      <c r="C32" s="347">
        <v>34</v>
      </c>
      <c r="D32" s="347">
        <f t="shared" si="0"/>
        <v>88</v>
      </c>
      <c r="E32" s="85">
        <v>14</v>
      </c>
      <c r="F32" s="85">
        <v>12</v>
      </c>
      <c r="G32" s="85">
        <v>31</v>
      </c>
      <c r="H32" s="92">
        <f aca="true" t="shared" si="6" ref="H32:H41">E32+F32+G32</f>
        <v>57</v>
      </c>
      <c r="I32" s="85">
        <v>31</v>
      </c>
      <c r="J32" s="85">
        <v>7</v>
      </c>
      <c r="K32" s="85">
        <v>11</v>
      </c>
      <c r="L32" s="85">
        <v>1</v>
      </c>
      <c r="M32" s="92">
        <f aca="true" t="shared" si="7" ref="M32:M41">J32+K32+L32</f>
        <v>19</v>
      </c>
      <c r="N32" s="688"/>
    </row>
    <row r="33" spans="1:14" ht="10.5" customHeight="1">
      <c r="A33" s="10"/>
      <c r="B33" s="26" t="s">
        <v>24</v>
      </c>
      <c r="C33" s="347">
        <v>195</v>
      </c>
      <c r="D33" s="347">
        <f t="shared" si="0"/>
        <v>172</v>
      </c>
      <c r="E33" s="85">
        <v>30</v>
      </c>
      <c r="F33" s="85">
        <v>43</v>
      </c>
      <c r="G33" s="85">
        <v>52</v>
      </c>
      <c r="H33" s="92">
        <f t="shared" si="6"/>
        <v>125</v>
      </c>
      <c r="I33" s="85">
        <v>47</v>
      </c>
      <c r="J33" s="85">
        <v>45</v>
      </c>
      <c r="K33" s="85">
        <v>46</v>
      </c>
      <c r="L33" s="85">
        <v>29</v>
      </c>
      <c r="M33" s="92">
        <f t="shared" si="7"/>
        <v>120</v>
      </c>
      <c r="N33" s="688"/>
    </row>
    <row r="34" spans="1:14" ht="10.5" customHeight="1">
      <c r="A34" s="10"/>
      <c r="B34" s="26" t="s">
        <v>182</v>
      </c>
      <c r="C34" s="347">
        <v>1778</v>
      </c>
      <c r="D34" s="347">
        <f t="shared" si="0"/>
        <v>1649</v>
      </c>
      <c r="E34" s="85">
        <v>386</v>
      </c>
      <c r="F34" s="85">
        <v>465</v>
      </c>
      <c r="G34" s="85">
        <v>383</v>
      </c>
      <c r="H34" s="92">
        <f t="shared" si="6"/>
        <v>1234</v>
      </c>
      <c r="I34" s="85">
        <v>415</v>
      </c>
      <c r="J34" s="85">
        <v>422</v>
      </c>
      <c r="K34" s="85">
        <v>551</v>
      </c>
      <c r="L34" s="85">
        <v>577</v>
      </c>
      <c r="M34" s="92">
        <f t="shared" si="7"/>
        <v>1550</v>
      </c>
      <c r="N34" s="688"/>
    </row>
    <row r="35" spans="1:14" ht="10.5" customHeight="1">
      <c r="A35" s="10"/>
      <c r="B35" s="26" t="s">
        <v>288</v>
      </c>
      <c r="C35" s="347">
        <v>88</v>
      </c>
      <c r="D35" s="347">
        <f t="shared" si="0"/>
        <v>102</v>
      </c>
      <c r="E35" s="85">
        <v>20</v>
      </c>
      <c r="F35" s="85">
        <v>31</v>
      </c>
      <c r="G35" s="85">
        <v>31</v>
      </c>
      <c r="H35" s="92">
        <f t="shared" si="6"/>
        <v>82</v>
      </c>
      <c r="I35" s="85">
        <v>20</v>
      </c>
      <c r="J35" s="85">
        <v>20</v>
      </c>
      <c r="K35" s="85">
        <v>26</v>
      </c>
      <c r="L35" s="85">
        <v>34</v>
      </c>
      <c r="M35" s="92">
        <f t="shared" si="7"/>
        <v>80</v>
      </c>
      <c r="N35" s="688"/>
    </row>
    <row r="36" spans="1:14" ht="10.5" customHeight="1">
      <c r="A36" s="10"/>
      <c r="B36" s="26" t="s">
        <v>78</v>
      </c>
      <c r="C36" s="347">
        <v>11</v>
      </c>
      <c r="D36" s="347">
        <f t="shared" si="0"/>
        <v>47</v>
      </c>
      <c r="E36" s="85">
        <v>3</v>
      </c>
      <c r="F36" s="85">
        <v>10</v>
      </c>
      <c r="G36" s="85">
        <v>17</v>
      </c>
      <c r="H36" s="92">
        <f t="shared" si="6"/>
        <v>30</v>
      </c>
      <c r="I36" s="85">
        <v>17</v>
      </c>
      <c r="J36" s="85">
        <v>3</v>
      </c>
      <c r="K36" s="85">
        <v>7</v>
      </c>
      <c r="L36" s="85">
        <v>22</v>
      </c>
      <c r="M36" s="92">
        <f t="shared" si="7"/>
        <v>32</v>
      </c>
      <c r="N36" s="688"/>
    </row>
    <row r="37" spans="1:14" ht="10.5" customHeight="1">
      <c r="A37" s="10"/>
      <c r="B37" s="26" t="s">
        <v>17</v>
      </c>
      <c r="C37" s="347">
        <v>889</v>
      </c>
      <c r="D37" s="347">
        <f t="shared" si="0"/>
        <v>844</v>
      </c>
      <c r="E37" s="85">
        <v>157</v>
      </c>
      <c r="F37" s="85">
        <v>201</v>
      </c>
      <c r="G37" s="85">
        <v>216</v>
      </c>
      <c r="H37" s="92">
        <f t="shared" si="6"/>
        <v>574</v>
      </c>
      <c r="I37" s="85">
        <v>270</v>
      </c>
      <c r="J37" s="85">
        <v>195</v>
      </c>
      <c r="K37" s="85">
        <v>242</v>
      </c>
      <c r="L37" s="85">
        <v>234</v>
      </c>
      <c r="M37" s="92">
        <f t="shared" si="7"/>
        <v>671</v>
      </c>
      <c r="N37" s="688"/>
    </row>
    <row r="38" spans="1:14" ht="10.5" customHeight="1">
      <c r="A38" s="10"/>
      <c r="B38" s="26" t="s">
        <v>25</v>
      </c>
      <c r="C38" s="347">
        <v>227</v>
      </c>
      <c r="D38" s="347">
        <f t="shared" si="0"/>
        <v>306</v>
      </c>
      <c r="E38" s="85">
        <v>60</v>
      </c>
      <c r="F38" s="85">
        <v>53</v>
      </c>
      <c r="G38" s="85">
        <v>101</v>
      </c>
      <c r="H38" s="92">
        <f t="shared" si="6"/>
        <v>214</v>
      </c>
      <c r="I38" s="85">
        <v>92</v>
      </c>
      <c r="J38" s="85">
        <v>80</v>
      </c>
      <c r="K38" s="85">
        <v>87</v>
      </c>
      <c r="L38" s="85">
        <v>76</v>
      </c>
      <c r="M38" s="92">
        <f t="shared" si="7"/>
        <v>243</v>
      </c>
      <c r="N38" s="688"/>
    </row>
    <row r="39" spans="1:14" ht="10.5" customHeight="1">
      <c r="A39" s="10"/>
      <c r="B39" s="26" t="s">
        <v>170</v>
      </c>
      <c r="C39" s="347">
        <v>1630</v>
      </c>
      <c r="D39" s="347">
        <f t="shared" si="0"/>
        <v>1810</v>
      </c>
      <c r="E39" s="85">
        <v>344</v>
      </c>
      <c r="F39" s="85">
        <v>309</v>
      </c>
      <c r="G39" s="85">
        <v>504</v>
      </c>
      <c r="H39" s="92">
        <f t="shared" si="6"/>
        <v>1157</v>
      </c>
      <c r="I39" s="85">
        <v>653</v>
      </c>
      <c r="J39" s="85">
        <v>544</v>
      </c>
      <c r="K39" s="85">
        <v>499</v>
      </c>
      <c r="L39" s="85">
        <v>560</v>
      </c>
      <c r="M39" s="92">
        <f t="shared" si="7"/>
        <v>1603</v>
      </c>
      <c r="N39" s="688"/>
    </row>
    <row r="40" spans="1:14" ht="10.5" customHeight="1">
      <c r="A40" s="10"/>
      <c r="B40" s="26" t="s">
        <v>83</v>
      </c>
      <c r="C40" s="347">
        <v>28</v>
      </c>
      <c r="D40" s="347">
        <f t="shared" si="0"/>
        <v>25</v>
      </c>
      <c r="E40" s="85">
        <v>1</v>
      </c>
      <c r="F40" s="85">
        <v>1</v>
      </c>
      <c r="G40" s="85">
        <v>1</v>
      </c>
      <c r="H40" s="92">
        <f t="shared" si="6"/>
        <v>3</v>
      </c>
      <c r="I40" s="85">
        <v>22</v>
      </c>
      <c r="J40" s="85">
        <v>1</v>
      </c>
      <c r="K40" s="85">
        <v>1</v>
      </c>
      <c r="L40" s="237">
        <v>0</v>
      </c>
      <c r="M40" s="92">
        <f t="shared" si="7"/>
        <v>2</v>
      </c>
      <c r="N40" s="688"/>
    </row>
    <row r="41" spans="1:14" ht="10.5" customHeight="1">
      <c r="A41" s="10"/>
      <c r="B41" s="26" t="s">
        <v>20</v>
      </c>
      <c r="C41" s="347">
        <f>C30-SUM(C31:C40)</f>
        <v>340</v>
      </c>
      <c r="D41" s="347">
        <f t="shared" si="0"/>
        <v>275</v>
      </c>
      <c r="E41" s="85">
        <f>E30-SUM(E31:E40)</f>
        <v>52</v>
      </c>
      <c r="F41" s="85">
        <f>F30-SUM(F31:F40)</f>
        <v>55</v>
      </c>
      <c r="G41" s="85">
        <f>G30-SUM(G31:G40)</f>
        <v>103</v>
      </c>
      <c r="H41" s="92">
        <f t="shared" si="6"/>
        <v>210</v>
      </c>
      <c r="I41" s="85">
        <f>I30-SUM(I31:I40)</f>
        <v>65</v>
      </c>
      <c r="J41" s="85">
        <f>J30-SUM(J31:J40)</f>
        <v>50</v>
      </c>
      <c r="K41" s="85">
        <f>K30-SUM(K31:K40)</f>
        <v>69</v>
      </c>
      <c r="L41" s="85">
        <f>L30-SUM(L31:L40)</f>
        <v>109</v>
      </c>
      <c r="M41" s="92">
        <f t="shared" si="7"/>
        <v>228</v>
      </c>
      <c r="N41" s="688"/>
    </row>
    <row r="42" spans="1:14" ht="10.5" customHeight="1">
      <c r="A42" s="21" t="s">
        <v>132</v>
      </c>
      <c r="B42" s="26"/>
      <c r="C42" s="346">
        <v>4778</v>
      </c>
      <c r="D42" s="346">
        <f t="shared" si="0"/>
        <v>3948</v>
      </c>
      <c r="E42" s="193">
        <v>848</v>
      </c>
      <c r="F42" s="193">
        <v>999</v>
      </c>
      <c r="G42" s="193">
        <v>1081</v>
      </c>
      <c r="H42" s="193">
        <f aca="true" t="shared" si="8" ref="H42:H50">E42+F42+G42</f>
        <v>2928</v>
      </c>
      <c r="I42" s="193">
        <v>1020</v>
      </c>
      <c r="J42" s="193">
        <v>1048</v>
      </c>
      <c r="K42" s="193">
        <v>1367</v>
      </c>
      <c r="L42" s="193">
        <v>1249</v>
      </c>
      <c r="M42" s="193">
        <f aca="true" t="shared" si="9" ref="M42:M50">J42+K42+L42</f>
        <v>3664</v>
      </c>
      <c r="N42" s="688"/>
    </row>
    <row r="43" spans="1:14" ht="10.5" customHeight="1">
      <c r="A43" s="10"/>
      <c r="B43" s="26" t="s">
        <v>22</v>
      </c>
      <c r="C43" s="347">
        <v>119</v>
      </c>
      <c r="D43" s="347">
        <f t="shared" si="0"/>
        <v>134</v>
      </c>
      <c r="E43" s="85">
        <v>23</v>
      </c>
      <c r="F43" s="85">
        <v>21</v>
      </c>
      <c r="G43" s="85">
        <v>46</v>
      </c>
      <c r="H43" s="92">
        <f t="shared" si="8"/>
        <v>90</v>
      </c>
      <c r="I43" s="85">
        <v>44</v>
      </c>
      <c r="J43" s="85">
        <v>51</v>
      </c>
      <c r="K43" s="85">
        <v>90</v>
      </c>
      <c r="L43" s="85">
        <v>48</v>
      </c>
      <c r="M43" s="92">
        <f t="shared" si="9"/>
        <v>189</v>
      </c>
      <c r="N43" s="688"/>
    </row>
    <row r="44" spans="1:14" ht="10.5" customHeight="1">
      <c r="A44" s="10"/>
      <c r="B44" s="26" t="s">
        <v>28</v>
      </c>
      <c r="C44" s="347">
        <v>4483</v>
      </c>
      <c r="D44" s="347">
        <f t="shared" si="0"/>
        <v>3619</v>
      </c>
      <c r="E44" s="85">
        <v>800</v>
      </c>
      <c r="F44" s="85">
        <v>914</v>
      </c>
      <c r="G44" s="85">
        <v>997</v>
      </c>
      <c r="H44" s="92">
        <f t="shared" si="8"/>
        <v>2711</v>
      </c>
      <c r="I44" s="85">
        <v>908</v>
      </c>
      <c r="J44" s="85">
        <v>963</v>
      </c>
      <c r="K44" s="85">
        <v>1221</v>
      </c>
      <c r="L44" s="85">
        <v>1174</v>
      </c>
      <c r="M44" s="92">
        <f t="shared" si="9"/>
        <v>3358</v>
      </c>
      <c r="N44" s="688"/>
    </row>
    <row r="45" spans="1:14" ht="10.5" customHeight="1">
      <c r="A45" s="10"/>
      <c r="B45" s="26" t="s">
        <v>292</v>
      </c>
      <c r="C45" s="347">
        <v>82</v>
      </c>
      <c r="D45" s="347">
        <f t="shared" si="0"/>
        <v>93</v>
      </c>
      <c r="E45" s="85">
        <v>14</v>
      </c>
      <c r="F45" s="85">
        <v>24</v>
      </c>
      <c r="G45" s="85">
        <v>22</v>
      </c>
      <c r="H45" s="92">
        <f t="shared" si="8"/>
        <v>60</v>
      </c>
      <c r="I45" s="85">
        <v>33</v>
      </c>
      <c r="J45" s="85">
        <v>21</v>
      </c>
      <c r="K45" s="85">
        <v>28</v>
      </c>
      <c r="L45" s="85">
        <v>9</v>
      </c>
      <c r="M45" s="92">
        <f t="shared" si="9"/>
        <v>58</v>
      </c>
      <c r="N45" s="688"/>
    </row>
    <row r="46" spans="1:14" ht="10.5" customHeight="1">
      <c r="A46" s="10"/>
      <c r="B46" s="26" t="s">
        <v>20</v>
      </c>
      <c r="C46" s="347">
        <f>C42-SUM(C43:C45)</f>
        <v>94</v>
      </c>
      <c r="D46" s="347">
        <f t="shared" si="0"/>
        <v>102</v>
      </c>
      <c r="E46" s="457">
        <f aca="true" t="shared" si="10" ref="E46:J46">E42-SUM(E43:E45)</f>
        <v>11</v>
      </c>
      <c r="F46" s="457">
        <f t="shared" si="10"/>
        <v>40</v>
      </c>
      <c r="G46" s="457">
        <f t="shared" si="10"/>
        <v>16</v>
      </c>
      <c r="H46" s="595">
        <f t="shared" si="8"/>
        <v>67</v>
      </c>
      <c r="I46" s="457">
        <f t="shared" si="10"/>
        <v>35</v>
      </c>
      <c r="J46" s="85">
        <f t="shared" si="10"/>
        <v>13</v>
      </c>
      <c r="K46" s="85">
        <f>K42-SUM(K43:K45)</f>
        <v>28</v>
      </c>
      <c r="L46" s="85">
        <f>L42-SUM(L43:L45)</f>
        <v>18</v>
      </c>
      <c r="M46" s="92">
        <f t="shared" si="9"/>
        <v>59</v>
      </c>
      <c r="N46" s="688"/>
    </row>
    <row r="47" spans="1:14" ht="10.5" customHeight="1">
      <c r="A47" s="21" t="s">
        <v>133</v>
      </c>
      <c r="B47" s="26"/>
      <c r="C47" s="346">
        <v>113</v>
      </c>
      <c r="D47" s="346">
        <f t="shared" si="0"/>
        <v>181</v>
      </c>
      <c r="E47" s="458">
        <v>31</v>
      </c>
      <c r="F47" s="458">
        <v>57</v>
      </c>
      <c r="G47" s="458">
        <v>62</v>
      </c>
      <c r="H47" s="458">
        <f t="shared" si="8"/>
        <v>150</v>
      </c>
      <c r="I47" s="458">
        <v>31</v>
      </c>
      <c r="J47" s="193">
        <v>29</v>
      </c>
      <c r="K47" s="193">
        <v>19</v>
      </c>
      <c r="L47" s="193">
        <v>51</v>
      </c>
      <c r="M47" s="193">
        <f t="shared" si="9"/>
        <v>99</v>
      </c>
      <c r="N47" s="688"/>
    </row>
    <row r="48" spans="1:14" ht="10.5" customHeight="1">
      <c r="A48" s="10"/>
      <c r="B48" s="26" t="s">
        <v>21</v>
      </c>
      <c r="C48" s="347">
        <v>109</v>
      </c>
      <c r="D48" s="347">
        <f t="shared" si="0"/>
        <v>178</v>
      </c>
      <c r="E48" s="459">
        <v>30</v>
      </c>
      <c r="F48" s="459">
        <v>56</v>
      </c>
      <c r="G48" s="459">
        <v>62</v>
      </c>
      <c r="H48" s="596">
        <f t="shared" si="8"/>
        <v>148</v>
      </c>
      <c r="I48" s="459">
        <v>30</v>
      </c>
      <c r="J48" s="85">
        <v>29</v>
      </c>
      <c r="K48" s="85">
        <v>19</v>
      </c>
      <c r="L48" s="85">
        <v>50</v>
      </c>
      <c r="M48" s="92">
        <f t="shared" si="9"/>
        <v>98</v>
      </c>
      <c r="N48" s="688"/>
    </row>
    <row r="49" spans="1:14" ht="10.5" customHeight="1">
      <c r="A49" s="10"/>
      <c r="B49" s="140" t="s">
        <v>289</v>
      </c>
      <c r="C49" s="347">
        <v>3</v>
      </c>
      <c r="D49" s="347">
        <f t="shared" si="0"/>
        <v>3</v>
      </c>
      <c r="E49" s="459">
        <v>1</v>
      </c>
      <c r="F49" s="459">
        <v>1</v>
      </c>
      <c r="G49" s="237">
        <v>0</v>
      </c>
      <c r="H49" s="237">
        <f t="shared" si="8"/>
        <v>2</v>
      </c>
      <c r="I49" s="459">
        <v>1</v>
      </c>
      <c r="J49" s="237">
        <v>0</v>
      </c>
      <c r="K49" s="237">
        <v>0</v>
      </c>
      <c r="L49" s="237">
        <v>0</v>
      </c>
      <c r="M49" s="524">
        <f t="shared" si="9"/>
        <v>0</v>
      </c>
      <c r="N49" s="688"/>
    </row>
    <row r="50" spans="1:14" ht="10.5" customHeight="1">
      <c r="A50" s="32"/>
      <c r="B50" s="145" t="s">
        <v>20</v>
      </c>
      <c r="C50" s="350">
        <f>C47-SUM(C48:C49)</f>
        <v>1</v>
      </c>
      <c r="D50" s="385">
        <f t="shared" si="0"/>
        <v>0</v>
      </c>
      <c r="E50" s="385">
        <v>0</v>
      </c>
      <c r="F50" s="385">
        <v>0</v>
      </c>
      <c r="G50" s="385">
        <f>G47-SUM(G48:G49)</f>
        <v>0</v>
      </c>
      <c r="H50" s="385">
        <f t="shared" si="8"/>
        <v>0</v>
      </c>
      <c r="I50" s="385">
        <f>I47-SUM(I48:I49)</f>
        <v>0</v>
      </c>
      <c r="J50" s="385">
        <f>J47-SUM(J48:J49)</f>
        <v>0</v>
      </c>
      <c r="K50" s="385">
        <f>K47-SUM(K48:K49)</f>
        <v>0</v>
      </c>
      <c r="L50" s="223">
        <f>L47-SUM(L48:L49)</f>
        <v>1</v>
      </c>
      <c r="M50" s="563">
        <f t="shared" si="9"/>
        <v>1</v>
      </c>
      <c r="N50" s="688"/>
    </row>
    <row r="51" spans="1:14" ht="15" customHeight="1">
      <c r="A51" s="214" t="s">
        <v>293</v>
      </c>
      <c r="B51" s="214"/>
      <c r="C51" s="51"/>
      <c r="N51" s="688"/>
    </row>
    <row r="52" ht="16.5" customHeight="1">
      <c r="B52" s="66"/>
    </row>
    <row r="53" spans="3:4" ht="16.5" customHeight="1">
      <c r="C53" s="66"/>
      <c r="D53" s="66"/>
    </row>
  </sheetData>
  <sheetProtection/>
  <mergeCells count="6">
    <mergeCell ref="N1:N51"/>
    <mergeCell ref="A3:B4"/>
    <mergeCell ref="C3:C4"/>
    <mergeCell ref="E3:I3"/>
    <mergeCell ref="D3:D4"/>
    <mergeCell ref="J3:M3"/>
  </mergeCells>
  <printOptions/>
  <pageMargins left="0.75" right="0.25" top="0.24" bottom="0" header="0.43" footer="0.16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N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00390625" style="100" customWidth="1"/>
    <col min="2" max="2" width="28.28125" style="100" customWidth="1"/>
    <col min="3" max="4" width="8.7109375" style="100" customWidth="1"/>
    <col min="5" max="8" width="9.140625" style="100" customWidth="1"/>
    <col min="9" max="13" width="9.140625" style="319" customWidth="1"/>
    <col min="14" max="14" width="4.8515625" style="100" customWidth="1"/>
    <col min="15" max="16384" width="9.140625" style="100" customWidth="1"/>
  </cols>
  <sheetData>
    <row r="1" spans="1:14" s="99" customFormat="1" ht="16.5" customHeight="1">
      <c r="A1" s="31" t="s">
        <v>273</v>
      </c>
      <c r="I1" s="318"/>
      <c r="J1" s="318"/>
      <c r="K1" s="318"/>
      <c r="L1" s="318"/>
      <c r="M1" s="318"/>
      <c r="N1" s="729" t="s">
        <v>106</v>
      </c>
    </row>
    <row r="2" spans="1:14" ht="12.75" customHeight="1">
      <c r="A2" s="12"/>
      <c r="B2" s="3"/>
      <c r="C2" s="3"/>
      <c r="D2" s="3"/>
      <c r="E2" s="52"/>
      <c r="F2" s="52"/>
      <c r="G2" s="52"/>
      <c r="H2" s="52"/>
      <c r="J2" s="52"/>
      <c r="K2" s="52"/>
      <c r="L2" s="52"/>
      <c r="M2" s="52" t="s">
        <v>442</v>
      </c>
      <c r="N2" s="729"/>
    </row>
    <row r="3" spans="1:14" ht="15" customHeight="1">
      <c r="A3" s="718" t="s">
        <v>10</v>
      </c>
      <c r="B3" s="719"/>
      <c r="C3" s="691">
        <v>2007</v>
      </c>
      <c r="D3" s="691" t="s">
        <v>305</v>
      </c>
      <c r="E3" s="723" t="s">
        <v>305</v>
      </c>
      <c r="F3" s="724"/>
      <c r="G3" s="724"/>
      <c r="H3" s="724"/>
      <c r="I3" s="725"/>
      <c r="J3" s="723" t="s">
        <v>265</v>
      </c>
      <c r="K3" s="716"/>
      <c r="L3" s="716"/>
      <c r="M3" s="717"/>
      <c r="N3" s="729"/>
    </row>
    <row r="4" spans="1:14" ht="13.5" customHeight="1">
      <c r="A4" s="720"/>
      <c r="B4" s="721"/>
      <c r="C4" s="722"/>
      <c r="D4" s="722"/>
      <c r="E4" s="36" t="s">
        <v>0</v>
      </c>
      <c r="F4" s="36" t="s">
        <v>123</v>
      </c>
      <c r="G4" s="36" t="s">
        <v>125</v>
      </c>
      <c r="H4" s="466" t="s">
        <v>447</v>
      </c>
      <c r="I4" s="36" t="s">
        <v>147</v>
      </c>
      <c r="J4" s="111" t="s">
        <v>0</v>
      </c>
      <c r="K4" s="111" t="s">
        <v>1</v>
      </c>
      <c r="L4" s="36" t="s">
        <v>125</v>
      </c>
      <c r="M4" s="467" t="s">
        <v>447</v>
      </c>
      <c r="N4" s="729"/>
    </row>
    <row r="5" spans="1:14" ht="12" customHeight="1">
      <c r="A5" s="21" t="s">
        <v>150</v>
      </c>
      <c r="B5" s="110" t="s">
        <v>157</v>
      </c>
      <c r="C5" s="161">
        <f>'Table 7'!C5-'Table 8'!C5</f>
        <v>13778</v>
      </c>
      <c r="D5" s="161">
        <f>'Table 7'!D5-'Table 8'!D5</f>
        <v>12588</v>
      </c>
      <c r="E5" s="161">
        <f>'Table 7'!E5-'Table 8'!E5</f>
        <v>2645</v>
      </c>
      <c r="F5" s="161">
        <f>'Table 7'!F5-'Table 8'!F5</f>
        <v>3014</v>
      </c>
      <c r="G5" s="161">
        <f>'Table 7'!G5-'Table 8'!G5</f>
        <v>3738</v>
      </c>
      <c r="H5" s="161">
        <f>'Table 7'!H5-'Table 8'!H5</f>
        <v>9397</v>
      </c>
      <c r="I5" s="161">
        <f>'Table 7'!I5-'Table 8'!I5</f>
        <v>3191</v>
      </c>
      <c r="J5" s="161">
        <f>'Table 7'!J5-'Table 8'!J5</f>
        <v>2271</v>
      </c>
      <c r="K5" s="161">
        <f>'Table 7'!K5-'Table 8'!K5</f>
        <v>2574</v>
      </c>
      <c r="L5" s="161">
        <f>'Table 7'!L5-'Table 8'!L5</f>
        <v>2680</v>
      </c>
      <c r="M5" s="161">
        <f>'Table 7'!M5-'Table 8'!M5</f>
        <v>7525</v>
      </c>
      <c r="N5" s="729"/>
    </row>
    <row r="6" spans="1:14" ht="10.5" customHeight="1">
      <c r="A6" s="21" t="s">
        <v>129</v>
      </c>
      <c r="B6" s="27"/>
      <c r="C6" s="177">
        <f>'Table 7'!C6-'Table 8'!C6</f>
        <v>4572</v>
      </c>
      <c r="D6" s="177">
        <f>'Table 7'!D6-'Table 8'!D6</f>
        <v>3856</v>
      </c>
      <c r="E6" s="177">
        <f>'Table 7'!E6-'Table 8'!E6</f>
        <v>1091</v>
      </c>
      <c r="F6" s="177">
        <f>'Table 7'!F6-'Table 8'!F6</f>
        <v>965</v>
      </c>
      <c r="G6" s="177">
        <f>'Table 7'!G6-'Table 8'!G6</f>
        <v>919</v>
      </c>
      <c r="H6" s="177">
        <f>'Table 7'!H6-'Table 8'!H6</f>
        <v>2975</v>
      </c>
      <c r="I6" s="177">
        <f>'Table 7'!I6-'Table 8'!I6</f>
        <v>881</v>
      </c>
      <c r="J6" s="177">
        <f>'Table 7'!J6-'Table 8'!J6</f>
        <v>1013</v>
      </c>
      <c r="K6" s="177">
        <f>'Table 7'!K6-'Table 8'!K6</f>
        <v>898</v>
      </c>
      <c r="L6" s="177">
        <f>'Table 7'!L6-'Table 8'!L6</f>
        <v>728</v>
      </c>
      <c r="M6" s="177">
        <f>'Table 7'!M6-'Table 8'!M6</f>
        <v>2639</v>
      </c>
      <c r="N6" s="729"/>
    </row>
    <row r="7" spans="1:14" ht="10.5" customHeight="1">
      <c r="A7" s="21"/>
      <c r="B7" s="26" t="s">
        <v>39</v>
      </c>
      <c r="C7" s="179">
        <f>'Table 7'!C7-'Table 8'!C7</f>
        <v>11</v>
      </c>
      <c r="D7" s="179">
        <f>'Table 7'!D7-'Table 8'!D7</f>
        <v>16</v>
      </c>
      <c r="E7" s="179">
        <f>'Table 7'!E7-'Table 8'!E7</f>
        <v>2</v>
      </c>
      <c r="F7" s="345">
        <f>'Table 7'!F7-'Table 8'!F7</f>
        <v>0</v>
      </c>
      <c r="G7" s="178">
        <f>'Table 7'!G7-'Table 8'!G7</f>
        <v>9</v>
      </c>
      <c r="H7" s="556">
        <f>'Table 7'!H7-'Table 8'!H7</f>
        <v>11</v>
      </c>
      <c r="I7" s="178">
        <f>'Table 7'!I7-'Table 8'!I7</f>
        <v>5</v>
      </c>
      <c r="J7" s="178">
        <f>'Table 7'!J7-'Table 8'!J7</f>
        <v>1</v>
      </c>
      <c r="K7" s="345">
        <v>2680</v>
      </c>
      <c r="L7" s="345">
        <v>2681</v>
      </c>
      <c r="M7" s="556">
        <f>'Table 7'!M7-'Table 8'!M7</f>
        <v>1</v>
      </c>
      <c r="N7" s="729"/>
    </row>
    <row r="8" spans="1:14" ht="11.25" customHeight="1">
      <c r="A8" s="10"/>
      <c r="B8" s="27" t="s">
        <v>11</v>
      </c>
      <c r="C8" s="178">
        <f>'Table 7'!C8-'Table 8'!C8</f>
        <v>177</v>
      </c>
      <c r="D8" s="178">
        <f>'Table 7'!D8-'Table 8'!D8</f>
        <v>12</v>
      </c>
      <c r="E8" s="178">
        <f>'Table 7'!E8-'Table 8'!E8</f>
        <v>3</v>
      </c>
      <c r="F8" s="345">
        <f>'Table 7'!F8-'Table 8'!F8</f>
        <v>0</v>
      </c>
      <c r="G8" s="178">
        <f>'Table 7'!G8-'Table 8'!G8</f>
        <v>1</v>
      </c>
      <c r="H8" s="556">
        <f>'Table 7'!H8-'Table 8'!H8</f>
        <v>4</v>
      </c>
      <c r="I8" s="178">
        <f>'Table 7'!I8-'Table 8'!I8</f>
        <v>8</v>
      </c>
      <c r="J8" s="178">
        <f>'Table 7'!J8-'Table 8'!J8</f>
        <v>6</v>
      </c>
      <c r="K8" s="178">
        <f>'Table 7'!K8-'Table 8'!K8</f>
        <v>9</v>
      </c>
      <c r="L8" s="178">
        <f>'Table 7'!L8-'Table 8'!L8</f>
        <v>25</v>
      </c>
      <c r="M8" s="556">
        <f>'Table 7'!M8-'Table 8'!M8</f>
        <v>40</v>
      </c>
      <c r="N8" s="729"/>
    </row>
    <row r="9" spans="1:14" ht="11.25" customHeight="1">
      <c r="A9" s="10"/>
      <c r="B9" s="225" t="s">
        <v>287</v>
      </c>
      <c r="C9" s="178">
        <f>'Table 7'!C9-'Table 8'!C9</f>
        <v>287</v>
      </c>
      <c r="D9" s="178">
        <f>'Table 7'!D9-'Table 8'!D9</f>
        <v>290</v>
      </c>
      <c r="E9" s="178">
        <f>'Table 7'!E9-'Table 8'!E9</f>
        <v>32</v>
      </c>
      <c r="F9" s="178">
        <f>'Table 7'!F9-'Table 8'!F9</f>
        <v>90</v>
      </c>
      <c r="G9" s="178">
        <f>'Table 7'!G9-'Table 8'!G9</f>
        <v>70</v>
      </c>
      <c r="H9" s="556">
        <f>'Table 7'!H9-'Table 8'!H9</f>
        <v>192</v>
      </c>
      <c r="I9" s="178">
        <f>'Table 7'!I9-'Table 8'!I9</f>
        <v>98</v>
      </c>
      <c r="J9" s="178">
        <f>'Table 7'!J9-'Table 8'!J9</f>
        <v>45</v>
      </c>
      <c r="K9" s="178">
        <f>'Table 7'!K9-'Table 8'!K9</f>
        <v>64</v>
      </c>
      <c r="L9" s="178">
        <f>'Table 7'!L9-'Table 8'!L9</f>
        <v>27</v>
      </c>
      <c r="M9" s="556">
        <f>'Table 7'!M9-'Table 8'!M9</f>
        <v>136</v>
      </c>
      <c r="N9" s="729"/>
    </row>
    <row r="10" spans="1:14" ht="10.5" customHeight="1">
      <c r="A10" s="10"/>
      <c r="B10" s="27" t="s">
        <v>12</v>
      </c>
      <c r="C10" s="178">
        <f>'Table 7'!C10-'Table 8'!C10</f>
        <v>1867</v>
      </c>
      <c r="D10" s="178">
        <f>'Table 7'!D10-'Table 8'!D10</f>
        <v>1238</v>
      </c>
      <c r="E10" s="178">
        <f>'Table 7'!E10-'Table 8'!E10</f>
        <v>446</v>
      </c>
      <c r="F10" s="178">
        <f>'Table 7'!F10-'Table 8'!F10</f>
        <v>293</v>
      </c>
      <c r="G10" s="178">
        <f>'Table 7'!G10-'Table 8'!G10</f>
        <v>278</v>
      </c>
      <c r="H10" s="556">
        <f>'Table 7'!H10-'Table 8'!H10</f>
        <v>1017</v>
      </c>
      <c r="I10" s="178">
        <f>'Table 7'!I10-'Table 8'!I10</f>
        <v>221</v>
      </c>
      <c r="J10" s="178">
        <f>'Table 7'!J10-'Table 8'!J10</f>
        <v>293</v>
      </c>
      <c r="K10" s="178">
        <f>'Table 7'!K10-'Table 8'!K10</f>
        <v>326</v>
      </c>
      <c r="L10" s="178">
        <f>'Table 7'!L10-'Table 8'!L10</f>
        <v>248</v>
      </c>
      <c r="M10" s="556">
        <f>'Table 7'!M10-'Table 8'!M10</f>
        <v>867</v>
      </c>
      <c r="N10" s="729"/>
    </row>
    <row r="11" spans="1:14" ht="10.5" customHeight="1">
      <c r="A11" s="10"/>
      <c r="B11" s="27" t="s">
        <v>13</v>
      </c>
      <c r="C11" s="178">
        <f>'Table 7'!C11-'Table 8'!C11</f>
        <v>60</v>
      </c>
      <c r="D11" s="178">
        <f>'Table 7'!D11-'Table 8'!D11</f>
        <v>298</v>
      </c>
      <c r="E11" s="178">
        <f>'Table 7'!E11-'Table 8'!E11</f>
        <v>68</v>
      </c>
      <c r="F11" s="178">
        <f>'Table 7'!F11-'Table 8'!F11</f>
        <v>101</v>
      </c>
      <c r="G11" s="178">
        <f>'Table 7'!G11-'Table 8'!G11</f>
        <v>101</v>
      </c>
      <c r="H11" s="556">
        <f>'Table 7'!H11-'Table 8'!H11</f>
        <v>270</v>
      </c>
      <c r="I11" s="178">
        <f>'Table 7'!I11-'Table 8'!I11</f>
        <v>28</v>
      </c>
      <c r="J11" s="178">
        <f>'Table 7'!J11-'Table 8'!J11</f>
        <v>15</v>
      </c>
      <c r="K11" s="178">
        <f>'Table 7'!K11-'Table 8'!K11</f>
        <v>27</v>
      </c>
      <c r="L11" s="178">
        <f>'Table 7'!L11-'Table 8'!L11</f>
        <v>28</v>
      </c>
      <c r="M11" s="556">
        <f>'Table 7'!M11-'Table 8'!M11</f>
        <v>70</v>
      </c>
      <c r="N11" s="729"/>
    </row>
    <row r="12" spans="1:14" ht="10.5" customHeight="1">
      <c r="A12" s="10"/>
      <c r="B12" s="27" t="s">
        <v>14</v>
      </c>
      <c r="C12" s="178">
        <f>'Table 7'!C12-'Table 8'!C12</f>
        <v>902</v>
      </c>
      <c r="D12" s="178">
        <f>'Table 7'!D12-'Table 8'!D12</f>
        <v>593</v>
      </c>
      <c r="E12" s="178">
        <f>'Table 7'!E12-'Table 8'!E12</f>
        <v>194</v>
      </c>
      <c r="F12" s="178">
        <f>'Table 7'!F12-'Table 8'!F12</f>
        <v>171</v>
      </c>
      <c r="G12" s="178">
        <f>'Table 7'!G12-'Table 8'!G12</f>
        <v>81</v>
      </c>
      <c r="H12" s="556">
        <f>'Table 7'!H12-'Table 8'!H12</f>
        <v>446</v>
      </c>
      <c r="I12" s="178">
        <f>'Table 7'!I12-'Table 8'!I12</f>
        <v>147</v>
      </c>
      <c r="J12" s="178">
        <f>'Table 7'!J12-'Table 8'!J12</f>
        <v>172</v>
      </c>
      <c r="K12" s="178">
        <f>'Table 7'!K12-'Table 8'!K12</f>
        <v>130</v>
      </c>
      <c r="L12" s="178">
        <f>'Table 7'!L12-'Table 8'!L12</f>
        <v>88</v>
      </c>
      <c r="M12" s="556">
        <f>'Table 7'!M12-'Table 8'!M12</f>
        <v>390</v>
      </c>
      <c r="N12" s="729"/>
    </row>
    <row r="13" spans="1:14" ht="10.5" customHeight="1">
      <c r="A13" s="10"/>
      <c r="B13" s="27" t="s">
        <v>15</v>
      </c>
      <c r="C13" s="178">
        <f>'Table 7'!C13-'Table 8'!C13</f>
        <v>157</v>
      </c>
      <c r="D13" s="178">
        <f>'Table 7'!D13-'Table 8'!D13</f>
        <v>18</v>
      </c>
      <c r="E13" s="178">
        <f>'Table 7'!E13-'Table 8'!E13</f>
        <v>6</v>
      </c>
      <c r="F13" s="178">
        <f>'Table 7'!F13-'Table 8'!F13</f>
        <v>2</v>
      </c>
      <c r="G13" s="178">
        <f>'Table 7'!G13-'Table 8'!G13</f>
        <v>9</v>
      </c>
      <c r="H13" s="556">
        <f>'Table 7'!H13-'Table 8'!H13</f>
        <v>17</v>
      </c>
      <c r="I13" s="178">
        <f>'Table 7'!I13-'Table 8'!I13</f>
        <v>1</v>
      </c>
      <c r="J13" s="178">
        <f>'Table 7'!J13-'Table 8'!J13</f>
        <v>7</v>
      </c>
      <c r="K13" s="178">
        <f>'Table 7'!K13-'Table 8'!K13</f>
        <v>33</v>
      </c>
      <c r="L13" s="178">
        <f>'Table 7'!L13-'Table 8'!L13</f>
        <v>39</v>
      </c>
      <c r="M13" s="556">
        <f>'Table 7'!M13-'Table 8'!M13</f>
        <v>79</v>
      </c>
      <c r="N13" s="729"/>
    </row>
    <row r="14" spans="1:14" ht="10.5" customHeight="1">
      <c r="A14" s="10"/>
      <c r="B14" s="27" t="s">
        <v>16</v>
      </c>
      <c r="C14" s="178">
        <f>'Table 7'!C14-'Table 8'!C14</f>
        <v>66</v>
      </c>
      <c r="D14" s="178">
        <f>'Table 7'!D14-'Table 8'!D14</f>
        <v>116</v>
      </c>
      <c r="E14" s="178">
        <f>'Table 7'!E14-'Table 8'!E14</f>
        <v>21</v>
      </c>
      <c r="F14" s="178">
        <f>'Table 7'!F14-'Table 8'!F14</f>
        <v>32</v>
      </c>
      <c r="G14" s="178">
        <f>'Table 7'!G14-'Table 8'!G14</f>
        <v>30</v>
      </c>
      <c r="H14" s="556">
        <f>'Table 7'!H14-'Table 8'!H14</f>
        <v>83</v>
      </c>
      <c r="I14" s="178">
        <f>'Table 7'!I14-'Table 8'!I14</f>
        <v>33</v>
      </c>
      <c r="J14" s="178">
        <f>'Table 7'!J14-'Table 8'!J14</f>
        <v>28</v>
      </c>
      <c r="K14" s="178">
        <f>'Table 7'!K14-'Table 8'!K14</f>
        <v>1</v>
      </c>
      <c r="L14" s="178">
        <f>'Table 7'!L14-'Table 8'!L14</f>
        <v>28</v>
      </c>
      <c r="M14" s="556">
        <f>'Table 7'!M14-'Table 8'!M14</f>
        <v>57</v>
      </c>
      <c r="N14" s="729"/>
    </row>
    <row r="15" spans="1:14" ht="10.5" customHeight="1">
      <c r="A15" s="10"/>
      <c r="B15" s="27" t="s">
        <v>19</v>
      </c>
      <c r="C15" s="178">
        <f>'Table 7'!C15-'Table 8'!C15</f>
        <v>463</v>
      </c>
      <c r="D15" s="178">
        <f>'Table 7'!D15-'Table 8'!D15</f>
        <v>613</v>
      </c>
      <c r="E15" s="178">
        <f>'Table 7'!E15-'Table 8'!E15</f>
        <v>123</v>
      </c>
      <c r="F15" s="178">
        <f>'Table 7'!F15-'Table 8'!F15</f>
        <v>111</v>
      </c>
      <c r="G15" s="178">
        <f>'Table 7'!G15-'Table 8'!G15</f>
        <v>207</v>
      </c>
      <c r="H15" s="556">
        <f>'Table 7'!H15-'Table 8'!H15</f>
        <v>441</v>
      </c>
      <c r="I15" s="178">
        <f>'Table 7'!I15-'Table 8'!I15</f>
        <v>172</v>
      </c>
      <c r="J15" s="178">
        <f>'Table 7'!J15-'Table 8'!J15</f>
        <v>312</v>
      </c>
      <c r="K15" s="178">
        <f>'Table 7'!K15-'Table 8'!K15</f>
        <v>137</v>
      </c>
      <c r="L15" s="178">
        <f>'Table 7'!L15-'Table 8'!L15</f>
        <v>164</v>
      </c>
      <c r="M15" s="556">
        <f>'Table 7'!M15-'Table 8'!M15</f>
        <v>613</v>
      </c>
      <c r="N15" s="729"/>
    </row>
    <row r="16" spans="1:14" ht="10.5" customHeight="1">
      <c r="A16" s="10"/>
      <c r="B16" s="27" t="s">
        <v>31</v>
      </c>
      <c r="C16" s="178">
        <f>'Table 7'!C16-'Table 8'!C16</f>
        <v>102</v>
      </c>
      <c r="D16" s="178">
        <f>'Table 7'!D16-'Table 8'!D16</f>
        <v>174</v>
      </c>
      <c r="E16" s="178">
        <f>'Table 7'!E16-'Table 8'!E16</f>
        <v>47</v>
      </c>
      <c r="F16" s="178">
        <f>'Table 7'!F16-'Table 8'!F16</f>
        <v>32</v>
      </c>
      <c r="G16" s="178">
        <f>'Table 7'!G16-'Table 8'!G16</f>
        <v>40</v>
      </c>
      <c r="H16" s="556">
        <f>'Table 7'!H16-'Table 8'!H16</f>
        <v>119</v>
      </c>
      <c r="I16" s="178">
        <f>'Table 7'!I16-'Table 8'!I16</f>
        <v>55</v>
      </c>
      <c r="J16" s="178">
        <f>'Table 7'!J16-'Table 8'!J16</f>
        <v>54</v>
      </c>
      <c r="K16" s="178">
        <f>'Table 7'!K16-'Table 8'!K16</f>
        <v>23</v>
      </c>
      <c r="L16" s="178">
        <f>'Table 7'!L16-'Table 8'!L16</f>
        <v>7</v>
      </c>
      <c r="M16" s="556">
        <f>'Table 7'!M16-'Table 8'!M16</f>
        <v>84</v>
      </c>
      <c r="N16" s="729"/>
    </row>
    <row r="17" spans="1:14" ht="10.5" customHeight="1">
      <c r="A17" s="10"/>
      <c r="B17" s="27" t="s">
        <v>18</v>
      </c>
      <c r="C17" s="178">
        <f>'Table 7'!C17-'Table 8'!C17</f>
        <v>253</v>
      </c>
      <c r="D17" s="178">
        <f>'Table 7'!D17-'Table 8'!D17</f>
        <v>154</v>
      </c>
      <c r="E17" s="178">
        <f>'Table 7'!E17-'Table 8'!E17</f>
        <v>41</v>
      </c>
      <c r="F17" s="178">
        <f>'Table 7'!F17-'Table 8'!F17</f>
        <v>45</v>
      </c>
      <c r="G17" s="178">
        <f>'Table 7'!G17-'Table 8'!G17</f>
        <v>40</v>
      </c>
      <c r="H17" s="556">
        <f>'Table 7'!H17-'Table 8'!H17</f>
        <v>126</v>
      </c>
      <c r="I17" s="178">
        <f>'Table 7'!I17-'Table 8'!I17</f>
        <v>28</v>
      </c>
      <c r="J17" s="178">
        <f>'Table 7'!J17-'Table 8'!J17</f>
        <v>34</v>
      </c>
      <c r="K17" s="178">
        <f>'Table 7'!K17-'Table 8'!K17</f>
        <v>80</v>
      </c>
      <c r="L17" s="178">
        <f>'Table 7'!L17-'Table 8'!L17</f>
        <v>25</v>
      </c>
      <c r="M17" s="556">
        <f>'Table 7'!M17-'Table 8'!M17</f>
        <v>139</v>
      </c>
      <c r="N17" s="729"/>
    </row>
    <row r="18" spans="1:14" ht="10.5" customHeight="1">
      <c r="A18" s="10"/>
      <c r="B18" s="27" t="s">
        <v>20</v>
      </c>
      <c r="C18" s="178">
        <f>'Table 7'!C18-'Table 8'!C18</f>
        <v>227</v>
      </c>
      <c r="D18" s="178">
        <f>'Table 7'!D18-'Table 8'!D18</f>
        <v>334</v>
      </c>
      <c r="E18" s="178">
        <f>'Table 7'!E18-'Table 8'!E18</f>
        <v>108</v>
      </c>
      <c r="F18" s="178">
        <f>'Table 7'!F18-'Table 8'!F18</f>
        <v>88</v>
      </c>
      <c r="G18" s="178">
        <f>'Table 7'!G18-'Table 8'!G18</f>
        <v>53</v>
      </c>
      <c r="H18" s="556">
        <f>'Table 7'!H18-'Table 8'!H18</f>
        <v>249</v>
      </c>
      <c r="I18" s="178">
        <f>'Table 7'!I18-'Table 8'!I18</f>
        <v>85</v>
      </c>
      <c r="J18" s="178">
        <f>'Table 7'!J18-'Table 8'!J18</f>
        <v>46</v>
      </c>
      <c r="K18" s="178">
        <f>'Table 7'!K18-'Table 8'!K18</f>
        <v>68</v>
      </c>
      <c r="L18" s="178">
        <f>'Table 7'!L18-'Table 8'!L18</f>
        <v>49</v>
      </c>
      <c r="M18" s="556">
        <f>'Table 7'!M18-'Table 8'!M18</f>
        <v>163</v>
      </c>
      <c r="N18" s="729"/>
    </row>
    <row r="19" spans="1:14" ht="11.25" customHeight="1">
      <c r="A19" s="21" t="s">
        <v>130</v>
      </c>
      <c r="B19" s="27"/>
      <c r="C19" s="177">
        <f>'Table 7'!C19-'Table 8'!C19</f>
        <v>4249</v>
      </c>
      <c r="D19" s="177">
        <f>'Table 7'!D19-'Table 8'!D19</f>
        <v>3740</v>
      </c>
      <c r="E19" s="177">
        <f>'Table 7'!E19-'Table 8'!E19</f>
        <v>629</v>
      </c>
      <c r="F19" s="177">
        <f>'Table 7'!F19-'Table 8'!F19</f>
        <v>725</v>
      </c>
      <c r="G19" s="177">
        <f>'Table 7'!G19-'Table 8'!G19</f>
        <v>1501</v>
      </c>
      <c r="H19" s="177">
        <f>'Table 7'!H19-'Table 8'!H19</f>
        <v>2855</v>
      </c>
      <c r="I19" s="177">
        <f>'Table 7'!I19-'Table 8'!I19</f>
        <v>885</v>
      </c>
      <c r="J19" s="177">
        <f>'Table 7'!J19-'Table 8'!J19</f>
        <v>370</v>
      </c>
      <c r="K19" s="177">
        <f>'Table 7'!K19-'Table 8'!K19</f>
        <v>499</v>
      </c>
      <c r="L19" s="177">
        <f>'Table 7'!L19-'Table 8'!L19</f>
        <v>640</v>
      </c>
      <c r="M19" s="177">
        <f>'Table 7'!M19-'Table 8'!M19</f>
        <v>1509</v>
      </c>
      <c r="N19" s="729"/>
    </row>
    <row r="20" spans="1:14" ht="10.5" customHeight="1">
      <c r="A20" s="21"/>
      <c r="B20" s="27" t="s">
        <v>152</v>
      </c>
      <c r="C20" s="178">
        <f>'Table 7'!C20-'Table 8'!C20</f>
        <v>105</v>
      </c>
      <c r="D20" s="178">
        <f>'Table 7'!D20-'Table 8'!D20</f>
        <v>208</v>
      </c>
      <c r="E20" s="178">
        <f>'Table 7'!E20-'Table 8'!E20</f>
        <v>58</v>
      </c>
      <c r="F20" s="178">
        <f>'Table 7'!F20-'Table 8'!F20</f>
        <v>44</v>
      </c>
      <c r="G20" s="178">
        <f>'Table 7'!G20-'Table 8'!G20</f>
        <v>12</v>
      </c>
      <c r="H20" s="556">
        <f>'Table 7'!H20-'Table 8'!H20</f>
        <v>114</v>
      </c>
      <c r="I20" s="178">
        <f>'Table 7'!I20-'Table 8'!I20</f>
        <v>94</v>
      </c>
      <c r="J20" s="178">
        <f>'Table 7'!J20-'Table 8'!J20</f>
        <v>10</v>
      </c>
      <c r="K20" s="178">
        <f>'Table 7'!K20-'Table 8'!K20</f>
        <v>36</v>
      </c>
      <c r="L20" s="178">
        <f>'Table 7'!L20-'Table 8'!L20</f>
        <v>58</v>
      </c>
      <c r="M20" s="556">
        <f>'Table 7'!M20-'Table 8'!M20</f>
        <v>104</v>
      </c>
      <c r="N20" s="729"/>
    </row>
    <row r="21" spans="1:14" ht="15" customHeight="1">
      <c r="A21" s="10"/>
      <c r="B21" s="27" t="s">
        <v>208</v>
      </c>
      <c r="C21" s="178">
        <f>'Table 7'!C21-'Table 8'!C21</f>
        <v>96</v>
      </c>
      <c r="D21" s="178">
        <f>'Table 7'!D21-'Table 8'!D21</f>
        <v>45</v>
      </c>
      <c r="E21" s="178">
        <f>'Table 7'!E21-'Table 8'!E21</f>
        <v>8</v>
      </c>
      <c r="F21" s="178">
        <f>'Table 7'!F21-'Table 8'!F21</f>
        <v>5</v>
      </c>
      <c r="G21" s="178">
        <f>'Table 7'!G21-'Table 8'!G21</f>
        <v>16</v>
      </c>
      <c r="H21" s="556">
        <f>'Table 7'!H21-'Table 8'!H21</f>
        <v>29</v>
      </c>
      <c r="I21" s="178">
        <f>'Table 7'!I21-'Table 8'!I21</f>
        <v>16</v>
      </c>
      <c r="J21" s="178">
        <f>'Table 7'!J21-'Table 8'!J21</f>
        <v>17</v>
      </c>
      <c r="K21" s="178">
        <f>'Table 7'!K21-'Table 8'!K21</f>
        <v>21</v>
      </c>
      <c r="L21" s="178">
        <f>'Table 7'!L21-'Table 8'!L21</f>
        <v>26</v>
      </c>
      <c r="M21" s="556">
        <f>'Table 7'!M21-'Table 8'!M21</f>
        <v>64</v>
      </c>
      <c r="N21" s="729"/>
    </row>
    <row r="22" spans="1:14" ht="10.5" customHeight="1">
      <c r="A22" s="10"/>
      <c r="B22" s="27" t="s">
        <v>23</v>
      </c>
      <c r="C22" s="178">
        <f>'Table 7'!C22-'Table 8'!C22</f>
        <v>195</v>
      </c>
      <c r="D22" s="178">
        <f>'Table 7'!D22-'Table 8'!D22</f>
        <v>306</v>
      </c>
      <c r="E22" s="178">
        <f>'Table 7'!E22-'Table 8'!E22</f>
        <v>47</v>
      </c>
      <c r="F22" s="178">
        <f>'Table 7'!F22-'Table 8'!F22</f>
        <v>87</v>
      </c>
      <c r="G22" s="178">
        <f>'Table 7'!G22-'Table 8'!G22</f>
        <v>100</v>
      </c>
      <c r="H22" s="556">
        <f>'Table 7'!H22-'Table 8'!H22</f>
        <v>234</v>
      </c>
      <c r="I22" s="178">
        <f>'Table 7'!I22-'Table 8'!I22</f>
        <v>72</v>
      </c>
      <c r="J22" s="178">
        <f>'Table 7'!J22-'Table 8'!J22</f>
        <v>40</v>
      </c>
      <c r="K22" s="178">
        <f>'Table 7'!K22-'Table 8'!K22</f>
        <v>64</v>
      </c>
      <c r="L22" s="178">
        <f>'Table 7'!L22-'Table 8'!L22</f>
        <v>47</v>
      </c>
      <c r="M22" s="556">
        <f>'Table 7'!M22-'Table 8'!M22</f>
        <v>151</v>
      </c>
      <c r="N22" s="729"/>
    </row>
    <row r="23" spans="1:14" ht="10.5" customHeight="1">
      <c r="A23" s="10"/>
      <c r="B23" s="27" t="s">
        <v>30</v>
      </c>
      <c r="C23" s="178">
        <f>'Table 7'!C23-'Table 8'!C23</f>
        <v>256</v>
      </c>
      <c r="D23" s="178">
        <f>'Table 7'!D23-'Table 8'!D23</f>
        <v>216</v>
      </c>
      <c r="E23" s="178">
        <f>'Table 7'!E23-'Table 8'!E23</f>
        <v>48</v>
      </c>
      <c r="F23" s="178">
        <f>'Table 7'!F23-'Table 8'!F23</f>
        <v>55</v>
      </c>
      <c r="G23" s="178">
        <f>'Table 7'!G23-'Table 8'!G23</f>
        <v>40</v>
      </c>
      <c r="H23" s="556">
        <f>'Table 7'!H23-'Table 8'!H23</f>
        <v>143</v>
      </c>
      <c r="I23" s="178">
        <f>'Table 7'!I23-'Table 8'!I23</f>
        <v>73</v>
      </c>
      <c r="J23" s="178">
        <f>'Table 7'!J23-'Table 8'!J23</f>
        <v>35</v>
      </c>
      <c r="K23" s="178">
        <f>'Table 7'!K23-'Table 8'!K23</f>
        <v>85</v>
      </c>
      <c r="L23" s="178">
        <f>'Table 7'!L23-'Table 8'!L23</f>
        <v>65</v>
      </c>
      <c r="M23" s="556">
        <f>'Table 7'!M23-'Table 8'!M23</f>
        <v>185</v>
      </c>
      <c r="N23" s="729"/>
    </row>
    <row r="24" spans="1:14" ht="10.5" customHeight="1">
      <c r="A24" s="10"/>
      <c r="B24" s="27" t="s">
        <v>241</v>
      </c>
      <c r="C24" s="178">
        <f>'Table 7'!C24-'Table 8'!C24</f>
        <v>214</v>
      </c>
      <c r="D24" s="178">
        <f>'Table 7'!D24-'Table 8'!D24</f>
        <v>158</v>
      </c>
      <c r="E24" s="178">
        <f>'Table 7'!E24-'Table 8'!E24</f>
        <v>35</v>
      </c>
      <c r="F24" s="178">
        <f>'Table 7'!F24-'Table 8'!F24</f>
        <v>33</v>
      </c>
      <c r="G24" s="178">
        <f>'Table 7'!G24-'Table 8'!G24</f>
        <v>58</v>
      </c>
      <c r="H24" s="556">
        <f>'Table 7'!H24-'Table 8'!H24</f>
        <v>126</v>
      </c>
      <c r="I24" s="178">
        <f>'Table 7'!I24-'Table 8'!I24</f>
        <v>32</v>
      </c>
      <c r="J24" s="178">
        <f>'Table 7'!J24-'Table 8'!J24</f>
        <v>27</v>
      </c>
      <c r="K24" s="178">
        <f>'Table 7'!K24-'Table 8'!K24</f>
        <v>36</v>
      </c>
      <c r="L24" s="178">
        <f>'Table 7'!L24-'Table 8'!L24</f>
        <v>66</v>
      </c>
      <c r="M24" s="556">
        <f>'Table 7'!M24-'Table 8'!M24</f>
        <v>129</v>
      </c>
      <c r="N24" s="729"/>
    </row>
    <row r="25" spans="1:14" ht="10.5" customHeight="1">
      <c r="A25" s="10"/>
      <c r="B25" s="27" t="s">
        <v>291</v>
      </c>
      <c r="C25" s="178">
        <f>'Table 7'!C25-'Table 8'!C25</f>
        <v>110</v>
      </c>
      <c r="D25" s="178">
        <f>'Table 7'!D25-'Table 8'!D25</f>
        <v>133</v>
      </c>
      <c r="E25" s="178">
        <f>'Table 7'!E25-'Table 8'!E25</f>
        <v>18</v>
      </c>
      <c r="F25" s="178">
        <f>'Table 7'!F25-'Table 8'!F25</f>
        <v>1</v>
      </c>
      <c r="G25" s="178">
        <f>'Table 7'!G25-'Table 8'!G25</f>
        <v>76</v>
      </c>
      <c r="H25" s="556">
        <f>'Table 7'!H25-'Table 8'!H25</f>
        <v>95</v>
      </c>
      <c r="I25" s="178">
        <f>'Table 7'!I25-'Table 8'!I25</f>
        <v>38</v>
      </c>
      <c r="J25" s="178">
        <f>'Table 7'!J25-'Table 8'!J25</f>
        <v>40</v>
      </c>
      <c r="K25" s="178">
        <f>'Table 7'!K25-'Table 8'!K25</f>
        <v>78</v>
      </c>
      <c r="L25" s="178">
        <f>'Table 7'!L25-'Table 8'!L25</f>
        <v>1</v>
      </c>
      <c r="M25" s="556">
        <f>'Table 7'!M25-'Table 8'!M25</f>
        <v>119</v>
      </c>
      <c r="N25" s="729"/>
    </row>
    <row r="26" spans="1:14" ht="10.5" customHeight="1">
      <c r="A26" s="10"/>
      <c r="B26" s="27" t="s">
        <v>26</v>
      </c>
      <c r="C26" s="178">
        <f>'Table 7'!C26-'Table 8'!C26</f>
        <v>235</v>
      </c>
      <c r="D26" s="178">
        <f>'Table 7'!D26-'Table 8'!D26</f>
        <v>209</v>
      </c>
      <c r="E26" s="178">
        <f>'Table 7'!E26-'Table 8'!E26</f>
        <v>45</v>
      </c>
      <c r="F26" s="178">
        <f>'Table 7'!F26-'Table 8'!F26</f>
        <v>39</v>
      </c>
      <c r="G26" s="178">
        <f>'Table 7'!G26-'Table 8'!G26</f>
        <v>69</v>
      </c>
      <c r="H26" s="556">
        <f>'Table 7'!H26-'Table 8'!H26</f>
        <v>153</v>
      </c>
      <c r="I26" s="178">
        <f>'Table 7'!I26-'Table 8'!I26</f>
        <v>56</v>
      </c>
      <c r="J26" s="178">
        <f>'Table 7'!J26-'Table 8'!J26</f>
        <v>25</v>
      </c>
      <c r="K26" s="178">
        <f>'Table 7'!K26-'Table 8'!K26</f>
        <v>48</v>
      </c>
      <c r="L26" s="178">
        <f>'Table 7'!L26-'Table 8'!L26</f>
        <v>91</v>
      </c>
      <c r="M26" s="556">
        <f>'Table 7'!M26-'Table 8'!M26</f>
        <v>164</v>
      </c>
      <c r="N26" s="729"/>
    </row>
    <row r="27" spans="1:14" ht="10.5" customHeight="1">
      <c r="A27" s="10"/>
      <c r="B27" s="27" t="s">
        <v>242</v>
      </c>
      <c r="C27" s="178">
        <f>'Table 7'!C27-'Table 8'!C27</f>
        <v>212</v>
      </c>
      <c r="D27" s="178">
        <f>'Table 7'!D27-'Table 8'!D27</f>
        <v>385</v>
      </c>
      <c r="E27" s="178">
        <f>'Table 7'!E27-'Table 8'!E27</f>
        <v>54</v>
      </c>
      <c r="F27" s="178">
        <f>'Table 7'!F27-'Table 8'!F27</f>
        <v>113</v>
      </c>
      <c r="G27" s="178">
        <f>'Table 7'!G27-'Table 8'!G27</f>
        <v>186</v>
      </c>
      <c r="H27" s="556">
        <f>'Table 7'!H27-'Table 8'!H27</f>
        <v>353</v>
      </c>
      <c r="I27" s="178">
        <f>'Table 7'!I27-'Table 8'!I27</f>
        <v>32</v>
      </c>
      <c r="J27" s="178">
        <f>'Table 7'!J27-'Table 8'!J27</f>
        <v>66</v>
      </c>
      <c r="K27" s="178">
        <f>'Table 7'!K27-'Table 8'!K27</f>
        <v>32</v>
      </c>
      <c r="L27" s="178">
        <f>'Table 7'!L27-'Table 8'!L27</f>
        <v>39</v>
      </c>
      <c r="M27" s="556">
        <f>'Table 7'!M27-'Table 8'!M27</f>
        <v>137</v>
      </c>
      <c r="N27" s="729"/>
    </row>
    <row r="28" spans="1:14" ht="10.5" customHeight="1">
      <c r="A28" s="10"/>
      <c r="B28" s="27" t="s">
        <v>66</v>
      </c>
      <c r="C28" s="178">
        <f>'Table 7'!C28-'Table 8'!C28</f>
        <v>2429</v>
      </c>
      <c r="D28" s="178">
        <f>'Table 7'!D28-'Table 8'!D28</f>
        <v>1788</v>
      </c>
      <c r="E28" s="178">
        <f>'Table 7'!E28-'Table 8'!E28</f>
        <v>253</v>
      </c>
      <c r="F28" s="178">
        <f>'Table 7'!F28-'Table 8'!F28</f>
        <v>305</v>
      </c>
      <c r="G28" s="178">
        <f>'Table 7'!G28-'Table 8'!G28</f>
        <v>856</v>
      </c>
      <c r="H28" s="556">
        <f>'Table 7'!H28-'Table 8'!H28</f>
        <v>1414</v>
      </c>
      <c r="I28" s="178">
        <f>'Table 7'!I28-'Table 8'!I28</f>
        <v>374</v>
      </c>
      <c r="J28" s="178">
        <f>'Table 7'!J28-'Table 8'!J28</f>
        <v>19</v>
      </c>
      <c r="K28" s="178">
        <f>'Table 7'!K28-'Table 8'!K28</f>
        <v>48</v>
      </c>
      <c r="L28" s="178">
        <f>'Table 7'!L28-'Table 8'!L28</f>
        <v>45</v>
      </c>
      <c r="M28" s="556">
        <f>'Table 7'!M28-'Table 8'!M28</f>
        <v>112</v>
      </c>
      <c r="N28" s="729"/>
    </row>
    <row r="29" spans="1:14" ht="10.5" customHeight="1">
      <c r="A29" s="10"/>
      <c r="B29" s="26" t="s">
        <v>20</v>
      </c>
      <c r="C29" s="178">
        <f>'Table 7'!C29-'Table 8'!C29</f>
        <v>397</v>
      </c>
      <c r="D29" s="178">
        <f>'Table 7'!D29-'Table 8'!D29</f>
        <v>292</v>
      </c>
      <c r="E29" s="178">
        <f>'Table 7'!E29-'Table 8'!E29</f>
        <v>63</v>
      </c>
      <c r="F29" s="178">
        <f>'Table 7'!F29-'Table 8'!F29</f>
        <v>43</v>
      </c>
      <c r="G29" s="178">
        <f>'Table 7'!G29-'Table 8'!G29</f>
        <v>88</v>
      </c>
      <c r="H29" s="556">
        <f>'Table 7'!H29-'Table 8'!H29</f>
        <v>194</v>
      </c>
      <c r="I29" s="178">
        <f>'Table 7'!I29-'Table 8'!I29</f>
        <v>98</v>
      </c>
      <c r="J29" s="178">
        <f>'Table 7'!J29-'Table 8'!J29</f>
        <v>91</v>
      </c>
      <c r="K29" s="178">
        <f>'Table 7'!K29-'Table 8'!K29</f>
        <v>51</v>
      </c>
      <c r="L29" s="178">
        <f>'Table 7'!L29-'Table 8'!L29</f>
        <v>202</v>
      </c>
      <c r="M29" s="556">
        <f>'Table 7'!M29-'Table 8'!M29</f>
        <v>344</v>
      </c>
      <c r="N29" s="729"/>
    </row>
    <row r="30" spans="1:14" ht="10.5" customHeight="1">
      <c r="A30" s="21" t="s">
        <v>131</v>
      </c>
      <c r="B30" s="27"/>
      <c r="C30" s="177">
        <f>'Table 7'!C30-'Table 8'!C30</f>
        <v>4383</v>
      </c>
      <c r="D30" s="177">
        <f>'Table 7'!D30-'Table 8'!D30</f>
        <v>4480</v>
      </c>
      <c r="E30" s="177">
        <f>'Table 7'!E30-'Table 8'!E30</f>
        <v>815</v>
      </c>
      <c r="F30" s="177">
        <f>'Table 7'!F30-'Table 8'!F30</f>
        <v>1195</v>
      </c>
      <c r="G30" s="177">
        <f>'Table 7'!G30-'Table 8'!G30</f>
        <v>1166</v>
      </c>
      <c r="H30" s="177">
        <f>'Table 7'!H30-'Table 8'!H30</f>
        <v>3176</v>
      </c>
      <c r="I30" s="177">
        <f>'Table 7'!I30-'Table 8'!I30</f>
        <v>1304</v>
      </c>
      <c r="J30" s="177">
        <f>'Table 7'!J30-'Table 8'!J30</f>
        <v>784</v>
      </c>
      <c r="K30" s="177">
        <f>'Table 7'!K30-'Table 8'!K30</f>
        <v>1101</v>
      </c>
      <c r="L30" s="177">
        <f>'Table 7'!L30-'Table 8'!L30</f>
        <v>1146</v>
      </c>
      <c r="M30" s="177">
        <f>'Table 7'!M30-'Table 8'!M30</f>
        <v>3031</v>
      </c>
      <c r="N30" s="729"/>
    </row>
    <row r="31" spans="1:14" ht="10.5" customHeight="1">
      <c r="A31" s="10"/>
      <c r="B31" s="27" t="s">
        <v>75</v>
      </c>
      <c r="C31" s="178">
        <f>'Table 7'!C31-'Table 8'!C31</f>
        <v>144</v>
      </c>
      <c r="D31" s="178">
        <f>'Table 7'!D31-'Table 8'!D31</f>
        <v>139</v>
      </c>
      <c r="E31" s="178">
        <f>'Table 7'!E31-'Table 8'!E31</f>
        <v>36</v>
      </c>
      <c r="F31" s="178">
        <f>'Table 7'!F31-'Table 8'!F31</f>
        <v>58</v>
      </c>
      <c r="G31" s="178">
        <f>'Table 7'!G31-'Table 8'!G31</f>
        <v>17</v>
      </c>
      <c r="H31" s="556">
        <f>'Table 7'!H31-'Table 8'!H31</f>
        <v>111</v>
      </c>
      <c r="I31" s="178">
        <f>'Table 7'!I31-'Table 8'!I31</f>
        <v>28</v>
      </c>
      <c r="J31" s="178">
        <f>'Table 7'!J31-'Table 8'!J31</f>
        <v>29</v>
      </c>
      <c r="K31" s="178">
        <f>'Table 7'!K31-'Table 8'!K31</f>
        <v>19</v>
      </c>
      <c r="L31" s="178">
        <f>'Table 7'!L31-'Table 8'!L31</f>
        <v>8</v>
      </c>
      <c r="M31" s="556">
        <f>'Table 7'!M31-'Table 8'!M31</f>
        <v>56</v>
      </c>
      <c r="N31" s="729"/>
    </row>
    <row r="32" spans="1:14" ht="10.5" customHeight="1">
      <c r="A32" s="10"/>
      <c r="B32" s="27" t="s">
        <v>95</v>
      </c>
      <c r="C32" s="178">
        <f>'Table 7'!C32-'Table 8'!C32</f>
        <v>1</v>
      </c>
      <c r="D32" s="178">
        <f>'Table 7'!D32-'Table 8'!D32</f>
        <v>5</v>
      </c>
      <c r="E32" s="178">
        <f>'Table 7'!E32-'Table 8'!E32</f>
        <v>2</v>
      </c>
      <c r="F32" s="460">
        <f>'Table 7'!F32-'Table 8'!F32</f>
        <v>0</v>
      </c>
      <c r="G32" s="178">
        <f>'Table 7'!G32-'Table 8'!G32</f>
        <v>1</v>
      </c>
      <c r="H32" s="556">
        <f>'Table 7'!H32-'Table 8'!H32</f>
        <v>3</v>
      </c>
      <c r="I32" s="178">
        <f>'Table 7'!I32-'Table 8'!I32</f>
        <v>2</v>
      </c>
      <c r="J32" s="345">
        <f>'Table 7'!J32-'Table 8'!J32</f>
        <v>0</v>
      </c>
      <c r="K32" s="178">
        <f>'Table 7'!K32-'Table 8'!K32</f>
        <v>1</v>
      </c>
      <c r="L32" s="345">
        <f>'Table 7'!L32-'Table 8'!L32</f>
        <v>0</v>
      </c>
      <c r="M32" s="556">
        <f>'Table 7'!M32-'Table 8'!M32</f>
        <v>1</v>
      </c>
      <c r="N32" s="729"/>
    </row>
    <row r="33" spans="1:14" ht="10.5" customHeight="1">
      <c r="A33" s="10"/>
      <c r="B33" s="27" t="s">
        <v>24</v>
      </c>
      <c r="C33" s="178">
        <f>'Table 7'!C33-'Table 8'!C33</f>
        <v>44</v>
      </c>
      <c r="D33" s="178">
        <f>'Table 7'!D33-'Table 8'!D33</f>
        <v>74</v>
      </c>
      <c r="E33" s="178">
        <f>'Table 7'!E33-'Table 8'!E33</f>
        <v>24</v>
      </c>
      <c r="F33" s="178">
        <f>'Table 7'!F33-'Table 8'!F33</f>
        <v>21</v>
      </c>
      <c r="G33" s="178">
        <f>'Table 7'!G33-'Table 8'!G33</f>
        <v>27</v>
      </c>
      <c r="H33" s="556">
        <f>'Table 7'!H33-'Table 8'!H33</f>
        <v>72</v>
      </c>
      <c r="I33" s="178">
        <f>'Table 7'!I33-'Table 8'!I33</f>
        <v>2</v>
      </c>
      <c r="J33" s="178">
        <f>'Table 7'!J33-'Table 8'!J33</f>
        <v>12</v>
      </c>
      <c r="K33" s="178">
        <f>'Table 7'!K33-'Table 8'!K33</f>
        <v>1</v>
      </c>
      <c r="L33" s="178">
        <f>'Table 7'!L33-'Table 8'!L33</f>
        <v>4</v>
      </c>
      <c r="M33" s="556">
        <f>'Table 7'!M33-'Table 8'!M33</f>
        <v>17</v>
      </c>
      <c r="N33" s="729"/>
    </row>
    <row r="34" spans="1:14" ht="10.5" customHeight="1">
      <c r="A34" s="10"/>
      <c r="B34" s="26" t="s">
        <v>182</v>
      </c>
      <c r="C34" s="178">
        <f>'Table 7'!C34-'Table 8'!C34</f>
        <v>2087</v>
      </c>
      <c r="D34" s="178">
        <f>'Table 7'!D34-'Table 8'!D34</f>
        <v>1802</v>
      </c>
      <c r="E34" s="178">
        <f>'Table 7'!E34-'Table 8'!E34</f>
        <v>402</v>
      </c>
      <c r="F34" s="178">
        <f>'Table 7'!F34-'Table 8'!F34</f>
        <v>484</v>
      </c>
      <c r="G34" s="178">
        <f>'Table 7'!G34-'Table 8'!G34</f>
        <v>523</v>
      </c>
      <c r="H34" s="556">
        <f>'Table 7'!H34-'Table 8'!H34</f>
        <v>1409</v>
      </c>
      <c r="I34" s="178">
        <f>'Table 7'!I34-'Table 8'!I34</f>
        <v>393</v>
      </c>
      <c r="J34" s="178">
        <f>'Table 7'!J34-'Table 8'!J34</f>
        <v>290</v>
      </c>
      <c r="K34" s="178">
        <f>'Table 7'!K34-'Table 8'!K34</f>
        <v>461</v>
      </c>
      <c r="L34" s="178">
        <f>'Table 7'!L34-'Table 8'!L34</f>
        <v>413</v>
      </c>
      <c r="M34" s="556">
        <f>'Table 7'!M34-'Table 8'!M34</f>
        <v>1164</v>
      </c>
      <c r="N34" s="729"/>
    </row>
    <row r="35" spans="1:14" ht="10.5" customHeight="1">
      <c r="A35" s="10"/>
      <c r="B35" s="26" t="s">
        <v>288</v>
      </c>
      <c r="C35" s="178">
        <f>'Table 7'!C35-'Table 8'!C35</f>
        <v>223</v>
      </c>
      <c r="D35" s="178">
        <f>'Table 7'!D35-'Table 8'!D35</f>
        <v>203</v>
      </c>
      <c r="E35" s="178">
        <f>'Table 7'!E35-'Table 8'!E35</f>
        <v>57</v>
      </c>
      <c r="F35" s="178">
        <f>'Table 7'!F35-'Table 8'!F35</f>
        <v>41</v>
      </c>
      <c r="G35" s="178">
        <f>'Table 7'!G35-'Table 8'!G35</f>
        <v>64</v>
      </c>
      <c r="H35" s="556">
        <f>'Table 7'!H35-'Table 8'!H35</f>
        <v>162</v>
      </c>
      <c r="I35" s="178">
        <f>'Table 7'!I35-'Table 8'!I35</f>
        <v>41</v>
      </c>
      <c r="J35" s="178">
        <f>'Table 7'!J35-'Table 8'!J35</f>
        <v>28</v>
      </c>
      <c r="K35" s="178">
        <f>'Table 7'!K35-'Table 8'!K35</f>
        <v>26</v>
      </c>
      <c r="L35" s="178">
        <f>'Table 7'!L35-'Table 8'!L35</f>
        <v>42</v>
      </c>
      <c r="M35" s="556">
        <f>'Table 7'!M35-'Table 8'!M35</f>
        <v>96</v>
      </c>
      <c r="N35" s="729"/>
    </row>
    <row r="36" spans="1:14" ht="10.5" customHeight="1">
      <c r="A36" s="10"/>
      <c r="B36" s="26" t="s">
        <v>78</v>
      </c>
      <c r="C36" s="178">
        <f>'Table 7'!C36-'Table 8'!C36</f>
        <v>5</v>
      </c>
      <c r="D36" s="178">
        <f>'Table 7'!D36-'Table 8'!D36</f>
        <v>4</v>
      </c>
      <c r="E36" s="345">
        <f>'Table 7'!E36-'Table 8'!E36</f>
        <v>0</v>
      </c>
      <c r="F36" s="178">
        <f>'Table 7'!F36-'Table 8'!F36</f>
        <v>2</v>
      </c>
      <c r="G36" s="345">
        <f>'Table 7'!G36-'Table 8'!G36</f>
        <v>0</v>
      </c>
      <c r="H36" s="555">
        <f>'Table 7'!H36-'Table 8'!H36</f>
        <v>2</v>
      </c>
      <c r="I36" s="178">
        <f>'Table 7'!I36-'Table 8'!I36</f>
        <v>2</v>
      </c>
      <c r="J36" s="178">
        <f>'Table 7'!J36-'Table 8'!J36</f>
        <v>3</v>
      </c>
      <c r="K36" s="178">
        <f>'Table 7'!K36-'Table 8'!K36</f>
        <v>4</v>
      </c>
      <c r="L36" s="178">
        <f>'Table 7'!L36-'Table 8'!L36</f>
        <v>8</v>
      </c>
      <c r="M36" s="556">
        <f>'Table 7'!M36-'Table 8'!M36</f>
        <v>15</v>
      </c>
      <c r="N36" s="729"/>
    </row>
    <row r="37" spans="1:14" ht="10.5" customHeight="1">
      <c r="A37" s="10"/>
      <c r="B37" s="27" t="s">
        <v>17</v>
      </c>
      <c r="C37" s="178">
        <f>'Table 7'!C37-'Table 8'!C37</f>
        <v>950</v>
      </c>
      <c r="D37" s="178">
        <f>'Table 7'!D37-'Table 8'!D37</f>
        <v>1178</v>
      </c>
      <c r="E37" s="178">
        <f>'Table 7'!E37-'Table 8'!E37</f>
        <v>148</v>
      </c>
      <c r="F37" s="178">
        <f>'Table 7'!F37-'Table 8'!F37</f>
        <v>235</v>
      </c>
      <c r="G37" s="178">
        <f>'Table 7'!G37-'Table 8'!G37</f>
        <v>260</v>
      </c>
      <c r="H37" s="556">
        <f>'Table 7'!H37-'Table 8'!H37</f>
        <v>643</v>
      </c>
      <c r="I37" s="178">
        <f>'Table 7'!I37-'Table 8'!I37</f>
        <v>535</v>
      </c>
      <c r="J37" s="178">
        <f>'Table 7'!J37-'Table 8'!J37</f>
        <v>206</v>
      </c>
      <c r="K37" s="178">
        <f>'Table 7'!K37-'Table 8'!K37</f>
        <v>296</v>
      </c>
      <c r="L37" s="178">
        <f>'Table 7'!L37-'Table 8'!L37</f>
        <v>385</v>
      </c>
      <c r="M37" s="556">
        <f>'Table 7'!M37-'Table 8'!M37</f>
        <v>887</v>
      </c>
      <c r="N37" s="729"/>
    </row>
    <row r="38" spans="1:14" ht="10.5" customHeight="1">
      <c r="A38" s="10"/>
      <c r="B38" s="27" t="s">
        <v>25</v>
      </c>
      <c r="C38" s="178">
        <f>'Table 7'!C38-'Table 8'!C38</f>
        <v>352</v>
      </c>
      <c r="D38" s="178">
        <f>'Table 7'!D38-'Table 8'!D38</f>
        <v>463</v>
      </c>
      <c r="E38" s="178">
        <f>'Table 7'!E38-'Table 8'!E38</f>
        <v>75</v>
      </c>
      <c r="F38" s="178">
        <f>'Table 7'!F38-'Table 8'!F38</f>
        <v>140</v>
      </c>
      <c r="G38" s="178">
        <f>'Table 7'!G38-'Table 8'!G38</f>
        <v>132</v>
      </c>
      <c r="H38" s="556">
        <f>'Table 7'!H38-'Table 8'!H38</f>
        <v>347</v>
      </c>
      <c r="I38" s="178">
        <f>'Table 7'!I38-'Table 8'!I38</f>
        <v>116</v>
      </c>
      <c r="J38" s="178">
        <f>'Table 7'!J38-'Table 8'!J38</f>
        <v>98</v>
      </c>
      <c r="K38" s="178">
        <f>'Table 7'!K38-'Table 8'!K38</f>
        <v>148</v>
      </c>
      <c r="L38" s="178">
        <f>'Table 7'!L38-'Table 8'!L38</f>
        <v>139</v>
      </c>
      <c r="M38" s="556">
        <f>'Table 7'!M38-'Table 8'!M38</f>
        <v>385</v>
      </c>
      <c r="N38" s="729"/>
    </row>
    <row r="39" spans="1:14" ht="10.5" customHeight="1">
      <c r="A39" s="10"/>
      <c r="B39" s="27" t="s">
        <v>170</v>
      </c>
      <c r="C39" s="178">
        <f>'Table 7'!C39-'Table 8'!C39</f>
        <v>351</v>
      </c>
      <c r="D39" s="178">
        <f>'Table 7'!D39-'Table 8'!D39</f>
        <v>336</v>
      </c>
      <c r="E39" s="178">
        <f>'Table 7'!E39-'Table 8'!E39</f>
        <v>39</v>
      </c>
      <c r="F39" s="178">
        <f>'Table 7'!F39-'Table 8'!F39</f>
        <v>85</v>
      </c>
      <c r="G39" s="178">
        <f>'Table 7'!G39-'Table 8'!G39</f>
        <v>89</v>
      </c>
      <c r="H39" s="556">
        <f>'Table 7'!H39-'Table 8'!H39</f>
        <v>213</v>
      </c>
      <c r="I39" s="178">
        <f>'Table 7'!I39-'Table 8'!I39</f>
        <v>123</v>
      </c>
      <c r="J39" s="178">
        <f>'Table 7'!J39-'Table 8'!J39</f>
        <v>76</v>
      </c>
      <c r="K39" s="178">
        <f>'Table 7'!K39-'Table 8'!K39</f>
        <v>107</v>
      </c>
      <c r="L39" s="178">
        <f>'Table 7'!L39-'Table 8'!L39</f>
        <v>94</v>
      </c>
      <c r="M39" s="556">
        <f>'Table 7'!M39-'Table 8'!M39</f>
        <v>277</v>
      </c>
      <c r="N39" s="729"/>
    </row>
    <row r="40" spans="1:14" ht="10.5" customHeight="1">
      <c r="A40" s="10"/>
      <c r="B40" s="27" t="s">
        <v>83</v>
      </c>
      <c r="C40" s="178">
        <f>'Table 7'!C40-'Table 8'!C40</f>
        <v>20</v>
      </c>
      <c r="D40" s="178">
        <f>'Table 7'!D40-'Table 8'!D40</f>
        <v>16</v>
      </c>
      <c r="E40" s="178">
        <f>'Table 7'!E40-'Table 8'!E40</f>
        <v>1</v>
      </c>
      <c r="F40" s="178">
        <f>'Table 7'!F40-'Table 8'!F40</f>
        <v>2</v>
      </c>
      <c r="G40" s="178">
        <f>'Table 7'!G40-'Table 8'!G40</f>
        <v>5</v>
      </c>
      <c r="H40" s="556">
        <f>'Table 7'!H40-'Table 8'!H40</f>
        <v>8</v>
      </c>
      <c r="I40" s="178">
        <f>'Table 7'!I40-'Table 8'!I40</f>
        <v>8</v>
      </c>
      <c r="J40" s="178">
        <f>'Table 7'!J40-'Table 8'!J40</f>
        <v>5</v>
      </c>
      <c r="K40" s="178">
        <f>'Table 7'!K40-'Table 8'!K40</f>
        <v>1</v>
      </c>
      <c r="L40" s="178">
        <f>'Table 7'!L40-'Table 8'!L40</f>
        <v>7</v>
      </c>
      <c r="M40" s="556">
        <f>'Table 7'!M40-'Table 8'!M40</f>
        <v>13</v>
      </c>
      <c r="N40" s="729"/>
    </row>
    <row r="41" spans="1:14" ht="10.5" customHeight="1">
      <c r="A41" s="10"/>
      <c r="B41" s="27" t="s">
        <v>20</v>
      </c>
      <c r="C41" s="178">
        <f>'Table 7'!C41-'Table 8'!C41</f>
        <v>206</v>
      </c>
      <c r="D41" s="178">
        <f>'Table 7'!D41-'Table 8'!D41</f>
        <v>260</v>
      </c>
      <c r="E41" s="178">
        <f>'Table 7'!E41-'Table 8'!E41</f>
        <v>31</v>
      </c>
      <c r="F41" s="178">
        <f>'Table 7'!F41-'Table 8'!F41</f>
        <v>127</v>
      </c>
      <c r="G41" s="178">
        <f>'Table 7'!G41-'Table 8'!G41</f>
        <v>48</v>
      </c>
      <c r="H41" s="556">
        <f>'Table 7'!H41-'Table 8'!H41</f>
        <v>206</v>
      </c>
      <c r="I41" s="178">
        <f>'Table 7'!I41-'Table 8'!I41</f>
        <v>54</v>
      </c>
      <c r="J41" s="178">
        <f>'Table 7'!J41-'Table 8'!J41</f>
        <v>37</v>
      </c>
      <c r="K41" s="178">
        <f>'Table 7'!K41-'Table 8'!K41</f>
        <v>37</v>
      </c>
      <c r="L41" s="178">
        <f>'Table 7'!L41-'Table 8'!L41</f>
        <v>46</v>
      </c>
      <c r="M41" s="556">
        <f>'Table 7'!M41-'Table 8'!M41</f>
        <v>120</v>
      </c>
      <c r="N41" s="729"/>
    </row>
    <row r="42" spans="1:14" ht="10.5" customHeight="1">
      <c r="A42" s="21" t="s">
        <v>132</v>
      </c>
      <c r="B42" s="27"/>
      <c r="C42" s="177">
        <f>'Table 7'!C42-'Table 8'!C42</f>
        <v>384</v>
      </c>
      <c r="D42" s="177">
        <f>'Table 7'!D42-'Table 8'!D42</f>
        <v>431</v>
      </c>
      <c r="E42" s="177">
        <f>'Table 7'!E42-'Table 8'!E42</f>
        <v>89</v>
      </c>
      <c r="F42" s="177">
        <f>'Table 7'!F42-'Table 8'!F42</f>
        <v>107</v>
      </c>
      <c r="G42" s="177">
        <f>'Table 7'!G42-'Table 8'!G42</f>
        <v>136</v>
      </c>
      <c r="H42" s="177">
        <f>'Table 7'!H42-'Table 8'!H42</f>
        <v>332</v>
      </c>
      <c r="I42" s="177">
        <f>'Table 7'!I42-'Table 8'!I42</f>
        <v>99</v>
      </c>
      <c r="J42" s="177">
        <f>'Table 7'!J42-'Table 8'!J42</f>
        <v>86</v>
      </c>
      <c r="K42" s="177">
        <f>'Table 7'!K42-'Table 8'!K42</f>
        <v>61</v>
      </c>
      <c r="L42" s="177">
        <f>'Table 7'!L42-'Table 8'!L42</f>
        <v>141</v>
      </c>
      <c r="M42" s="177">
        <f>'Table 7'!M42-'Table 8'!M42</f>
        <v>288</v>
      </c>
      <c r="N42" s="729"/>
    </row>
    <row r="43" spans="1:14" ht="10.5" customHeight="1">
      <c r="A43" s="10"/>
      <c r="B43" s="27" t="s">
        <v>22</v>
      </c>
      <c r="C43" s="178">
        <f>'Table 7'!C43-'Table 8'!C43</f>
        <v>3</v>
      </c>
      <c r="D43" s="178">
        <f>'Table 7'!D43-'Table 8'!D43</f>
        <v>2</v>
      </c>
      <c r="E43" s="345">
        <f>'Table 7'!E43-'Table 8'!E43</f>
        <v>0</v>
      </c>
      <c r="F43" s="345">
        <f>'Table 7'!F43-'Table 8'!F43</f>
        <v>0</v>
      </c>
      <c r="G43" s="178">
        <f>'Table 7'!G43-'Table 8'!G43</f>
        <v>1</v>
      </c>
      <c r="H43" s="556">
        <f>'Table 7'!H43-'Table 8'!H43</f>
        <v>1</v>
      </c>
      <c r="I43" s="178">
        <f>'Table 7'!I43-'Table 8'!I43</f>
        <v>1</v>
      </c>
      <c r="J43" s="345">
        <f>'Table 7'!J43-'Table 8'!J43</f>
        <v>0</v>
      </c>
      <c r="K43" s="178">
        <f>'Table 7'!K43-'Table 8'!K43</f>
        <v>1</v>
      </c>
      <c r="L43" s="345">
        <f>'Table 7'!L43-'Table 8'!L43</f>
        <v>0</v>
      </c>
      <c r="M43" s="177">
        <f>'Table 7'!M43-'Table 8'!M43</f>
        <v>1</v>
      </c>
      <c r="N43" s="729"/>
    </row>
    <row r="44" spans="1:14" ht="10.5" customHeight="1">
      <c r="A44" s="10"/>
      <c r="B44" s="27" t="s">
        <v>28</v>
      </c>
      <c r="C44" s="178">
        <f>'Table 7'!C44-'Table 8'!C44</f>
        <v>277</v>
      </c>
      <c r="D44" s="178">
        <f>'Table 7'!D44-'Table 8'!D44</f>
        <v>307</v>
      </c>
      <c r="E44" s="178">
        <f>'Table 7'!E44-'Table 8'!E44</f>
        <v>71</v>
      </c>
      <c r="F44" s="178">
        <f>'Table 7'!F44-'Table 8'!F44</f>
        <v>77</v>
      </c>
      <c r="G44" s="178">
        <f>'Table 7'!G44-'Table 8'!G44</f>
        <v>82</v>
      </c>
      <c r="H44" s="556">
        <f>'Table 7'!H44-'Table 8'!H44</f>
        <v>230</v>
      </c>
      <c r="I44" s="178">
        <f>'Table 7'!I44-'Table 8'!I44</f>
        <v>77</v>
      </c>
      <c r="J44" s="178">
        <f>'Table 7'!J44-'Table 8'!J44</f>
        <v>76</v>
      </c>
      <c r="K44" s="178">
        <f>'Table 7'!K44-'Table 8'!K44</f>
        <v>50</v>
      </c>
      <c r="L44" s="178">
        <f>'Table 7'!L44-'Table 8'!L44</f>
        <v>106</v>
      </c>
      <c r="M44" s="556">
        <f>'Table 7'!M44-'Table 8'!M44</f>
        <v>232</v>
      </c>
      <c r="N44" s="729"/>
    </row>
    <row r="45" spans="1:14" ht="10.5" customHeight="1">
      <c r="A45" s="10"/>
      <c r="B45" s="27" t="s">
        <v>292</v>
      </c>
      <c r="C45" s="178">
        <f>'Table 7'!C45-'Table 8'!C45</f>
        <v>3</v>
      </c>
      <c r="D45" s="178">
        <f>'Table 7'!D45-'Table 8'!D45</f>
        <v>26</v>
      </c>
      <c r="E45" s="178">
        <f>'Table 7'!E45-'Table 8'!E45</f>
        <v>8</v>
      </c>
      <c r="F45" s="178">
        <f>'Table 7'!F45-'Table 8'!F45</f>
        <v>18</v>
      </c>
      <c r="G45" s="460">
        <f>'Table 7'!G45-'Table 8'!G45</f>
        <v>0</v>
      </c>
      <c r="H45" s="597">
        <f>'Table 7'!H45-'Table 8'!H45</f>
        <v>26</v>
      </c>
      <c r="I45" s="460">
        <f>'Table 7'!I45-'Table 8'!I45</f>
        <v>0</v>
      </c>
      <c r="J45" s="345">
        <f>'Table 7'!J45-'Table 8'!J45</f>
        <v>0</v>
      </c>
      <c r="K45" s="345">
        <f>'Table 7'!K45-'Table 8'!K45</f>
        <v>0</v>
      </c>
      <c r="L45" s="345">
        <f>'Table 7'!L45-'Table 8'!L45</f>
        <v>0</v>
      </c>
      <c r="M45" s="555">
        <f>'Table 7'!M45-'Table 8'!M45</f>
        <v>0</v>
      </c>
      <c r="N45" s="729"/>
    </row>
    <row r="46" spans="1:14" ht="10.5" customHeight="1">
      <c r="A46" s="10"/>
      <c r="B46" s="26" t="s">
        <v>20</v>
      </c>
      <c r="C46" s="178">
        <f>'Table 7'!C46-'Table 8'!C46</f>
        <v>101</v>
      </c>
      <c r="D46" s="178">
        <f>'Table 7'!D46-'Table 8'!D46</f>
        <v>96</v>
      </c>
      <c r="E46" s="178">
        <f>'Table 7'!E46-'Table 8'!E46</f>
        <v>10</v>
      </c>
      <c r="F46" s="178">
        <f>'Table 7'!F46-'Table 8'!F46</f>
        <v>12</v>
      </c>
      <c r="G46" s="178">
        <f>'Table 7'!G46-'Table 8'!G46</f>
        <v>53</v>
      </c>
      <c r="H46" s="556">
        <f>'Table 7'!H46-'Table 8'!H46</f>
        <v>75</v>
      </c>
      <c r="I46" s="178">
        <f>'Table 7'!I46-'Table 8'!I46</f>
        <v>21</v>
      </c>
      <c r="J46" s="178">
        <f>'Table 7'!J46-'Table 8'!J46</f>
        <v>10</v>
      </c>
      <c r="K46" s="178">
        <f>'Table 7'!K46-'Table 8'!K46</f>
        <v>10</v>
      </c>
      <c r="L46" s="178">
        <f>'Table 7'!L46-'Table 8'!L46</f>
        <v>35</v>
      </c>
      <c r="M46" s="556">
        <f>'Table 7'!M46-'Table 8'!M46</f>
        <v>55</v>
      </c>
      <c r="N46" s="729"/>
    </row>
    <row r="47" spans="1:14" ht="10.5" customHeight="1">
      <c r="A47" s="21" t="s">
        <v>133</v>
      </c>
      <c r="B47" s="27"/>
      <c r="C47" s="177">
        <f>'Table 7'!C47-'Table 8'!C47</f>
        <v>190</v>
      </c>
      <c r="D47" s="177">
        <f>'Table 7'!D47-'Table 8'!D47</f>
        <v>81</v>
      </c>
      <c r="E47" s="177">
        <f>'Table 7'!E47-'Table 8'!E47</f>
        <v>21</v>
      </c>
      <c r="F47" s="177">
        <f>'Table 7'!F47-'Table 8'!F47</f>
        <v>22</v>
      </c>
      <c r="G47" s="177">
        <f>'Table 7'!G47-'Table 8'!G47</f>
        <v>16</v>
      </c>
      <c r="H47" s="177">
        <f>'Table 7'!H47-'Table 8'!H47</f>
        <v>59</v>
      </c>
      <c r="I47" s="177">
        <f>'Table 7'!I47-'Table 8'!I47</f>
        <v>22</v>
      </c>
      <c r="J47" s="177">
        <f>'Table 7'!J47-'Table 8'!J47</f>
        <v>18</v>
      </c>
      <c r="K47" s="177">
        <f>'Table 7'!K47-'Table 8'!K47</f>
        <v>15</v>
      </c>
      <c r="L47" s="177">
        <f>'Table 7'!L47-'Table 8'!L47</f>
        <v>25</v>
      </c>
      <c r="M47" s="177">
        <f>'Table 7'!M47-'Table 8'!M47</f>
        <v>58</v>
      </c>
      <c r="N47" s="729"/>
    </row>
    <row r="48" spans="1:14" ht="10.5" customHeight="1">
      <c r="A48" s="10"/>
      <c r="B48" s="27" t="s">
        <v>21</v>
      </c>
      <c r="C48" s="178">
        <f>'Table 7'!C48-'Table 8'!C48</f>
        <v>27</v>
      </c>
      <c r="D48" s="178">
        <f>'Table 7'!D48-'Table 8'!D48</f>
        <v>23</v>
      </c>
      <c r="E48" s="178">
        <f>'Table 7'!E48-'Table 8'!E48</f>
        <v>6</v>
      </c>
      <c r="F48" s="178">
        <f>'Table 7'!F48-'Table 8'!F48</f>
        <v>6</v>
      </c>
      <c r="G48" s="178">
        <f>'Table 7'!G48-'Table 8'!G48</f>
        <v>3</v>
      </c>
      <c r="H48" s="556">
        <f>'Table 7'!H48-'Table 8'!H48</f>
        <v>15</v>
      </c>
      <c r="I48" s="178">
        <f>'Table 7'!I48-'Table 8'!I48</f>
        <v>8</v>
      </c>
      <c r="J48" s="178">
        <f>'Table 7'!J48-'Table 8'!J48</f>
        <v>8</v>
      </c>
      <c r="K48" s="178">
        <f>'Table 7'!K48-'Table 8'!K48</f>
        <v>3</v>
      </c>
      <c r="L48" s="178">
        <f>'Table 7'!L48-'Table 8'!L48</f>
        <v>12</v>
      </c>
      <c r="M48" s="556">
        <f>'Table 7'!M48-'Table 8'!M48</f>
        <v>23</v>
      </c>
      <c r="N48" s="729"/>
    </row>
    <row r="49" spans="1:14" ht="10.5" customHeight="1">
      <c r="A49" s="10"/>
      <c r="B49" s="27" t="s">
        <v>289</v>
      </c>
      <c r="C49" s="178">
        <f>'Table 7'!C49-'Table 8'!C49</f>
        <v>56</v>
      </c>
      <c r="D49" s="178">
        <f>'Table 7'!D49-'Table 8'!D49</f>
        <v>17</v>
      </c>
      <c r="E49" s="178">
        <f>'Table 7'!E49-'Table 8'!E49</f>
        <v>3</v>
      </c>
      <c r="F49" s="178">
        <f>'Table 7'!F49-'Table 8'!F49</f>
        <v>3</v>
      </c>
      <c r="G49" s="178">
        <f>'Table 7'!G49-'Table 8'!G49</f>
        <v>4</v>
      </c>
      <c r="H49" s="556">
        <f>'Table 7'!H49-'Table 8'!H49</f>
        <v>10</v>
      </c>
      <c r="I49" s="178">
        <f>'Table 7'!I49-'Table 8'!I49</f>
        <v>7</v>
      </c>
      <c r="J49" s="178">
        <f>'Table 7'!J49-'Table 8'!J49</f>
        <v>5</v>
      </c>
      <c r="K49" s="178">
        <f>'Table 7'!K49-'Table 8'!K49</f>
        <v>2</v>
      </c>
      <c r="L49" s="178">
        <f>'Table 7'!L49-'Table 8'!L49</f>
        <v>6</v>
      </c>
      <c r="M49" s="556">
        <f>'Table 7'!M49-'Table 8'!M49</f>
        <v>13</v>
      </c>
      <c r="N49" s="729"/>
    </row>
    <row r="50" spans="1:14" ht="10.5" customHeight="1">
      <c r="A50" s="32"/>
      <c r="B50" s="80" t="s">
        <v>20</v>
      </c>
      <c r="C50" s="180">
        <f>'Table 7'!C50-'Table 8'!C50</f>
        <v>107</v>
      </c>
      <c r="D50" s="180">
        <f>'Table 7'!D50-'Table 8'!D50</f>
        <v>41</v>
      </c>
      <c r="E50" s="180">
        <f>'Table 7'!E50-'Table 8'!E50</f>
        <v>12</v>
      </c>
      <c r="F50" s="180">
        <f>'Table 7'!F50-'Table 8'!F50</f>
        <v>13</v>
      </c>
      <c r="G50" s="180">
        <f>'Table 7'!G50-'Table 8'!G50</f>
        <v>9</v>
      </c>
      <c r="H50" s="557">
        <f>'Table 7'!H50-'Table 8'!H50</f>
        <v>34</v>
      </c>
      <c r="I50" s="180">
        <f>'Table 7'!I50-'Table 8'!I50</f>
        <v>7</v>
      </c>
      <c r="J50" s="180">
        <f>'Table 7'!J50-'Table 8'!J50</f>
        <v>5</v>
      </c>
      <c r="K50" s="180">
        <f>'Table 7'!K50-'Table 8'!K50</f>
        <v>10</v>
      </c>
      <c r="L50" s="180">
        <f>'Table 7'!L50-'Table 8'!L50</f>
        <v>7</v>
      </c>
      <c r="M50" s="557">
        <f>'Table 7'!M50-'Table 8'!M50</f>
        <v>22</v>
      </c>
      <c r="N50" s="729"/>
    </row>
    <row r="51" spans="1:14" ht="15.75" customHeight="1">
      <c r="A51" s="214" t="s">
        <v>299</v>
      </c>
      <c r="B51" s="214"/>
      <c r="C51" s="214"/>
      <c r="D51" s="3"/>
      <c r="E51" s="3"/>
      <c r="F51" s="3"/>
      <c r="G51" s="3"/>
      <c r="H51" s="3"/>
      <c r="I51" s="94"/>
      <c r="J51" s="94"/>
      <c r="K51" s="94"/>
      <c r="L51" s="94"/>
      <c r="M51" s="94"/>
      <c r="N51" s="729"/>
    </row>
    <row r="52" spans="1:14" ht="5.25" customHeight="1" hidden="1">
      <c r="A52" s="51" t="s">
        <v>199</v>
      </c>
      <c r="B52" s="66"/>
      <c r="N52" s="141"/>
    </row>
    <row r="53" spans="1:14" ht="14.25" customHeight="1">
      <c r="A53" s="51"/>
      <c r="N53" s="141"/>
    </row>
    <row r="54" spans="3:4" ht="12">
      <c r="C54" s="102"/>
      <c r="D54" s="102"/>
    </row>
  </sheetData>
  <sheetProtection/>
  <mergeCells count="6">
    <mergeCell ref="N1:N51"/>
    <mergeCell ref="A3:B4"/>
    <mergeCell ref="C3:C4"/>
    <mergeCell ref="E3:I3"/>
    <mergeCell ref="D3:D4"/>
    <mergeCell ref="J3:M3"/>
  </mergeCells>
  <printOptions/>
  <pageMargins left="0.75" right="0.22" top="0.18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N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3" customWidth="1"/>
    <col min="2" max="2" width="33.7109375" style="3" customWidth="1"/>
    <col min="3" max="4" width="8.421875" style="3" customWidth="1"/>
    <col min="5" max="8" width="8.421875" style="45" customWidth="1"/>
    <col min="9" max="9" width="9.140625" style="45" customWidth="1"/>
    <col min="10" max="13" width="8.421875" style="45" customWidth="1"/>
    <col min="14" max="14" width="4.421875" style="3" customWidth="1"/>
    <col min="15" max="16384" width="9.140625" style="3" customWidth="1"/>
  </cols>
  <sheetData>
    <row r="1" spans="1:14" ht="22.5" customHeight="1">
      <c r="A1" s="31" t="s">
        <v>274</v>
      </c>
      <c r="B1" s="2"/>
      <c r="N1" s="730" t="s">
        <v>108</v>
      </c>
    </row>
    <row r="2" spans="5:14" ht="15" customHeight="1">
      <c r="E2" s="52"/>
      <c r="K2" s="733" t="s">
        <v>32</v>
      </c>
      <c r="L2" s="733"/>
      <c r="M2" s="733"/>
      <c r="N2" s="731"/>
    </row>
    <row r="3" ht="8.25" customHeight="1">
      <c r="N3" s="731"/>
    </row>
    <row r="4" spans="1:14" ht="21.75" customHeight="1">
      <c r="A4" s="718" t="s">
        <v>103</v>
      </c>
      <c r="B4" s="732"/>
      <c r="C4" s="691">
        <v>2007</v>
      </c>
      <c r="D4" s="691" t="s">
        <v>305</v>
      </c>
      <c r="E4" s="693" t="s">
        <v>305</v>
      </c>
      <c r="F4" s="694"/>
      <c r="G4" s="694"/>
      <c r="H4" s="694"/>
      <c r="I4" s="695"/>
      <c r="J4" s="693" t="s">
        <v>265</v>
      </c>
      <c r="K4" s="698"/>
      <c r="L4" s="698"/>
      <c r="M4" s="699"/>
      <c r="N4" s="731"/>
    </row>
    <row r="5" spans="1:14" ht="24" customHeight="1">
      <c r="A5" s="726"/>
      <c r="B5" s="727"/>
      <c r="C5" s="692"/>
      <c r="D5" s="692"/>
      <c r="E5" s="81" t="s">
        <v>122</v>
      </c>
      <c r="F5" s="381" t="s">
        <v>194</v>
      </c>
      <c r="G5" s="81" t="s">
        <v>207</v>
      </c>
      <c r="H5" s="466" t="s">
        <v>447</v>
      </c>
      <c r="I5" s="678" t="s">
        <v>224</v>
      </c>
      <c r="J5" s="111" t="s">
        <v>0</v>
      </c>
      <c r="K5" s="111" t="s">
        <v>1</v>
      </c>
      <c r="L5" s="81" t="s">
        <v>207</v>
      </c>
      <c r="M5" s="467" t="s">
        <v>447</v>
      </c>
      <c r="N5" s="731"/>
    </row>
    <row r="6" spans="1:14" s="42" customFormat="1" ht="21" customHeight="1">
      <c r="A6" s="41"/>
      <c r="B6" s="107" t="s">
        <v>156</v>
      </c>
      <c r="C6" s="218">
        <f>C7+C17+C20+'Table 10 cont''d'!C6+'Table 10 cont''d'!C10+'Table 10 cont''d'!C13+'Table 10 cont''d'!C20+'[2]Table 10 cont''d(sec 7-9)'!C6+'[2]Table 10 cont''d(sec 7-9)'!C16+'[2]Table 10 cont''d(sec 7-9)'!C26</f>
        <v>121037</v>
      </c>
      <c r="D6" s="218">
        <f aca="true" t="shared" si="0" ref="D6:D23">E6+F6+G6+I6</f>
        <v>132165</v>
      </c>
      <c r="E6" s="320">
        <f>E7+E17+E20+'Table 10 cont''d'!E6+'Table 10 cont''d'!E10+'Table 10 cont''d'!E13+'Table 10 cont''d'!E20+'Table 10 cont''d(sec 7-9)'!E6+'Table 10 cont''d(sec 7-9)'!E16+'Table 10 cont''d(sec 7-9)'!E26</f>
        <v>30786</v>
      </c>
      <c r="F6" s="270">
        <f>F7+F17+F20+'Table 10 cont''d'!F6+'Table 10 cont''d'!F10+'Table 10 cont''d'!F13+'Table 10 cont''d'!F20+'Table 10 cont''d(sec 7-9)'!F6+'Table 10 cont''d(sec 7-9)'!F16+'Table 10 cont''d(sec 7-9)'!F26</f>
        <v>31927</v>
      </c>
      <c r="G6" s="270">
        <f>G7+G17+G20+'Table 10 cont''d'!G6+'Table 10 cont''d'!G10+'Table 10 cont''d'!G13+'Table 10 cont''d'!G20+'Table 10 cont''d(sec 7-9)'!G6+'Table 10 cont''d(sec 7-9)'!G16+'Table 10 cont''d(sec 7-9)'!G26</f>
        <v>34168</v>
      </c>
      <c r="H6" s="270">
        <f>H7+H17+H20+'Table 10 cont''d'!H6+'Table 10 cont''d'!H10+'Table 10 cont''d'!H13+'Table 10 cont''d'!H20+'Table 10 cont''d(sec 7-9)'!H6+'Table 10 cont''d(sec 7-9)'!H16+'Table 10 cont''d(sec 7-9)'!H26</f>
        <v>96881</v>
      </c>
      <c r="I6" s="270">
        <f>I7+I17+I20+'Table 10 cont''d'!I6+'Table 10 cont''d'!I10+'Table 10 cont''d'!I13+'Table 10 cont''d'!I20+'[2]Table 10 cont''d(sec 7-9)'!H6+'[2]Table 10 cont''d(sec 7-9)'!H16+'[2]Table 10 cont''d(sec 7-9)'!H26</f>
        <v>35284</v>
      </c>
      <c r="J6" s="270">
        <f>J7+J17+J20+'Table 10 cont''d'!J6+'Table 10 cont''d'!J10+'Table 10 cont''d'!J13+'Table 10 cont''d'!J20+'[2]Table 10 cont''d(sec 7-9)'!I6+'[2]Table 10 cont''d(sec 7-9)'!I16+'[2]Table 10 cont''d(sec 7-9)'!I26</f>
        <v>25392</v>
      </c>
      <c r="K6" s="270">
        <f>K7+K17+K20+'Table 10 cont''d'!K6+'Table 10 cont''d'!K10+'Table 10 cont''d'!K13+'Table 10 cont''d'!K20+'Table 10 cont''d(sec 7-9)'!K6+'Table 10 cont''d(sec 7-9)'!K16+'Table 10 cont''d(sec 7-9)'!K26</f>
        <v>28498</v>
      </c>
      <c r="L6" s="270">
        <f>L7+L17+L20+'Table 10 cont''d'!L6+'Table 10 cont''d'!L10+'Table 10 cont''d'!L13+'Table 10 cont''d'!L20+'Table 10 cont''d(sec 7-9)'!L6+'Table 10 cont''d(sec 7-9)'!L16+'Table 10 cont''d(sec 7-9)'!L26</f>
        <v>28912</v>
      </c>
      <c r="M6" s="270">
        <f>M7+M17+M20+'Table 10 cont''d'!M6+'Table 10 cont''d'!M10+'Table 10 cont''d'!M13+'Table 10 cont''d'!M20+'Table 10 cont''d(sec 7-9)'!M6+'Table 10 cont''d(sec 7-9)'!M16+'Table 10 cont''d(sec 7-9)'!M26</f>
        <v>82802</v>
      </c>
      <c r="N6" s="731"/>
    </row>
    <row r="7" spans="1:14" s="42" customFormat="1" ht="19.5" customHeight="1">
      <c r="A7" s="23" t="s">
        <v>37</v>
      </c>
      <c r="B7" s="25"/>
      <c r="C7" s="327">
        <v>20032</v>
      </c>
      <c r="D7" s="331">
        <f t="shared" si="0"/>
        <v>23817</v>
      </c>
      <c r="E7" s="317">
        <v>6770</v>
      </c>
      <c r="F7" s="193">
        <v>5141</v>
      </c>
      <c r="G7" s="211">
        <v>6163</v>
      </c>
      <c r="H7" s="211">
        <f>E7+F7+G7</f>
        <v>18074</v>
      </c>
      <c r="I7" s="211">
        <v>5743</v>
      </c>
      <c r="J7" s="193">
        <v>4995</v>
      </c>
      <c r="K7" s="193">
        <v>5907</v>
      </c>
      <c r="L7" s="193">
        <v>5658</v>
      </c>
      <c r="M7" s="193">
        <f>J7+K7+L7</f>
        <v>16560</v>
      </c>
      <c r="N7" s="731"/>
    </row>
    <row r="8" spans="1:14" ht="19.5" customHeight="1">
      <c r="A8" s="39"/>
      <c r="B8" s="26" t="s">
        <v>325</v>
      </c>
      <c r="C8" s="328">
        <v>1354</v>
      </c>
      <c r="D8" s="330">
        <f t="shared" si="0"/>
        <v>1522</v>
      </c>
      <c r="E8" s="310">
        <v>282</v>
      </c>
      <c r="F8" s="85">
        <v>324</v>
      </c>
      <c r="G8" s="38">
        <v>389</v>
      </c>
      <c r="H8" s="46">
        <f>E8+F8+G8</f>
        <v>995</v>
      </c>
      <c r="I8" s="38">
        <v>527</v>
      </c>
      <c r="J8" s="85">
        <v>310</v>
      </c>
      <c r="K8" s="85">
        <v>390</v>
      </c>
      <c r="L8" s="85">
        <v>418</v>
      </c>
      <c r="M8" s="92">
        <f>J8+K8+L8</f>
        <v>1118</v>
      </c>
      <c r="N8" s="731"/>
    </row>
    <row r="9" spans="1:14" ht="19.5" customHeight="1">
      <c r="A9" s="40"/>
      <c r="B9" s="26" t="s">
        <v>326</v>
      </c>
      <c r="C9" s="328">
        <v>2443</v>
      </c>
      <c r="D9" s="330">
        <f t="shared" si="0"/>
        <v>3009</v>
      </c>
      <c r="E9" s="310">
        <v>913</v>
      </c>
      <c r="F9" s="85">
        <v>743</v>
      </c>
      <c r="G9" s="38">
        <v>605</v>
      </c>
      <c r="H9" s="46">
        <f aca="true" t="shared" si="1" ref="H9:H16">E9+F9+G9</f>
        <v>2261</v>
      </c>
      <c r="I9" s="38">
        <v>748</v>
      </c>
      <c r="J9" s="85">
        <v>646</v>
      </c>
      <c r="K9" s="85">
        <v>649</v>
      </c>
      <c r="L9" s="85">
        <v>642</v>
      </c>
      <c r="M9" s="92">
        <f aca="true" t="shared" si="2" ref="M9:M16">J9+K9+L9</f>
        <v>1937</v>
      </c>
      <c r="N9" s="731"/>
    </row>
    <row r="10" spans="1:14" ht="19.5" customHeight="1">
      <c r="A10" s="39"/>
      <c r="B10" s="26" t="s">
        <v>327</v>
      </c>
      <c r="C10" s="328">
        <v>7066</v>
      </c>
      <c r="D10" s="330">
        <f t="shared" si="0"/>
        <v>8474</v>
      </c>
      <c r="E10" s="310">
        <v>2537</v>
      </c>
      <c r="F10" s="85">
        <v>1908</v>
      </c>
      <c r="G10" s="38">
        <v>2287</v>
      </c>
      <c r="H10" s="46">
        <f t="shared" si="1"/>
        <v>6732</v>
      </c>
      <c r="I10" s="38">
        <v>1742</v>
      </c>
      <c r="J10" s="85">
        <v>1744</v>
      </c>
      <c r="K10" s="85">
        <v>1733</v>
      </c>
      <c r="L10" s="85">
        <v>1927</v>
      </c>
      <c r="M10" s="92">
        <f t="shared" si="2"/>
        <v>5404</v>
      </c>
      <c r="N10" s="731"/>
    </row>
    <row r="11" spans="1:14" ht="19.5" customHeight="1">
      <c r="A11" s="40"/>
      <c r="B11" s="26" t="s">
        <v>328</v>
      </c>
      <c r="C11" s="328">
        <v>1588</v>
      </c>
      <c r="D11" s="330">
        <f t="shared" si="0"/>
        <v>1447</v>
      </c>
      <c r="E11" s="310">
        <v>455</v>
      </c>
      <c r="F11" s="85">
        <v>4</v>
      </c>
      <c r="G11" s="38">
        <v>642</v>
      </c>
      <c r="H11" s="46">
        <f t="shared" si="1"/>
        <v>1101</v>
      </c>
      <c r="I11" s="38">
        <v>346</v>
      </c>
      <c r="J11" s="85">
        <v>402</v>
      </c>
      <c r="K11" s="85">
        <v>410</v>
      </c>
      <c r="L11" s="85">
        <v>379</v>
      </c>
      <c r="M11" s="92">
        <f t="shared" si="2"/>
        <v>1191</v>
      </c>
      <c r="N11" s="731"/>
    </row>
    <row r="12" spans="1:14" ht="19.5" customHeight="1">
      <c r="A12" s="40"/>
      <c r="B12" s="26" t="s">
        <v>329</v>
      </c>
      <c r="C12" s="328">
        <v>1211</v>
      </c>
      <c r="D12" s="330">
        <f t="shared" si="0"/>
        <v>1813</v>
      </c>
      <c r="E12" s="310">
        <v>503</v>
      </c>
      <c r="F12" s="85">
        <v>513</v>
      </c>
      <c r="G12" s="38">
        <v>512</v>
      </c>
      <c r="H12" s="46">
        <f t="shared" si="1"/>
        <v>1528</v>
      </c>
      <c r="I12" s="38">
        <v>285</v>
      </c>
      <c r="J12" s="85">
        <v>314</v>
      </c>
      <c r="K12" s="85">
        <v>472</v>
      </c>
      <c r="L12" s="85">
        <v>416</v>
      </c>
      <c r="M12" s="92">
        <f t="shared" si="2"/>
        <v>1202</v>
      </c>
      <c r="N12" s="731"/>
    </row>
    <row r="13" spans="1:14" ht="19.5" customHeight="1">
      <c r="A13" s="40"/>
      <c r="B13" s="26" t="s">
        <v>330</v>
      </c>
      <c r="C13" s="329">
        <v>3</v>
      </c>
      <c r="D13" s="382">
        <f t="shared" si="0"/>
        <v>244</v>
      </c>
      <c r="E13" s="360">
        <v>244</v>
      </c>
      <c r="F13" s="373">
        <v>0</v>
      </c>
      <c r="G13" s="373">
        <v>0</v>
      </c>
      <c r="H13" s="46">
        <f t="shared" si="1"/>
        <v>244</v>
      </c>
      <c r="I13" s="373">
        <v>0</v>
      </c>
      <c r="J13" s="373">
        <v>0</v>
      </c>
      <c r="K13" s="373">
        <v>0</v>
      </c>
      <c r="L13" s="373">
        <v>0</v>
      </c>
      <c r="M13" s="373">
        <f t="shared" si="2"/>
        <v>0</v>
      </c>
      <c r="N13" s="731"/>
    </row>
    <row r="14" spans="1:14" ht="19.5" customHeight="1">
      <c r="A14" s="48" t="s">
        <v>9</v>
      </c>
      <c r="B14" s="26" t="s">
        <v>331</v>
      </c>
      <c r="C14" s="328">
        <v>617</v>
      </c>
      <c r="D14" s="330">
        <f t="shared" si="0"/>
        <v>782</v>
      </c>
      <c r="E14" s="310">
        <v>158</v>
      </c>
      <c r="F14" s="85">
        <v>165</v>
      </c>
      <c r="G14" s="38">
        <v>206</v>
      </c>
      <c r="H14" s="46">
        <f t="shared" si="1"/>
        <v>529</v>
      </c>
      <c r="I14" s="38">
        <v>253</v>
      </c>
      <c r="J14" s="85">
        <v>193</v>
      </c>
      <c r="K14" s="85">
        <v>233</v>
      </c>
      <c r="L14" s="85">
        <v>263</v>
      </c>
      <c r="M14" s="92">
        <f t="shared" si="2"/>
        <v>689</v>
      </c>
      <c r="N14" s="731"/>
    </row>
    <row r="15" spans="1:14" ht="19.5" customHeight="1">
      <c r="A15" s="47"/>
      <c r="B15" s="26" t="s">
        <v>332</v>
      </c>
      <c r="C15" s="328">
        <v>1967</v>
      </c>
      <c r="D15" s="330">
        <f t="shared" si="0"/>
        <v>2004</v>
      </c>
      <c r="E15" s="310">
        <v>517</v>
      </c>
      <c r="F15" s="85">
        <v>558</v>
      </c>
      <c r="G15" s="38">
        <v>475</v>
      </c>
      <c r="H15" s="46">
        <f t="shared" si="1"/>
        <v>1550</v>
      </c>
      <c r="I15" s="38">
        <v>454</v>
      </c>
      <c r="J15" s="85">
        <v>523</v>
      </c>
      <c r="K15" s="85">
        <v>681</v>
      </c>
      <c r="L15" s="85">
        <v>558</v>
      </c>
      <c r="M15" s="92">
        <f t="shared" si="2"/>
        <v>1762</v>
      </c>
      <c r="N15" s="731"/>
    </row>
    <row r="16" spans="1:14" ht="19.5" customHeight="1">
      <c r="A16" s="10"/>
      <c r="B16" s="24" t="s">
        <v>20</v>
      </c>
      <c r="C16" s="38">
        <f>C7-SUM(C8:C15)</f>
        <v>3783</v>
      </c>
      <c r="D16" s="38">
        <f t="shared" si="0"/>
        <v>4522</v>
      </c>
      <c r="E16" s="38">
        <f aca="true" t="shared" si="3" ref="E16:L16">E7-SUM(E8:E15)</f>
        <v>1161</v>
      </c>
      <c r="F16" s="38">
        <f t="shared" si="3"/>
        <v>926</v>
      </c>
      <c r="G16" s="38">
        <f t="shared" si="3"/>
        <v>1047</v>
      </c>
      <c r="H16" s="46">
        <f t="shared" si="1"/>
        <v>3134</v>
      </c>
      <c r="I16" s="38">
        <f t="shared" si="3"/>
        <v>1388</v>
      </c>
      <c r="J16" s="38">
        <f t="shared" si="3"/>
        <v>863</v>
      </c>
      <c r="K16" s="38">
        <f t="shared" si="3"/>
        <v>1339</v>
      </c>
      <c r="L16" s="38">
        <f t="shared" si="3"/>
        <v>1055</v>
      </c>
      <c r="M16" s="92">
        <f t="shared" si="2"/>
        <v>3257</v>
      </c>
      <c r="N16" s="731"/>
    </row>
    <row r="17" spans="1:14" s="42" customFormat="1" ht="19.5" customHeight="1">
      <c r="A17" s="23" t="s">
        <v>41</v>
      </c>
      <c r="B17" s="25"/>
      <c r="C17" s="327">
        <v>1545</v>
      </c>
      <c r="D17" s="331">
        <f t="shared" si="0"/>
        <v>2126</v>
      </c>
      <c r="E17" s="317">
        <v>448</v>
      </c>
      <c r="F17" s="193">
        <v>509</v>
      </c>
      <c r="G17" s="211">
        <v>485</v>
      </c>
      <c r="H17" s="211">
        <f aca="true" t="shared" si="4" ref="H17:H23">E17+F17+G17</f>
        <v>1442</v>
      </c>
      <c r="I17" s="211">
        <v>684</v>
      </c>
      <c r="J17" s="193">
        <v>493</v>
      </c>
      <c r="K17" s="193">
        <v>711</v>
      </c>
      <c r="L17" s="193">
        <v>190</v>
      </c>
      <c r="M17" s="193">
        <f aca="true" t="shared" si="5" ref="M17:M23">J17+K17+L17</f>
        <v>1394</v>
      </c>
      <c r="N17" s="731"/>
    </row>
    <row r="18" spans="1:14" ht="19.5" customHeight="1">
      <c r="A18" s="10"/>
      <c r="B18" s="26" t="s">
        <v>333</v>
      </c>
      <c r="C18" s="328">
        <v>916</v>
      </c>
      <c r="D18" s="330">
        <f t="shared" si="0"/>
        <v>925</v>
      </c>
      <c r="E18" s="310">
        <v>188</v>
      </c>
      <c r="F18" s="85">
        <v>185</v>
      </c>
      <c r="G18" s="38">
        <v>218</v>
      </c>
      <c r="H18" s="46">
        <f t="shared" si="4"/>
        <v>591</v>
      </c>
      <c r="I18" s="38">
        <v>334</v>
      </c>
      <c r="J18" s="85">
        <v>194</v>
      </c>
      <c r="K18" s="85">
        <v>179</v>
      </c>
      <c r="L18" s="85">
        <v>177</v>
      </c>
      <c r="M18" s="92">
        <f t="shared" si="5"/>
        <v>550</v>
      </c>
      <c r="N18" s="731"/>
    </row>
    <row r="19" spans="1:14" ht="19.5" customHeight="1">
      <c r="A19" s="10"/>
      <c r="B19" s="26" t="s">
        <v>334</v>
      </c>
      <c r="C19" s="328">
        <f>C17-C18</f>
        <v>629</v>
      </c>
      <c r="D19" s="488">
        <f t="shared" si="0"/>
        <v>1202</v>
      </c>
      <c r="E19" s="30">
        <v>260</v>
      </c>
      <c r="F19" s="330">
        <v>324</v>
      </c>
      <c r="G19" s="330">
        <v>267</v>
      </c>
      <c r="H19" s="598">
        <f t="shared" si="4"/>
        <v>851</v>
      </c>
      <c r="I19" s="487">
        <v>351</v>
      </c>
      <c r="J19" s="38">
        <f>J17-J18</f>
        <v>299</v>
      </c>
      <c r="K19" s="38">
        <f>K17-K18</f>
        <v>532</v>
      </c>
      <c r="L19" s="38">
        <v>13</v>
      </c>
      <c r="M19" s="92">
        <f t="shared" si="5"/>
        <v>844</v>
      </c>
      <c r="N19" s="731"/>
    </row>
    <row r="20" spans="1:14" s="42" customFormat="1" ht="19.5" customHeight="1">
      <c r="A20" s="23" t="s">
        <v>38</v>
      </c>
      <c r="B20" s="25"/>
      <c r="C20" s="327">
        <v>3369</v>
      </c>
      <c r="D20" s="331">
        <f t="shared" si="0"/>
        <v>3820</v>
      </c>
      <c r="E20" s="317">
        <v>1409</v>
      </c>
      <c r="F20" s="193">
        <v>894</v>
      </c>
      <c r="G20" s="211">
        <v>625</v>
      </c>
      <c r="H20" s="211">
        <f t="shared" si="4"/>
        <v>2928</v>
      </c>
      <c r="I20" s="211">
        <v>892</v>
      </c>
      <c r="J20" s="193">
        <v>712</v>
      </c>
      <c r="K20" s="193">
        <v>679</v>
      </c>
      <c r="L20" s="193">
        <v>791</v>
      </c>
      <c r="M20" s="193">
        <f t="shared" si="5"/>
        <v>2182</v>
      </c>
      <c r="N20" s="731"/>
    </row>
    <row r="21" spans="1:14" ht="19.5" customHeight="1">
      <c r="A21" s="6"/>
      <c r="B21" s="24" t="s">
        <v>335</v>
      </c>
      <c r="C21" s="328">
        <v>979</v>
      </c>
      <c r="D21" s="330">
        <f t="shared" si="0"/>
        <v>904</v>
      </c>
      <c r="E21" s="310">
        <v>249</v>
      </c>
      <c r="F21" s="85">
        <v>244</v>
      </c>
      <c r="G21" s="38">
        <v>173</v>
      </c>
      <c r="H21" s="46">
        <f t="shared" si="4"/>
        <v>666</v>
      </c>
      <c r="I21" s="38">
        <v>238</v>
      </c>
      <c r="J21" s="85">
        <v>178</v>
      </c>
      <c r="K21" s="85">
        <v>168</v>
      </c>
      <c r="L21" s="85">
        <v>179</v>
      </c>
      <c r="M21" s="92">
        <f t="shared" si="5"/>
        <v>525</v>
      </c>
      <c r="N21" s="731"/>
    </row>
    <row r="22" spans="1:14" ht="19.5" customHeight="1">
      <c r="A22" s="10"/>
      <c r="B22" s="26" t="s">
        <v>336</v>
      </c>
      <c r="C22" s="328">
        <v>1737</v>
      </c>
      <c r="D22" s="330">
        <f t="shared" si="0"/>
        <v>2301</v>
      </c>
      <c r="E22" s="310">
        <v>1012</v>
      </c>
      <c r="F22" s="85">
        <v>506</v>
      </c>
      <c r="G22" s="38">
        <v>316</v>
      </c>
      <c r="H22" s="46">
        <f t="shared" si="4"/>
        <v>1834</v>
      </c>
      <c r="I22" s="38">
        <v>467</v>
      </c>
      <c r="J22" s="85">
        <v>383</v>
      </c>
      <c r="K22" s="85">
        <v>305</v>
      </c>
      <c r="L22" s="85">
        <v>378</v>
      </c>
      <c r="M22" s="92">
        <f t="shared" si="5"/>
        <v>1066</v>
      </c>
      <c r="N22" s="731"/>
    </row>
    <row r="23" spans="1:14" ht="19.5" customHeight="1">
      <c r="A23" s="10"/>
      <c r="B23" s="24" t="s">
        <v>20</v>
      </c>
      <c r="C23" s="330">
        <f>C20-SUM(C21:C22)</f>
        <v>653</v>
      </c>
      <c r="D23" s="330">
        <f t="shared" si="0"/>
        <v>615</v>
      </c>
      <c r="E23" s="215">
        <f aca="true" t="shared" si="6" ref="E23:L23">E20-SUM(E21:E22)</f>
        <v>148</v>
      </c>
      <c r="F23" s="85">
        <f t="shared" si="6"/>
        <v>144</v>
      </c>
      <c r="G23" s="38">
        <f t="shared" si="6"/>
        <v>136</v>
      </c>
      <c r="H23" s="46">
        <f t="shared" si="4"/>
        <v>428</v>
      </c>
      <c r="I23" s="38">
        <f t="shared" si="6"/>
        <v>187</v>
      </c>
      <c r="J23" s="38">
        <f t="shared" si="6"/>
        <v>151</v>
      </c>
      <c r="K23" s="38">
        <f t="shared" si="6"/>
        <v>206</v>
      </c>
      <c r="L23" s="38">
        <f t="shared" si="6"/>
        <v>234</v>
      </c>
      <c r="M23" s="92">
        <f t="shared" si="5"/>
        <v>591</v>
      </c>
      <c r="N23" s="731"/>
    </row>
    <row r="24" spans="1:14" ht="3" customHeight="1">
      <c r="A24" s="32"/>
      <c r="B24" s="11"/>
      <c r="C24" s="181"/>
      <c r="D24" s="383"/>
      <c r="E24" s="321"/>
      <c r="F24" s="182"/>
      <c r="G24" s="245"/>
      <c r="H24" s="245"/>
      <c r="I24" s="181"/>
      <c r="J24" s="383"/>
      <c r="K24" s="383"/>
      <c r="L24" s="383"/>
      <c r="M24" s="182"/>
      <c r="N24" s="731"/>
    </row>
    <row r="25" spans="1:14" ht="8.25" customHeight="1" hidden="1">
      <c r="A25" s="27"/>
      <c r="B25" s="14"/>
      <c r="C25" s="30"/>
      <c r="D25" s="30"/>
      <c r="F25" s="87"/>
      <c r="G25" s="322"/>
      <c r="H25" s="322"/>
      <c r="I25" s="322"/>
      <c r="J25" s="423"/>
      <c r="K25" s="423"/>
      <c r="L25" s="423"/>
      <c r="M25" s="423"/>
      <c r="N25" s="731"/>
    </row>
    <row r="26" spans="6:13" ht="2.25" customHeight="1" hidden="1">
      <c r="F26" s="323"/>
      <c r="G26" s="369"/>
      <c r="H26" s="369"/>
      <c r="I26" s="176"/>
      <c r="J26" s="423"/>
      <c r="K26" s="423"/>
      <c r="L26" s="423"/>
      <c r="M26" s="423"/>
    </row>
    <row r="27" ht="21" customHeight="1">
      <c r="A27" s="214" t="s">
        <v>209</v>
      </c>
    </row>
    <row r="28" ht="21" customHeight="1">
      <c r="A28" s="214" t="s">
        <v>197</v>
      </c>
    </row>
  </sheetData>
  <sheetProtection/>
  <mergeCells count="7">
    <mergeCell ref="N1:N25"/>
    <mergeCell ref="A4:B5"/>
    <mergeCell ref="C4:C5"/>
    <mergeCell ref="E4:I4"/>
    <mergeCell ref="D4:D5"/>
    <mergeCell ref="J4:M4"/>
    <mergeCell ref="K2:M2"/>
  </mergeCells>
  <printOptions/>
  <pageMargins left="0.75" right="0" top="0.75" bottom="0" header="0.5" footer="0.28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Q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3" customWidth="1"/>
    <col min="2" max="2" width="36.421875" style="3" customWidth="1"/>
    <col min="3" max="4" width="8.421875" style="3" customWidth="1"/>
    <col min="5" max="13" width="8.421875" style="45" customWidth="1"/>
    <col min="14" max="14" width="3.7109375" style="3" customWidth="1"/>
    <col min="15" max="16384" width="9.140625" style="3" customWidth="1"/>
  </cols>
  <sheetData>
    <row r="1" spans="1:14" ht="18" customHeight="1">
      <c r="A1" s="37" t="s">
        <v>275</v>
      </c>
      <c r="B1" s="12"/>
      <c r="C1" s="30"/>
      <c r="D1" s="30"/>
      <c r="J1" s="559" t="s">
        <v>446</v>
      </c>
      <c r="N1" s="730" t="s">
        <v>107</v>
      </c>
    </row>
    <row r="2" spans="1:14" ht="17.25" customHeight="1">
      <c r="A2" s="27"/>
      <c r="B2" s="12"/>
      <c r="C2" s="30"/>
      <c r="D2" s="30"/>
      <c r="E2" s="52"/>
      <c r="G2" s="52"/>
      <c r="H2" s="52"/>
      <c r="J2" s="52"/>
      <c r="K2" s="560"/>
      <c r="L2" s="560"/>
      <c r="M2" s="52" t="s">
        <v>32</v>
      </c>
      <c r="N2" s="730"/>
    </row>
    <row r="3" spans="1:14" ht="6.75" customHeight="1">
      <c r="A3" s="27"/>
      <c r="B3" s="12"/>
      <c r="C3" s="30"/>
      <c r="D3" s="30"/>
      <c r="N3" s="730"/>
    </row>
    <row r="4" spans="1:14" ht="14.25" customHeight="1">
      <c r="A4" s="718" t="s">
        <v>104</v>
      </c>
      <c r="B4" s="719"/>
      <c r="C4" s="691">
        <v>2007</v>
      </c>
      <c r="D4" s="691" t="s">
        <v>305</v>
      </c>
      <c r="E4" s="693" t="s">
        <v>305</v>
      </c>
      <c r="F4" s="694"/>
      <c r="G4" s="694"/>
      <c r="H4" s="694"/>
      <c r="I4" s="695"/>
      <c r="J4" s="693" t="s">
        <v>265</v>
      </c>
      <c r="K4" s="734"/>
      <c r="L4" s="734"/>
      <c r="M4" s="735"/>
      <c r="N4" s="730"/>
    </row>
    <row r="5" spans="1:14" ht="15.75" customHeight="1">
      <c r="A5" s="726"/>
      <c r="B5" s="727"/>
      <c r="C5" s="692"/>
      <c r="D5" s="692"/>
      <c r="E5" s="54" t="s">
        <v>33</v>
      </c>
      <c r="F5" s="54" t="s">
        <v>124</v>
      </c>
      <c r="G5" s="54" t="s">
        <v>126</v>
      </c>
      <c r="H5" s="466" t="s">
        <v>447</v>
      </c>
      <c r="I5" s="54" t="s">
        <v>128</v>
      </c>
      <c r="J5" s="54" t="s">
        <v>33</v>
      </c>
      <c r="K5" s="54" t="s">
        <v>124</v>
      </c>
      <c r="L5" s="54" t="s">
        <v>126</v>
      </c>
      <c r="M5" s="467" t="s">
        <v>447</v>
      </c>
      <c r="N5" s="730"/>
    </row>
    <row r="6" spans="1:14" s="42" customFormat="1" ht="16.5" customHeight="1">
      <c r="A6" s="43" t="s">
        <v>42</v>
      </c>
      <c r="B6" s="44"/>
      <c r="C6" s="190">
        <v>22180</v>
      </c>
      <c r="D6" s="332">
        <f aca="true" t="shared" si="0" ref="D6:D29">E6+F6+G6+I6</f>
        <v>28352</v>
      </c>
      <c r="E6" s="356">
        <v>6577</v>
      </c>
      <c r="F6" s="356">
        <v>8366</v>
      </c>
      <c r="G6" s="355">
        <v>7505</v>
      </c>
      <c r="H6" s="355">
        <f>E6+F6+G6</f>
        <v>22448</v>
      </c>
      <c r="I6" s="355">
        <v>5904</v>
      </c>
      <c r="J6" s="450">
        <v>4288</v>
      </c>
      <c r="K6" s="355">
        <v>4036</v>
      </c>
      <c r="L6" s="355">
        <v>4373</v>
      </c>
      <c r="M6" s="450">
        <f>J6+K6+L6</f>
        <v>12697</v>
      </c>
      <c r="N6" s="730"/>
    </row>
    <row r="7" spans="1:14" ht="18" customHeight="1">
      <c r="A7" s="6"/>
      <c r="B7" s="26" t="s">
        <v>337</v>
      </c>
      <c r="C7" s="191">
        <v>18969</v>
      </c>
      <c r="D7" s="188">
        <f t="shared" si="0"/>
        <v>24042</v>
      </c>
      <c r="E7" s="85">
        <v>5729</v>
      </c>
      <c r="F7" s="85">
        <v>7347</v>
      </c>
      <c r="G7" s="38">
        <v>6378</v>
      </c>
      <c r="H7" s="46">
        <f>E7+F7+G7</f>
        <v>19454</v>
      </c>
      <c r="I7" s="38">
        <v>4588</v>
      </c>
      <c r="J7" s="354">
        <v>3351</v>
      </c>
      <c r="K7" s="38">
        <v>3194</v>
      </c>
      <c r="L7" s="38">
        <v>3836</v>
      </c>
      <c r="M7" s="543">
        <f>J7+K7+L7</f>
        <v>10381</v>
      </c>
      <c r="N7" s="730"/>
    </row>
    <row r="8" spans="1:14" ht="18" customHeight="1">
      <c r="A8" s="6"/>
      <c r="B8" s="26" t="s">
        <v>338</v>
      </c>
      <c r="C8" s="191">
        <v>1482</v>
      </c>
      <c r="D8" s="188">
        <f t="shared" si="0"/>
        <v>1820</v>
      </c>
      <c r="E8" s="85">
        <v>320</v>
      </c>
      <c r="F8" s="85">
        <v>386</v>
      </c>
      <c r="G8" s="38">
        <v>606</v>
      </c>
      <c r="H8" s="46">
        <f aca="true" t="shared" si="1" ref="H8:H28">E8+F8+G8</f>
        <v>1312</v>
      </c>
      <c r="I8" s="38">
        <v>508</v>
      </c>
      <c r="J8" s="354">
        <v>266</v>
      </c>
      <c r="K8" s="38">
        <v>272</v>
      </c>
      <c r="L8" s="38">
        <v>356</v>
      </c>
      <c r="M8" s="543">
        <f aca="true" t="shared" si="2" ref="M8:M28">J8+K8+L8</f>
        <v>894</v>
      </c>
      <c r="N8" s="730"/>
    </row>
    <row r="9" spans="1:14" ht="18" customHeight="1">
      <c r="A9" s="6"/>
      <c r="B9" s="26" t="s">
        <v>20</v>
      </c>
      <c r="C9" s="191">
        <f>C6-SUM(C7:C8)</f>
        <v>1729</v>
      </c>
      <c r="D9" s="191">
        <f t="shared" si="0"/>
        <v>2490</v>
      </c>
      <c r="E9" s="191">
        <f aca="true" t="shared" si="3" ref="E9:L9">E6-SUM(E7:E8)</f>
        <v>528</v>
      </c>
      <c r="F9" s="191">
        <f t="shared" si="3"/>
        <v>633</v>
      </c>
      <c r="G9" s="191">
        <f t="shared" si="3"/>
        <v>521</v>
      </c>
      <c r="H9" s="314">
        <f t="shared" si="1"/>
        <v>1682</v>
      </c>
      <c r="I9" s="191">
        <f t="shared" si="3"/>
        <v>808</v>
      </c>
      <c r="J9" s="358">
        <f t="shared" si="3"/>
        <v>671</v>
      </c>
      <c r="K9" s="358">
        <f t="shared" si="3"/>
        <v>570</v>
      </c>
      <c r="L9" s="358">
        <f t="shared" si="3"/>
        <v>181</v>
      </c>
      <c r="M9" s="543">
        <f t="shared" si="2"/>
        <v>1422</v>
      </c>
      <c r="N9" s="730"/>
    </row>
    <row r="10" spans="1:14" s="42" customFormat="1" ht="16.5" customHeight="1">
      <c r="A10" s="23" t="s">
        <v>43</v>
      </c>
      <c r="B10" s="25"/>
      <c r="C10" s="192">
        <v>1147</v>
      </c>
      <c r="D10" s="333">
        <f t="shared" si="0"/>
        <v>1580</v>
      </c>
      <c r="E10" s="73">
        <v>436</v>
      </c>
      <c r="F10" s="73">
        <v>271</v>
      </c>
      <c r="G10" s="53">
        <v>357</v>
      </c>
      <c r="H10" s="53">
        <f t="shared" si="1"/>
        <v>1064</v>
      </c>
      <c r="I10" s="53">
        <v>516</v>
      </c>
      <c r="J10" s="73">
        <v>274</v>
      </c>
      <c r="K10" s="53">
        <v>323</v>
      </c>
      <c r="L10" s="53">
        <v>436</v>
      </c>
      <c r="M10" s="543">
        <f t="shared" si="2"/>
        <v>1033</v>
      </c>
      <c r="N10" s="730"/>
    </row>
    <row r="11" spans="1:14" ht="18" customHeight="1">
      <c r="A11" s="6"/>
      <c r="B11" s="26" t="s">
        <v>339</v>
      </c>
      <c r="C11" s="191">
        <v>1009</v>
      </c>
      <c r="D11" s="188">
        <f t="shared" si="0"/>
        <v>1301</v>
      </c>
      <c r="E11" s="85">
        <v>393</v>
      </c>
      <c r="F11" s="85">
        <v>218</v>
      </c>
      <c r="G11" s="38">
        <v>279</v>
      </c>
      <c r="H11" s="46">
        <f t="shared" si="1"/>
        <v>890</v>
      </c>
      <c r="I11" s="38">
        <v>411</v>
      </c>
      <c r="J11" s="85">
        <v>203</v>
      </c>
      <c r="K11" s="38">
        <v>250</v>
      </c>
      <c r="L11" s="38">
        <v>369</v>
      </c>
      <c r="M11" s="543">
        <f t="shared" si="2"/>
        <v>822</v>
      </c>
      <c r="N11" s="730"/>
    </row>
    <row r="12" spans="1:17" ht="15" customHeight="1">
      <c r="A12" s="6"/>
      <c r="B12" s="26" t="s">
        <v>20</v>
      </c>
      <c r="C12" s="191">
        <f>C10-C11</f>
        <v>138</v>
      </c>
      <c r="D12" s="188">
        <f t="shared" si="0"/>
        <v>279</v>
      </c>
      <c r="E12" s="191">
        <f aca="true" t="shared" si="4" ref="E12:L12">E10-E11</f>
        <v>43</v>
      </c>
      <c r="F12" s="191">
        <f t="shared" si="4"/>
        <v>53</v>
      </c>
      <c r="G12" s="191">
        <f t="shared" si="4"/>
        <v>78</v>
      </c>
      <c r="H12" s="314">
        <f t="shared" si="1"/>
        <v>174</v>
      </c>
      <c r="I12" s="191">
        <f t="shared" si="4"/>
        <v>105</v>
      </c>
      <c r="J12" s="38">
        <f t="shared" si="4"/>
        <v>71</v>
      </c>
      <c r="K12" s="38">
        <f t="shared" si="4"/>
        <v>73</v>
      </c>
      <c r="L12" s="38">
        <f t="shared" si="4"/>
        <v>67</v>
      </c>
      <c r="M12" s="543">
        <f t="shared" si="2"/>
        <v>211</v>
      </c>
      <c r="N12" s="730"/>
      <c r="Q12" s="578"/>
    </row>
    <row r="13" spans="1:14" s="42" customFormat="1" ht="15" customHeight="1">
      <c r="A13" s="23" t="s">
        <v>44</v>
      </c>
      <c r="B13" s="25"/>
      <c r="C13" s="192">
        <v>9414</v>
      </c>
      <c r="D13" s="333">
        <f t="shared" si="0"/>
        <v>10417</v>
      </c>
      <c r="E13" s="193">
        <v>2248</v>
      </c>
      <c r="F13" s="193">
        <v>2416</v>
      </c>
      <c r="G13" s="211">
        <v>2838</v>
      </c>
      <c r="H13" s="211">
        <f t="shared" si="1"/>
        <v>7502</v>
      </c>
      <c r="I13" s="211">
        <v>2915</v>
      </c>
      <c r="J13" s="193">
        <v>2107</v>
      </c>
      <c r="K13" s="211">
        <v>2672</v>
      </c>
      <c r="L13" s="211">
        <v>2973</v>
      </c>
      <c r="M13" s="445">
        <f t="shared" si="2"/>
        <v>7752</v>
      </c>
      <c r="N13" s="730"/>
    </row>
    <row r="14" spans="1:14" ht="15" customHeight="1">
      <c r="A14" s="6"/>
      <c r="B14" s="26" t="s">
        <v>340</v>
      </c>
      <c r="C14" s="191">
        <v>763</v>
      </c>
      <c r="D14" s="188">
        <f t="shared" si="0"/>
        <v>794</v>
      </c>
      <c r="E14" s="85">
        <v>162</v>
      </c>
      <c r="F14" s="85">
        <v>211</v>
      </c>
      <c r="G14" s="38">
        <v>227</v>
      </c>
      <c r="H14" s="46">
        <f t="shared" si="1"/>
        <v>600</v>
      </c>
      <c r="I14" s="38">
        <v>194</v>
      </c>
      <c r="J14" s="85">
        <v>161</v>
      </c>
      <c r="K14" s="38">
        <v>227</v>
      </c>
      <c r="L14" s="38">
        <v>220</v>
      </c>
      <c r="M14" s="543">
        <f t="shared" si="2"/>
        <v>608</v>
      </c>
      <c r="N14" s="730"/>
    </row>
    <row r="15" spans="1:14" ht="15" customHeight="1">
      <c r="A15" s="6"/>
      <c r="B15" s="26" t="s">
        <v>341</v>
      </c>
      <c r="C15" s="191">
        <v>2176</v>
      </c>
      <c r="D15" s="188">
        <f t="shared" si="0"/>
        <v>2397</v>
      </c>
      <c r="E15" s="85">
        <v>547</v>
      </c>
      <c r="F15" s="85">
        <v>550</v>
      </c>
      <c r="G15" s="38">
        <v>587</v>
      </c>
      <c r="H15" s="46">
        <f t="shared" si="1"/>
        <v>1684</v>
      </c>
      <c r="I15" s="38">
        <v>713</v>
      </c>
      <c r="J15" s="85">
        <v>670</v>
      </c>
      <c r="K15" s="38">
        <v>857</v>
      </c>
      <c r="L15" s="38">
        <v>797</v>
      </c>
      <c r="M15" s="543">
        <f t="shared" si="2"/>
        <v>2324</v>
      </c>
      <c r="N15" s="730"/>
    </row>
    <row r="16" spans="1:14" ht="15" customHeight="1">
      <c r="A16" s="6"/>
      <c r="B16" s="26" t="s">
        <v>342</v>
      </c>
      <c r="C16" s="191">
        <v>476</v>
      </c>
      <c r="D16" s="188">
        <f t="shared" si="0"/>
        <v>935</v>
      </c>
      <c r="E16" s="85">
        <v>138</v>
      </c>
      <c r="F16" s="85">
        <v>214</v>
      </c>
      <c r="G16" s="38">
        <v>427</v>
      </c>
      <c r="H16" s="46">
        <f t="shared" si="1"/>
        <v>779</v>
      </c>
      <c r="I16" s="38">
        <v>156</v>
      </c>
      <c r="J16" s="85">
        <v>52</v>
      </c>
      <c r="K16" s="38">
        <v>106</v>
      </c>
      <c r="L16" s="38">
        <v>332</v>
      </c>
      <c r="M16" s="543">
        <f t="shared" si="2"/>
        <v>490</v>
      </c>
      <c r="N16" s="730"/>
    </row>
    <row r="17" spans="1:14" ht="15" customHeight="1">
      <c r="A17" s="6"/>
      <c r="B17" s="26" t="s">
        <v>343</v>
      </c>
      <c r="C17" s="191">
        <v>1515</v>
      </c>
      <c r="D17" s="188">
        <f t="shared" si="0"/>
        <v>1528</v>
      </c>
      <c r="E17" s="85">
        <v>319</v>
      </c>
      <c r="F17" s="85">
        <v>372</v>
      </c>
      <c r="G17" s="38">
        <v>396</v>
      </c>
      <c r="H17" s="46">
        <f t="shared" si="1"/>
        <v>1087</v>
      </c>
      <c r="I17" s="38">
        <v>441</v>
      </c>
      <c r="J17" s="354">
        <v>193</v>
      </c>
      <c r="K17" s="38">
        <v>315</v>
      </c>
      <c r="L17" s="38">
        <v>356</v>
      </c>
      <c r="M17" s="543">
        <f t="shared" si="2"/>
        <v>864</v>
      </c>
      <c r="N17" s="730"/>
    </row>
    <row r="18" spans="1:14" ht="15" customHeight="1">
      <c r="A18" s="6"/>
      <c r="B18" s="26" t="s">
        <v>344</v>
      </c>
      <c r="C18" s="191">
        <v>780</v>
      </c>
      <c r="D18" s="188">
        <f t="shared" si="0"/>
        <v>790</v>
      </c>
      <c r="E18" s="85">
        <v>176</v>
      </c>
      <c r="F18" s="85">
        <v>187</v>
      </c>
      <c r="G18" s="38">
        <v>220</v>
      </c>
      <c r="H18" s="46">
        <f t="shared" si="1"/>
        <v>583</v>
      </c>
      <c r="I18" s="38">
        <v>207</v>
      </c>
      <c r="J18" s="85">
        <v>159</v>
      </c>
      <c r="K18" s="38">
        <v>179</v>
      </c>
      <c r="L18" s="38">
        <v>199</v>
      </c>
      <c r="M18" s="543">
        <f t="shared" si="2"/>
        <v>537</v>
      </c>
      <c r="N18" s="730"/>
    </row>
    <row r="19" spans="1:14" ht="15" customHeight="1">
      <c r="A19" s="6"/>
      <c r="B19" s="26" t="s">
        <v>20</v>
      </c>
      <c r="C19" s="191">
        <f>C13-SUM(C14:C18)</f>
        <v>3704</v>
      </c>
      <c r="D19" s="188">
        <f t="shared" si="0"/>
        <v>3973</v>
      </c>
      <c r="E19" s="191">
        <f aca="true" t="shared" si="5" ref="E19:L19">E13-SUM(E14:E18)</f>
        <v>906</v>
      </c>
      <c r="F19" s="191">
        <f t="shared" si="5"/>
        <v>882</v>
      </c>
      <c r="G19" s="191">
        <f t="shared" si="5"/>
        <v>981</v>
      </c>
      <c r="H19" s="314">
        <f t="shared" si="1"/>
        <v>2769</v>
      </c>
      <c r="I19" s="191">
        <f t="shared" si="5"/>
        <v>1204</v>
      </c>
      <c r="J19" s="38">
        <f t="shared" si="5"/>
        <v>872</v>
      </c>
      <c r="K19" s="38">
        <f t="shared" si="5"/>
        <v>988</v>
      </c>
      <c r="L19" s="38">
        <f t="shared" si="5"/>
        <v>1069</v>
      </c>
      <c r="M19" s="543">
        <f t="shared" si="2"/>
        <v>2929</v>
      </c>
      <c r="N19" s="730"/>
    </row>
    <row r="20" spans="1:14" ht="15" customHeight="1">
      <c r="A20" s="23" t="s">
        <v>34</v>
      </c>
      <c r="B20" s="33"/>
      <c r="C20" s="53">
        <v>24733</v>
      </c>
      <c r="D20" s="73">
        <f t="shared" si="0"/>
        <v>25033</v>
      </c>
      <c r="E20" s="73">
        <v>5640</v>
      </c>
      <c r="F20" s="73">
        <v>5790</v>
      </c>
      <c r="G20" s="53">
        <v>6271</v>
      </c>
      <c r="H20" s="53">
        <f t="shared" si="1"/>
        <v>17701</v>
      </c>
      <c r="I20" s="53">
        <v>7332</v>
      </c>
      <c r="J20" s="73">
        <v>4924</v>
      </c>
      <c r="K20" s="53">
        <v>5231</v>
      </c>
      <c r="L20" s="53">
        <v>5370</v>
      </c>
      <c r="M20" s="445">
        <f t="shared" si="2"/>
        <v>15525</v>
      </c>
      <c r="N20" s="730"/>
    </row>
    <row r="21" spans="1:14" ht="15" customHeight="1">
      <c r="A21" s="10"/>
      <c r="B21" s="26" t="s">
        <v>345</v>
      </c>
      <c r="C21" s="191">
        <v>1672</v>
      </c>
      <c r="D21" s="188">
        <f t="shared" si="0"/>
        <v>1854</v>
      </c>
      <c r="E21" s="85">
        <v>431</v>
      </c>
      <c r="F21" s="85">
        <v>419</v>
      </c>
      <c r="G21" s="38">
        <v>483</v>
      </c>
      <c r="H21" s="46">
        <f t="shared" si="1"/>
        <v>1333</v>
      </c>
      <c r="I21" s="38">
        <v>521</v>
      </c>
      <c r="J21" s="85">
        <v>353</v>
      </c>
      <c r="K21" s="38">
        <v>357</v>
      </c>
      <c r="L21" s="38">
        <v>471</v>
      </c>
      <c r="M21" s="543">
        <f t="shared" si="2"/>
        <v>1181</v>
      </c>
      <c r="N21" s="730"/>
    </row>
    <row r="22" spans="1:14" ht="15" customHeight="1">
      <c r="A22" s="10"/>
      <c r="B22" s="26" t="s">
        <v>346</v>
      </c>
      <c r="C22" s="191">
        <v>3867</v>
      </c>
      <c r="D22" s="188">
        <f t="shared" si="0"/>
        <v>2476</v>
      </c>
      <c r="E22" s="85">
        <v>600</v>
      </c>
      <c r="F22" s="85">
        <v>696</v>
      </c>
      <c r="G22" s="38">
        <v>558</v>
      </c>
      <c r="H22" s="46">
        <f t="shared" si="1"/>
        <v>1854</v>
      </c>
      <c r="I22" s="38">
        <v>622</v>
      </c>
      <c r="J22" s="85">
        <v>430</v>
      </c>
      <c r="K22" s="38">
        <v>567</v>
      </c>
      <c r="L22" s="38">
        <v>507</v>
      </c>
      <c r="M22" s="543">
        <f t="shared" si="2"/>
        <v>1504</v>
      </c>
      <c r="N22" s="730"/>
    </row>
    <row r="23" spans="1:14" ht="15" customHeight="1">
      <c r="A23" s="10"/>
      <c r="B23" s="26" t="s">
        <v>347</v>
      </c>
      <c r="C23" s="191">
        <v>2217</v>
      </c>
      <c r="D23" s="188">
        <f t="shared" si="0"/>
        <v>2241</v>
      </c>
      <c r="E23" s="85">
        <v>565</v>
      </c>
      <c r="F23" s="85">
        <v>605</v>
      </c>
      <c r="G23" s="38">
        <v>482</v>
      </c>
      <c r="H23" s="46">
        <f t="shared" si="1"/>
        <v>1652</v>
      </c>
      <c r="I23" s="38">
        <v>589</v>
      </c>
      <c r="J23" s="85">
        <v>489</v>
      </c>
      <c r="K23" s="38">
        <v>528</v>
      </c>
      <c r="L23" s="38">
        <v>389</v>
      </c>
      <c r="M23" s="543">
        <f t="shared" si="2"/>
        <v>1406</v>
      </c>
      <c r="N23" s="730"/>
    </row>
    <row r="24" spans="1:14" ht="15" customHeight="1">
      <c r="A24" s="10"/>
      <c r="B24" s="26" t="s">
        <v>348</v>
      </c>
      <c r="C24" s="191">
        <f>8989.256-3866.682-2216.648</f>
        <v>2905.9259999999995</v>
      </c>
      <c r="D24" s="188">
        <f t="shared" si="0"/>
        <v>2772</v>
      </c>
      <c r="E24" s="85">
        <v>622</v>
      </c>
      <c r="F24" s="85">
        <v>660</v>
      </c>
      <c r="G24" s="38">
        <v>683</v>
      </c>
      <c r="H24" s="46">
        <f t="shared" si="1"/>
        <v>1965</v>
      </c>
      <c r="I24" s="38">
        <v>807</v>
      </c>
      <c r="J24" s="85">
        <v>477</v>
      </c>
      <c r="K24" s="38">
        <f>1712-(567+528)</f>
        <v>617</v>
      </c>
      <c r="L24" s="676">
        <f>1477-(507+389)</f>
        <v>581</v>
      </c>
      <c r="M24" s="543">
        <f t="shared" si="2"/>
        <v>1675</v>
      </c>
      <c r="N24" s="730"/>
    </row>
    <row r="25" spans="1:14" ht="15" customHeight="1">
      <c r="A25" s="49"/>
      <c r="B25" s="26" t="s">
        <v>349</v>
      </c>
      <c r="C25" s="191">
        <f>2.7+1411.7+0.4+1.3</f>
        <v>1416.1000000000001</v>
      </c>
      <c r="D25" s="188">
        <f t="shared" si="0"/>
        <v>2378</v>
      </c>
      <c r="E25" s="85">
        <v>669</v>
      </c>
      <c r="F25" s="85">
        <v>387</v>
      </c>
      <c r="G25" s="38">
        <v>517</v>
      </c>
      <c r="H25" s="46">
        <f t="shared" si="1"/>
        <v>1573</v>
      </c>
      <c r="I25" s="38">
        <v>805</v>
      </c>
      <c r="J25" s="354">
        <v>350</v>
      </c>
      <c r="K25" s="38">
        <v>369</v>
      </c>
      <c r="L25" s="38">
        <v>410</v>
      </c>
      <c r="M25" s="543">
        <f t="shared" si="2"/>
        <v>1129</v>
      </c>
      <c r="N25" s="730"/>
    </row>
    <row r="26" spans="1:14" ht="15" customHeight="1">
      <c r="A26" s="10"/>
      <c r="B26" s="26" t="s">
        <v>350</v>
      </c>
      <c r="C26" s="191">
        <v>1716</v>
      </c>
      <c r="D26" s="188">
        <f t="shared" si="0"/>
        <v>1511</v>
      </c>
      <c r="E26" s="85">
        <v>323</v>
      </c>
      <c r="F26" s="85">
        <v>457</v>
      </c>
      <c r="G26" s="38">
        <v>380</v>
      </c>
      <c r="H26" s="46">
        <f t="shared" si="1"/>
        <v>1160</v>
      </c>
      <c r="I26" s="38">
        <v>351</v>
      </c>
      <c r="J26" s="85">
        <v>386</v>
      </c>
      <c r="K26" s="38">
        <v>341</v>
      </c>
      <c r="L26" s="38">
        <v>317</v>
      </c>
      <c r="M26" s="543">
        <f t="shared" si="2"/>
        <v>1044</v>
      </c>
      <c r="N26" s="730"/>
    </row>
    <row r="27" spans="1:14" ht="15" customHeight="1">
      <c r="A27" s="10"/>
      <c r="B27" s="26" t="s">
        <v>351</v>
      </c>
      <c r="C27" s="191">
        <v>3155</v>
      </c>
      <c r="D27" s="188">
        <f t="shared" si="0"/>
        <v>3675</v>
      </c>
      <c r="E27" s="85">
        <v>728</v>
      </c>
      <c r="F27" s="85">
        <v>650</v>
      </c>
      <c r="G27" s="38">
        <v>1076</v>
      </c>
      <c r="H27" s="46">
        <f t="shared" si="1"/>
        <v>2454</v>
      </c>
      <c r="I27" s="38">
        <v>1221</v>
      </c>
      <c r="J27" s="85">
        <v>742</v>
      </c>
      <c r="K27" s="38">
        <v>526</v>
      </c>
      <c r="L27" s="38">
        <v>682</v>
      </c>
      <c r="M27" s="543">
        <f t="shared" si="2"/>
        <v>1950</v>
      </c>
      <c r="N27" s="730"/>
    </row>
    <row r="28" spans="1:14" ht="15" customHeight="1">
      <c r="A28" s="10"/>
      <c r="B28" s="26" t="s">
        <v>352</v>
      </c>
      <c r="C28" s="191">
        <v>3352</v>
      </c>
      <c r="D28" s="188">
        <f t="shared" si="0"/>
        <v>3182</v>
      </c>
      <c r="E28" s="85">
        <v>662</v>
      </c>
      <c r="F28" s="85">
        <v>706</v>
      </c>
      <c r="G28" s="38">
        <v>822</v>
      </c>
      <c r="H28" s="46">
        <f t="shared" si="1"/>
        <v>2190</v>
      </c>
      <c r="I28" s="38">
        <v>992</v>
      </c>
      <c r="J28" s="85">
        <v>804</v>
      </c>
      <c r="K28" s="38">
        <v>803</v>
      </c>
      <c r="L28" s="38">
        <v>797</v>
      </c>
      <c r="M28" s="543">
        <f t="shared" si="2"/>
        <v>2404</v>
      </c>
      <c r="N28" s="730"/>
    </row>
    <row r="29" spans="1:14" ht="15" customHeight="1">
      <c r="A29" s="10"/>
      <c r="B29" s="26" t="s">
        <v>20</v>
      </c>
      <c r="C29" s="191">
        <f aca="true" t="shared" si="6" ref="C29:L29">C20-SUM(C21:C28)</f>
        <v>4431.974000000002</v>
      </c>
      <c r="D29" s="188">
        <f t="shared" si="0"/>
        <v>4944</v>
      </c>
      <c r="E29" s="191">
        <f t="shared" si="6"/>
        <v>1040</v>
      </c>
      <c r="F29" s="191">
        <f t="shared" si="6"/>
        <v>1210</v>
      </c>
      <c r="G29" s="191">
        <f t="shared" si="6"/>
        <v>1270</v>
      </c>
      <c r="H29" s="314">
        <f>E29+F29+G29</f>
        <v>3520</v>
      </c>
      <c r="I29" s="191">
        <f t="shared" si="6"/>
        <v>1424</v>
      </c>
      <c r="J29" s="38">
        <f t="shared" si="6"/>
        <v>893</v>
      </c>
      <c r="K29" s="38">
        <f t="shared" si="6"/>
        <v>1123</v>
      </c>
      <c r="L29" s="38">
        <f t="shared" si="6"/>
        <v>1216</v>
      </c>
      <c r="M29" s="516">
        <f>J29+K29+L29</f>
        <v>3232</v>
      </c>
      <c r="N29" s="730"/>
    </row>
    <row r="30" spans="1:14" ht="8.25" customHeight="1">
      <c r="A30" s="34"/>
      <c r="B30" s="35"/>
      <c r="C30" s="9"/>
      <c r="D30" s="9"/>
      <c r="E30" s="87"/>
      <c r="F30" s="87"/>
      <c r="G30" s="176"/>
      <c r="H30" s="176"/>
      <c r="I30" s="384"/>
      <c r="J30" s="424"/>
      <c r="K30" s="384"/>
      <c r="L30" s="384"/>
      <c r="M30" s="87"/>
      <c r="N30" s="730"/>
    </row>
    <row r="31" ht="6.75" customHeight="1">
      <c r="N31" s="730"/>
    </row>
    <row r="32" ht="3" customHeight="1"/>
    <row r="33" ht="16.5">
      <c r="A33" s="214" t="s">
        <v>209</v>
      </c>
    </row>
    <row r="34" ht="16.5">
      <c r="A34" s="214" t="s">
        <v>197</v>
      </c>
    </row>
  </sheetData>
  <sheetProtection/>
  <mergeCells count="6">
    <mergeCell ref="N1:N31"/>
    <mergeCell ref="A4:B5"/>
    <mergeCell ref="C4:C5"/>
    <mergeCell ref="E4:I4"/>
    <mergeCell ref="D4:D5"/>
    <mergeCell ref="J4:M4"/>
  </mergeCells>
  <printOptions/>
  <pageMargins left="0.75" right="0" top="0.76" bottom="0" header="0.41" footer="0.36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N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421875" style="3" customWidth="1"/>
    <col min="2" max="2" width="48.28125" style="3" customWidth="1"/>
    <col min="3" max="4" width="7.7109375" style="3" customWidth="1"/>
    <col min="5" max="13" width="7.7109375" style="45" customWidth="1"/>
    <col min="14" max="14" width="2.8515625" style="3" customWidth="1"/>
    <col min="15" max="16384" width="9.140625" style="3" customWidth="1"/>
  </cols>
  <sheetData>
    <row r="1" spans="1:14" ht="17.25" customHeight="1">
      <c r="A1" s="31" t="s">
        <v>321</v>
      </c>
      <c r="B1" s="37"/>
      <c r="N1" s="730" t="s">
        <v>320</v>
      </c>
    </row>
    <row r="2" spans="1:14" ht="12" customHeight="1">
      <c r="A2" s="4"/>
      <c r="B2" s="2"/>
      <c r="F2" s="52"/>
      <c r="G2" s="52"/>
      <c r="H2" s="52"/>
      <c r="J2" s="52"/>
      <c r="K2" s="52"/>
      <c r="L2" s="52"/>
      <c r="M2" s="52" t="s">
        <v>32</v>
      </c>
      <c r="N2" s="731"/>
    </row>
    <row r="3" ht="2.25" customHeight="1">
      <c r="N3" s="731"/>
    </row>
    <row r="4" spans="1:14" ht="16.5" customHeight="1">
      <c r="A4" s="718" t="s">
        <v>319</v>
      </c>
      <c r="B4" s="736"/>
      <c r="C4" s="691">
        <v>2007</v>
      </c>
      <c r="D4" s="691" t="s">
        <v>305</v>
      </c>
      <c r="E4" s="693" t="s">
        <v>305</v>
      </c>
      <c r="F4" s="694"/>
      <c r="G4" s="694"/>
      <c r="H4" s="694"/>
      <c r="I4" s="695"/>
      <c r="J4" s="693" t="s">
        <v>265</v>
      </c>
      <c r="K4" s="694"/>
      <c r="L4" s="694"/>
      <c r="M4" s="695"/>
      <c r="N4" s="731"/>
    </row>
    <row r="5" spans="1:14" ht="16.5" customHeight="1">
      <c r="A5" s="737"/>
      <c r="B5" s="738"/>
      <c r="C5" s="728"/>
      <c r="D5" s="728"/>
      <c r="E5" s="484" t="s">
        <v>316</v>
      </c>
      <c r="F5" s="484" t="s">
        <v>315</v>
      </c>
      <c r="G5" s="484" t="s">
        <v>318</v>
      </c>
      <c r="H5" s="467" t="s">
        <v>447</v>
      </c>
      <c r="I5" s="484" t="s">
        <v>317</v>
      </c>
      <c r="J5" s="81" t="s">
        <v>316</v>
      </c>
      <c r="K5" s="484" t="s">
        <v>315</v>
      </c>
      <c r="L5" s="484" t="s">
        <v>318</v>
      </c>
      <c r="M5" s="467" t="s">
        <v>447</v>
      </c>
      <c r="N5" s="731"/>
    </row>
    <row r="6" spans="1:14" ht="18" customHeight="1">
      <c r="A6" s="23" t="s">
        <v>314</v>
      </c>
      <c r="B6" s="25"/>
      <c r="C6" s="53">
        <v>28529</v>
      </c>
      <c r="D6" s="53">
        <f aca="true" t="shared" si="0" ref="D6:D26">E6+F6+G6+I6</f>
        <v>25930</v>
      </c>
      <c r="E6" s="75">
        <v>5263</v>
      </c>
      <c r="F6" s="75">
        <v>5982</v>
      </c>
      <c r="G6" s="75">
        <v>7153</v>
      </c>
      <c r="H6" s="75">
        <f>SUM(E6:G6)</f>
        <v>18398</v>
      </c>
      <c r="I6" s="75">
        <v>7532</v>
      </c>
      <c r="J6" s="75">
        <v>5610</v>
      </c>
      <c r="K6" s="75">
        <v>6253</v>
      </c>
      <c r="L6" s="75">
        <v>6176</v>
      </c>
      <c r="M6" s="75">
        <f>SUM(J6:L6)</f>
        <v>18039</v>
      </c>
      <c r="N6" s="731"/>
    </row>
    <row r="7" spans="1:14" ht="18" customHeight="1">
      <c r="A7" s="6"/>
      <c r="B7" s="33" t="s">
        <v>353</v>
      </c>
      <c r="C7" s="191">
        <v>736</v>
      </c>
      <c r="D7" s="191">
        <f t="shared" si="0"/>
        <v>1178</v>
      </c>
      <c r="E7" s="188">
        <v>345</v>
      </c>
      <c r="F7" s="188">
        <v>272</v>
      </c>
      <c r="G7" s="188">
        <v>172</v>
      </c>
      <c r="H7" s="421">
        <f>SUM(E7:G7)</f>
        <v>789</v>
      </c>
      <c r="I7" s="85">
        <v>389</v>
      </c>
      <c r="J7" s="85">
        <v>228</v>
      </c>
      <c r="K7" s="85">
        <v>218</v>
      </c>
      <c r="L7" s="85">
        <v>202</v>
      </c>
      <c r="M7" s="92">
        <f>SUM(J7:L7)</f>
        <v>648</v>
      </c>
      <c r="N7" s="731"/>
    </row>
    <row r="8" spans="1:14" ht="19.5" customHeight="1">
      <c r="A8" s="6"/>
      <c r="B8" s="33" t="s">
        <v>354</v>
      </c>
      <c r="C8" s="191">
        <v>3774</v>
      </c>
      <c r="D8" s="191">
        <f t="shared" si="0"/>
        <v>2604</v>
      </c>
      <c r="E8" s="188">
        <v>548</v>
      </c>
      <c r="F8" s="188">
        <v>718</v>
      </c>
      <c r="G8" s="188">
        <v>600</v>
      </c>
      <c r="H8" s="421">
        <f aca="true" t="shared" si="1" ref="H8:H25">SUM(E8:G8)</f>
        <v>1866</v>
      </c>
      <c r="I8" s="85">
        <v>738</v>
      </c>
      <c r="J8" s="85">
        <v>552</v>
      </c>
      <c r="K8" s="85">
        <v>786</v>
      </c>
      <c r="L8" s="85">
        <v>651</v>
      </c>
      <c r="M8" s="92">
        <f aca="true" t="shared" si="2" ref="M8:M25">SUM(J8:L8)</f>
        <v>1989</v>
      </c>
      <c r="N8" s="731"/>
    </row>
    <row r="9" spans="1:14" ht="24" customHeight="1">
      <c r="A9" s="6"/>
      <c r="B9" s="481" t="s">
        <v>355</v>
      </c>
      <c r="C9" s="191">
        <v>4278</v>
      </c>
      <c r="D9" s="191">
        <f t="shared" si="0"/>
        <v>3848</v>
      </c>
      <c r="E9" s="188">
        <v>700</v>
      </c>
      <c r="F9" s="188">
        <v>872</v>
      </c>
      <c r="G9" s="188">
        <v>1007</v>
      </c>
      <c r="H9" s="421">
        <f t="shared" si="1"/>
        <v>2579</v>
      </c>
      <c r="I9" s="85">
        <v>1269</v>
      </c>
      <c r="J9" s="85">
        <v>1096</v>
      </c>
      <c r="K9" s="85">
        <v>1558</v>
      </c>
      <c r="L9" s="85">
        <v>1074</v>
      </c>
      <c r="M9" s="92">
        <f t="shared" si="2"/>
        <v>3728</v>
      </c>
      <c r="N9" s="731"/>
    </row>
    <row r="10" spans="1:14" ht="24" customHeight="1">
      <c r="A10" s="6"/>
      <c r="B10" s="483" t="s">
        <v>356</v>
      </c>
      <c r="C10" s="191">
        <v>2148</v>
      </c>
      <c r="D10" s="191">
        <f t="shared" si="0"/>
        <v>2253</v>
      </c>
      <c r="E10" s="188">
        <v>482</v>
      </c>
      <c r="F10" s="188">
        <v>546</v>
      </c>
      <c r="G10" s="188">
        <v>611</v>
      </c>
      <c r="H10" s="421">
        <f t="shared" si="1"/>
        <v>1639</v>
      </c>
      <c r="I10" s="85">
        <v>614</v>
      </c>
      <c r="J10" s="85">
        <v>558</v>
      </c>
      <c r="K10" s="85">
        <v>567</v>
      </c>
      <c r="L10" s="85">
        <v>773</v>
      </c>
      <c r="M10" s="92">
        <f t="shared" si="2"/>
        <v>1898</v>
      </c>
      <c r="N10" s="731"/>
    </row>
    <row r="11" spans="1:14" ht="27.75" customHeight="1">
      <c r="A11" s="6"/>
      <c r="B11" s="481" t="s">
        <v>357</v>
      </c>
      <c r="C11" s="191">
        <v>5430</v>
      </c>
      <c r="D11" s="191">
        <f t="shared" si="0"/>
        <v>4901</v>
      </c>
      <c r="E11" s="188">
        <v>978</v>
      </c>
      <c r="F11" s="188">
        <v>1158</v>
      </c>
      <c r="G11" s="188">
        <v>1547</v>
      </c>
      <c r="H11" s="421">
        <f t="shared" si="1"/>
        <v>3683</v>
      </c>
      <c r="I11" s="85">
        <v>1218</v>
      </c>
      <c r="J11" s="85">
        <v>829</v>
      </c>
      <c r="K11" s="85">
        <v>822</v>
      </c>
      <c r="L11" s="85">
        <v>703</v>
      </c>
      <c r="M11" s="92">
        <f t="shared" si="2"/>
        <v>2354</v>
      </c>
      <c r="N11" s="731"/>
    </row>
    <row r="12" spans="1:14" ht="28.5" customHeight="1">
      <c r="A12" s="6"/>
      <c r="B12" s="481" t="s">
        <v>358</v>
      </c>
      <c r="C12" s="191">
        <v>3518</v>
      </c>
      <c r="D12" s="191">
        <f t="shared" si="0"/>
        <v>4062</v>
      </c>
      <c r="E12" s="188">
        <v>885</v>
      </c>
      <c r="F12" s="188">
        <v>947</v>
      </c>
      <c r="G12" s="188">
        <v>958</v>
      </c>
      <c r="H12" s="421">
        <f t="shared" si="1"/>
        <v>2790</v>
      </c>
      <c r="I12" s="85">
        <v>1272</v>
      </c>
      <c r="J12" s="85">
        <v>917</v>
      </c>
      <c r="K12" s="85">
        <v>1035</v>
      </c>
      <c r="L12" s="85">
        <v>914</v>
      </c>
      <c r="M12" s="92">
        <f t="shared" si="2"/>
        <v>2866</v>
      </c>
      <c r="N12" s="731"/>
    </row>
    <row r="13" spans="1:14" ht="18" customHeight="1">
      <c r="A13" s="6"/>
      <c r="B13" s="26" t="s">
        <v>359</v>
      </c>
      <c r="C13" s="191">
        <v>5228</v>
      </c>
      <c r="D13" s="191">
        <f t="shared" si="0"/>
        <v>6057</v>
      </c>
      <c r="E13" s="188">
        <v>1211</v>
      </c>
      <c r="F13" s="188">
        <v>1371</v>
      </c>
      <c r="G13" s="188">
        <v>1572</v>
      </c>
      <c r="H13" s="421">
        <f t="shared" si="1"/>
        <v>4154</v>
      </c>
      <c r="I13" s="85">
        <v>1903</v>
      </c>
      <c r="J13" s="85">
        <v>1278</v>
      </c>
      <c r="K13" s="85">
        <v>1172</v>
      </c>
      <c r="L13" s="85">
        <v>1343</v>
      </c>
      <c r="M13" s="92">
        <f t="shared" si="2"/>
        <v>3793</v>
      </c>
      <c r="N13" s="731"/>
    </row>
    <row r="14" spans="1:14" ht="18" customHeight="1">
      <c r="A14" s="6"/>
      <c r="B14" s="482" t="s">
        <v>360</v>
      </c>
      <c r="C14" s="191">
        <f>3004+179</f>
        <v>3183</v>
      </c>
      <c r="D14" s="191">
        <f t="shared" si="0"/>
        <v>867</v>
      </c>
      <c r="E14" s="188">
        <v>73</v>
      </c>
      <c r="F14" s="188">
        <v>65</v>
      </c>
      <c r="G14" s="188">
        <v>646</v>
      </c>
      <c r="H14" s="421">
        <f t="shared" si="1"/>
        <v>784</v>
      </c>
      <c r="I14" s="85">
        <v>83</v>
      </c>
      <c r="J14" s="85">
        <v>121</v>
      </c>
      <c r="K14" s="85">
        <f>42+30</f>
        <v>72</v>
      </c>
      <c r="L14" s="85">
        <f>364+77</f>
        <v>441</v>
      </c>
      <c r="M14" s="92">
        <f t="shared" si="2"/>
        <v>634</v>
      </c>
      <c r="N14" s="731"/>
    </row>
    <row r="15" spans="1:14" ht="18" customHeight="1">
      <c r="A15" s="6"/>
      <c r="B15" s="480" t="s">
        <v>20</v>
      </c>
      <c r="C15" s="188">
        <f>C6-SUM(C7:C14)</f>
        <v>234</v>
      </c>
      <c r="D15" s="188">
        <f t="shared" si="0"/>
        <v>160</v>
      </c>
      <c r="E15" s="188">
        <f aca="true" t="shared" si="3" ref="E15:L15">E6-SUM(E7:E14)</f>
        <v>41</v>
      </c>
      <c r="F15" s="188">
        <f t="shared" si="3"/>
        <v>33</v>
      </c>
      <c r="G15" s="188">
        <f t="shared" si="3"/>
        <v>40</v>
      </c>
      <c r="H15" s="421">
        <f t="shared" si="1"/>
        <v>114</v>
      </c>
      <c r="I15" s="85">
        <f t="shared" si="3"/>
        <v>46</v>
      </c>
      <c r="J15" s="38">
        <f t="shared" si="3"/>
        <v>31</v>
      </c>
      <c r="K15" s="38">
        <f t="shared" si="3"/>
        <v>23</v>
      </c>
      <c r="L15" s="38">
        <f t="shared" si="3"/>
        <v>75</v>
      </c>
      <c r="M15" s="92">
        <f t="shared" si="2"/>
        <v>129</v>
      </c>
      <c r="N15" s="731"/>
    </row>
    <row r="16" spans="1:14" ht="18" customHeight="1">
      <c r="A16" s="23" t="s">
        <v>36</v>
      </c>
      <c r="B16" s="25"/>
      <c r="C16" s="53">
        <v>9583</v>
      </c>
      <c r="D16" s="53">
        <f t="shared" si="0"/>
        <v>10804</v>
      </c>
      <c r="E16" s="73">
        <v>1915</v>
      </c>
      <c r="F16" s="73">
        <v>2471</v>
      </c>
      <c r="G16" s="73">
        <v>2712</v>
      </c>
      <c r="H16" s="73">
        <f t="shared" si="1"/>
        <v>7098</v>
      </c>
      <c r="I16" s="73">
        <v>3706</v>
      </c>
      <c r="J16" s="73">
        <v>1952</v>
      </c>
      <c r="K16" s="73">
        <v>2623</v>
      </c>
      <c r="L16" s="73">
        <v>2831</v>
      </c>
      <c r="M16" s="193">
        <f t="shared" si="2"/>
        <v>7406</v>
      </c>
      <c r="N16" s="731"/>
    </row>
    <row r="17" spans="1:14" ht="24.75" customHeight="1">
      <c r="A17" s="10"/>
      <c r="B17" s="481" t="s">
        <v>361</v>
      </c>
      <c r="C17" s="38">
        <v>538</v>
      </c>
      <c r="D17" s="38">
        <f t="shared" si="0"/>
        <v>669</v>
      </c>
      <c r="E17" s="85">
        <v>112</v>
      </c>
      <c r="F17" s="188">
        <v>142</v>
      </c>
      <c r="G17" s="85">
        <v>160</v>
      </c>
      <c r="H17" s="92">
        <f t="shared" si="1"/>
        <v>414</v>
      </c>
      <c r="I17" s="85">
        <v>255</v>
      </c>
      <c r="J17" s="85">
        <v>113</v>
      </c>
      <c r="K17" s="85">
        <v>138</v>
      </c>
      <c r="L17" s="85">
        <v>154</v>
      </c>
      <c r="M17" s="92">
        <f t="shared" si="2"/>
        <v>405</v>
      </c>
      <c r="N17" s="731"/>
    </row>
    <row r="18" spans="1:14" ht="18" customHeight="1">
      <c r="A18" s="10"/>
      <c r="B18" s="26" t="s">
        <v>362</v>
      </c>
      <c r="C18" s="191">
        <v>1339</v>
      </c>
      <c r="D18" s="191">
        <f t="shared" si="0"/>
        <v>1607</v>
      </c>
      <c r="E18" s="188">
        <v>244</v>
      </c>
      <c r="F18" s="188">
        <v>361</v>
      </c>
      <c r="G18" s="188">
        <v>420</v>
      </c>
      <c r="H18" s="421">
        <f t="shared" si="1"/>
        <v>1025</v>
      </c>
      <c r="I18" s="85">
        <v>582</v>
      </c>
      <c r="J18" s="85">
        <v>242</v>
      </c>
      <c r="K18" s="85">
        <v>366</v>
      </c>
      <c r="L18" s="85">
        <v>370</v>
      </c>
      <c r="M18" s="92">
        <f t="shared" si="2"/>
        <v>978</v>
      </c>
      <c r="N18" s="731"/>
    </row>
    <row r="19" spans="1:14" ht="19.5" customHeight="1">
      <c r="A19" s="10"/>
      <c r="B19" s="26" t="s">
        <v>363</v>
      </c>
      <c r="C19" s="191">
        <v>480</v>
      </c>
      <c r="D19" s="191">
        <f t="shared" si="0"/>
        <v>550</v>
      </c>
      <c r="E19" s="188">
        <v>64</v>
      </c>
      <c r="F19" s="188">
        <v>112</v>
      </c>
      <c r="G19" s="188">
        <v>136</v>
      </c>
      <c r="H19" s="421">
        <f t="shared" si="1"/>
        <v>312</v>
      </c>
      <c r="I19" s="85">
        <v>238</v>
      </c>
      <c r="J19" s="85">
        <v>82</v>
      </c>
      <c r="K19" s="85">
        <v>133</v>
      </c>
      <c r="L19" s="85">
        <v>131</v>
      </c>
      <c r="M19" s="92">
        <f t="shared" si="2"/>
        <v>346</v>
      </c>
      <c r="N19" s="731"/>
    </row>
    <row r="20" spans="1:14" ht="31.5" customHeight="1">
      <c r="A20" s="10"/>
      <c r="B20" s="481" t="s">
        <v>364</v>
      </c>
      <c r="C20" s="191">
        <v>891</v>
      </c>
      <c r="D20" s="191">
        <f t="shared" si="0"/>
        <v>812</v>
      </c>
      <c r="E20" s="188">
        <v>166</v>
      </c>
      <c r="F20" s="188">
        <v>187</v>
      </c>
      <c r="G20" s="188">
        <v>183</v>
      </c>
      <c r="H20" s="421">
        <f t="shared" si="1"/>
        <v>536</v>
      </c>
      <c r="I20" s="85">
        <v>276</v>
      </c>
      <c r="J20" s="85">
        <v>283</v>
      </c>
      <c r="K20" s="85">
        <v>269</v>
      </c>
      <c r="L20" s="85">
        <v>293</v>
      </c>
      <c r="M20" s="92">
        <f t="shared" si="2"/>
        <v>845</v>
      </c>
      <c r="N20" s="731"/>
    </row>
    <row r="21" spans="1:14" ht="18" customHeight="1">
      <c r="A21" s="10"/>
      <c r="B21" s="26" t="s">
        <v>365</v>
      </c>
      <c r="C21" s="191">
        <v>609</v>
      </c>
      <c r="D21" s="191">
        <f t="shared" si="0"/>
        <v>720</v>
      </c>
      <c r="E21" s="188">
        <v>140</v>
      </c>
      <c r="F21" s="188">
        <v>164</v>
      </c>
      <c r="G21" s="188">
        <v>173</v>
      </c>
      <c r="H21" s="421">
        <f t="shared" si="1"/>
        <v>477</v>
      </c>
      <c r="I21" s="85">
        <v>243</v>
      </c>
      <c r="J21" s="85">
        <v>157</v>
      </c>
      <c r="K21" s="85">
        <f>67+83</f>
        <v>150</v>
      </c>
      <c r="L21" s="85">
        <f>49+78</f>
        <v>127</v>
      </c>
      <c r="M21" s="92">
        <f t="shared" si="2"/>
        <v>434</v>
      </c>
      <c r="N21" s="731"/>
    </row>
    <row r="22" spans="1:14" ht="18" customHeight="1">
      <c r="A22" s="10"/>
      <c r="B22" s="26" t="s">
        <v>366</v>
      </c>
      <c r="C22" s="191">
        <v>771</v>
      </c>
      <c r="D22" s="191">
        <f t="shared" si="0"/>
        <v>789</v>
      </c>
      <c r="E22" s="188">
        <v>166</v>
      </c>
      <c r="F22" s="188">
        <v>198</v>
      </c>
      <c r="G22" s="188">
        <v>190</v>
      </c>
      <c r="H22" s="421">
        <f t="shared" si="1"/>
        <v>554</v>
      </c>
      <c r="I22" s="85">
        <v>235</v>
      </c>
      <c r="J22" s="85">
        <v>162</v>
      </c>
      <c r="K22" s="85">
        <v>196</v>
      </c>
      <c r="L22" s="85">
        <v>191</v>
      </c>
      <c r="M22" s="92">
        <f t="shared" si="2"/>
        <v>549</v>
      </c>
      <c r="N22" s="731"/>
    </row>
    <row r="23" spans="1:14" ht="18" customHeight="1">
      <c r="A23" s="10"/>
      <c r="B23" s="26" t="s">
        <v>367</v>
      </c>
      <c r="C23" s="191">
        <v>1177</v>
      </c>
      <c r="D23" s="191">
        <f t="shared" si="0"/>
        <v>1200</v>
      </c>
      <c r="E23" s="188">
        <v>247</v>
      </c>
      <c r="F23" s="188">
        <v>282</v>
      </c>
      <c r="G23" s="188">
        <v>322</v>
      </c>
      <c r="H23" s="421">
        <f t="shared" si="1"/>
        <v>851</v>
      </c>
      <c r="I23" s="85">
        <v>349</v>
      </c>
      <c r="J23" s="85">
        <v>217</v>
      </c>
      <c r="K23" s="85">
        <v>315</v>
      </c>
      <c r="L23" s="85">
        <v>336</v>
      </c>
      <c r="M23" s="92">
        <f t="shared" si="2"/>
        <v>868</v>
      </c>
      <c r="N23" s="731"/>
    </row>
    <row r="24" spans="1:14" ht="18" customHeight="1">
      <c r="A24" s="10"/>
      <c r="B24" s="26" t="s">
        <v>368</v>
      </c>
      <c r="C24" s="191">
        <v>705</v>
      </c>
      <c r="D24" s="191">
        <f t="shared" si="0"/>
        <v>829</v>
      </c>
      <c r="E24" s="188">
        <v>144</v>
      </c>
      <c r="F24" s="188">
        <v>190</v>
      </c>
      <c r="G24" s="188">
        <v>188</v>
      </c>
      <c r="H24" s="421">
        <f t="shared" si="1"/>
        <v>522</v>
      </c>
      <c r="I24" s="85">
        <v>307</v>
      </c>
      <c r="J24" s="85">
        <v>70</v>
      </c>
      <c r="K24" s="85">
        <v>229</v>
      </c>
      <c r="L24" s="85">
        <v>353</v>
      </c>
      <c r="M24" s="92">
        <f t="shared" si="2"/>
        <v>652</v>
      </c>
      <c r="N24" s="731"/>
    </row>
    <row r="25" spans="1:14" ht="18" customHeight="1">
      <c r="A25" s="10"/>
      <c r="B25" s="480" t="s">
        <v>20</v>
      </c>
      <c r="C25" s="188">
        <f>C16-SUM(C17:C24)</f>
        <v>3073</v>
      </c>
      <c r="D25" s="188">
        <f t="shared" si="0"/>
        <v>3628</v>
      </c>
      <c r="E25" s="188">
        <f aca="true" t="shared" si="4" ref="E25:L25">E16-SUM(E17:E24)</f>
        <v>632</v>
      </c>
      <c r="F25" s="188">
        <f t="shared" si="4"/>
        <v>835</v>
      </c>
      <c r="G25" s="188">
        <f t="shared" si="4"/>
        <v>940</v>
      </c>
      <c r="H25" s="421">
        <f t="shared" si="1"/>
        <v>2407</v>
      </c>
      <c r="I25" s="188">
        <f t="shared" si="4"/>
        <v>1221</v>
      </c>
      <c r="J25" s="188">
        <f t="shared" si="4"/>
        <v>626</v>
      </c>
      <c r="K25" s="188">
        <f t="shared" si="4"/>
        <v>827</v>
      </c>
      <c r="L25" s="188">
        <f t="shared" si="4"/>
        <v>876</v>
      </c>
      <c r="M25" s="92">
        <f t="shared" si="2"/>
        <v>2329</v>
      </c>
      <c r="N25" s="731"/>
    </row>
    <row r="26" spans="1:14" ht="18" customHeight="1">
      <c r="A26" s="479" t="s">
        <v>313</v>
      </c>
      <c r="B26" s="478"/>
      <c r="C26" s="477">
        <v>505</v>
      </c>
      <c r="D26" s="477">
        <f t="shared" si="0"/>
        <v>286</v>
      </c>
      <c r="E26" s="477">
        <v>80</v>
      </c>
      <c r="F26" s="477">
        <v>87</v>
      </c>
      <c r="G26" s="477">
        <v>59</v>
      </c>
      <c r="H26" s="477">
        <f>SUM(E26:G26)</f>
        <v>226</v>
      </c>
      <c r="I26" s="477">
        <v>60</v>
      </c>
      <c r="J26" s="477">
        <v>37</v>
      </c>
      <c r="K26" s="477">
        <v>63</v>
      </c>
      <c r="L26" s="477">
        <v>114</v>
      </c>
      <c r="M26" s="477">
        <f>SUM(J26:L26)</f>
        <v>214</v>
      </c>
      <c r="N26" s="731"/>
    </row>
    <row r="27" ht="1.5" customHeight="1">
      <c r="M27" s="45">
        <f>SUM(J27:K27)</f>
        <v>0</v>
      </c>
    </row>
    <row r="28" spans="1:2" ht="16.5">
      <c r="A28" s="214"/>
      <c r="B28" s="214" t="s">
        <v>209</v>
      </c>
    </row>
    <row r="29" spans="1:2" ht="16.5">
      <c r="A29" s="214"/>
      <c r="B29" s="214" t="s">
        <v>197</v>
      </c>
    </row>
    <row r="30" ht="13.5">
      <c r="J30" s="559"/>
    </row>
  </sheetData>
  <sheetProtection/>
  <mergeCells count="6">
    <mergeCell ref="N1:N26"/>
    <mergeCell ref="A4:B5"/>
    <mergeCell ref="C4:C5"/>
    <mergeCell ref="E4:I4"/>
    <mergeCell ref="D4:D5"/>
    <mergeCell ref="J4:M4"/>
  </mergeCells>
  <printOptions/>
  <pageMargins left="0.51" right="0" top="0.5" bottom="0" header="0.25" footer="0"/>
  <pageSetup horizontalDpi="180" verticalDpi="18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N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8515625" style="0" customWidth="1"/>
    <col min="2" max="3" width="8.7109375" style="0" customWidth="1"/>
    <col min="4" max="11" width="8.7109375" style="60" customWidth="1"/>
    <col min="12" max="12" width="8.7109375" style="531" customWidth="1"/>
    <col min="13" max="13" width="4.00390625" style="0" customWidth="1"/>
  </cols>
  <sheetData>
    <row r="1" spans="1:13" ht="18.75">
      <c r="A1" s="431" t="s">
        <v>276</v>
      </c>
      <c r="B1" s="3"/>
      <c r="C1" s="3"/>
      <c r="M1" s="696" t="s">
        <v>177</v>
      </c>
    </row>
    <row r="2" spans="1:13" ht="15.75">
      <c r="A2" s="718" t="s">
        <v>67</v>
      </c>
      <c r="B2" s="691">
        <v>2007</v>
      </c>
      <c r="C2" s="691" t="s">
        <v>305</v>
      </c>
      <c r="D2" s="693" t="s">
        <v>305</v>
      </c>
      <c r="E2" s="694"/>
      <c r="F2" s="694"/>
      <c r="G2" s="694"/>
      <c r="H2" s="695"/>
      <c r="I2" s="693" t="s">
        <v>265</v>
      </c>
      <c r="J2" s="698"/>
      <c r="K2" s="698"/>
      <c r="L2" s="699"/>
      <c r="M2" s="696"/>
    </row>
    <row r="3" spans="1:13" ht="12.75">
      <c r="A3" s="726"/>
      <c r="B3" s="728"/>
      <c r="C3" s="728"/>
      <c r="D3" s="36" t="s">
        <v>122</v>
      </c>
      <c r="E3" s="36" t="s">
        <v>123</v>
      </c>
      <c r="F3" s="36" t="s">
        <v>125</v>
      </c>
      <c r="G3" s="467" t="s">
        <v>447</v>
      </c>
      <c r="H3" s="36" t="s">
        <v>147</v>
      </c>
      <c r="I3" s="36" t="s">
        <v>122</v>
      </c>
      <c r="J3" s="54" t="s">
        <v>124</v>
      </c>
      <c r="K3" s="36" t="s">
        <v>125</v>
      </c>
      <c r="L3" s="467" t="s">
        <v>447</v>
      </c>
      <c r="M3" s="696"/>
    </row>
    <row r="4" spans="1:13" ht="12.75" customHeight="1">
      <c r="A4" s="507" t="s">
        <v>225</v>
      </c>
      <c r="B4" s="15"/>
      <c r="C4" s="26"/>
      <c r="D4" s="85"/>
      <c r="E4" s="85"/>
      <c r="F4" s="85"/>
      <c r="G4" s="85"/>
      <c r="H4" s="85"/>
      <c r="I4" s="85"/>
      <c r="J4" s="85"/>
      <c r="K4" s="85"/>
      <c r="L4" s="92"/>
      <c r="M4" s="696"/>
    </row>
    <row r="5" spans="1:13" ht="12.75" customHeight="1">
      <c r="A5" s="10" t="s">
        <v>63</v>
      </c>
      <c r="B5" s="188">
        <v>63</v>
      </c>
      <c r="C5" s="191">
        <f>D5+E5+F5+H5</f>
        <v>69</v>
      </c>
      <c r="D5" s="216">
        <v>26</v>
      </c>
      <c r="E5" s="216">
        <v>18</v>
      </c>
      <c r="F5" s="216">
        <v>14</v>
      </c>
      <c r="G5" s="532">
        <f>D5+E5+F5</f>
        <v>58</v>
      </c>
      <c r="H5" s="216">
        <v>11</v>
      </c>
      <c r="I5" s="216">
        <v>11</v>
      </c>
      <c r="J5" s="216">
        <v>18</v>
      </c>
      <c r="K5" s="216">
        <v>16</v>
      </c>
      <c r="L5" s="532">
        <f>I5+J5+K5</f>
        <v>45</v>
      </c>
      <c r="M5" s="696"/>
    </row>
    <row r="6" spans="1:13" ht="12.75" customHeight="1">
      <c r="A6" s="10" t="s">
        <v>32</v>
      </c>
      <c r="B6" s="188">
        <v>1211</v>
      </c>
      <c r="C6" s="191">
        <f>D6+E6+F6+H6</f>
        <v>1813</v>
      </c>
      <c r="D6" s="216">
        <v>503</v>
      </c>
      <c r="E6" s="216">
        <v>513</v>
      </c>
      <c r="F6" s="216">
        <v>512</v>
      </c>
      <c r="G6" s="532">
        <f>D6+E6+F6</f>
        <v>1528</v>
      </c>
      <c r="H6" s="216">
        <v>285</v>
      </c>
      <c r="I6" s="216">
        <v>314</v>
      </c>
      <c r="J6" s="216">
        <v>472</v>
      </c>
      <c r="K6" s="216">
        <v>416</v>
      </c>
      <c r="L6" s="532">
        <f>I6+J6+K6</f>
        <v>1202</v>
      </c>
      <c r="M6" s="696"/>
    </row>
    <row r="7" spans="1:13" ht="12.75" customHeight="1">
      <c r="A7" s="21" t="s">
        <v>226</v>
      </c>
      <c r="B7" s="188"/>
      <c r="C7" s="191"/>
      <c r="D7" s="216"/>
      <c r="E7" s="216"/>
      <c r="F7" s="216"/>
      <c r="G7" s="532"/>
      <c r="H7" s="216"/>
      <c r="I7" s="216"/>
      <c r="J7" s="216"/>
      <c r="K7" s="216"/>
      <c r="L7" s="532"/>
      <c r="M7" s="696"/>
    </row>
    <row r="8" spans="1:13" ht="12.75" customHeight="1">
      <c r="A8" s="10" t="s">
        <v>63</v>
      </c>
      <c r="B8" s="188">
        <v>158</v>
      </c>
      <c r="C8" s="191">
        <f>D8+E8+F8+H8</f>
        <v>104</v>
      </c>
      <c r="D8" s="216">
        <v>31</v>
      </c>
      <c r="E8" s="432">
        <v>0</v>
      </c>
      <c r="F8" s="216">
        <v>47</v>
      </c>
      <c r="G8" s="532">
        <f>D8+E8+F8</f>
        <v>78</v>
      </c>
      <c r="H8" s="216">
        <v>26</v>
      </c>
      <c r="I8" s="216">
        <v>48</v>
      </c>
      <c r="J8" s="485">
        <v>48</v>
      </c>
      <c r="K8" s="485">
        <v>44</v>
      </c>
      <c r="L8" s="532">
        <f>I8+J8+K8</f>
        <v>140</v>
      </c>
      <c r="M8" s="696"/>
    </row>
    <row r="9" spans="1:13" ht="12.75" customHeight="1">
      <c r="A9" s="10" t="s">
        <v>32</v>
      </c>
      <c r="B9" s="188">
        <v>1588</v>
      </c>
      <c r="C9" s="191">
        <f>D9+E9+F9+H9</f>
        <v>1447</v>
      </c>
      <c r="D9" s="216">
        <v>455</v>
      </c>
      <c r="E9" s="216">
        <v>4</v>
      </c>
      <c r="F9" s="216">
        <v>642</v>
      </c>
      <c r="G9" s="532">
        <f>D9+E9+F9</f>
        <v>1101</v>
      </c>
      <c r="H9" s="216">
        <v>346</v>
      </c>
      <c r="I9" s="216">
        <v>402</v>
      </c>
      <c r="J9" s="216">
        <v>410</v>
      </c>
      <c r="K9" s="216">
        <v>379</v>
      </c>
      <c r="L9" s="532">
        <f>I9+J9+K9</f>
        <v>1191</v>
      </c>
      <c r="M9" s="696"/>
    </row>
    <row r="10" spans="1:13" ht="12.75" customHeight="1">
      <c r="A10" s="21" t="s">
        <v>294</v>
      </c>
      <c r="B10" s="528"/>
      <c r="C10" s="334"/>
      <c r="D10" s="216"/>
      <c r="E10" s="216"/>
      <c r="F10" s="216"/>
      <c r="G10" s="532"/>
      <c r="H10" s="216"/>
      <c r="I10" s="216"/>
      <c r="J10" s="216"/>
      <c r="K10" s="216"/>
      <c r="L10" s="532"/>
      <c r="M10" s="696"/>
    </row>
    <row r="11" spans="1:14" ht="12.75" customHeight="1">
      <c r="A11" s="10" t="s">
        <v>63</v>
      </c>
      <c r="B11" s="188">
        <v>129</v>
      </c>
      <c r="C11" s="191">
        <f>D11+E11+F11+H11</f>
        <v>149</v>
      </c>
      <c r="D11" s="191">
        <v>40</v>
      </c>
      <c r="E11" s="191">
        <v>36</v>
      </c>
      <c r="F11" s="191">
        <v>41</v>
      </c>
      <c r="G11" s="314">
        <f>D11+E11+F11</f>
        <v>117</v>
      </c>
      <c r="H11" s="191">
        <v>32</v>
      </c>
      <c r="I11" s="191">
        <v>32</v>
      </c>
      <c r="J11" s="191">
        <v>34</v>
      </c>
      <c r="K11" s="191">
        <v>39</v>
      </c>
      <c r="L11" s="314">
        <f>I11+J11+K11</f>
        <v>105</v>
      </c>
      <c r="M11" s="696"/>
      <c r="N11" s="535"/>
    </row>
    <row r="12" spans="1:13" ht="12.75" customHeight="1">
      <c r="A12" s="10" t="s">
        <v>32</v>
      </c>
      <c r="B12" s="528">
        <v>7066</v>
      </c>
      <c r="C12" s="191">
        <f>D12+E12+F12+H12</f>
        <v>8474</v>
      </c>
      <c r="D12" s="268">
        <v>2537</v>
      </c>
      <c r="E12" s="268">
        <v>1908</v>
      </c>
      <c r="F12" s="268">
        <v>2287</v>
      </c>
      <c r="G12" s="533">
        <f>D12+E12+F12</f>
        <v>6732</v>
      </c>
      <c r="H12" s="268">
        <v>1742</v>
      </c>
      <c r="I12" s="191">
        <v>1744</v>
      </c>
      <c r="J12" s="191">
        <v>1733</v>
      </c>
      <c r="K12" s="191">
        <v>1927</v>
      </c>
      <c r="L12" s="314">
        <f>I12+J12+K12</f>
        <v>5404</v>
      </c>
      <c r="M12" s="696"/>
    </row>
    <row r="13" spans="1:13" ht="12.75" customHeight="1">
      <c r="A13" s="21" t="s">
        <v>227</v>
      </c>
      <c r="B13" s="188"/>
      <c r="C13" s="191"/>
      <c r="D13" s="216"/>
      <c r="E13" s="216"/>
      <c r="F13" s="216"/>
      <c r="G13" s="532"/>
      <c r="H13" s="216"/>
      <c r="I13" s="216"/>
      <c r="J13" s="216"/>
      <c r="K13" s="216"/>
      <c r="L13" s="532"/>
      <c r="M13" s="696"/>
    </row>
    <row r="14" spans="1:13" ht="12.75" customHeight="1">
      <c r="A14" s="10" t="s">
        <v>63</v>
      </c>
      <c r="B14" s="188">
        <v>22</v>
      </c>
      <c r="C14" s="191">
        <f>D14+E14+F14+H14</f>
        <v>22</v>
      </c>
      <c r="D14" s="216">
        <v>7</v>
      </c>
      <c r="E14" s="216">
        <v>6</v>
      </c>
      <c r="F14" s="216">
        <v>5</v>
      </c>
      <c r="G14" s="532">
        <f>D14+E14+F14</f>
        <v>18</v>
      </c>
      <c r="H14" s="216">
        <v>4</v>
      </c>
      <c r="I14" s="216">
        <v>5</v>
      </c>
      <c r="J14" s="216">
        <v>5</v>
      </c>
      <c r="K14" s="216">
        <v>5</v>
      </c>
      <c r="L14" s="532">
        <f>I14+J14+K14</f>
        <v>15</v>
      </c>
      <c r="M14" s="696"/>
    </row>
    <row r="15" spans="1:13" ht="12.75" customHeight="1">
      <c r="A15" s="10" t="s">
        <v>32</v>
      </c>
      <c r="B15" s="188">
        <v>2443</v>
      </c>
      <c r="C15" s="191">
        <f>D15+E15+F15+H15</f>
        <v>3009</v>
      </c>
      <c r="D15" s="216">
        <v>913</v>
      </c>
      <c r="E15" s="216">
        <v>743</v>
      </c>
      <c r="F15" s="216">
        <v>605</v>
      </c>
      <c r="G15" s="532">
        <f>D15+E15+F15</f>
        <v>2261</v>
      </c>
      <c r="H15" s="216">
        <v>748</v>
      </c>
      <c r="I15" s="216">
        <v>646</v>
      </c>
      <c r="J15" s="216">
        <v>649</v>
      </c>
      <c r="K15" s="216">
        <v>642</v>
      </c>
      <c r="L15" s="532">
        <f>I15+J15+K15</f>
        <v>1937</v>
      </c>
      <c r="M15" s="696"/>
    </row>
    <row r="16" spans="1:13" ht="12.75" customHeight="1">
      <c r="A16" s="21" t="s">
        <v>295</v>
      </c>
      <c r="B16" s="188"/>
      <c r="C16" s="191"/>
      <c r="D16" s="216"/>
      <c r="E16" s="216"/>
      <c r="F16" s="216"/>
      <c r="G16" s="532"/>
      <c r="H16" s="216"/>
      <c r="I16" s="216"/>
      <c r="J16" s="216"/>
      <c r="K16" s="216"/>
      <c r="L16" s="532"/>
      <c r="M16" s="696"/>
    </row>
    <row r="17" spans="1:13" ht="12.75" customHeight="1">
      <c r="A17" s="10" t="s">
        <v>63</v>
      </c>
      <c r="B17" s="188">
        <v>15</v>
      </c>
      <c r="C17" s="191">
        <f>D17+E17+F17+H17</f>
        <v>15</v>
      </c>
      <c r="D17" s="216">
        <v>3</v>
      </c>
      <c r="E17" s="216">
        <v>3</v>
      </c>
      <c r="F17" s="216">
        <v>4</v>
      </c>
      <c r="G17" s="532">
        <f>D17+E17+F17</f>
        <v>10</v>
      </c>
      <c r="H17" s="216">
        <v>5</v>
      </c>
      <c r="I17" s="216">
        <v>3</v>
      </c>
      <c r="J17" s="216">
        <v>4</v>
      </c>
      <c r="K17" s="216">
        <v>4</v>
      </c>
      <c r="L17" s="532">
        <f>I17+J17+K17</f>
        <v>11</v>
      </c>
      <c r="M17" s="696"/>
    </row>
    <row r="18" spans="1:13" ht="12.75" customHeight="1">
      <c r="A18" s="10" t="s">
        <v>32</v>
      </c>
      <c r="B18" s="188">
        <v>1354</v>
      </c>
      <c r="C18" s="191">
        <f>D18+E18+F18+H18</f>
        <v>1522</v>
      </c>
      <c r="D18" s="216">
        <v>282</v>
      </c>
      <c r="E18" s="216">
        <v>324</v>
      </c>
      <c r="F18" s="216">
        <v>389</v>
      </c>
      <c r="G18" s="532">
        <f>D18+E18+F18</f>
        <v>995</v>
      </c>
      <c r="H18" s="216">
        <v>527</v>
      </c>
      <c r="I18" s="216">
        <v>310</v>
      </c>
      <c r="J18" s="216">
        <v>390</v>
      </c>
      <c r="K18" s="216">
        <v>418</v>
      </c>
      <c r="L18" s="532">
        <f>I18+J18+K18</f>
        <v>1118</v>
      </c>
      <c r="M18" s="696"/>
    </row>
    <row r="19" spans="1:13" ht="12.75" customHeight="1">
      <c r="A19" s="21" t="s">
        <v>228</v>
      </c>
      <c r="B19" s="188"/>
      <c r="C19" s="191"/>
      <c r="D19" s="216"/>
      <c r="E19" s="216"/>
      <c r="F19" s="216"/>
      <c r="G19" s="532"/>
      <c r="H19" s="216"/>
      <c r="I19" s="216"/>
      <c r="J19" s="216"/>
      <c r="K19" s="216"/>
      <c r="L19" s="532"/>
      <c r="M19" s="696"/>
    </row>
    <row r="20" spans="1:13" ht="12.75" customHeight="1">
      <c r="A20" s="10" t="s">
        <v>63</v>
      </c>
      <c r="B20" s="188">
        <v>36</v>
      </c>
      <c r="C20" s="216">
        <v>32</v>
      </c>
      <c r="D20" s="216">
        <v>10</v>
      </c>
      <c r="E20" s="216">
        <v>5</v>
      </c>
      <c r="F20" s="216">
        <v>7</v>
      </c>
      <c r="G20" s="532">
        <f>D20+E20+F20</f>
        <v>22</v>
      </c>
      <c r="H20" s="216">
        <v>10</v>
      </c>
      <c r="I20" s="216">
        <v>7</v>
      </c>
      <c r="J20" s="216">
        <v>3</v>
      </c>
      <c r="K20" s="216">
        <v>12</v>
      </c>
      <c r="L20" s="532">
        <f>I20+J20+K20</f>
        <v>22</v>
      </c>
      <c r="M20" s="696"/>
    </row>
    <row r="21" spans="1:13" ht="12.75" customHeight="1">
      <c r="A21" s="10" t="s">
        <v>32</v>
      </c>
      <c r="B21" s="188">
        <v>1009</v>
      </c>
      <c r="C21" s="191">
        <v>1301</v>
      </c>
      <c r="D21" s="216">
        <v>393</v>
      </c>
      <c r="E21" s="216">
        <v>218</v>
      </c>
      <c r="F21" s="216">
        <v>279</v>
      </c>
      <c r="G21" s="532">
        <f>D21+E21+F21</f>
        <v>890</v>
      </c>
      <c r="H21" s="216">
        <v>411</v>
      </c>
      <c r="I21" s="216">
        <v>203</v>
      </c>
      <c r="J21" s="216">
        <v>250</v>
      </c>
      <c r="K21" s="216">
        <v>369</v>
      </c>
      <c r="L21" s="532">
        <f>I21+J21+K21</f>
        <v>822</v>
      </c>
      <c r="M21" s="696"/>
    </row>
    <row r="22" spans="1:13" ht="12.75" customHeight="1">
      <c r="A22" s="21" t="s">
        <v>229</v>
      </c>
      <c r="B22" s="188"/>
      <c r="C22" s="191"/>
      <c r="D22" s="216"/>
      <c r="E22" s="216"/>
      <c r="F22" s="216"/>
      <c r="G22" s="532"/>
      <c r="H22" s="216"/>
      <c r="I22" s="216"/>
      <c r="J22" s="216"/>
      <c r="K22" s="216"/>
      <c r="L22" s="532"/>
      <c r="M22" s="696"/>
    </row>
    <row r="23" spans="1:13" ht="12.75" customHeight="1">
      <c r="A23" s="10" t="s">
        <v>183</v>
      </c>
      <c r="B23" s="529" t="s">
        <v>203</v>
      </c>
      <c r="C23" s="433" t="s">
        <v>203</v>
      </c>
      <c r="D23" s="216" t="s">
        <v>203</v>
      </c>
      <c r="E23" s="216" t="s">
        <v>203</v>
      </c>
      <c r="F23" s="216" t="s">
        <v>203</v>
      </c>
      <c r="G23" s="532" t="s">
        <v>203</v>
      </c>
      <c r="H23" s="216" t="s">
        <v>203</v>
      </c>
      <c r="I23" s="527" t="s">
        <v>369</v>
      </c>
      <c r="J23" s="434" t="s">
        <v>203</v>
      </c>
      <c r="K23" s="434" t="s">
        <v>203</v>
      </c>
      <c r="L23" s="532" t="s">
        <v>203</v>
      </c>
      <c r="M23" s="696"/>
    </row>
    <row r="24" spans="1:13" ht="12.75" customHeight="1">
      <c r="A24" s="10" t="s">
        <v>32</v>
      </c>
      <c r="B24" s="188">
        <v>18969</v>
      </c>
      <c r="C24" s="191">
        <f>D24+E24+F24+H24</f>
        <v>24042</v>
      </c>
      <c r="D24" s="216">
        <v>5729</v>
      </c>
      <c r="E24" s="216">
        <v>7347</v>
      </c>
      <c r="F24" s="216">
        <v>6378</v>
      </c>
      <c r="G24" s="532">
        <f>D24+E24+F24</f>
        <v>19454</v>
      </c>
      <c r="H24" s="216">
        <v>4588</v>
      </c>
      <c r="I24" s="268">
        <v>3351</v>
      </c>
      <c r="J24" s="268">
        <v>3194</v>
      </c>
      <c r="K24" s="268">
        <v>3836</v>
      </c>
      <c r="L24" s="533">
        <f>I24+J24+K24</f>
        <v>10381</v>
      </c>
      <c r="M24" s="696"/>
    </row>
    <row r="25" spans="1:13" ht="12.75" customHeight="1">
      <c r="A25" s="21" t="s">
        <v>230</v>
      </c>
      <c r="B25" s="188"/>
      <c r="C25" s="191"/>
      <c r="D25" s="216"/>
      <c r="E25" s="216"/>
      <c r="F25" s="216"/>
      <c r="G25" s="532"/>
      <c r="H25" s="216"/>
      <c r="I25" s="216"/>
      <c r="J25" s="216"/>
      <c r="K25" s="216"/>
      <c r="L25" s="532"/>
      <c r="M25" s="696"/>
    </row>
    <row r="26" spans="1:13" ht="12.75" customHeight="1">
      <c r="A26" s="10" t="s">
        <v>63</v>
      </c>
      <c r="B26" s="188">
        <v>4</v>
      </c>
      <c r="C26" s="191">
        <f>D26+E26+F26+H26</f>
        <v>4</v>
      </c>
      <c r="D26" s="191">
        <v>1</v>
      </c>
      <c r="E26" s="191">
        <v>1</v>
      </c>
      <c r="F26" s="191">
        <v>1</v>
      </c>
      <c r="G26" s="314">
        <f>D26+E26+F26</f>
        <v>3</v>
      </c>
      <c r="H26" s="191">
        <v>1</v>
      </c>
      <c r="I26" s="216">
        <v>1</v>
      </c>
      <c r="J26" s="216">
        <v>2</v>
      </c>
      <c r="K26" s="216">
        <v>1</v>
      </c>
      <c r="L26" s="532">
        <f>I26+J26+K26</f>
        <v>4</v>
      </c>
      <c r="M26" s="696"/>
    </row>
    <row r="27" spans="1:13" ht="12.75" customHeight="1">
      <c r="A27" s="10" t="s">
        <v>32</v>
      </c>
      <c r="B27" s="188">
        <v>2176</v>
      </c>
      <c r="C27" s="191">
        <f>D27+E27+F27+H27</f>
        <v>2397</v>
      </c>
      <c r="D27" s="216">
        <v>547</v>
      </c>
      <c r="E27" s="216">
        <v>550</v>
      </c>
      <c r="F27" s="216">
        <v>587</v>
      </c>
      <c r="G27" s="532">
        <f>D27+E27+F27</f>
        <v>1684</v>
      </c>
      <c r="H27" s="216">
        <v>713</v>
      </c>
      <c r="I27" s="216">
        <v>670</v>
      </c>
      <c r="J27" s="216">
        <v>857</v>
      </c>
      <c r="K27" s="216">
        <v>797</v>
      </c>
      <c r="L27" s="532">
        <f>I27+J27+K27</f>
        <v>2324</v>
      </c>
      <c r="M27" s="696"/>
    </row>
    <row r="28" spans="1:13" ht="12.75" customHeight="1">
      <c r="A28" s="21" t="s">
        <v>231</v>
      </c>
      <c r="B28" s="188"/>
      <c r="C28" s="191"/>
      <c r="D28" s="216"/>
      <c r="E28" s="216"/>
      <c r="F28" s="216"/>
      <c r="G28" s="532"/>
      <c r="H28" s="216"/>
      <c r="I28" s="216"/>
      <c r="J28" s="216"/>
      <c r="K28" s="216"/>
      <c r="L28" s="532"/>
      <c r="M28" s="696"/>
    </row>
    <row r="29" spans="1:13" ht="12.75" customHeight="1">
      <c r="A29" s="10" t="s">
        <v>63</v>
      </c>
      <c r="B29" s="188">
        <v>7</v>
      </c>
      <c r="C29" s="191">
        <f>D29+E29+F29+H29</f>
        <v>7</v>
      </c>
      <c r="D29" s="216">
        <v>2</v>
      </c>
      <c r="E29" s="216">
        <v>2</v>
      </c>
      <c r="F29" s="216">
        <v>2</v>
      </c>
      <c r="G29" s="532">
        <f>D29+E29+F29</f>
        <v>6</v>
      </c>
      <c r="H29" s="216">
        <v>1</v>
      </c>
      <c r="I29" s="216">
        <v>1</v>
      </c>
      <c r="J29" s="216">
        <v>2</v>
      </c>
      <c r="K29" s="216">
        <v>1</v>
      </c>
      <c r="L29" s="532">
        <f>I29+J29+K29</f>
        <v>4</v>
      </c>
      <c r="M29" s="696"/>
    </row>
    <row r="30" spans="1:13" ht="12.75" customHeight="1">
      <c r="A30" s="10" t="s">
        <v>32</v>
      </c>
      <c r="B30" s="188">
        <v>2217</v>
      </c>
      <c r="C30" s="191">
        <f>D30+E30+F30+H30</f>
        <v>2241</v>
      </c>
      <c r="D30" s="216">
        <v>565</v>
      </c>
      <c r="E30" s="216">
        <v>605</v>
      </c>
      <c r="F30" s="216">
        <v>482</v>
      </c>
      <c r="G30" s="532">
        <f>D30+E30+F30</f>
        <v>1652</v>
      </c>
      <c r="H30" s="216">
        <v>589</v>
      </c>
      <c r="I30" s="216">
        <v>489</v>
      </c>
      <c r="J30" s="216">
        <v>528</v>
      </c>
      <c r="K30" s="216">
        <v>389</v>
      </c>
      <c r="L30" s="532">
        <f>I30+J30+K30</f>
        <v>1406</v>
      </c>
      <c r="M30" s="696"/>
    </row>
    <row r="31" spans="1:13" ht="12.75" customHeight="1">
      <c r="A31" s="21" t="s">
        <v>232</v>
      </c>
      <c r="B31" s="530"/>
      <c r="C31" s="195"/>
      <c r="D31" s="216"/>
      <c r="E31" s="216"/>
      <c r="F31" s="216"/>
      <c r="G31" s="532"/>
      <c r="H31" s="216"/>
      <c r="I31" s="216"/>
      <c r="J31" s="216"/>
      <c r="K31" s="216"/>
      <c r="L31" s="532"/>
      <c r="M31" s="696"/>
    </row>
    <row r="32" spans="1:13" ht="12.75" customHeight="1">
      <c r="A32" s="10" t="s">
        <v>63</v>
      </c>
      <c r="B32" s="530">
        <v>616</v>
      </c>
      <c r="C32" s="195">
        <f>D32+E32+F32+H32</f>
        <v>810</v>
      </c>
      <c r="D32" s="85">
        <v>249</v>
      </c>
      <c r="E32" s="85">
        <v>140</v>
      </c>
      <c r="F32" s="85">
        <v>184</v>
      </c>
      <c r="G32" s="92">
        <f>D32+E32+F32</f>
        <v>573</v>
      </c>
      <c r="H32" s="85">
        <v>237</v>
      </c>
      <c r="I32" s="85">
        <v>119</v>
      </c>
      <c r="J32" s="85">
        <v>150</v>
      </c>
      <c r="K32" s="85">
        <v>174</v>
      </c>
      <c r="L32" s="92">
        <f>I32+J32+K32</f>
        <v>443</v>
      </c>
      <c r="M32" s="696"/>
    </row>
    <row r="33" spans="1:13" ht="12.75" customHeight="1">
      <c r="A33" s="10" t="s">
        <v>32</v>
      </c>
      <c r="B33" s="530">
        <v>1416</v>
      </c>
      <c r="C33" s="195">
        <f>D33+E33+F33+H33</f>
        <v>2378</v>
      </c>
      <c r="D33" s="216">
        <v>669</v>
      </c>
      <c r="E33" s="216">
        <v>387</v>
      </c>
      <c r="F33" s="216">
        <v>517</v>
      </c>
      <c r="G33" s="532">
        <f>D33+E33+F33</f>
        <v>1573</v>
      </c>
      <c r="H33" s="216">
        <v>805</v>
      </c>
      <c r="I33" s="216">
        <v>350</v>
      </c>
      <c r="J33" s="216">
        <v>370</v>
      </c>
      <c r="K33" s="216">
        <v>410</v>
      </c>
      <c r="L33" s="532">
        <f>I33+J33+K33</f>
        <v>1130</v>
      </c>
      <c r="M33" s="696"/>
    </row>
    <row r="34" spans="1:13" ht="12.75" customHeight="1">
      <c r="A34" s="21" t="s">
        <v>233</v>
      </c>
      <c r="B34" s="530"/>
      <c r="C34" s="195"/>
      <c r="D34" s="216"/>
      <c r="E34" s="216"/>
      <c r="F34" s="216"/>
      <c r="G34" s="532"/>
      <c r="H34" s="216"/>
      <c r="I34" s="216"/>
      <c r="J34" s="216"/>
      <c r="K34" s="216"/>
      <c r="L34" s="532"/>
      <c r="M34" s="696"/>
    </row>
    <row r="35" spans="1:13" ht="12.75" customHeight="1">
      <c r="A35" s="10" t="s">
        <v>63</v>
      </c>
      <c r="B35" s="188">
        <v>121</v>
      </c>
      <c r="C35" s="191">
        <f>D35+E35+F35+H35</f>
        <v>114</v>
      </c>
      <c r="D35" s="216">
        <v>29</v>
      </c>
      <c r="E35" s="216">
        <v>23</v>
      </c>
      <c r="F35" s="216">
        <v>29</v>
      </c>
      <c r="G35" s="532">
        <f>D35+E35+F35</f>
        <v>81</v>
      </c>
      <c r="H35" s="216">
        <v>33</v>
      </c>
      <c r="I35" s="216">
        <v>24</v>
      </c>
      <c r="J35" s="216">
        <v>18</v>
      </c>
      <c r="K35" s="216">
        <v>28</v>
      </c>
      <c r="L35" s="532">
        <f>I35+J35+K35</f>
        <v>70</v>
      </c>
      <c r="M35" s="696"/>
    </row>
    <row r="36" spans="1:13" ht="12.75" customHeight="1">
      <c r="A36" s="10" t="s">
        <v>32</v>
      </c>
      <c r="B36" s="188">
        <v>3155</v>
      </c>
      <c r="C36" s="191">
        <f>D36+E36+F36+H36</f>
        <v>3675</v>
      </c>
      <c r="D36" s="216">
        <v>728</v>
      </c>
      <c r="E36" s="216">
        <v>650</v>
      </c>
      <c r="F36" s="216">
        <v>1076</v>
      </c>
      <c r="G36" s="532">
        <f>D36+E36+F36</f>
        <v>2454</v>
      </c>
      <c r="H36" s="216">
        <v>1221</v>
      </c>
      <c r="I36" s="216">
        <v>742</v>
      </c>
      <c r="J36" s="216">
        <v>526</v>
      </c>
      <c r="K36" s="216">
        <v>682</v>
      </c>
      <c r="L36" s="532">
        <f>I36+J36+K36</f>
        <v>1950</v>
      </c>
      <c r="M36" s="696"/>
    </row>
    <row r="37" spans="1:13" ht="12" customHeight="1">
      <c r="A37" s="525" t="s">
        <v>296</v>
      </c>
      <c r="B37" s="188"/>
      <c r="C37" s="191"/>
      <c r="D37" s="216"/>
      <c r="E37" s="216"/>
      <c r="F37" s="216"/>
      <c r="G37" s="532"/>
      <c r="H37" s="216"/>
      <c r="I37" s="216"/>
      <c r="J37" s="216"/>
      <c r="K37" s="216"/>
      <c r="L37" s="532"/>
      <c r="M37" s="696"/>
    </row>
    <row r="38" spans="1:13" ht="10.5" customHeight="1">
      <c r="A38" s="526"/>
      <c r="B38" s="188"/>
      <c r="C38" s="191"/>
      <c r="D38" s="216"/>
      <c r="E38" s="216"/>
      <c r="F38" s="216"/>
      <c r="G38" s="532"/>
      <c r="H38" s="216"/>
      <c r="I38" s="216"/>
      <c r="J38" s="216"/>
      <c r="K38" s="216"/>
      <c r="L38" s="532"/>
      <c r="M38" s="696"/>
    </row>
    <row r="39" spans="1:13" ht="12.75" customHeight="1">
      <c r="A39" s="10" t="s">
        <v>297</v>
      </c>
      <c r="B39" s="188">
        <v>10</v>
      </c>
      <c r="C39" s="191">
        <f>D39+E39+F39+H39</f>
        <v>12</v>
      </c>
      <c r="D39" s="216">
        <v>3</v>
      </c>
      <c r="E39" s="216">
        <v>3</v>
      </c>
      <c r="F39" s="216">
        <v>3</v>
      </c>
      <c r="G39" s="532">
        <f>D39+E39+F39</f>
        <v>9</v>
      </c>
      <c r="H39" s="216">
        <v>3</v>
      </c>
      <c r="I39" s="216">
        <v>2</v>
      </c>
      <c r="J39" s="216">
        <v>2</v>
      </c>
      <c r="K39" s="216">
        <v>2</v>
      </c>
      <c r="L39" s="532">
        <f>I39+J39+K39</f>
        <v>6</v>
      </c>
      <c r="M39" s="696"/>
    </row>
    <row r="40" spans="1:13" ht="12.75" customHeight="1">
      <c r="A40" s="10" t="s">
        <v>32</v>
      </c>
      <c r="B40" s="188">
        <v>2879</v>
      </c>
      <c r="C40" s="191">
        <f>D40+E40+F40+H40</f>
        <v>3585</v>
      </c>
      <c r="D40" s="216">
        <v>713</v>
      </c>
      <c r="E40" s="216">
        <v>749</v>
      </c>
      <c r="F40" s="216">
        <v>979</v>
      </c>
      <c r="G40" s="532">
        <f>D40+E40+F40</f>
        <v>2441</v>
      </c>
      <c r="H40" s="216">
        <v>1144</v>
      </c>
      <c r="I40" s="216">
        <v>719</v>
      </c>
      <c r="J40" s="216">
        <v>641</v>
      </c>
      <c r="K40" s="216">
        <v>704</v>
      </c>
      <c r="L40" s="532">
        <f>I40+J40+K40</f>
        <v>2064</v>
      </c>
      <c r="M40" s="696"/>
    </row>
    <row r="41" spans="1:13" ht="3.75" customHeight="1">
      <c r="A41" s="8"/>
      <c r="B41" s="9"/>
      <c r="C41" s="11"/>
      <c r="D41" s="217"/>
      <c r="E41" s="217"/>
      <c r="F41" s="217"/>
      <c r="G41" s="217"/>
      <c r="H41" s="217"/>
      <c r="I41" s="217"/>
      <c r="J41" s="217"/>
      <c r="K41" s="217"/>
      <c r="L41" s="534"/>
      <c r="M41" s="696"/>
    </row>
    <row r="42" spans="1:13" ht="13.5" customHeight="1">
      <c r="A42" s="214" t="s">
        <v>209</v>
      </c>
      <c r="M42" s="696"/>
    </row>
    <row r="43" spans="1:13" ht="13.5" customHeight="1">
      <c r="A43" s="214" t="s">
        <v>197</v>
      </c>
      <c r="M43" s="248"/>
    </row>
    <row r="44" ht="12" customHeight="1">
      <c r="A44" s="160" t="s">
        <v>184</v>
      </c>
    </row>
  </sheetData>
  <sheetProtection/>
  <mergeCells count="6">
    <mergeCell ref="M1:M42"/>
    <mergeCell ref="A2:A3"/>
    <mergeCell ref="B2:B3"/>
    <mergeCell ref="D2:H2"/>
    <mergeCell ref="C2:C3"/>
    <mergeCell ref="I2:L2"/>
  </mergeCells>
  <printOptions/>
  <pageMargins left="0.69" right="0" top="0.41" bottom="0" header="0.26" footer="0.16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M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7109375" style="272" customWidth="1"/>
    <col min="2" max="11" width="7.7109375" style="272" customWidth="1"/>
    <col min="12" max="12" width="7.7109375" style="274" customWidth="1"/>
    <col min="13" max="13" width="3.421875" style="272" customWidth="1"/>
    <col min="14" max="16384" width="9.140625" style="272" customWidth="1"/>
  </cols>
  <sheetData>
    <row r="1" spans="1:13" ht="18.75">
      <c r="A1" s="271" t="s">
        <v>277</v>
      </c>
      <c r="M1" s="710" t="s">
        <v>256</v>
      </c>
    </row>
    <row r="2" ht="15">
      <c r="M2" s="711"/>
    </row>
    <row r="3" spans="2:13" ht="15">
      <c r="B3" s="352"/>
      <c r="C3" s="352"/>
      <c r="H3" s="465"/>
      <c r="I3" s="465"/>
      <c r="K3" s="465" t="s">
        <v>235</v>
      </c>
      <c r="M3" s="711"/>
    </row>
    <row r="4" ht="8.25" customHeight="1">
      <c r="M4" s="711"/>
    </row>
    <row r="5" spans="1:13" ht="16.5">
      <c r="A5" s="683" t="s">
        <v>111</v>
      </c>
      <c r="B5" s="712">
        <v>2007</v>
      </c>
      <c r="C5" s="712" t="s">
        <v>307</v>
      </c>
      <c r="D5" s="713" t="s">
        <v>308</v>
      </c>
      <c r="E5" s="714"/>
      <c r="F5" s="714"/>
      <c r="G5" s="714"/>
      <c r="H5" s="715"/>
      <c r="I5" s="713" t="s">
        <v>278</v>
      </c>
      <c r="J5" s="714"/>
      <c r="K5" s="714"/>
      <c r="L5" s="739"/>
      <c r="M5" s="711"/>
    </row>
    <row r="6" spans="1:13" ht="25.5">
      <c r="A6" s="684"/>
      <c r="B6" s="712"/>
      <c r="C6" s="712"/>
      <c r="D6" s="54" t="s">
        <v>122</v>
      </c>
      <c r="E6" s="54" t="s">
        <v>123</v>
      </c>
      <c r="F6" s="54" t="s">
        <v>125</v>
      </c>
      <c r="G6" s="467" t="s">
        <v>447</v>
      </c>
      <c r="H6" s="54" t="s">
        <v>147</v>
      </c>
      <c r="I6" s="54" t="s">
        <v>122</v>
      </c>
      <c r="J6" s="54" t="s">
        <v>123</v>
      </c>
      <c r="K6" s="54" t="s">
        <v>125</v>
      </c>
      <c r="L6" s="467" t="s">
        <v>447</v>
      </c>
      <c r="M6" s="711"/>
    </row>
    <row r="7" spans="1:13" s="274" customFormat="1" ht="14.25">
      <c r="A7" s="273" t="s">
        <v>236</v>
      </c>
      <c r="B7" s="304">
        <v>6008</v>
      </c>
      <c r="C7" s="304">
        <f>D7+E7+F7+H7</f>
        <v>5166</v>
      </c>
      <c r="D7" s="304">
        <f aca="true" t="shared" si="0" ref="D7:K7">D8+D13+D14+D15+D16+D17+D18+D21+D24+D25</f>
        <v>1192</v>
      </c>
      <c r="E7" s="304">
        <f t="shared" si="0"/>
        <v>1179</v>
      </c>
      <c r="F7" s="304">
        <f t="shared" si="0"/>
        <v>1438</v>
      </c>
      <c r="G7" s="304">
        <f t="shared" si="0"/>
        <v>3809</v>
      </c>
      <c r="H7" s="304">
        <f t="shared" si="0"/>
        <v>1357</v>
      </c>
      <c r="I7" s="304">
        <f t="shared" si="0"/>
        <v>1293</v>
      </c>
      <c r="J7" s="304">
        <f t="shared" si="0"/>
        <v>1257</v>
      </c>
      <c r="K7" s="304">
        <f t="shared" si="0"/>
        <v>1669</v>
      </c>
      <c r="L7" s="304">
        <f>I7+J7+K7</f>
        <v>4219</v>
      </c>
      <c r="M7" s="711"/>
    </row>
    <row r="8" spans="1:13" ht="18" customHeight="1">
      <c r="A8" s="131" t="s">
        <v>37</v>
      </c>
      <c r="B8" s="275">
        <v>2116</v>
      </c>
      <c r="C8" s="275">
        <f>D8+E8+F8+H8</f>
        <v>1642</v>
      </c>
      <c r="D8" s="275">
        <v>342</v>
      </c>
      <c r="E8" s="275">
        <v>417</v>
      </c>
      <c r="F8" s="324">
        <v>475</v>
      </c>
      <c r="G8" s="324">
        <f>D8+E8+F8</f>
        <v>1234</v>
      </c>
      <c r="H8" s="324">
        <v>408</v>
      </c>
      <c r="I8" s="275">
        <v>615</v>
      </c>
      <c r="J8" s="275">
        <v>471</v>
      </c>
      <c r="K8" s="275">
        <v>651</v>
      </c>
      <c r="L8" s="275">
        <f>I8+J8+K8</f>
        <v>1737</v>
      </c>
      <c r="M8" s="711"/>
    </row>
    <row r="9" spans="1:13" ht="18" customHeight="1">
      <c r="A9" s="276" t="s">
        <v>215</v>
      </c>
      <c r="B9" s="277"/>
      <c r="C9" s="277"/>
      <c r="D9" s="277"/>
      <c r="E9" s="277"/>
      <c r="F9" s="325"/>
      <c r="G9" s="325"/>
      <c r="H9" s="325"/>
      <c r="I9" s="277"/>
      <c r="J9" s="277"/>
      <c r="K9" s="277"/>
      <c r="L9" s="275"/>
      <c r="M9" s="711"/>
    </row>
    <row r="10" spans="1:13" s="280" customFormat="1" ht="18" customHeight="1">
      <c r="A10" s="278" t="s">
        <v>370</v>
      </c>
      <c r="B10" s="279"/>
      <c r="C10" s="279"/>
      <c r="D10" s="279"/>
      <c r="E10" s="279"/>
      <c r="F10" s="326"/>
      <c r="G10" s="325"/>
      <c r="H10" s="326"/>
      <c r="I10" s="279"/>
      <c r="J10" s="279"/>
      <c r="K10" s="279"/>
      <c r="L10" s="562"/>
      <c r="M10" s="711"/>
    </row>
    <row r="11" spans="1:13" s="280" customFormat="1" ht="18" customHeight="1">
      <c r="A11" s="278" t="s">
        <v>115</v>
      </c>
      <c r="B11" s="279">
        <v>45257</v>
      </c>
      <c r="C11" s="279">
        <f aca="true" t="shared" si="1" ref="C11:C18">D11+E11+F11+H11</f>
        <v>38780</v>
      </c>
      <c r="D11" s="279">
        <v>8014</v>
      </c>
      <c r="E11" s="279">
        <v>10973</v>
      </c>
      <c r="F11" s="326">
        <v>10744</v>
      </c>
      <c r="G11" s="599">
        <f aca="true" t="shared" si="2" ref="G11:G25">D11+E11+F11</f>
        <v>29731</v>
      </c>
      <c r="H11" s="326">
        <v>9049</v>
      </c>
      <c r="I11" s="279">
        <v>8979</v>
      </c>
      <c r="J11" s="279">
        <v>9781</v>
      </c>
      <c r="K11" s="279">
        <v>14801</v>
      </c>
      <c r="L11" s="562">
        <f aca="true" t="shared" si="3" ref="L11:L18">I11+J11+K11</f>
        <v>33561</v>
      </c>
      <c r="M11" s="711"/>
    </row>
    <row r="12" spans="1:13" s="280" customFormat="1" ht="18" customHeight="1">
      <c r="A12" s="278" t="s">
        <v>300</v>
      </c>
      <c r="B12" s="300">
        <v>2062</v>
      </c>
      <c r="C12" s="300">
        <f t="shared" si="1"/>
        <v>1579</v>
      </c>
      <c r="D12" s="299">
        <v>325</v>
      </c>
      <c r="E12" s="299">
        <v>395</v>
      </c>
      <c r="F12" s="367">
        <v>462</v>
      </c>
      <c r="G12" s="599">
        <f t="shared" si="2"/>
        <v>1182</v>
      </c>
      <c r="H12" s="326">
        <v>397</v>
      </c>
      <c r="I12" s="279">
        <v>610</v>
      </c>
      <c r="J12" s="279">
        <v>461</v>
      </c>
      <c r="K12" s="279">
        <v>643</v>
      </c>
      <c r="L12" s="562">
        <f t="shared" si="3"/>
        <v>1714</v>
      </c>
      <c r="M12" s="711"/>
    </row>
    <row r="13" spans="1:13" s="274" customFormat="1" ht="18" customHeight="1">
      <c r="A13" s="281" t="s">
        <v>41</v>
      </c>
      <c r="B13" s="275">
        <v>157</v>
      </c>
      <c r="C13" s="275">
        <f t="shared" si="1"/>
        <v>183</v>
      </c>
      <c r="D13" s="275">
        <v>54</v>
      </c>
      <c r="E13" s="275">
        <v>8</v>
      </c>
      <c r="F13" s="324">
        <v>72</v>
      </c>
      <c r="G13" s="324">
        <f t="shared" si="2"/>
        <v>134</v>
      </c>
      <c r="H13" s="324">
        <v>49</v>
      </c>
      <c r="I13" s="275">
        <v>42</v>
      </c>
      <c r="J13" s="275">
        <v>74</v>
      </c>
      <c r="K13" s="677">
        <v>0</v>
      </c>
      <c r="L13" s="275">
        <f t="shared" si="3"/>
        <v>116</v>
      </c>
      <c r="M13" s="711"/>
    </row>
    <row r="14" spans="1:13" s="274" customFormat="1" ht="18" customHeight="1">
      <c r="A14" s="281" t="s">
        <v>116</v>
      </c>
      <c r="B14" s="275">
        <v>190</v>
      </c>
      <c r="C14" s="275">
        <f t="shared" si="1"/>
        <v>143</v>
      </c>
      <c r="D14" s="275">
        <v>35</v>
      </c>
      <c r="E14" s="275">
        <v>39</v>
      </c>
      <c r="F14" s="324">
        <v>32</v>
      </c>
      <c r="G14" s="324">
        <f t="shared" si="2"/>
        <v>106</v>
      </c>
      <c r="H14" s="324">
        <v>37</v>
      </c>
      <c r="I14" s="275">
        <v>58</v>
      </c>
      <c r="J14" s="275">
        <v>89</v>
      </c>
      <c r="K14" s="275">
        <v>101</v>
      </c>
      <c r="L14" s="275">
        <f t="shared" si="3"/>
        <v>248</v>
      </c>
      <c r="M14" s="711"/>
    </row>
    <row r="15" spans="1:13" s="274" customFormat="1" ht="18" customHeight="1">
      <c r="A15" s="282" t="s">
        <v>117</v>
      </c>
      <c r="B15" s="275">
        <v>13</v>
      </c>
      <c r="C15" s="275">
        <f t="shared" si="1"/>
        <v>11</v>
      </c>
      <c r="D15" s="275">
        <v>4</v>
      </c>
      <c r="E15" s="275">
        <v>6</v>
      </c>
      <c r="F15" s="324">
        <v>1</v>
      </c>
      <c r="G15" s="324">
        <f t="shared" si="2"/>
        <v>11</v>
      </c>
      <c r="H15" s="283">
        <v>0</v>
      </c>
      <c r="I15" s="275">
        <v>5</v>
      </c>
      <c r="J15" s="275">
        <v>2</v>
      </c>
      <c r="K15" s="275">
        <v>5</v>
      </c>
      <c r="L15" s="275">
        <f t="shared" si="3"/>
        <v>12</v>
      </c>
      <c r="M15" s="711"/>
    </row>
    <row r="16" spans="1:13" s="274" customFormat="1" ht="18" customHeight="1">
      <c r="A16" s="281" t="s">
        <v>118</v>
      </c>
      <c r="B16" s="275">
        <v>5</v>
      </c>
      <c r="C16" s="275">
        <f t="shared" si="1"/>
        <v>6</v>
      </c>
      <c r="D16" s="275">
        <v>4</v>
      </c>
      <c r="E16" s="275">
        <v>2</v>
      </c>
      <c r="F16" s="283">
        <v>0</v>
      </c>
      <c r="G16" s="324">
        <f t="shared" si="2"/>
        <v>6</v>
      </c>
      <c r="H16" s="283">
        <v>0</v>
      </c>
      <c r="I16" s="275">
        <v>1</v>
      </c>
      <c r="J16" s="275">
        <v>6</v>
      </c>
      <c r="K16" s="275">
        <v>1</v>
      </c>
      <c r="L16" s="275">
        <f t="shared" si="3"/>
        <v>8</v>
      </c>
      <c r="M16" s="711"/>
    </row>
    <row r="17" spans="1:13" s="274" customFormat="1" ht="18" customHeight="1">
      <c r="A17" s="281" t="s">
        <v>119</v>
      </c>
      <c r="B17" s="275">
        <v>839</v>
      </c>
      <c r="C17" s="275">
        <f t="shared" si="1"/>
        <v>1052</v>
      </c>
      <c r="D17" s="275">
        <v>191</v>
      </c>
      <c r="E17" s="275">
        <v>215</v>
      </c>
      <c r="F17" s="324">
        <v>227</v>
      </c>
      <c r="G17" s="324">
        <f t="shared" si="2"/>
        <v>633</v>
      </c>
      <c r="H17" s="324">
        <v>419</v>
      </c>
      <c r="I17" s="275">
        <v>288</v>
      </c>
      <c r="J17" s="275">
        <v>336</v>
      </c>
      <c r="K17" s="275">
        <v>516</v>
      </c>
      <c r="L17" s="275">
        <f t="shared" si="3"/>
        <v>1140</v>
      </c>
      <c r="M17" s="711"/>
    </row>
    <row r="18" spans="1:13" ht="18" customHeight="1">
      <c r="A18" s="284" t="s">
        <v>120</v>
      </c>
      <c r="B18" s="275">
        <v>866</v>
      </c>
      <c r="C18" s="275">
        <f t="shared" si="1"/>
        <v>561</v>
      </c>
      <c r="D18" s="275">
        <v>158</v>
      </c>
      <c r="E18" s="275">
        <v>158</v>
      </c>
      <c r="F18" s="324">
        <v>132</v>
      </c>
      <c r="G18" s="324">
        <f t="shared" si="2"/>
        <v>448</v>
      </c>
      <c r="H18" s="324">
        <v>113</v>
      </c>
      <c r="I18" s="275">
        <v>100</v>
      </c>
      <c r="J18" s="275">
        <v>103</v>
      </c>
      <c r="K18" s="275">
        <v>139</v>
      </c>
      <c r="L18" s="275">
        <f t="shared" si="3"/>
        <v>342</v>
      </c>
      <c r="M18" s="711"/>
    </row>
    <row r="19" spans="1:13" ht="18" customHeight="1">
      <c r="A19" s="276" t="s">
        <v>215</v>
      </c>
      <c r="B19" s="277"/>
      <c r="C19" s="277"/>
      <c r="D19" s="277"/>
      <c r="E19" s="277"/>
      <c r="F19" s="325"/>
      <c r="G19" s="324"/>
      <c r="H19" s="325"/>
      <c r="I19" s="277"/>
      <c r="J19" s="277"/>
      <c r="K19" s="277"/>
      <c r="L19" s="275"/>
      <c r="M19" s="711"/>
    </row>
    <row r="20" spans="1:13" s="274" customFormat="1" ht="18" customHeight="1">
      <c r="A20" s="130" t="s">
        <v>371</v>
      </c>
      <c r="B20" s="279">
        <v>455</v>
      </c>
      <c r="C20" s="279">
        <f>D20+E20+F20+H20</f>
        <v>369</v>
      </c>
      <c r="D20" s="279">
        <v>123</v>
      </c>
      <c r="E20" s="279">
        <v>106</v>
      </c>
      <c r="F20" s="326">
        <v>65</v>
      </c>
      <c r="G20" s="599">
        <f t="shared" si="2"/>
        <v>294</v>
      </c>
      <c r="H20" s="326">
        <v>75</v>
      </c>
      <c r="I20" s="279">
        <v>61</v>
      </c>
      <c r="J20" s="279">
        <v>56</v>
      </c>
      <c r="K20" s="279">
        <v>72</v>
      </c>
      <c r="L20" s="562">
        <f>I20+J20+K20</f>
        <v>189</v>
      </c>
      <c r="M20" s="711"/>
    </row>
    <row r="21" spans="1:13" ht="18" customHeight="1">
      <c r="A21" s="131" t="s">
        <v>121</v>
      </c>
      <c r="B21" s="275">
        <v>1332</v>
      </c>
      <c r="C21" s="275">
        <f>D21+E21+F21+H21</f>
        <v>1069</v>
      </c>
      <c r="D21" s="275">
        <v>309</v>
      </c>
      <c r="E21" s="275">
        <v>200</v>
      </c>
      <c r="F21" s="324">
        <v>387</v>
      </c>
      <c r="G21" s="324">
        <f t="shared" si="2"/>
        <v>896</v>
      </c>
      <c r="H21" s="324">
        <v>173</v>
      </c>
      <c r="I21" s="275">
        <v>98</v>
      </c>
      <c r="J21" s="275">
        <v>100</v>
      </c>
      <c r="K21" s="275">
        <v>155</v>
      </c>
      <c r="L21" s="275">
        <f>I21+J21+K21</f>
        <v>353</v>
      </c>
      <c r="M21" s="711"/>
    </row>
    <row r="22" spans="1:13" ht="18" customHeight="1">
      <c r="A22" s="276" t="s">
        <v>215</v>
      </c>
      <c r="B22" s="277"/>
      <c r="C22" s="277"/>
      <c r="D22" s="277"/>
      <c r="E22" s="277"/>
      <c r="F22" s="325"/>
      <c r="G22" s="324"/>
      <c r="H22" s="325"/>
      <c r="I22" s="277"/>
      <c r="J22" s="277"/>
      <c r="K22" s="277"/>
      <c r="L22" s="275"/>
      <c r="M22" s="711"/>
    </row>
    <row r="23" spans="1:13" s="286" customFormat="1" ht="30.75" customHeight="1">
      <c r="A23" s="285" t="s">
        <v>372</v>
      </c>
      <c r="B23" s="279">
        <v>787</v>
      </c>
      <c r="C23" s="279">
        <f>D23+E23+F23+H23</f>
        <v>762</v>
      </c>
      <c r="D23" s="279">
        <v>212</v>
      </c>
      <c r="E23" s="279">
        <v>110</v>
      </c>
      <c r="F23" s="326">
        <v>326</v>
      </c>
      <c r="G23" s="599">
        <f t="shared" si="2"/>
        <v>648</v>
      </c>
      <c r="H23" s="326">
        <v>114</v>
      </c>
      <c r="I23" s="279">
        <v>21</v>
      </c>
      <c r="J23" s="279">
        <v>11</v>
      </c>
      <c r="K23" s="279">
        <v>54</v>
      </c>
      <c r="L23" s="562">
        <f>I23+J23+K23</f>
        <v>86</v>
      </c>
      <c r="M23" s="711"/>
    </row>
    <row r="24" spans="1:13" s="274" customFormat="1" ht="18" customHeight="1">
      <c r="A24" s="131" t="s">
        <v>36</v>
      </c>
      <c r="B24" s="275">
        <v>490</v>
      </c>
      <c r="C24" s="275">
        <f>D24+E24+F24+H24</f>
        <v>496</v>
      </c>
      <c r="D24" s="275">
        <v>95</v>
      </c>
      <c r="E24" s="275">
        <v>131</v>
      </c>
      <c r="F24" s="324">
        <v>112</v>
      </c>
      <c r="G24" s="324">
        <f t="shared" si="2"/>
        <v>338</v>
      </c>
      <c r="H24" s="324">
        <v>158</v>
      </c>
      <c r="I24" s="275">
        <v>86</v>
      </c>
      <c r="J24" s="275">
        <v>76</v>
      </c>
      <c r="K24" s="275">
        <v>101</v>
      </c>
      <c r="L24" s="275">
        <f>I24+J24+K24</f>
        <v>263</v>
      </c>
      <c r="M24" s="711"/>
    </row>
    <row r="25" spans="1:13" ht="18" customHeight="1">
      <c r="A25" s="287" t="s">
        <v>237</v>
      </c>
      <c r="B25" s="288">
        <v>0</v>
      </c>
      <c r="C25" s="289">
        <f>D25+E25+F25+H25</f>
        <v>3</v>
      </c>
      <c r="D25" s="288">
        <v>0</v>
      </c>
      <c r="E25" s="289">
        <v>3</v>
      </c>
      <c r="F25" s="288">
        <v>0</v>
      </c>
      <c r="G25" s="289">
        <f t="shared" si="2"/>
        <v>3</v>
      </c>
      <c r="H25" s="288">
        <v>0</v>
      </c>
      <c r="I25" s="288">
        <v>0</v>
      </c>
      <c r="J25" s="486">
        <v>0</v>
      </c>
      <c r="K25" s="486">
        <v>0</v>
      </c>
      <c r="L25" s="486">
        <f>I25+J25+K25</f>
        <v>0</v>
      </c>
      <c r="M25" s="711"/>
    </row>
    <row r="26" spans="1:13" ht="3" customHeight="1">
      <c r="A26" s="461"/>
      <c r="B26" s="462"/>
      <c r="C26" s="462"/>
      <c r="D26" s="462"/>
      <c r="E26" s="463"/>
      <c r="F26" s="462"/>
      <c r="G26" s="462"/>
      <c r="H26" s="462"/>
      <c r="I26" s="462"/>
      <c r="J26" s="462"/>
      <c r="K26" s="462"/>
      <c r="L26" s="462"/>
      <c r="M26" s="711"/>
    </row>
    <row r="27" spans="1:13" ht="16.5">
      <c r="A27" s="213" t="s">
        <v>217</v>
      </c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561"/>
      <c r="M27" s="711"/>
    </row>
    <row r="28" spans="1:13" ht="16.5">
      <c r="A28" s="213" t="s">
        <v>218</v>
      </c>
      <c r="M28" s="711"/>
    </row>
    <row r="29" ht="15">
      <c r="M29" s="711"/>
    </row>
    <row r="30" ht="15">
      <c r="M30" s="711"/>
    </row>
  </sheetData>
  <sheetProtection/>
  <mergeCells count="6">
    <mergeCell ref="M1:M30"/>
    <mergeCell ref="A5:A6"/>
    <mergeCell ref="B5:B6"/>
    <mergeCell ref="D5:H5"/>
    <mergeCell ref="C5:C6"/>
    <mergeCell ref="I5:L5"/>
  </mergeCells>
  <printOptions/>
  <pageMargins left="0.66" right="0.2" top="0.75" bottom="0.75" header="0.3" footer="0.3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N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140625" style="20" customWidth="1"/>
    <col min="2" max="3" width="10.7109375" style="20" customWidth="1"/>
    <col min="4" max="12" width="8.28125" style="1" customWidth="1"/>
    <col min="13" max="13" width="5.00390625" style="20" customWidth="1"/>
    <col min="14" max="16384" width="9.140625" style="20" customWidth="1"/>
  </cols>
  <sheetData>
    <row r="1" spans="1:13" ht="17.25" customHeight="1">
      <c r="A1" s="31" t="s">
        <v>279</v>
      </c>
      <c r="B1" s="3"/>
      <c r="C1" s="3"/>
      <c r="M1" s="740" t="s">
        <v>250</v>
      </c>
    </row>
    <row r="2" spans="1:13" ht="12.75" customHeight="1">
      <c r="A2" s="4"/>
      <c r="B2" s="3"/>
      <c r="C2" s="3"/>
      <c r="D2" s="52"/>
      <c r="E2" s="52"/>
      <c r="F2" s="52"/>
      <c r="G2" s="52"/>
      <c r="I2" s="5"/>
      <c r="J2" s="733" t="s">
        <v>32</v>
      </c>
      <c r="K2" s="733"/>
      <c r="L2" s="733"/>
      <c r="M2" s="740"/>
    </row>
    <row r="3" spans="1:13" ht="3.75" customHeight="1">
      <c r="A3" s="12"/>
      <c r="B3" s="3"/>
      <c r="C3" s="3"/>
      <c r="D3" s="72"/>
      <c r="E3" s="72"/>
      <c r="F3" s="72"/>
      <c r="G3" s="72"/>
      <c r="H3" s="72"/>
      <c r="I3" s="72"/>
      <c r="J3" s="72"/>
      <c r="K3" s="72"/>
      <c r="L3" s="72"/>
      <c r="M3" s="740"/>
    </row>
    <row r="4" spans="1:13" ht="0.75" customHeight="1" hidden="1">
      <c r="A4" s="18"/>
      <c r="B4" s="12"/>
      <c r="C4" s="12"/>
      <c r="M4" s="740"/>
    </row>
    <row r="5" spans="1:13" ht="18" customHeight="1">
      <c r="A5" s="741" t="s">
        <v>35</v>
      </c>
      <c r="B5" s="691">
        <v>2007</v>
      </c>
      <c r="C5" s="691" t="s">
        <v>305</v>
      </c>
      <c r="D5" s="693" t="s">
        <v>305</v>
      </c>
      <c r="E5" s="694"/>
      <c r="F5" s="694"/>
      <c r="G5" s="694"/>
      <c r="H5" s="695"/>
      <c r="I5" s="693" t="s">
        <v>265</v>
      </c>
      <c r="J5" s="694"/>
      <c r="K5" s="694"/>
      <c r="L5" s="743"/>
      <c r="M5" s="740"/>
    </row>
    <row r="6" spans="1:13" ht="16.5" customHeight="1">
      <c r="A6" s="742"/>
      <c r="B6" s="728"/>
      <c r="C6" s="728"/>
      <c r="D6" s="54" t="s">
        <v>122</v>
      </c>
      <c r="E6" s="682" t="s">
        <v>123</v>
      </c>
      <c r="F6" s="678" t="s">
        <v>125</v>
      </c>
      <c r="G6" s="467" t="s">
        <v>447</v>
      </c>
      <c r="H6" s="81" t="s">
        <v>147</v>
      </c>
      <c r="I6" s="54" t="s">
        <v>122</v>
      </c>
      <c r="J6" s="54" t="s">
        <v>124</v>
      </c>
      <c r="K6" s="678" t="s">
        <v>125</v>
      </c>
      <c r="L6" s="467" t="s">
        <v>447</v>
      </c>
      <c r="M6" s="740"/>
    </row>
    <row r="7" spans="1:13" ht="12" customHeight="1">
      <c r="A7" s="108" t="s">
        <v>157</v>
      </c>
      <c r="B7" s="162">
        <v>121037</v>
      </c>
      <c r="C7" s="162">
        <f aca="true" t="shared" si="0" ref="C7:C42">D7+E7+F7+H7</f>
        <v>132165</v>
      </c>
      <c r="D7" s="451">
        <f>D8+D30+'Table 13 cont''d'!D12+'Table 13 cont''d'!D31+'Table 13 cont''d'!D39</f>
        <v>30786</v>
      </c>
      <c r="E7" s="451">
        <f>E8+E30+'Table 13 cont''d'!E12+'Table 13 cont''d'!E31+'Table 13 cont''d'!E39</f>
        <v>31927</v>
      </c>
      <c r="F7" s="451">
        <f>F8+F30+'Table 13 cont''d'!F12+'Table 13 cont''d'!F31+'Table 13 cont''d'!F39</f>
        <v>34168</v>
      </c>
      <c r="G7" s="451">
        <f>G8+G30+'Table 13 cont''d'!G12+'Table 13 cont''d'!G31+'Table 13 cont''d'!G39</f>
        <v>96881</v>
      </c>
      <c r="H7" s="451">
        <f>H8+H30+'Table 13 cont''d'!H12+'Table 13 cont''d'!H31+'Table 13 cont''d'!H39</f>
        <v>35284</v>
      </c>
      <c r="I7" s="451">
        <f>I8+I30+'Table 13 cont''d'!I12+'Table 13 cont''d'!I31+'Table 13 cont''d'!I39</f>
        <v>25392</v>
      </c>
      <c r="J7" s="451">
        <f>J8+J30+'Table 13 cont''d'!J12+'Table 13 cont''d'!J31+'Table 13 cont''d'!J39</f>
        <v>28498</v>
      </c>
      <c r="K7" s="451">
        <f>K8+K30+'Table 13 cont''d'!K12+'Table 13 cont''d'!K31+'Table 13 cont''d'!K39</f>
        <v>28912</v>
      </c>
      <c r="L7" s="451">
        <f>L8+L30+'Table 13 cont''d'!L12+'Table 13 cont''d'!L31+'Table 13 cont''d'!L39</f>
        <v>82802</v>
      </c>
      <c r="M7" s="740"/>
    </row>
    <row r="8" spans="1:13" ht="11.25" customHeight="1">
      <c r="A8" s="21" t="s">
        <v>134</v>
      </c>
      <c r="B8" s="193">
        <v>35776</v>
      </c>
      <c r="C8" s="193">
        <f t="shared" si="0"/>
        <v>32162</v>
      </c>
      <c r="D8" s="193">
        <v>7974</v>
      </c>
      <c r="E8" s="193">
        <v>7318</v>
      </c>
      <c r="F8" s="211">
        <v>8265</v>
      </c>
      <c r="G8" s="580">
        <f>D8+E8+F8</f>
        <v>23557</v>
      </c>
      <c r="H8" s="193">
        <v>8605</v>
      </c>
      <c r="I8" s="445">
        <v>7016</v>
      </c>
      <c r="J8" s="445">
        <v>7980</v>
      </c>
      <c r="K8" s="445">
        <v>7941</v>
      </c>
      <c r="L8" s="445">
        <f>I8+J8+K8</f>
        <v>22937</v>
      </c>
      <c r="M8" s="740"/>
    </row>
    <row r="9" spans="1:13" ht="11.25" customHeight="1">
      <c r="A9" s="15" t="s">
        <v>45</v>
      </c>
      <c r="B9" s="85">
        <v>271</v>
      </c>
      <c r="C9" s="85">
        <f t="shared" si="0"/>
        <v>373</v>
      </c>
      <c r="D9" s="85">
        <v>64</v>
      </c>
      <c r="E9" s="85">
        <v>57</v>
      </c>
      <c r="F9" s="38">
        <v>111</v>
      </c>
      <c r="G9" s="46">
        <f>D9+E9+F9</f>
        <v>232</v>
      </c>
      <c r="H9" s="85">
        <v>141</v>
      </c>
      <c r="I9" s="354">
        <v>73</v>
      </c>
      <c r="J9" s="354">
        <v>111</v>
      </c>
      <c r="K9" s="354">
        <v>54</v>
      </c>
      <c r="L9" s="543">
        <f aca="true" t="shared" si="1" ref="L9:L41">I9+J9+K9</f>
        <v>238</v>
      </c>
      <c r="M9" s="740"/>
    </row>
    <row r="10" spans="1:13" ht="11.25" customHeight="1">
      <c r="A10" s="15" t="s">
        <v>46</v>
      </c>
      <c r="B10" s="85">
        <v>1607</v>
      </c>
      <c r="C10" s="85">
        <f t="shared" si="0"/>
        <v>1649</v>
      </c>
      <c r="D10" s="85">
        <v>363</v>
      </c>
      <c r="E10" s="85">
        <v>356</v>
      </c>
      <c r="F10" s="38">
        <v>435</v>
      </c>
      <c r="G10" s="46">
        <f aca="true" t="shared" si="2" ref="G10:G29">D10+E10+F10</f>
        <v>1154</v>
      </c>
      <c r="H10" s="85">
        <v>495</v>
      </c>
      <c r="I10" s="354">
        <v>367</v>
      </c>
      <c r="J10" s="354">
        <v>549</v>
      </c>
      <c r="K10" s="354">
        <v>406</v>
      </c>
      <c r="L10" s="543">
        <f t="shared" si="1"/>
        <v>1322</v>
      </c>
      <c r="M10" s="740"/>
    </row>
    <row r="11" spans="1:13" ht="11.25" customHeight="1">
      <c r="A11" s="15" t="s">
        <v>298</v>
      </c>
      <c r="B11" s="85">
        <v>73</v>
      </c>
      <c r="C11" s="85">
        <f t="shared" si="0"/>
        <v>93</v>
      </c>
      <c r="D11" s="85">
        <v>13</v>
      </c>
      <c r="E11" s="85">
        <v>20</v>
      </c>
      <c r="F11" s="38">
        <v>26</v>
      </c>
      <c r="G11" s="46">
        <f t="shared" si="2"/>
        <v>59</v>
      </c>
      <c r="H11" s="85">
        <v>34</v>
      </c>
      <c r="I11" s="354">
        <v>17</v>
      </c>
      <c r="J11" s="354">
        <v>29</v>
      </c>
      <c r="K11" s="354">
        <v>35</v>
      </c>
      <c r="L11" s="543">
        <f t="shared" si="1"/>
        <v>81</v>
      </c>
      <c r="M11" s="740"/>
    </row>
    <row r="12" spans="1:13" ht="11.25" customHeight="1">
      <c r="A12" s="15" t="s">
        <v>47</v>
      </c>
      <c r="B12" s="85">
        <v>421</v>
      </c>
      <c r="C12" s="85">
        <f t="shared" si="0"/>
        <v>310</v>
      </c>
      <c r="D12" s="85">
        <v>39</v>
      </c>
      <c r="E12" s="85">
        <v>60</v>
      </c>
      <c r="F12" s="38">
        <v>62</v>
      </c>
      <c r="G12" s="46">
        <f t="shared" si="2"/>
        <v>161</v>
      </c>
      <c r="H12" s="85">
        <v>149</v>
      </c>
      <c r="I12" s="354">
        <v>58</v>
      </c>
      <c r="J12" s="354">
        <v>107</v>
      </c>
      <c r="K12" s="354">
        <v>91</v>
      </c>
      <c r="L12" s="543">
        <f t="shared" si="1"/>
        <v>256</v>
      </c>
      <c r="M12" s="740"/>
    </row>
    <row r="13" spans="1:13" s="3" customFormat="1" ht="11.25" customHeight="1">
      <c r="A13" s="15" t="s">
        <v>48</v>
      </c>
      <c r="B13" s="85">
        <v>1187</v>
      </c>
      <c r="C13" s="85">
        <f t="shared" si="0"/>
        <v>617</v>
      </c>
      <c r="D13" s="85">
        <v>104</v>
      </c>
      <c r="E13" s="85">
        <v>70</v>
      </c>
      <c r="F13" s="38">
        <v>350</v>
      </c>
      <c r="G13" s="46">
        <f t="shared" si="2"/>
        <v>524</v>
      </c>
      <c r="H13" s="85">
        <v>93</v>
      </c>
      <c r="I13" s="354">
        <v>24</v>
      </c>
      <c r="J13" s="354">
        <v>19</v>
      </c>
      <c r="K13" s="354">
        <v>28</v>
      </c>
      <c r="L13" s="543">
        <f t="shared" si="1"/>
        <v>71</v>
      </c>
      <c r="M13" s="740"/>
    </row>
    <row r="14" spans="1:14" ht="11.25" customHeight="1">
      <c r="A14" s="15" t="s">
        <v>49</v>
      </c>
      <c r="B14" s="85">
        <v>12813</v>
      </c>
      <c r="C14" s="85">
        <f t="shared" si="0"/>
        <v>10159</v>
      </c>
      <c r="D14" s="85">
        <v>2463</v>
      </c>
      <c r="E14" s="85">
        <v>2169</v>
      </c>
      <c r="F14" s="38">
        <v>2617</v>
      </c>
      <c r="G14" s="46">
        <f t="shared" si="2"/>
        <v>7249</v>
      </c>
      <c r="H14" s="85">
        <v>2910</v>
      </c>
      <c r="I14" s="354">
        <v>2368</v>
      </c>
      <c r="J14" s="354">
        <v>2531</v>
      </c>
      <c r="K14" s="354">
        <v>3031</v>
      </c>
      <c r="L14" s="543">
        <f t="shared" si="1"/>
        <v>7930</v>
      </c>
      <c r="M14" s="740"/>
      <c r="N14" s="77"/>
    </row>
    <row r="15" spans="1:14" ht="11.25" customHeight="1">
      <c r="A15" s="15" t="s">
        <v>50</v>
      </c>
      <c r="B15" s="85">
        <v>3268</v>
      </c>
      <c r="C15" s="85">
        <f t="shared" si="0"/>
        <v>2966</v>
      </c>
      <c r="D15" s="85">
        <v>653</v>
      </c>
      <c r="E15" s="85">
        <v>723</v>
      </c>
      <c r="F15" s="38">
        <v>766</v>
      </c>
      <c r="G15" s="46">
        <f t="shared" si="2"/>
        <v>2142</v>
      </c>
      <c r="H15" s="85">
        <v>824</v>
      </c>
      <c r="I15" s="354">
        <v>773</v>
      </c>
      <c r="J15" s="354">
        <v>808</v>
      </c>
      <c r="K15" s="354">
        <v>789</v>
      </c>
      <c r="L15" s="543">
        <f t="shared" si="1"/>
        <v>2370</v>
      </c>
      <c r="M15" s="740"/>
      <c r="N15" s="448"/>
    </row>
    <row r="16" spans="1:13" ht="11.25" customHeight="1">
      <c r="A16" s="15" t="s">
        <v>178</v>
      </c>
      <c r="B16" s="85">
        <v>955</v>
      </c>
      <c r="C16" s="85">
        <f t="shared" si="0"/>
        <v>625</v>
      </c>
      <c r="D16" s="85">
        <v>212</v>
      </c>
      <c r="E16" s="85">
        <v>219</v>
      </c>
      <c r="F16" s="38">
        <v>116</v>
      </c>
      <c r="G16" s="46">
        <f t="shared" si="2"/>
        <v>547</v>
      </c>
      <c r="H16" s="85">
        <v>78</v>
      </c>
      <c r="I16" s="354">
        <v>73</v>
      </c>
      <c r="J16" s="354">
        <v>53</v>
      </c>
      <c r="K16" s="354">
        <v>66</v>
      </c>
      <c r="L16" s="543">
        <f t="shared" si="1"/>
        <v>192</v>
      </c>
      <c r="M16" s="740"/>
    </row>
    <row r="17" spans="1:13" ht="11.25" customHeight="1">
      <c r="A17" s="15" t="s">
        <v>51</v>
      </c>
      <c r="B17" s="85">
        <v>385</v>
      </c>
      <c r="C17" s="85">
        <f t="shared" si="0"/>
        <v>349</v>
      </c>
      <c r="D17" s="85">
        <v>91</v>
      </c>
      <c r="E17" s="85">
        <v>70</v>
      </c>
      <c r="F17" s="38">
        <v>76</v>
      </c>
      <c r="G17" s="46">
        <f t="shared" si="2"/>
        <v>237</v>
      </c>
      <c r="H17" s="85">
        <v>112</v>
      </c>
      <c r="I17" s="354">
        <v>149</v>
      </c>
      <c r="J17" s="354">
        <v>71</v>
      </c>
      <c r="K17" s="354">
        <v>235</v>
      </c>
      <c r="L17" s="543">
        <f t="shared" si="1"/>
        <v>455</v>
      </c>
      <c r="M17" s="740"/>
    </row>
    <row r="18" spans="1:13" ht="11.25" customHeight="1">
      <c r="A18" s="15" t="s">
        <v>135</v>
      </c>
      <c r="B18" s="38">
        <v>385</v>
      </c>
      <c r="C18" s="38">
        <f t="shared" si="0"/>
        <v>385</v>
      </c>
      <c r="D18" s="85">
        <v>127</v>
      </c>
      <c r="E18" s="85">
        <v>38</v>
      </c>
      <c r="F18" s="38">
        <v>119</v>
      </c>
      <c r="G18" s="46">
        <f t="shared" si="2"/>
        <v>284</v>
      </c>
      <c r="H18" s="85">
        <v>101</v>
      </c>
      <c r="I18" s="354">
        <v>54</v>
      </c>
      <c r="J18" s="354">
        <v>32</v>
      </c>
      <c r="K18" s="354">
        <v>91</v>
      </c>
      <c r="L18" s="543">
        <f t="shared" si="1"/>
        <v>177</v>
      </c>
      <c r="M18" s="740"/>
    </row>
    <row r="19" spans="1:13" ht="11.25" customHeight="1">
      <c r="A19" s="15" t="s">
        <v>52</v>
      </c>
      <c r="B19" s="85">
        <v>3321</v>
      </c>
      <c r="C19" s="85">
        <f t="shared" si="0"/>
        <v>3269</v>
      </c>
      <c r="D19" s="85">
        <v>662</v>
      </c>
      <c r="E19" s="85">
        <v>889</v>
      </c>
      <c r="F19" s="38">
        <v>770</v>
      </c>
      <c r="G19" s="46">
        <f t="shared" si="2"/>
        <v>2321</v>
      </c>
      <c r="H19" s="85">
        <v>948</v>
      </c>
      <c r="I19" s="354">
        <v>525</v>
      </c>
      <c r="J19" s="354">
        <v>720</v>
      </c>
      <c r="K19" s="354">
        <v>655</v>
      </c>
      <c r="L19" s="543">
        <f t="shared" si="1"/>
        <v>1900</v>
      </c>
      <c r="M19" s="740"/>
    </row>
    <row r="20" spans="1:13" ht="11.25" customHeight="1">
      <c r="A20" s="15" t="s">
        <v>53</v>
      </c>
      <c r="B20" s="85">
        <v>656</v>
      </c>
      <c r="C20" s="85">
        <f t="shared" si="0"/>
        <v>1089</v>
      </c>
      <c r="D20" s="85">
        <v>129</v>
      </c>
      <c r="E20" s="85">
        <v>353</v>
      </c>
      <c r="F20" s="38">
        <v>262</v>
      </c>
      <c r="G20" s="46">
        <f t="shared" si="2"/>
        <v>744</v>
      </c>
      <c r="H20" s="85">
        <v>345</v>
      </c>
      <c r="I20" s="354">
        <v>406</v>
      </c>
      <c r="J20" s="354">
        <v>308</v>
      </c>
      <c r="K20" s="354">
        <v>376</v>
      </c>
      <c r="L20" s="543">
        <f t="shared" si="1"/>
        <v>1090</v>
      </c>
      <c r="M20" s="740"/>
    </row>
    <row r="21" spans="1:13" ht="11.25" customHeight="1">
      <c r="A21" s="15" t="s">
        <v>198</v>
      </c>
      <c r="B21" s="85">
        <v>153</v>
      </c>
      <c r="C21" s="85">
        <f t="shared" si="0"/>
        <v>167</v>
      </c>
      <c r="D21" s="85">
        <v>33</v>
      </c>
      <c r="E21" s="85">
        <v>47</v>
      </c>
      <c r="F21" s="38">
        <v>37</v>
      </c>
      <c r="G21" s="46">
        <f t="shared" si="2"/>
        <v>117</v>
      </c>
      <c r="H21" s="85">
        <v>50</v>
      </c>
      <c r="I21" s="354">
        <v>33</v>
      </c>
      <c r="J21" s="354">
        <v>34</v>
      </c>
      <c r="K21" s="354">
        <v>31</v>
      </c>
      <c r="L21" s="543">
        <f t="shared" si="1"/>
        <v>98</v>
      </c>
      <c r="M21" s="740"/>
    </row>
    <row r="22" spans="1:13" ht="11.25" customHeight="1">
      <c r="A22" s="15" t="s">
        <v>54</v>
      </c>
      <c r="B22" s="85">
        <v>207</v>
      </c>
      <c r="C22" s="85">
        <f t="shared" si="0"/>
        <v>295</v>
      </c>
      <c r="D22" s="85">
        <v>155</v>
      </c>
      <c r="E22" s="85">
        <v>48</v>
      </c>
      <c r="F22" s="38">
        <v>44</v>
      </c>
      <c r="G22" s="46">
        <f t="shared" si="2"/>
        <v>247</v>
      </c>
      <c r="H22" s="85">
        <v>48</v>
      </c>
      <c r="I22" s="354">
        <v>30</v>
      </c>
      <c r="J22" s="354">
        <v>25</v>
      </c>
      <c r="K22" s="354">
        <v>25</v>
      </c>
      <c r="L22" s="543">
        <f t="shared" si="1"/>
        <v>80</v>
      </c>
      <c r="M22" s="740"/>
    </row>
    <row r="23" spans="1:13" ht="11.25" customHeight="1">
      <c r="A23" s="15" t="s">
        <v>61</v>
      </c>
      <c r="B23" s="85">
        <v>12</v>
      </c>
      <c r="C23" s="85">
        <f t="shared" si="0"/>
        <v>221</v>
      </c>
      <c r="D23" s="85">
        <v>1</v>
      </c>
      <c r="E23" s="85">
        <v>1</v>
      </c>
      <c r="F23" s="38">
        <v>215</v>
      </c>
      <c r="G23" s="46">
        <f t="shared" si="2"/>
        <v>217</v>
      </c>
      <c r="H23" s="85">
        <v>4</v>
      </c>
      <c r="I23" s="354">
        <v>8</v>
      </c>
      <c r="J23" s="354">
        <v>1</v>
      </c>
      <c r="K23" s="354">
        <v>3</v>
      </c>
      <c r="L23" s="543">
        <f t="shared" si="1"/>
        <v>12</v>
      </c>
      <c r="M23" s="740"/>
    </row>
    <row r="24" spans="1:13" ht="11.25" customHeight="1">
      <c r="A24" s="15" t="s">
        <v>55</v>
      </c>
      <c r="B24" s="85">
        <v>3136</v>
      </c>
      <c r="C24" s="85">
        <f t="shared" si="0"/>
        <v>3759</v>
      </c>
      <c r="D24" s="85">
        <v>1401</v>
      </c>
      <c r="E24" s="85">
        <v>911</v>
      </c>
      <c r="F24" s="38">
        <v>823</v>
      </c>
      <c r="G24" s="46">
        <f t="shared" si="2"/>
        <v>3135</v>
      </c>
      <c r="H24" s="85">
        <v>624</v>
      </c>
      <c r="I24" s="354">
        <v>689</v>
      </c>
      <c r="J24" s="354">
        <v>766</v>
      </c>
      <c r="K24" s="354">
        <v>699</v>
      </c>
      <c r="L24" s="543">
        <f t="shared" si="1"/>
        <v>2154</v>
      </c>
      <c r="M24" s="740"/>
    </row>
    <row r="25" spans="1:13" ht="11.25" customHeight="1">
      <c r="A25" s="15" t="s">
        <v>56</v>
      </c>
      <c r="B25" s="85">
        <v>296</v>
      </c>
      <c r="C25" s="85">
        <f t="shared" si="0"/>
        <v>177</v>
      </c>
      <c r="D25" s="85">
        <v>35</v>
      </c>
      <c r="E25" s="85">
        <v>51</v>
      </c>
      <c r="F25" s="38">
        <v>41</v>
      </c>
      <c r="G25" s="46">
        <f t="shared" si="2"/>
        <v>127</v>
      </c>
      <c r="H25" s="85">
        <v>50</v>
      </c>
      <c r="I25" s="354">
        <v>110</v>
      </c>
      <c r="J25" s="354">
        <v>119</v>
      </c>
      <c r="K25" s="354">
        <v>39</v>
      </c>
      <c r="L25" s="543">
        <f t="shared" si="1"/>
        <v>268</v>
      </c>
      <c r="M25" s="740"/>
    </row>
    <row r="26" spans="1:13" ht="11.25" customHeight="1">
      <c r="A26" s="15" t="s">
        <v>136</v>
      </c>
      <c r="B26" s="38">
        <v>2011</v>
      </c>
      <c r="C26" s="38">
        <f t="shared" si="0"/>
        <v>1452</v>
      </c>
      <c r="D26" s="85">
        <v>335</v>
      </c>
      <c r="E26" s="85">
        <v>377</v>
      </c>
      <c r="F26" s="38">
        <v>314</v>
      </c>
      <c r="G26" s="46">
        <f t="shared" si="2"/>
        <v>1026</v>
      </c>
      <c r="H26" s="85">
        <v>426</v>
      </c>
      <c r="I26" s="354">
        <v>221</v>
      </c>
      <c r="J26" s="354">
        <v>275</v>
      </c>
      <c r="K26" s="354">
        <v>251</v>
      </c>
      <c r="L26" s="543">
        <f t="shared" si="1"/>
        <v>747</v>
      </c>
      <c r="M26" s="740"/>
    </row>
    <row r="27" spans="1:13" ht="11.25" customHeight="1">
      <c r="A27" s="15" t="s">
        <v>137</v>
      </c>
      <c r="B27" s="38">
        <v>567</v>
      </c>
      <c r="C27" s="38">
        <f t="shared" si="0"/>
        <v>911</v>
      </c>
      <c r="D27" s="85">
        <v>351</v>
      </c>
      <c r="E27" s="85">
        <v>143</v>
      </c>
      <c r="F27" s="38">
        <v>184</v>
      </c>
      <c r="G27" s="46">
        <f t="shared" si="2"/>
        <v>678</v>
      </c>
      <c r="H27" s="85">
        <v>233</v>
      </c>
      <c r="I27" s="354">
        <v>293</v>
      </c>
      <c r="J27" s="354">
        <v>387</v>
      </c>
      <c r="K27" s="354">
        <v>164</v>
      </c>
      <c r="L27" s="543">
        <f t="shared" si="1"/>
        <v>844</v>
      </c>
      <c r="M27" s="740"/>
    </row>
    <row r="28" spans="1:13" ht="11.25" customHeight="1">
      <c r="A28" s="15" t="s">
        <v>57</v>
      </c>
      <c r="B28" s="85">
        <v>3622</v>
      </c>
      <c r="C28" s="85">
        <f t="shared" si="0"/>
        <v>2996</v>
      </c>
      <c r="D28" s="85">
        <v>654</v>
      </c>
      <c r="E28" s="85">
        <v>655</v>
      </c>
      <c r="F28" s="38">
        <v>844</v>
      </c>
      <c r="G28" s="46">
        <f t="shared" si="2"/>
        <v>2153</v>
      </c>
      <c r="H28" s="85">
        <v>843</v>
      </c>
      <c r="I28" s="354">
        <v>678</v>
      </c>
      <c r="J28" s="354">
        <v>753</v>
      </c>
      <c r="K28" s="354">
        <v>725</v>
      </c>
      <c r="L28" s="543">
        <f t="shared" si="1"/>
        <v>2156</v>
      </c>
      <c r="M28" s="740"/>
    </row>
    <row r="29" spans="1:13" ht="11.25" customHeight="1">
      <c r="A29" s="15" t="s">
        <v>62</v>
      </c>
      <c r="B29" s="85">
        <f>B8-SUM(B9:B28)</f>
        <v>430</v>
      </c>
      <c r="C29" s="85">
        <f t="shared" si="0"/>
        <v>300</v>
      </c>
      <c r="D29" s="254">
        <f>D8-SUM(D9:D28)</f>
        <v>89</v>
      </c>
      <c r="E29" s="254">
        <f aca="true" t="shared" si="3" ref="E29:K29">E8-SUM(E9:E28)</f>
        <v>61</v>
      </c>
      <c r="F29" s="254">
        <f t="shared" si="3"/>
        <v>53</v>
      </c>
      <c r="G29" s="46">
        <f t="shared" si="2"/>
        <v>203</v>
      </c>
      <c r="H29" s="254">
        <f t="shared" si="3"/>
        <v>97</v>
      </c>
      <c r="I29" s="254">
        <f t="shared" si="3"/>
        <v>67</v>
      </c>
      <c r="J29" s="254">
        <f t="shared" si="3"/>
        <v>282</v>
      </c>
      <c r="K29" s="254">
        <f t="shared" si="3"/>
        <v>147</v>
      </c>
      <c r="L29" s="543">
        <f t="shared" si="1"/>
        <v>496</v>
      </c>
      <c r="M29" s="740"/>
    </row>
    <row r="30" spans="1:13" ht="12.75" customHeight="1">
      <c r="A30" s="21" t="s">
        <v>130</v>
      </c>
      <c r="B30" s="193">
        <v>62069</v>
      </c>
      <c r="C30" s="193">
        <f t="shared" si="0"/>
        <v>71520</v>
      </c>
      <c r="D30" s="193">
        <v>16148</v>
      </c>
      <c r="E30" s="193">
        <v>18138</v>
      </c>
      <c r="F30" s="211">
        <v>18891</v>
      </c>
      <c r="G30" s="211">
        <f>D30+E30+F30</f>
        <v>53177</v>
      </c>
      <c r="H30" s="193">
        <v>18343</v>
      </c>
      <c r="I30" s="445">
        <v>12458</v>
      </c>
      <c r="J30" s="445">
        <v>13741</v>
      </c>
      <c r="K30" s="445">
        <v>14932</v>
      </c>
      <c r="L30" s="445">
        <f t="shared" si="1"/>
        <v>41131</v>
      </c>
      <c r="M30" s="740"/>
    </row>
    <row r="31" spans="1:13" ht="11.25" customHeight="1">
      <c r="A31" s="15" t="s">
        <v>138</v>
      </c>
      <c r="B31" s="38">
        <v>13768</v>
      </c>
      <c r="C31" s="38">
        <f t="shared" si="0"/>
        <v>15288</v>
      </c>
      <c r="D31" s="85">
        <v>2870</v>
      </c>
      <c r="E31" s="85">
        <v>3563</v>
      </c>
      <c r="F31" s="38">
        <v>4057</v>
      </c>
      <c r="G31" s="46">
        <f>D31+E31+F31</f>
        <v>10490</v>
      </c>
      <c r="H31" s="85">
        <v>4798</v>
      </c>
      <c r="I31" s="354">
        <v>2855</v>
      </c>
      <c r="J31" s="354">
        <v>3780</v>
      </c>
      <c r="K31" s="354">
        <v>3543</v>
      </c>
      <c r="L31" s="543">
        <f t="shared" si="1"/>
        <v>10178</v>
      </c>
      <c r="M31" s="740"/>
    </row>
    <row r="32" spans="1:13" ht="15" customHeight="1">
      <c r="A32" s="15" t="s">
        <v>210</v>
      </c>
      <c r="B32" s="85">
        <v>582</v>
      </c>
      <c r="C32" s="85">
        <f t="shared" si="0"/>
        <v>535</v>
      </c>
      <c r="D32" s="85">
        <v>113</v>
      </c>
      <c r="E32" s="85">
        <v>120</v>
      </c>
      <c r="F32" s="38">
        <v>128</v>
      </c>
      <c r="G32" s="46">
        <f aca="true" t="shared" si="4" ref="G32:G42">D32+E32+F32</f>
        <v>361</v>
      </c>
      <c r="H32" s="85">
        <v>174</v>
      </c>
      <c r="I32" s="354">
        <v>119</v>
      </c>
      <c r="J32" s="354">
        <v>119</v>
      </c>
      <c r="K32" s="354">
        <v>123</v>
      </c>
      <c r="L32" s="543">
        <f t="shared" si="1"/>
        <v>361</v>
      </c>
      <c r="M32" s="740"/>
    </row>
    <row r="33" spans="1:13" ht="11.25" customHeight="1">
      <c r="A33" s="15" t="s">
        <v>58</v>
      </c>
      <c r="B33" s="85">
        <v>25633</v>
      </c>
      <c r="C33" s="85">
        <f t="shared" si="0"/>
        <v>31699</v>
      </c>
      <c r="D33" s="85">
        <v>7880</v>
      </c>
      <c r="E33" s="85">
        <v>8997</v>
      </c>
      <c r="F33" s="38">
        <v>8043</v>
      </c>
      <c r="G33" s="46">
        <f t="shared" si="4"/>
        <v>24920</v>
      </c>
      <c r="H33" s="85">
        <v>6779</v>
      </c>
      <c r="I33" s="354">
        <v>4997</v>
      </c>
      <c r="J33" s="354">
        <v>4764</v>
      </c>
      <c r="K33" s="354">
        <v>5767</v>
      </c>
      <c r="L33" s="543">
        <f t="shared" si="1"/>
        <v>15528</v>
      </c>
      <c r="M33" s="740"/>
    </row>
    <row r="34" spans="1:13" ht="11.25" customHeight="1">
      <c r="A34" s="15" t="s">
        <v>139</v>
      </c>
      <c r="B34" s="38">
        <v>2799</v>
      </c>
      <c r="C34" s="38">
        <f t="shared" si="0"/>
        <v>3077</v>
      </c>
      <c r="D34" s="85">
        <v>689</v>
      </c>
      <c r="E34" s="85">
        <v>646</v>
      </c>
      <c r="F34" s="38">
        <v>792</v>
      </c>
      <c r="G34" s="46">
        <f t="shared" si="4"/>
        <v>2127</v>
      </c>
      <c r="H34" s="85">
        <v>950</v>
      </c>
      <c r="I34" s="354">
        <v>600</v>
      </c>
      <c r="J34" s="354">
        <v>655</v>
      </c>
      <c r="K34" s="354">
        <v>893</v>
      </c>
      <c r="L34" s="543">
        <f t="shared" si="1"/>
        <v>2148</v>
      </c>
      <c r="M34" s="740"/>
    </row>
    <row r="35" spans="1:13" ht="11.25" customHeight="1">
      <c r="A35" s="15" t="s">
        <v>181</v>
      </c>
      <c r="B35" s="38">
        <v>89</v>
      </c>
      <c r="C35" s="38">
        <f t="shared" si="0"/>
        <v>125</v>
      </c>
      <c r="D35" s="85">
        <v>16</v>
      </c>
      <c r="E35" s="85">
        <v>14</v>
      </c>
      <c r="F35" s="38">
        <v>6</v>
      </c>
      <c r="G35" s="46">
        <f t="shared" si="4"/>
        <v>36</v>
      </c>
      <c r="H35" s="85">
        <v>89</v>
      </c>
      <c r="I35" s="354">
        <v>13</v>
      </c>
      <c r="J35" s="354">
        <v>5</v>
      </c>
      <c r="K35" s="354">
        <v>286</v>
      </c>
      <c r="L35" s="543">
        <f t="shared" si="1"/>
        <v>304</v>
      </c>
      <c r="M35" s="740"/>
    </row>
    <row r="36" spans="1:13" ht="11.25" customHeight="1">
      <c r="A36" s="15" t="s">
        <v>140</v>
      </c>
      <c r="B36" s="38">
        <v>4334</v>
      </c>
      <c r="C36" s="38">
        <f t="shared" si="0"/>
        <v>5221</v>
      </c>
      <c r="D36" s="85">
        <v>1019</v>
      </c>
      <c r="E36" s="85">
        <v>1100</v>
      </c>
      <c r="F36" s="38">
        <v>1763</v>
      </c>
      <c r="G36" s="46">
        <f t="shared" si="4"/>
        <v>3882</v>
      </c>
      <c r="H36" s="85">
        <v>1339</v>
      </c>
      <c r="I36" s="354">
        <v>823</v>
      </c>
      <c r="J36" s="354">
        <v>952</v>
      </c>
      <c r="K36" s="354">
        <v>983</v>
      </c>
      <c r="L36" s="543">
        <f t="shared" si="1"/>
        <v>2758</v>
      </c>
      <c r="M36" s="740"/>
    </row>
    <row r="37" spans="1:13" ht="11.25" customHeight="1">
      <c r="A37" s="15" t="s">
        <v>141</v>
      </c>
      <c r="B37" s="38">
        <v>1663</v>
      </c>
      <c r="C37" s="38">
        <f t="shared" si="0"/>
        <v>2155</v>
      </c>
      <c r="D37" s="85">
        <v>486</v>
      </c>
      <c r="E37" s="85">
        <v>323</v>
      </c>
      <c r="F37" s="38">
        <v>894</v>
      </c>
      <c r="G37" s="46">
        <f t="shared" si="4"/>
        <v>1703</v>
      </c>
      <c r="H37" s="85">
        <v>452</v>
      </c>
      <c r="I37" s="354">
        <v>278</v>
      </c>
      <c r="J37" s="354">
        <v>387</v>
      </c>
      <c r="K37" s="354">
        <v>345</v>
      </c>
      <c r="L37" s="543">
        <f t="shared" si="1"/>
        <v>1010</v>
      </c>
      <c r="M37" s="740"/>
    </row>
    <row r="38" spans="1:13" ht="11.25" customHeight="1">
      <c r="A38" s="15" t="s">
        <v>59</v>
      </c>
      <c r="B38" s="38">
        <v>3116</v>
      </c>
      <c r="C38" s="38">
        <f t="shared" si="0"/>
        <v>3422</v>
      </c>
      <c r="D38" s="85">
        <v>733</v>
      </c>
      <c r="E38" s="85">
        <v>826</v>
      </c>
      <c r="F38" s="166">
        <v>805</v>
      </c>
      <c r="G38" s="46">
        <f t="shared" si="4"/>
        <v>2364</v>
      </c>
      <c r="H38" s="247">
        <v>1058</v>
      </c>
      <c r="I38" s="354">
        <v>868</v>
      </c>
      <c r="J38" s="354">
        <v>795</v>
      </c>
      <c r="K38" s="354">
        <v>823</v>
      </c>
      <c r="L38" s="543">
        <f t="shared" si="1"/>
        <v>2486</v>
      </c>
      <c r="M38" s="740"/>
    </row>
    <row r="39" spans="1:13" ht="11.25" customHeight="1">
      <c r="A39" s="15" t="s">
        <v>243</v>
      </c>
      <c r="B39" s="358">
        <v>53</v>
      </c>
      <c r="C39" s="358">
        <f t="shared" si="0"/>
        <v>35</v>
      </c>
      <c r="D39" s="85">
        <v>6</v>
      </c>
      <c r="E39" s="85">
        <v>6</v>
      </c>
      <c r="F39" s="166">
        <v>9</v>
      </c>
      <c r="G39" s="46">
        <f t="shared" si="4"/>
        <v>21</v>
      </c>
      <c r="H39" s="247">
        <v>14</v>
      </c>
      <c r="I39" s="354">
        <v>7</v>
      </c>
      <c r="J39" s="354">
        <v>3</v>
      </c>
      <c r="K39" s="354">
        <v>8</v>
      </c>
      <c r="L39" s="543">
        <f t="shared" si="1"/>
        <v>18</v>
      </c>
      <c r="M39" s="740"/>
    </row>
    <row r="40" spans="1:13" ht="11.25" customHeight="1">
      <c r="A40" s="15" t="s">
        <v>60</v>
      </c>
      <c r="B40" s="85">
        <v>1208</v>
      </c>
      <c r="C40" s="85">
        <f t="shared" si="0"/>
        <v>1497</v>
      </c>
      <c r="D40" s="85">
        <v>352</v>
      </c>
      <c r="E40" s="85">
        <v>370</v>
      </c>
      <c r="F40" s="166">
        <v>393</v>
      </c>
      <c r="G40" s="46">
        <f t="shared" si="4"/>
        <v>1115</v>
      </c>
      <c r="H40" s="247">
        <v>382</v>
      </c>
      <c r="I40" s="354">
        <v>211</v>
      </c>
      <c r="J40" s="354">
        <v>282</v>
      </c>
      <c r="K40" s="354">
        <v>248</v>
      </c>
      <c r="L40" s="543">
        <f t="shared" si="1"/>
        <v>741</v>
      </c>
      <c r="M40" s="740"/>
    </row>
    <row r="41" spans="1:13" ht="11.25" customHeight="1">
      <c r="A41" s="15" t="s">
        <v>142</v>
      </c>
      <c r="B41" s="85">
        <v>150</v>
      </c>
      <c r="C41" s="85">
        <f t="shared" si="0"/>
        <v>565</v>
      </c>
      <c r="D41" s="85">
        <v>92</v>
      </c>
      <c r="E41" s="85">
        <v>192</v>
      </c>
      <c r="F41" s="247">
        <v>175</v>
      </c>
      <c r="G41" s="46">
        <f t="shared" si="4"/>
        <v>459</v>
      </c>
      <c r="H41" s="247">
        <v>106</v>
      </c>
      <c r="I41" s="354">
        <v>24</v>
      </c>
      <c r="J41" s="354">
        <v>37</v>
      </c>
      <c r="K41" s="354">
        <v>35</v>
      </c>
      <c r="L41" s="543">
        <f t="shared" si="1"/>
        <v>96</v>
      </c>
      <c r="M41" s="435"/>
    </row>
    <row r="42" spans="1:13" ht="11.25" customHeight="1">
      <c r="A42" s="16" t="s">
        <v>143</v>
      </c>
      <c r="B42" s="255">
        <v>1346</v>
      </c>
      <c r="C42" s="255">
        <f t="shared" si="0"/>
        <v>637</v>
      </c>
      <c r="D42" s="255">
        <v>316</v>
      </c>
      <c r="E42" s="255">
        <v>254</v>
      </c>
      <c r="F42" s="464">
        <v>39</v>
      </c>
      <c r="G42" s="563">
        <f t="shared" si="4"/>
        <v>609</v>
      </c>
      <c r="H42" s="464">
        <v>28</v>
      </c>
      <c r="I42" s="452">
        <v>27</v>
      </c>
      <c r="J42" s="452">
        <v>17</v>
      </c>
      <c r="K42" s="452">
        <v>26</v>
      </c>
      <c r="L42" s="564">
        <f>I42+J42+K42</f>
        <v>70</v>
      </c>
      <c r="M42" s="435"/>
    </row>
    <row r="43" spans="1:7" ht="16.5" customHeight="1">
      <c r="A43" s="214" t="s">
        <v>209</v>
      </c>
      <c r="B43" s="127"/>
      <c r="C43" s="127"/>
      <c r="D43" s="20"/>
      <c r="E43" s="20"/>
      <c r="F43" s="20"/>
      <c r="G43" s="20"/>
    </row>
    <row r="44" spans="1:7" ht="16.5" customHeight="1">
      <c r="A44" s="214" t="s">
        <v>197</v>
      </c>
      <c r="B44" s="127"/>
      <c r="C44" s="127"/>
      <c r="D44" s="20"/>
      <c r="E44" s="20"/>
      <c r="F44" s="20"/>
      <c r="G44" s="20"/>
    </row>
    <row r="45" spans="1:7" ht="15.75">
      <c r="A45" s="51" t="s">
        <v>199</v>
      </c>
      <c r="D45" s="20"/>
      <c r="E45" s="20"/>
      <c r="F45" s="20"/>
      <c r="G45" s="20"/>
    </row>
    <row r="46" spans="4:7" ht="12.75">
      <c r="D46" s="20"/>
      <c r="E46" s="20"/>
      <c r="F46" s="20"/>
      <c r="G46" s="20"/>
    </row>
    <row r="47" spans="4:7" ht="12.75">
      <c r="D47" s="20"/>
      <c r="E47" s="20"/>
      <c r="F47" s="20"/>
      <c r="G47" s="20"/>
    </row>
    <row r="48" spans="4:7" ht="12.75">
      <c r="D48" s="20"/>
      <c r="E48" s="20"/>
      <c r="F48" s="20"/>
      <c r="G48" s="20"/>
    </row>
  </sheetData>
  <sheetProtection/>
  <mergeCells count="7">
    <mergeCell ref="M1:M40"/>
    <mergeCell ref="A5:A6"/>
    <mergeCell ref="B5:B6"/>
    <mergeCell ref="D5:H5"/>
    <mergeCell ref="C5:C6"/>
    <mergeCell ref="I5:L5"/>
    <mergeCell ref="J2:L2"/>
  </mergeCells>
  <printOptions/>
  <pageMargins left="0.75" right="0" top="0.49" bottom="0.25" header="0.87" footer="0.37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M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140625" style="20" customWidth="1"/>
    <col min="2" max="3" width="10.7109375" style="20" customWidth="1"/>
    <col min="4" max="12" width="8.28125" style="1" customWidth="1"/>
    <col min="13" max="13" width="4.28125" style="20" customWidth="1"/>
    <col min="14" max="16384" width="9.140625" style="20" customWidth="1"/>
  </cols>
  <sheetData>
    <row r="1" spans="1:13" ht="18.75" customHeight="1">
      <c r="A1" s="31" t="s">
        <v>373</v>
      </c>
      <c r="B1" s="3"/>
      <c r="C1" s="3"/>
      <c r="D1" s="72"/>
      <c r="E1" s="72"/>
      <c r="F1" s="72"/>
      <c r="G1" s="72"/>
      <c r="H1" s="72"/>
      <c r="I1" s="72"/>
      <c r="J1" s="72"/>
      <c r="K1" s="72"/>
      <c r="L1" s="72"/>
      <c r="M1" s="744" t="s">
        <v>374</v>
      </c>
    </row>
    <row r="2" spans="1:13" ht="13.5" customHeight="1">
      <c r="A2" s="4"/>
      <c r="B2" s="3"/>
      <c r="C2" s="3"/>
      <c r="D2" s="52"/>
      <c r="E2" s="52"/>
      <c r="F2" s="52"/>
      <c r="G2" s="52"/>
      <c r="I2" s="733" t="s">
        <v>32</v>
      </c>
      <c r="J2" s="745"/>
      <c r="K2" s="745"/>
      <c r="L2" s="745"/>
      <c r="M2" s="744"/>
    </row>
    <row r="3" spans="1:13" ht="7.5" customHeight="1">
      <c r="A3" s="12"/>
      <c r="B3" s="3"/>
      <c r="C3" s="3"/>
      <c r="D3" s="139"/>
      <c r="E3" s="139"/>
      <c r="F3" s="139"/>
      <c r="G3" s="139"/>
      <c r="H3" s="139"/>
      <c r="I3" s="139"/>
      <c r="J3" s="139"/>
      <c r="K3" s="139"/>
      <c r="L3" s="139"/>
      <c r="M3" s="744"/>
    </row>
    <row r="4" spans="1:13" ht="14.25" customHeight="1">
      <c r="A4" s="741" t="s">
        <v>35</v>
      </c>
      <c r="B4" s="691">
        <v>2007</v>
      </c>
      <c r="C4" s="691" t="s">
        <v>305</v>
      </c>
      <c r="D4" s="693" t="s">
        <v>305</v>
      </c>
      <c r="E4" s="694"/>
      <c r="F4" s="694"/>
      <c r="G4" s="694"/>
      <c r="H4" s="695"/>
      <c r="I4" s="693" t="s">
        <v>265</v>
      </c>
      <c r="J4" s="694"/>
      <c r="K4" s="694"/>
      <c r="L4" s="743"/>
      <c r="M4" s="744"/>
    </row>
    <row r="5" spans="1:13" ht="14.25" customHeight="1">
      <c r="A5" s="742"/>
      <c r="B5" s="728"/>
      <c r="C5" s="728"/>
      <c r="D5" s="36" t="s">
        <v>122</v>
      </c>
      <c r="E5" s="537" t="s">
        <v>123</v>
      </c>
      <c r="F5" s="36" t="s">
        <v>125</v>
      </c>
      <c r="G5" s="467" t="s">
        <v>447</v>
      </c>
      <c r="H5" s="36" t="s">
        <v>147</v>
      </c>
      <c r="I5" s="36" t="s">
        <v>122</v>
      </c>
      <c r="J5" s="54" t="s">
        <v>124</v>
      </c>
      <c r="K5" s="36" t="s">
        <v>125</v>
      </c>
      <c r="L5" s="467" t="s">
        <v>447</v>
      </c>
      <c r="M5" s="744"/>
    </row>
    <row r="6" spans="1:13" ht="12" customHeight="1">
      <c r="A6" s="78" t="s">
        <v>375</v>
      </c>
      <c r="B6" s="538"/>
      <c r="C6" s="538"/>
      <c r="D6" s="539"/>
      <c r="E6" s="539"/>
      <c r="F6" s="539"/>
      <c r="G6" s="539"/>
      <c r="H6" s="539"/>
      <c r="I6" s="540"/>
      <c r="J6" s="540"/>
      <c r="K6" s="540"/>
      <c r="L6" s="540"/>
      <c r="M6" s="744"/>
    </row>
    <row r="7" spans="1:13" ht="12" customHeight="1">
      <c r="A7" s="15" t="s">
        <v>376</v>
      </c>
      <c r="B7" s="85">
        <v>1333</v>
      </c>
      <c r="C7" s="85">
        <f aca="true" t="shared" si="0" ref="C7:C42">D7+E7+F7+H7</f>
        <v>1098</v>
      </c>
      <c r="D7" s="85">
        <v>259</v>
      </c>
      <c r="E7" s="85">
        <v>235</v>
      </c>
      <c r="F7" s="85">
        <v>297</v>
      </c>
      <c r="G7" s="92">
        <f>D7+E7+F7</f>
        <v>791</v>
      </c>
      <c r="H7" s="85">
        <v>307</v>
      </c>
      <c r="I7" s="354">
        <v>204</v>
      </c>
      <c r="J7" s="354">
        <v>247</v>
      </c>
      <c r="K7" s="354">
        <v>256</v>
      </c>
      <c r="L7" s="543">
        <f>I7+J7+K7</f>
        <v>707</v>
      </c>
      <c r="M7" s="744"/>
    </row>
    <row r="8" spans="1:13" ht="12" customHeight="1">
      <c r="A8" s="15" t="s">
        <v>377</v>
      </c>
      <c r="B8" s="85">
        <v>2147</v>
      </c>
      <c r="C8" s="85">
        <f t="shared" si="0"/>
        <v>3122</v>
      </c>
      <c r="D8" s="85">
        <v>705</v>
      </c>
      <c r="E8" s="85">
        <v>765</v>
      </c>
      <c r="F8" s="85">
        <v>738</v>
      </c>
      <c r="G8" s="92">
        <f aca="true" t="shared" si="1" ref="G8:G42">D8+E8+F8</f>
        <v>2208</v>
      </c>
      <c r="H8" s="85">
        <v>914</v>
      </c>
      <c r="I8" s="354">
        <v>614</v>
      </c>
      <c r="J8" s="354">
        <v>861</v>
      </c>
      <c r="K8" s="354">
        <v>707</v>
      </c>
      <c r="L8" s="543">
        <f aca="true" t="shared" si="2" ref="L8:L42">I8+J8+K8</f>
        <v>2182</v>
      </c>
      <c r="M8" s="744"/>
    </row>
    <row r="9" spans="1:13" ht="12" customHeight="1">
      <c r="A9" s="15" t="s">
        <v>378</v>
      </c>
      <c r="B9" s="85">
        <v>1482</v>
      </c>
      <c r="C9" s="85">
        <f t="shared" si="0"/>
        <v>576</v>
      </c>
      <c r="D9" s="85">
        <v>118</v>
      </c>
      <c r="E9" s="85">
        <v>160</v>
      </c>
      <c r="F9" s="85">
        <v>126</v>
      </c>
      <c r="G9" s="92">
        <f t="shared" si="1"/>
        <v>404</v>
      </c>
      <c r="H9" s="85">
        <v>172</v>
      </c>
      <c r="I9" s="354">
        <v>198</v>
      </c>
      <c r="J9" s="541">
        <v>340</v>
      </c>
      <c r="K9" s="541">
        <v>153</v>
      </c>
      <c r="L9" s="543">
        <f t="shared" si="2"/>
        <v>691</v>
      </c>
      <c r="M9" s="744"/>
    </row>
    <row r="10" spans="1:13" ht="12" customHeight="1">
      <c r="A10" s="15" t="s">
        <v>379</v>
      </c>
      <c r="B10" s="85">
        <v>171</v>
      </c>
      <c r="C10" s="85">
        <f t="shared" si="0"/>
        <v>286</v>
      </c>
      <c r="D10" s="85">
        <v>38</v>
      </c>
      <c r="E10" s="85">
        <v>50</v>
      </c>
      <c r="F10" s="85">
        <v>67</v>
      </c>
      <c r="G10" s="92">
        <f t="shared" si="1"/>
        <v>155</v>
      </c>
      <c r="H10" s="85">
        <v>131</v>
      </c>
      <c r="I10" s="354">
        <v>126</v>
      </c>
      <c r="J10" s="354">
        <v>53</v>
      </c>
      <c r="K10" s="354">
        <v>140</v>
      </c>
      <c r="L10" s="543">
        <f t="shared" si="2"/>
        <v>319</v>
      </c>
      <c r="M10" s="744"/>
    </row>
    <row r="11" spans="1:13" ht="12" customHeight="1">
      <c r="A11" s="15" t="s">
        <v>62</v>
      </c>
      <c r="B11" s="85">
        <f>'Table 13'!B30-SUM('Table 13'!B31:B42)-SUM('Table 13 cont''d'!B7:B10)</f>
        <v>2195</v>
      </c>
      <c r="C11" s="85">
        <f t="shared" si="0"/>
        <v>2182</v>
      </c>
      <c r="D11" s="85">
        <f>'Table 13'!D30-SUM('Table 13'!D31:D42)-SUM('Table 13 cont''d'!D7:D10)</f>
        <v>456</v>
      </c>
      <c r="E11" s="85">
        <f>'Table 13'!E30-SUM('Table 13'!E31:E42)-SUM('Table 13 cont''d'!E7:E10)</f>
        <v>517</v>
      </c>
      <c r="F11" s="85">
        <f>'Table 13'!F30-SUM('Table 13'!F31:F42)-SUM('Table 13 cont''d'!F7:F10)</f>
        <v>559</v>
      </c>
      <c r="G11" s="92">
        <f t="shared" si="1"/>
        <v>1532</v>
      </c>
      <c r="H11" s="85">
        <f>'Table 13'!H30-SUM('Table 13'!H31:H42)-SUM('Table 13 cont''d'!H7:H10)</f>
        <v>650</v>
      </c>
      <c r="I11" s="85">
        <f>'Table 13'!I30-SUM('Table 13'!I31:I42)-SUM('Table 13 cont''d'!I7:I10)</f>
        <v>494</v>
      </c>
      <c r="J11" s="85">
        <f>'Table 13'!J30-SUM('Table 13'!J31:J42)-SUM(J7:J10)</f>
        <v>444</v>
      </c>
      <c r="K11" s="85">
        <f>'Table 13'!K30-SUM('Table 13'!K31:K42)-SUM(K7:K10)</f>
        <v>596</v>
      </c>
      <c r="L11" s="543">
        <f t="shared" si="2"/>
        <v>1534</v>
      </c>
      <c r="M11" s="744"/>
    </row>
    <row r="12" spans="1:13" ht="12" customHeight="1">
      <c r="A12" s="21" t="s">
        <v>131</v>
      </c>
      <c r="B12" s="193">
        <v>13983</v>
      </c>
      <c r="C12" s="193">
        <f t="shared" si="0"/>
        <v>16986</v>
      </c>
      <c r="D12" s="542">
        <v>3760</v>
      </c>
      <c r="E12" s="542">
        <v>4023</v>
      </c>
      <c r="F12" s="542">
        <v>4258</v>
      </c>
      <c r="G12" s="193">
        <f t="shared" si="1"/>
        <v>12041</v>
      </c>
      <c r="H12" s="193">
        <v>4945</v>
      </c>
      <c r="I12" s="445">
        <v>3508</v>
      </c>
      <c r="J12" s="445">
        <v>4016</v>
      </c>
      <c r="K12" s="445">
        <v>3190</v>
      </c>
      <c r="L12" s="543">
        <f t="shared" si="2"/>
        <v>10714</v>
      </c>
      <c r="M12" s="744"/>
    </row>
    <row r="13" spans="1:13" ht="12" customHeight="1">
      <c r="A13" s="15" t="s">
        <v>380</v>
      </c>
      <c r="B13" s="38">
        <v>170</v>
      </c>
      <c r="C13" s="38">
        <f t="shared" si="0"/>
        <v>144</v>
      </c>
      <c r="D13" s="85">
        <v>34</v>
      </c>
      <c r="E13" s="85">
        <v>56</v>
      </c>
      <c r="F13" s="85">
        <v>39</v>
      </c>
      <c r="G13" s="92">
        <f t="shared" si="1"/>
        <v>129</v>
      </c>
      <c r="H13" s="85">
        <v>15</v>
      </c>
      <c r="I13" s="354">
        <v>31</v>
      </c>
      <c r="J13" s="354">
        <v>56</v>
      </c>
      <c r="K13" s="354">
        <v>9</v>
      </c>
      <c r="L13" s="543">
        <f t="shared" si="2"/>
        <v>96</v>
      </c>
      <c r="M13" s="744"/>
    </row>
    <row r="14" spans="1:13" ht="12" customHeight="1">
      <c r="A14" s="15" t="s">
        <v>381</v>
      </c>
      <c r="B14" s="38">
        <v>72</v>
      </c>
      <c r="C14" s="38">
        <f t="shared" si="0"/>
        <v>131</v>
      </c>
      <c r="D14" s="85">
        <v>35</v>
      </c>
      <c r="E14" s="85">
        <v>64</v>
      </c>
      <c r="F14" s="85">
        <v>15</v>
      </c>
      <c r="G14" s="92">
        <f t="shared" si="1"/>
        <v>114</v>
      </c>
      <c r="H14" s="85">
        <v>17</v>
      </c>
      <c r="I14" s="354">
        <v>3</v>
      </c>
      <c r="J14" s="354">
        <v>1</v>
      </c>
      <c r="K14" s="354">
        <v>7</v>
      </c>
      <c r="L14" s="543">
        <f t="shared" si="2"/>
        <v>11</v>
      </c>
      <c r="M14" s="744"/>
    </row>
    <row r="15" spans="1:13" ht="12" customHeight="1">
      <c r="A15" s="15" t="s">
        <v>382</v>
      </c>
      <c r="B15" s="38">
        <v>862</v>
      </c>
      <c r="C15" s="38">
        <f t="shared" si="0"/>
        <v>961</v>
      </c>
      <c r="D15" s="85">
        <v>228</v>
      </c>
      <c r="E15" s="85">
        <v>172</v>
      </c>
      <c r="F15" s="85">
        <v>225</v>
      </c>
      <c r="G15" s="92">
        <f t="shared" si="1"/>
        <v>625</v>
      </c>
      <c r="H15" s="85">
        <v>336</v>
      </c>
      <c r="I15" s="354">
        <v>173</v>
      </c>
      <c r="J15" s="354">
        <v>161</v>
      </c>
      <c r="K15" s="354">
        <v>263</v>
      </c>
      <c r="L15" s="543">
        <f t="shared" si="2"/>
        <v>597</v>
      </c>
      <c r="M15" s="744"/>
    </row>
    <row r="16" spans="1:13" ht="12" customHeight="1">
      <c r="A16" s="15" t="s">
        <v>383</v>
      </c>
      <c r="B16" s="544">
        <v>0</v>
      </c>
      <c r="C16" s="38">
        <f t="shared" si="0"/>
        <v>395</v>
      </c>
      <c r="D16" s="544">
        <v>0</v>
      </c>
      <c r="E16" s="544">
        <v>0</v>
      </c>
      <c r="F16" s="85">
        <v>395</v>
      </c>
      <c r="G16" s="92">
        <f t="shared" si="1"/>
        <v>395</v>
      </c>
      <c r="H16" s="545">
        <v>0</v>
      </c>
      <c r="I16" s="545">
        <v>0</v>
      </c>
      <c r="J16" s="545">
        <v>0</v>
      </c>
      <c r="K16" s="545">
        <v>0</v>
      </c>
      <c r="L16" s="545">
        <f t="shared" si="2"/>
        <v>0</v>
      </c>
      <c r="M16" s="744"/>
    </row>
    <row r="17" spans="1:13" ht="12" customHeight="1">
      <c r="A17" s="15" t="s">
        <v>384</v>
      </c>
      <c r="B17" s="85">
        <v>3</v>
      </c>
      <c r="C17" s="38">
        <f t="shared" si="0"/>
        <v>213</v>
      </c>
      <c r="D17" s="544">
        <v>0</v>
      </c>
      <c r="E17" s="85">
        <v>1</v>
      </c>
      <c r="F17" s="85">
        <v>212</v>
      </c>
      <c r="G17" s="92">
        <f t="shared" si="1"/>
        <v>213</v>
      </c>
      <c r="H17" s="545">
        <v>0</v>
      </c>
      <c r="I17" s="545">
        <v>0</v>
      </c>
      <c r="J17" s="354">
        <v>2</v>
      </c>
      <c r="K17" s="354">
        <v>2</v>
      </c>
      <c r="L17" s="543">
        <f t="shared" si="2"/>
        <v>4</v>
      </c>
      <c r="M17" s="744"/>
    </row>
    <row r="18" spans="1:13" ht="12" customHeight="1">
      <c r="A18" s="15" t="s">
        <v>385</v>
      </c>
      <c r="B18" s="85">
        <v>402</v>
      </c>
      <c r="C18" s="85">
        <f t="shared" si="0"/>
        <v>1038</v>
      </c>
      <c r="D18" s="85">
        <v>192</v>
      </c>
      <c r="E18" s="85">
        <v>282</v>
      </c>
      <c r="F18" s="85">
        <v>270</v>
      </c>
      <c r="G18" s="92">
        <f t="shared" si="1"/>
        <v>744</v>
      </c>
      <c r="H18" s="85">
        <v>294</v>
      </c>
      <c r="I18" s="354">
        <v>241</v>
      </c>
      <c r="J18" s="354">
        <v>484</v>
      </c>
      <c r="K18" s="354">
        <v>82</v>
      </c>
      <c r="L18" s="543">
        <f t="shared" si="2"/>
        <v>807</v>
      </c>
      <c r="M18" s="744"/>
    </row>
    <row r="19" spans="1:13" ht="12" customHeight="1">
      <c r="A19" s="15" t="s">
        <v>386</v>
      </c>
      <c r="B19" s="85">
        <v>553</v>
      </c>
      <c r="C19" s="85">
        <f t="shared" si="0"/>
        <v>657</v>
      </c>
      <c r="D19" s="85">
        <v>123</v>
      </c>
      <c r="E19" s="85">
        <v>121</v>
      </c>
      <c r="F19" s="85">
        <v>106</v>
      </c>
      <c r="G19" s="92">
        <f t="shared" si="1"/>
        <v>350</v>
      </c>
      <c r="H19" s="85">
        <v>307</v>
      </c>
      <c r="I19" s="354">
        <v>128</v>
      </c>
      <c r="J19" s="354">
        <v>158</v>
      </c>
      <c r="K19" s="354">
        <v>134</v>
      </c>
      <c r="L19" s="543">
        <f t="shared" si="2"/>
        <v>420</v>
      </c>
      <c r="M19" s="744"/>
    </row>
    <row r="20" spans="1:13" ht="12" customHeight="1">
      <c r="A20" s="15" t="s">
        <v>387</v>
      </c>
      <c r="B20" s="38">
        <v>128</v>
      </c>
      <c r="C20" s="38">
        <f t="shared" si="0"/>
        <v>62</v>
      </c>
      <c r="D20" s="544">
        <v>0</v>
      </c>
      <c r="E20" s="85">
        <v>37</v>
      </c>
      <c r="F20" s="85">
        <v>25</v>
      </c>
      <c r="G20" s="92">
        <f t="shared" si="1"/>
        <v>62</v>
      </c>
      <c r="H20" s="545">
        <v>0</v>
      </c>
      <c r="I20" s="354">
        <v>27</v>
      </c>
      <c r="J20" s="354">
        <v>27</v>
      </c>
      <c r="K20" s="545">
        <v>0</v>
      </c>
      <c r="L20" s="543">
        <f t="shared" si="2"/>
        <v>54</v>
      </c>
      <c r="M20" s="744"/>
    </row>
    <row r="21" spans="1:13" ht="12" customHeight="1">
      <c r="A21" s="15" t="s">
        <v>388</v>
      </c>
      <c r="B21" s="38">
        <v>185</v>
      </c>
      <c r="C21" s="38">
        <f t="shared" si="0"/>
        <v>295</v>
      </c>
      <c r="D21" s="85">
        <v>77</v>
      </c>
      <c r="E21" s="85">
        <v>58</v>
      </c>
      <c r="F21" s="85">
        <v>76</v>
      </c>
      <c r="G21" s="92">
        <f t="shared" si="1"/>
        <v>211</v>
      </c>
      <c r="H21" s="85">
        <v>84</v>
      </c>
      <c r="I21" s="354">
        <v>30</v>
      </c>
      <c r="J21" s="354">
        <v>54</v>
      </c>
      <c r="K21" s="354">
        <v>29</v>
      </c>
      <c r="L21" s="543">
        <f t="shared" si="2"/>
        <v>113</v>
      </c>
      <c r="M21" s="744"/>
    </row>
    <row r="22" spans="1:13" ht="12" customHeight="1">
      <c r="A22" s="15" t="s">
        <v>389</v>
      </c>
      <c r="B22" s="85">
        <v>101</v>
      </c>
      <c r="C22" s="85">
        <f t="shared" si="0"/>
        <v>190</v>
      </c>
      <c r="D22" s="85">
        <v>104</v>
      </c>
      <c r="E22" s="85">
        <v>23</v>
      </c>
      <c r="F22" s="85">
        <v>6</v>
      </c>
      <c r="G22" s="92">
        <f t="shared" si="1"/>
        <v>133</v>
      </c>
      <c r="H22" s="85">
        <v>57</v>
      </c>
      <c r="I22" s="354">
        <v>170</v>
      </c>
      <c r="J22" s="354">
        <v>23</v>
      </c>
      <c r="K22" s="354">
        <v>28</v>
      </c>
      <c r="L22" s="543">
        <f t="shared" si="2"/>
        <v>221</v>
      </c>
      <c r="M22" s="744"/>
    </row>
    <row r="23" spans="1:13" ht="12" customHeight="1">
      <c r="A23" s="15" t="s">
        <v>390</v>
      </c>
      <c r="B23" s="85">
        <v>78</v>
      </c>
      <c r="C23" s="85">
        <f t="shared" si="0"/>
        <v>119</v>
      </c>
      <c r="D23" s="85">
        <v>16</v>
      </c>
      <c r="E23" s="85">
        <v>39</v>
      </c>
      <c r="F23" s="85">
        <v>33</v>
      </c>
      <c r="G23" s="92">
        <f t="shared" si="1"/>
        <v>88</v>
      </c>
      <c r="H23" s="85">
        <v>31</v>
      </c>
      <c r="I23" s="354">
        <v>17</v>
      </c>
      <c r="J23" s="354">
        <v>30</v>
      </c>
      <c r="K23" s="354">
        <v>61</v>
      </c>
      <c r="L23" s="543">
        <f t="shared" si="2"/>
        <v>108</v>
      </c>
      <c r="M23" s="744"/>
    </row>
    <row r="24" spans="1:13" ht="12" customHeight="1">
      <c r="A24" s="15" t="s">
        <v>391</v>
      </c>
      <c r="B24" s="85">
        <v>1156</v>
      </c>
      <c r="C24" s="85">
        <f t="shared" si="0"/>
        <v>576</v>
      </c>
      <c r="D24" s="85">
        <v>396</v>
      </c>
      <c r="E24" s="85">
        <v>128</v>
      </c>
      <c r="F24" s="85">
        <v>9</v>
      </c>
      <c r="G24" s="92">
        <f t="shared" si="1"/>
        <v>533</v>
      </c>
      <c r="H24" s="85">
        <v>43</v>
      </c>
      <c r="I24" s="354">
        <v>92</v>
      </c>
      <c r="J24" s="354">
        <v>28</v>
      </c>
      <c r="K24" s="354">
        <v>15</v>
      </c>
      <c r="L24" s="543">
        <f t="shared" si="2"/>
        <v>135</v>
      </c>
      <c r="M24" s="744"/>
    </row>
    <row r="25" spans="1:13" ht="12" customHeight="1">
      <c r="A25" s="15" t="s">
        <v>392</v>
      </c>
      <c r="B25" s="85">
        <v>8910</v>
      </c>
      <c r="C25" s="85">
        <f t="shared" si="0"/>
        <v>10723</v>
      </c>
      <c r="D25" s="85">
        <v>2135</v>
      </c>
      <c r="E25" s="85">
        <v>2771</v>
      </c>
      <c r="F25" s="85">
        <v>2548</v>
      </c>
      <c r="G25" s="92">
        <f t="shared" si="1"/>
        <v>7454</v>
      </c>
      <c r="H25" s="85">
        <v>3269</v>
      </c>
      <c r="I25" s="354">
        <v>2349</v>
      </c>
      <c r="J25" s="354">
        <v>2788</v>
      </c>
      <c r="K25" s="354">
        <v>2316</v>
      </c>
      <c r="L25" s="543">
        <f t="shared" si="2"/>
        <v>7453</v>
      </c>
      <c r="M25" s="744"/>
    </row>
    <row r="26" spans="1:13" ht="12" customHeight="1">
      <c r="A26" s="15" t="s">
        <v>393</v>
      </c>
      <c r="B26" s="85">
        <v>306</v>
      </c>
      <c r="C26" s="85">
        <f t="shared" si="0"/>
        <v>299</v>
      </c>
      <c r="D26" s="85">
        <v>80</v>
      </c>
      <c r="E26" s="85">
        <v>43</v>
      </c>
      <c r="F26" s="85">
        <v>90</v>
      </c>
      <c r="G26" s="92">
        <f t="shared" si="1"/>
        <v>213</v>
      </c>
      <c r="H26" s="85">
        <v>86</v>
      </c>
      <c r="I26" s="354">
        <v>114</v>
      </c>
      <c r="J26" s="354">
        <v>60</v>
      </c>
      <c r="K26" s="354">
        <v>54</v>
      </c>
      <c r="L26" s="543">
        <f t="shared" si="2"/>
        <v>228</v>
      </c>
      <c r="M26" s="744"/>
    </row>
    <row r="27" spans="1:13" ht="12" customHeight="1">
      <c r="A27" s="15" t="s">
        <v>394</v>
      </c>
      <c r="B27" s="546">
        <v>42</v>
      </c>
      <c r="C27" s="546">
        <f t="shared" si="0"/>
        <v>129</v>
      </c>
      <c r="D27" s="85">
        <v>96</v>
      </c>
      <c r="E27" s="85">
        <v>9</v>
      </c>
      <c r="F27" s="85">
        <v>6</v>
      </c>
      <c r="G27" s="92">
        <f t="shared" si="1"/>
        <v>111</v>
      </c>
      <c r="H27" s="85">
        <v>18</v>
      </c>
      <c r="I27" s="354">
        <v>4</v>
      </c>
      <c r="J27" s="354">
        <v>10</v>
      </c>
      <c r="K27" s="354">
        <v>7</v>
      </c>
      <c r="L27" s="543">
        <f t="shared" si="2"/>
        <v>21</v>
      </c>
      <c r="M27" s="744"/>
    </row>
    <row r="28" spans="1:13" ht="12" customHeight="1">
      <c r="A28" s="547" t="s">
        <v>395</v>
      </c>
      <c r="B28" s="85">
        <v>391</v>
      </c>
      <c r="C28" s="85">
        <f t="shared" si="0"/>
        <v>226</v>
      </c>
      <c r="D28" s="85">
        <v>89</v>
      </c>
      <c r="E28" s="85">
        <v>6</v>
      </c>
      <c r="F28" s="85">
        <v>71</v>
      </c>
      <c r="G28" s="92">
        <f t="shared" si="1"/>
        <v>166</v>
      </c>
      <c r="H28" s="85">
        <v>60</v>
      </c>
      <c r="I28" s="354">
        <v>44</v>
      </c>
      <c r="J28" s="545">
        <v>0</v>
      </c>
      <c r="K28" s="545">
        <v>0</v>
      </c>
      <c r="L28" s="543">
        <f t="shared" si="2"/>
        <v>44</v>
      </c>
      <c r="M28" s="744"/>
    </row>
    <row r="29" spans="1:13" ht="12" customHeight="1">
      <c r="A29" s="15" t="s">
        <v>396</v>
      </c>
      <c r="B29" s="38">
        <v>132</v>
      </c>
      <c r="C29" s="38">
        <f t="shared" si="0"/>
        <v>125</v>
      </c>
      <c r="D29" s="85">
        <v>21</v>
      </c>
      <c r="E29" s="85">
        <v>58</v>
      </c>
      <c r="F29" s="85">
        <v>14</v>
      </c>
      <c r="G29" s="92">
        <f t="shared" si="1"/>
        <v>93</v>
      </c>
      <c r="H29" s="85">
        <v>32</v>
      </c>
      <c r="I29" s="354">
        <v>4</v>
      </c>
      <c r="J29" s="354">
        <v>1</v>
      </c>
      <c r="K29" s="354">
        <v>45</v>
      </c>
      <c r="L29" s="543">
        <f t="shared" si="2"/>
        <v>50</v>
      </c>
      <c r="M29" s="744"/>
    </row>
    <row r="30" spans="1:13" ht="11.25" customHeight="1">
      <c r="A30" s="15" t="s">
        <v>62</v>
      </c>
      <c r="B30" s="85">
        <f>B12-SUM(B13:B29)</f>
        <v>492</v>
      </c>
      <c r="C30" s="85">
        <f t="shared" si="0"/>
        <v>703</v>
      </c>
      <c r="D30" s="85">
        <f>D12-SUM(D13:D29)</f>
        <v>134</v>
      </c>
      <c r="E30" s="85">
        <f>E12-SUM(E13:E29)</f>
        <v>155</v>
      </c>
      <c r="F30" s="85">
        <f>F12-SUM(F13:F29)</f>
        <v>118</v>
      </c>
      <c r="G30" s="92">
        <f t="shared" si="1"/>
        <v>407</v>
      </c>
      <c r="H30" s="85">
        <f>H12-SUM(H13:H29)</f>
        <v>296</v>
      </c>
      <c r="I30" s="354">
        <f>I12-SUM(I13:I29)</f>
        <v>81</v>
      </c>
      <c r="J30" s="354">
        <f>J12-SUM(J13:J29)</f>
        <v>133</v>
      </c>
      <c r="K30" s="354">
        <f>K12-SUM(K13:K29)</f>
        <v>138</v>
      </c>
      <c r="L30" s="543">
        <f t="shared" si="2"/>
        <v>352</v>
      </c>
      <c r="M30" s="744"/>
    </row>
    <row r="31" spans="1:13" ht="12" customHeight="1">
      <c r="A31" s="21" t="s">
        <v>132</v>
      </c>
      <c r="B31" s="193">
        <v>5095</v>
      </c>
      <c r="C31" s="193">
        <f t="shared" si="0"/>
        <v>6737</v>
      </c>
      <c r="D31" s="542">
        <v>1720</v>
      </c>
      <c r="E31" s="542">
        <v>1200</v>
      </c>
      <c r="F31" s="542">
        <v>1683</v>
      </c>
      <c r="G31" s="193">
        <f t="shared" si="1"/>
        <v>4603</v>
      </c>
      <c r="H31" s="193">
        <v>2134</v>
      </c>
      <c r="I31" s="445">
        <v>1276</v>
      </c>
      <c r="J31" s="445">
        <v>1424</v>
      </c>
      <c r="K31" s="445">
        <v>1601</v>
      </c>
      <c r="L31" s="543">
        <f t="shared" si="2"/>
        <v>4301</v>
      </c>
      <c r="M31" s="744"/>
    </row>
    <row r="32" spans="1:13" ht="12" customHeight="1">
      <c r="A32" s="15" t="s">
        <v>397</v>
      </c>
      <c r="B32" s="38">
        <v>1398</v>
      </c>
      <c r="C32" s="38">
        <f t="shared" si="0"/>
        <v>2121</v>
      </c>
      <c r="D32" s="85">
        <v>741</v>
      </c>
      <c r="E32" s="85">
        <v>224</v>
      </c>
      <c r="F32" s="85">
        <v>465</v>
      </c>
      <c r="G32" s="92">
        <f t="shared" si="1"/>
        <v>1430</v>
      </c>
      <c r="H32" s="85">
        <v>691</v>
      </c>
      <c r="I32" s="354">
        <v>335</v>
      </c>
      <c r="J32" s="354">
        <v>376</v>
      </c>
      <c r="K32" s="354">
        <v>516</v>
      </c>
      <c r="L32" s="543">
        <f t="shared" si="2"/>
        <v>1227</v>
      </c>
      <c r="M32" s="744"/>
    </row>
    <row r="33" spans="1:13" ht="12" customHeight="1">
      <c r="A33" s="15" t="s">
        <v>398</v>
      </c>
      <c r="B33" s="38">
        <v>336</v>
      </c>
      <c r="C33" s="38">
        <f t="shared" si="0"/>
        <v>502</v>
      </c>
      <c r="D33" s="85">
        <v>118</v>
      </c>
      <c r="E33" s="85">
        <v>80</v>
      </c>
      <c r="F33" s="85">
        <v>120</v>
      </c>
      <c r="G33" s="92">
        <f t="shared" si="1"/>
        <v>318</v>
      </c>
      <c r="H33" s="85">
        <v>184</v>
      </c>
      <c r="I33" s="354">
        <v>45</v>
      </c>
      <c r="J33" s="354">
        <v>332</v>
      </c>
      <c r="K33" s="354">
        <v>106</v>
      </c>
      <c r="L33" s="543">
        <f t="shared" si="2"/>
        <v>483</v>
      </c>
      <c r="M33" s="744"/>
    </row>
    <row r="34" spans="1:13" ht="12" customHeight="1">
      <c r="A34" s="15" t="s">
        <v>399</v>
      </c>
      <c r="B34" s="85">
        <v>166</v>
      </c>
      <c r="C34" s="85">
        <f t="shared" si="0"/>
        <v>225</v>
      </c>
      <c r="D34" s="85">
        <v>28</v>
      </c>
      <c r="E34" s="85">
        <v>40</v>
      </c>
      <c r="F34" s="85">
        <v>44</v>
      </c>
      <c r="G34" s="92">
        <f t="shared" si="1"/>
        <v>112</v>
      </c>
      <c r="H34" s="85">
        <v>113</v>
      </c>
      <c r="I34" s="354">
        <v>96</v>
      </c>
      <c r="J34" s="354">
        <v>77</v>
      </c>
      <c r="K34" s="354">
        <v>78</v>
      </c>
      <c r="L34" s="543">
        <f t="shared" si="2"/>
        <v>251</v>
      </c>
      <c r="M34" s="744"/>
    </row>
    <row r="35" spans="1:13" ht="12" customHeight="1">
      <c r="A35" s="15" t="s">
        <v>400</v>
      </c>
      <c r="B35" s="38">
        <v>86</v>
      </c>
      <c r="C35" s="38">
        <f t="shared" si="0"/>
        <v>68</v>
      </c>
      <c r="D35" s="85">
        <v>22</v>
      </c>
      <c r="E35" s="85">
        <v>16</v>
      </c>
      <c r="F35" s="85">
        <v>17</v>
      </c>
      <c r="G35" s="92">
        <f t="shared" si="1"/>
        <v>55</v>
      </c>
      <c r="H35" s="85">
        <v>13</v>
      </c>
      <c r="I35" s="354">
        <v>5</v>
      </c>
      <c r="J35" s="354">
        <v>19</v>
      </c>
      <c r="K35" s="354">
        <v>8</v>
      </c>
      <c r="L35" s="543">
        <f t="shared" si="2"/>
        <v>32</v>
      </c>
      <c r="M35" s="744"/>
    </row>
    <row r="36" spans="1:13" ht="12" customHeight="1">
      <c r="A36" s="15" t="s">
        <v>401</v>
      </c>
      <c r="B36" s="38">
        <v>65</v>
      </c>
      <c r="C36" s="38">
        <f t="shared" si="0"/>
        <v>96</v>
      </c>
      <c r="D36" s="85">
        <v>20</v>
      </c>
      <c r="E36" s="85">
        <v>28</v>
      </c>
      <c r="F36" s="85">
        <v>19</v>
      </c>
      <c r="G36" s="92">
        <f t="shared" si="1"/>
        <v>67</v>
      </c>
      <c r="H36" s="85">
        <v>29</v>
      </c>
      <c r="I36" s="354">
        <v>15</v>
      </c>
      <c r="J36" s="354">
        <v>14</v>
      </c>
      <c r="K36" s="354">
        <v>22</v>
      </c>
      <c r="L36" s="543">
        <f t="shared" si="2"/>
        <v>51</v>
      </c>
      <c r="M36" s="744"/>
    </row>
    <row r="37" spans="1:13" ht="12" customHeight="1">
      <c r="A37" s="15" t="s">
        <v>402</v>
      </c>
      <c r="B37" s="38">
        <v>2777</v>
      </c>
      <c r="C37" s="38">
        <f t="shared" si="0"/>
        <v>2990</v>
      </c>
      <c r="D37" s="85">
        <v>673</v>
      </c>
      <c r="E37" s="85">
        <v>536</v>
      </c>
      <c r="F37" s="85">
        <v>906</v>
      </c>
      <c r="G37" s="92">
        <f t="shared" si="1"/>
        <v>2115</v>
      </c>
      <c r="H37" s="85">
        <v>875</v>
      </c>
      <c r="I37" s="354">
        <v>708</v>
      </c>
      <c r="J37" s="354">
        <v>509</v>
      </c>
      <c r="K37" s="354">
        <v>698</v>
      </c>
      <c r="L37" s="543">
        <f t="shared" si="2"/>
        <v>1915</v>
      </c>
      <c r="M37" s="744"/>
    </row>
    <row r="38" spans="1:13" ht="12" customHeight="1">
      <c r="A38" s="15" t="s">
        <v>62</v>
      </c>
      <c r="B38" s="85">
        <f>B31-SUM(B32:B37)</f>
        <v>267</v>
      </c>
      <c r="C38" s="85">
        <f t="shared" si="0"/>
        <v>735</v>
      </c>
      <c r="D38" s="85">
        <f>D31-SUM(D32:D37)</f>
        <v>118</v>
      </c>
      <c r="E38" s="85">
        <f>E31-SUM(E32:E37)</f>
        <v>276</v>
      </c>
      <c r="F38" s="85">
        <f>F31-SUM(F32:F37)</f>
        <v>112</v>
      </c>
      <c r="G38" s="92">
        <f t="shared" si="1"/>
        <v>506</v>
      </c>
      <c r="H38" s="85">
        <f>H31-SUM(H32:H37)</f>
        <v>229</v>
      </c>
      <c r="I38" s="354">
        <f>I31-SUM(I32:I37)</f>
        <v>72</v>
      </c>
      <c r="J38" s="354">
        <f>J31-SUM(J32:J37)</f>
        <v>97</v>
      </c>
      <c r="K38" s="354">
        <f>K31-SUM(K32:K37)</f>
        <v>173</v>
      </c>
      <c r="L38" s="543">
        <f t="shared" si="2"/>
        <v>342</v>
      </c>
      <c r="M38" s="744"/>
    </row>
    <row r="39" spans="1:13" ht="12" customHeight="1">
      <c r="A39" s="21" t="s">
        <v>133</v>
      </c>
      <c r="B39" s="193">
        <v>4114</v>
      </c>
      <c r="C39" s="193">
        <f t="shared" si="0"/>
        <v>4760</v>
      </c>
      <c r="D39" s="542">
        <v>1184</v>
      </c>
      <c r="E39" s="542">
        <v>1248</v>
      </c>
      <c r="F39" s="542">
        <v>1071</v>
      </c>
      <c r="G39" s="193">
        <f t="shared" si="1"/>
        <v>3503</v>
      </c>
      <c r="H39" s="193">
        <v>1257</v>
      </c>
      <c r="I39" s="445">
        <v>1134</v>
      </c>
      <c r="J39" s="445">
        <v>1337</v>
      </c>
      <c r="K39" s="445">
        <v>1248</v>
      </c>
      <c r="L39" s="543">
        <f t="shared" si="2"/>
        <v>3719</v>
      </c>
      <c r="M39" s="744"/>
    </row>
    <row r="40" spans="1:13" ht="11.25" customHeight="1">
      <c r="A40" s="15" t="s">
        <v>403</v>
      </c>
      <c r="B40" s="85">
        <v>2752</v>
      </c>
      <c r="C40" s="85">
        <f t="shared" si="0"/>
        <v>3201</v>
      </c>
      <c r="D40" s="85">
        <v>706</v>
      </c>
      <c r="E40" s="85">
        <v>812</v>
      </c>
      <c r="F40" s="85">
        <v>783</v>
      </c>
      <c r="G40" s="92">
        <f t="shared" si="1"/>
        <v>2301</v>
      </c>
      <c r="H40" s="85">
        <v>900</v>
      </c>
      <c r="I40" s="354">
        <v>754</v>
      </c>
      <c r="J40" s="354">
        <v>994</v>
      </c>
      <c r="K40" s="354">
        <v>880</v>
      </c>
      <c r="L40" s="543">
        <f t="shared" si="2"/>
        <v>2628</v>
      </c>
      <c r="M40" s="744"/>
    </row>
    <row r="41" spans="1:13" ht="12" customHeight="1">
      <c r="A41" s="15" t="s">
        <v>404</v>
      </c>
      <c r="B41" s="85">
        <v>1321</v>
      </c>
      <c r="C41" s="85">
        <f t="shared" si="0"/>
        <v>1515</v>
      </c>
      <c r="D41" s="85">
        <v>478</v>
      </c>
      <c r="E41" s="85">
        <v>410</v>
      </c>
      <c r="F41" s="85">
        <v>271</v>
      </c>
      <c r="G41" s="92">
        <f t="shared" si="1"/>
        <v>1159</v>
      </c>
      <c r="H41" s="85">
        <v>356</v>
      </c>
      <c r="I41" s="354">
        <v>359</v>
      </c>
      <c r="J41" s="354">
        <v>334</v>
      </c>
      <c r="K41" s="354">
        <v>366</v>
      </c>
      <c r="L41" s="543">
        <f t="shared" si="2"/>
        <v>1059</v>
      </c>
      <c r="M41" s="744"/>
    </row>
    <row r="42" spans="1:13" ht="12" customHeight="1">
      <c r="A42" s="16" t="s">
        <v>62</v>
      </c>
      <c r="B42" s="255">
        <f>B39-B40-B41</f>
        <v>41</v>
      </c>
      <c r="C42" s="255">
        <f t="shared" si="0"/>
        <v>44</v>
      </c>
      <c r="D42" s="548">
        <f>D39-D40-D41</f>
        <v>0</v>
      </c>
      <c r="E42" s="255">
        <f>E39-E40-E41</f>
        <v>26</v>
      </c>
      <c r="F42" s="255">
        <f>F39-F40-F41</f>
        <v>17</v>
      </c>
      <c r="G42" s="563">
        <f t="shared" si="1"/>
        <v>43</v>
      </c>
      <c r="H42" s="255">
        <f>H39-H40-H41</f>
        <v>1</v>
      </c>
      <c r="I42" s="452">
        <f>I39-I40-I41</f>
        <v>21</v>
      </c>
      <c r="J42" s="452">
        <f>J39-J40-J41</f>
        <v>9</v>
      </c>
      <c r="K42" s="452">
        <f>K39-K40-K41</f>
        <v>2</v>
      </c>
      <c r="L42" s="564">
        <f t="shared" si="2"/>
        <v>32</v>
      </c>
      <c r="M42" s="744"/>
    </row>
    <row r="43" spans="1:13" ht="17.25" customHeight="1">
      <c r="A43" s="214" t="s">
        <v>405</v>
      </c>
      <c r="B43" s="127"/>
      <c r="C43" s="127"/>
      <c r="M43" s="744"/>
    </row>
    <row r="44" spans="1:13" ht="17.25" customHeight="1">
      <c r="A44" s="214" t="s">
        <v>406</v>
      </c>
      <c r="M44" s="536"/>
    </row>
  </sheetData>
  <sheetProtection/>
  <mergeCells count="7">
    <mergeCell ref="M1:M43"/>
    <mergeCell ref="A4:A5"/>
    <mergeCell ref="B4:B5"/>
    <mergeCell ref="C4:C5"/>
    <mergeCell ref="D4:H4"/>
    <mergeCell ref="I4:L4"/>
    <mergeCell ref="I2:L2"/>
  </mergeCells>
  <printOptions/>
  <pageMargins left="0.75" right="0" top="0.43" bottom="0.19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P23"/>
  <sheetViews>
    <sheetView zoomScale="85" zoomScaleNormal="85" zoomScalePageLayoutView="0" workbookViewId="0" topLeftCell="A1">
      <selection activeCell="A1" sqref="A1"/>
    </sheetView>
  </sheetViews>
  <sheetFormatPr defaultColWidth="8.8515625" defaultRowHeight="12.75"/>
  <cols>
    <col min="1" max="1" width="5.7109375" style="17" customWidth="1"/>
    <col min="2" max="2" width="28.28125" style="17" customWidth="1"/>
    <col min="3" max="4" width="8.8515625" style="17" customWidth="1"/>
    <col min="5" max="13" width="8.8515625" style="116" customWidth="1"/>
    <col min="14" max="14" width="6.7109375" style="17" customWidth="1"/>
    <col min="15" max="15" width="8.8515625" style="17" customWidth="1"/>
    <col min="16" max="16" width="10.28125" style="17" bestFit="1" customWidth="1"/>
    <col min="17" max="16384" width="8.8515625" style="17" customWidth="1"/>
  </cols>
  <sheetData>
    <row r="1" spans="1:14" ht="18" customHeight="1">
      <c r="A1" s="690" t="s">
        <v>153</v>
      </c>
      <c r="B1" s="690"/>
      <c r="C1" s="690"/>
      <c r="D1" s="690"/>
      <c r="E1" s="690"/>
      <c r="F1" s="690"/>
      <c r="G1" s="690"/>
      <c r="H1" s="690"/>
      <c r="I1" s="690"/>
      <c r="J1" s="690"/>
      <c r="K1"/>
      <c r="L1"/>
      <c r="M1" s="17"/>
      <c r="N1" s="688" t="s">
        <v>251</v>
      </c>
    </row>
    <row r="2" ht="12.75">
      <c r="N2" s="688"/>
    </row>
    <row r="3" spans="1:14" ht="22.5" customHeight="1">
      <c r="A3" s="212" t="s">
        <v>259</v>
      </c>
      <c r="B3" s="212"/>
      <c r="C3" s="212"/>
      <c r="D3" s="212"/>
      <c r="N3" s="688"/>
    </row>
    <row r="4" ht="21.75" customHeight="1">
      <c r="N4" s="688"/>
    </row>
    <row r="5" spans="1:14" ht="24.75" customHeight="1">
      <c r="A5" s="390"/>
      <c r="B5" s="391"/>
      <c r="C5" s="683">
        <v>2007</v>
      </c>
      <c r="D5" s="683" t="s">
        <v>302</v>
      </c>
      <c r="E5" s="685" t="s">
        <v>302</v>
      </c>
      <c r="F5" s="686"/>
      <c r="G5" s="686"/>
      <c r="H5" s="686"/>
      <c r="I5" s="687"/>
      <c r="J5" s="685" t="s">
        <v>258</v>
      </c>
      <c r="K5" s="686"/>
      <c r="L5" s="686"/>
      <c r="M5" s="687"/>
      <c r="N5" s="688"/>
    </row>
    <row r="6" spans="1:14" ht="24.75" customHeight="1">
      <c r="A6" s="130"/>
      <c r="B6" s="392"/>
      <c r="C6" s="684"/>
      <c r="D6" s="684"/>
      <c r="E6" s="111" t="s">
        <v>0</v>
      </c>
      <c r="F6" s="137" t="s">
        <v>1</v>
      </c>
      <c r="G6" s="137" t="s">
        <v>2</v>
      </c>
      <c r="H6" s="466" t="s">
        <v>447</v>
      </c>
      <c r="I6" s="98" t="s">
        <v>3</v>
      </c>
      <c r="J6" s="111" t="s">
        <v>0</v>
      </c>
      <c r="K6" s="137" t="s">
        <v>1</v>
      </c>
      <c r="L6" s="137" t="s">
        <v>2</v>
      </c>
      <c r="M6" s="467" t="s">
        <v>447</v>
      </c>
      <c r="N6" s="688"/>
    </row>
    <row r="7" spans="1:14" ht="24.75" customHeight="1">
      <c r="A7" s="130"/>
      <c r="B7" s="393" t="s">
        <v>154</v>
      </c>
      <c r="C7" s="394"/>
      <c r="D7" s="393"/>
      <c r="E7" s="395"/>
      <c r="F7" s="395"/>
      <c r="G7" s="396"/>
      <c r="H7" s="396"/>
      <c r="I7" s="396"/>
      <c r="J7" s="395"/>
      <c r="K7" s="395"/>
      <c r="L7" s="395"/>
      <c r="M7" s="395"/>
      <c r="N7" s="688"/>
    </row>
    <row r="8" spans="1:14" ht="24.75" customHeight="1">
      <c r="A8" s="130"/>
      <c r="B8" s="397"/>
      <c r="C8" s="398"/>
      <c r="D8" s="397"/>
      <c r="E8" s="294"/>
      <c r="F8" s="294"/>
      <c r="G8" s="399"/>
      <c r="H8" s="399"/>
      <c r="I8" s="399"/>
      <c r="J8" s="294"/>
      <c r="K8" s="294"/>
      <c r="L8" s="294"/>
      <c r="M8" s="294"/>
      <c r="N8" s="688"/>
    </row>
    <row r="9" spans="1:14" ht="24.75" customHeight="1">
      <c r="A9" s="130"/>
      <c r="B9" s="397" t="s">
        <v>179</v>
      </c>
      <c r="C9" s="400">
        <v>6008</v>
      </c>
      <c r="D9" s="401">
        <f>E9+F9+G9+I9</f>
        <v>5166</v>
      </c>
      <c r="E9" s="400">
        <v>1192</v>
      </c>
      <c r="F9" s="400">
        <v>1179</v>
      </c>
      <c r="G9" s="401">
        <v>1438</v>
      </c>
      <c r="H9" s="403">
        <f>E9+F9+G9</f>
        <v>3809</v>
      </c>
      <c r="I9" s="401">
        <v>1357</v>
      </c>
      <c r="J9" s="455">
        <v>1293</v>
      </c>
      <c r="K9" s="455">
        <v>1257</v>
      </c>
      <c r="L9" s="455">
        <v>1669</v>
      </c>
      <c r="M9" s="512">
        <f>J9+K9+L9</f>
        <v>4219</v>
      </c>
      <c r="N9" s="688"/>
    </row>
    <row r="10" spans="1:14" ht="24.75" customHeight="1">
      <c r="A10" s="130"/>
      <c r="B10" s="397"/>
      <c r="C10" s="398"/>
      <c r="D10" s="128"/>
      <c r="E10" s="402"/>
      <c r="F10" s="402"/>
      <c r="G10" s="403"/>
      <c r="H10" s="403"/>
      <c r="I10" s="403"/>
      <c r="J10" s="402"/>
      <c r="K10" s="402"/>
      <c r="L10" s="402"/>
      <c r="M10" s="402"/>
      <c r="N10" s="688"/>
    </row>
    <row r="11" spans="1:16" ht="24.75" customHeight="1">
      <c r="A11" s="130"/>
      <c r="B11" s="397" t="s">
        <v>155</v>
      </c>
      <c r="C11" s="400">
        <v>87448</v>
      </c>
      <c r="D11" s="401">
        <f>E11+F11+G11+I11</f>
        <v>78445</v>
      </c>
      <c r="E11" s="400">
        <v>20666</v>
      </c>
      <c r="F11" s="400">
        <v>20964</v>
      </c>
      <c r="G11" s="401">
        <v>19980</v>
      </c>
      <c r="H11" s="403">
        <f>E11+F11+G11</f>
        <v>61610</v>
      </c>
      <c r="I11" s="401">
        <v>16835</v>
      </c>
      <c r="J11" s="455">
        <v>16953</v>
      </c>
      <c r="K11" s="455">
        <v>22080</v>
      </c>
      <c r="L11" s="455">
        <v>36134</v>
      </c>
      <c r="M11" s="512">
        <f>J11+K11+L11</f>
        <v>75167</v>
      </c>
      <c r="N11" s="688"/>
      <c r="P11" s="67"/>
    </row>
    <row r="12" spans="1:16" ht="24.75" customHeight="1">
      <c r="A12" s="130"/>
      <c r="B12" s="397"/>
      <c r="C12" s="398"/>
      <c r="D12" s="398"/>
      <c r="E12" s="402"/>
      <c r="F12" s="402"/>
      <c r="G12" s="403"/>
      <c r="H12" s="403"/>
      <c r="I12" s="447"/>
      <c r="J12" s="402"/>
      <c r="K12" s="402"/>
      <c r="L12" s="402"/>
      <c r="M12" s="402"/>
      <c r="N12" s="688"/>
      <c r="P12" s="67"/>
    </row>
    <row r="13" spans="1:14" ht="24.75" customHeight="1">
      <c r="A13" s="130"/>
      <c r="B13" s="397"/>
      <c r="C13" s="404"/>
      <c r="D13" s="404"/>
      <c r="E13" s="405"/>
      <c r="F13" s="405"/>
      <c r="G13" s="406"/>
      <c r="H13" s="406"/>
      <c r="I13" s="406"/>
      <c r="J13" s="405"/>
      <c r="K13" s="405"/>
      <c r="L13" s="405"/>
      <c r="M13" s="405"/>
      <c r="N13" s="688"/>
    </row>
    <row r="14" spans="1:14" ht="24.75" customHeight="1">
      <c r="A14" s="130"/>
      <c r="B14" s="397"/>
      <c r="C14" s="407"/>
      <c r="D14" s="407"/>
      <c r="E14" s="408"/>
      <c r="F14" s="402"/>
      <c r="G14" s="403"/>
      <c r="H14" s="403"/>
      <c r="I14" s="403"/>
      <c r="J14" s="408"/>
      <c r="K14" s="408"/>
      <c r="L14" s="408"/>
      <c r="M14" s="408"/>
      <c r="N14" s="688"/>
    </row>
    <row r="15" spans="1:14" ht="24.75" customHeight="1">
      <c r="A15" s="130"/>
      <c r="B15" s="393" t="s">
        <v>174</v>
      </c>
      <c r="C15" s="409"/>
      <c r="D15" s="409"/>
      <c r="E15" s="402"/>
      <c r="F15" s="402"/>
      <c r="G15" s="403"/>
      <c r="H15" s="403"/>
      <c r="I15" s="403"/>
      <c r="J15" s="402"/>
      <c r="K15" s="402"/>
      <c r="L15" s="402"/>
      <c r="M15" s="402"/>
      <c r="N15" s="688"/>
    </row>
    <row r="16" spans="1:14" ht="24.75" customHeight="1">
      <c r="A16" s="130"/>
      <c r="B16" s="392"/>
      <c r="C16" s="392"/>
      <c r="D16" s="392"/>
      <c r="E16" s="402"/>
      <c r="F16" s="402"/>
      <c r="G16" s="403"/>
      <c r="H16" s="403"/>
      <c r="I16" s="403"/>
      <c r="J16" s="402"/>
      <c r="K16" s="402"/>
      <c r="L16" s="402"/>
      <c r="M16" s="402"/>
      <c r="N16" s="688"/>
    </row>
    <row r="17" spans="1:14" ht="24.75" customHeight="1">
      <c r="A17" s="130"/>
      <c r="B17" s="392" t="s">
        <v>180</v>
      </c>
      <c r="C17" s="401">
        <v>10720</v>
      </c>
      <c r="D17" s="401">
        <f>E17+F17+G17+I17</f>
        <v>8754</v>
      </c>
      <c r="E17" s="400">
        <v>1924</v>
      </c>
      <c r="F17" s="400">
        <v>2091</v>
      </c>
      <c r="G17" s="401">
        <v>2576</v>
      </c>
      <c r="H17" s="403">
        <f>E17+F17+G17</f>
        <v>6591</v>
      </c>
      <c r="I17" s="401">
        <v>2163</v>
      </c>
      <c r="J17" s="400">
        <v>1628</v>
      </c>
      <c r="K17" s="400">
        <v>1742</v>
      </c>
      <c r="L17" s="400">
        <v>1912</v>
      </c>
      <c r="M17" s="402">
        <f>J17+K17+L17</f>
        <v>5282</v>
      </c>
      <c r="N17" s="688"/>
    </row>
    <row r="18" spans="1:14" ht="24.75" customHeight="1">
      <c r="A18" s="130"/>
      <c r="B18" s="392"/>
      <c r="C18" s="410"/>
      <c r="D18" s="410"/>
      <c r="E18" s="402"/>
      <c r="F18" s="402"/>
      <c r="G18" s="403"/>
      <c r="H18" s="403"/>
      <c r="I18" s="403"/>
      <c r="J18" s="402"/>
      <c r="K18" s="402"/>
      <c r="L18" s="402"/>
      <c r="M18" s="402"/>
      <c r="N18" s="688"/>
    </row>
    <row r="19" spans="1:14" ht="24.75" customHeight="1">
      <c r="A19" s="130"/>
      <c r="B19" s="392" t="s">
        <v>155</v>
      </c>
      <c r="C19" s="401">
        <v>97178</v>
      </c>
      <c r="D19" s="401">
        <f>E19+F19+G19+I19</f>
        <v>95230</v>
      </c>
      <c r="E19" s="400">
        <v>21519</v>
      </c>
      <c r="F19" s="400">
        <v>26228</v>
      </c>
      <c r="G19" s="401">
        <v>25666</v>
      </c>
      <c r="H19" s="403">
        <f>E19+F19+G19</f>
        <v>73413</v>
      </c>
      <c r="I19" s="401">
        <v>21817</v>
      </c>
      <c r="J19" s="400">
        <v>16429</v>
      </c>
      <c r="K19" s="400">
        <v>19557</v>
      </c>
      <c r="L19" s="400">
        <v>27693</v>
      </c>
      <c r="M19" s="402">
        <f>J19+K19+L19</f>
        <v>63679</v>
      </c>
      <c r="N19" s="688"/>
    </row>
    <row r="20" spans="1:14" ht="18" customHeight="1">
      <c r="A20" s="411"/>
      <c r="B20" s="412"/>
      <c r="C20" s="412"/>
      <c r="D20" s="412"/>
      <c r="E20" s="414"/>
      <c r="F20" s="414"/>
      <c r="G20" s="413"/>
      <c r="H20" s="413"/>
      <c r="I20" s="413"/>
      <c r="J20" s="414"/>
      <c r="K20" s="414"/>
      <c r="L20" s="414"/>
      <c r="M20" s="414"/>
      <c r="N20" s="688"/>
    </row>
    <row r="21" spans="1:14" ht="18.75" customHeight="1">
      <c r="A21" s="213" t="s">
        <v>204</v>
      </c>
      <c r="B21" s="213"/>
      <c r="C21" s="415"/>
      <c r="D21" s="415"/>
      <c r="E21" s="416"/>
      <c r="F21" s="416"/>
      <c r="G21" s="416"/>
      <c r="H21" s="416"/>
      <c r="I21" s="416"/>
      <c r="J21" s="416"/>
      <c r="K21" s="416"/>
      <c r="L21" s="416"/>
      <c r="M21" s="416"/>
      <c r="N21" s="688"/>
    </row>
    <row r="22" spans="1:14" ht="18.75" customHeight="1">
      <c r="A22" s="213" t="s">
        <v>195</v>
      </c>
      <c r="B22" s="213"/>
      <c r="C22" s="415"/>
      <c r="D22" s="415"/>
      <c r="E22" s="416"/>
      <c r="F22" s="416"/>
      <c r="G22" s="416"/>
      <c r="H22" s="416"/>
      <c r="I22" s="416"/>
      <c r="J22" s="416"/>
      <c r="K22" s="416"/>
      <c r="L22" s="416"/>
      <c r="M22" s="416"/>
      <c r="N22" s="688"/>
    </row>
    <row r="23" spans="1:14" ht="12.75">
      <c r="A23" s="128" t="s">
        <v>200</v>
      </c>
      <c r="B23" s="128"/>
      <c r="C23" s="128"/>
      <c r="D23" s="128"/>
      <c r="E23" s="134"/>
      <c r="F23" s="134"/>
      <c r="G23" s="134"/>
      <c r="H23" s="134"/>
      <c r="I23" s="134"/>
      <c r="J23" s="134"/>
      <c r="K23" s="134"/>
      <c r="L23" s="134"/>
      <c r="M23" s="134"/>
      <c r="N23" s="688"/>
    </row>
    <row r="29" ht="12" customHeight="1"/>
  </sheetData>
  <sheetProtection/>
  <mergeCells count="6">
    <mergeCell ref="N1:N23"/>
    <mergeCell ref="C5:C6"/>
    <mergeCell ref="E5:I5"/>
    <mergeCell ref="D5:D6"/>
    <mergeCell ref="A1:J1"/>
    <mergeCell ref="J5:M5"/>
  </mergeCells>
  <printOptions/>
  <pageMargins left="0.72" right="0.25" top="0.46" bottom="0.37" header="0.33" footer="0.2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P58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6.57421875" style="0" customWidth="1"/>
    <col min="2" max="5" width="10.7109375" style="0" customWidth="1"/>
    <col min="6" max="6" width="10.57421875" style="0" customWidth="1"/>
    <col min="7" max="7" width="10.7109375" style="0" customWidth="1"/>
    <col min="8" max="8" width="10.57421875" style="0" customWidth="1"/>
    <col min="9" max="9" width="10.7109375" style="0" customWidth="1"/>
    <col min="10" max="10" width="10.57421875" style="1" customWidth="1"/>
    <col min="11" max="11" width="12.421875" style="1" customWidth="1"/>
    <col min="12" max="12" width="3.7109375" style="0" customWidth="1"/>
    <col min="13" max="13" width="13.28125" style="0" customWidth="1"/>
  </cols>
  <sheetData>
    <row r="1" spans="1:12" ht="18.75" customHeight="1">
      <c r="A1" s="359" t="s">
        <v>311</v>
      </c>
      <c r="B1" s="359"/>
      <c r="C1" s="359"/>
      <c r="D1" s="265"/>
      <c r="E1" s="265"/>
      <c r="F1" s="265"/>
      <c r="G1" s="265"/>
      <c r="H1" s="265"/>
      <c r="I1" s="265"/>
      <c r="J1" s="265"/>
      <c r="K1" s="265"/>
      <c r="L1" s="740" t="s">
        <v>244</v>
      </c>
    </row>
    <row r="2" spans="1:12" ht="12.75">
      <c r="A2" s="103"/>
      <c r="B2" s="90"/>
      <c r="C2" s="90"/>
      <c r="E2" s="71"/>
      <c r="F2" s="71"/>
      <c r="G2" s="71"/>
      <c r="H2" s="71"/>
      <c r="I2" s="71"/>
      <c r="J2" s="565"/>
      <c r="K2" s="71" t="s">
        <v>144</v>
      </c>
      <c r="L2" s="746"/>
    </row>
    <row r="3" spans="1:12" ht="3.75" customHeight="1">
      <c r="A3" s="103"/>
      <c r="B3" s="90"/>
      <c r="C3" s="90"/>
      <c r="D3" s="91"/>
      <c r="E3" s="91"/>
      <c r="F3" s="91"/>
      <c r="G3" s="91"/>
      <c r="H3" s="91"/>
      <c r="I3" s="91"/>
      <c r="J3" s="566"/>
      <c r="K3" s="566"/>
      <c r="L3" s="746"/>
    </row>
    <row r="4" spans="1:12" ht="14.25">
      <c r="A4" s="747" t="s">
        <v>68</v>
      </c>
      <c r="B4" s="753" t="s">
        <v>309</v>
      </c>
      <c r="C4" s="754"/>
      <c r="D4" s="752" t="s">
        <v>280</v>
      </c>
      <c r="E4" s="716"/>
      <c r="F4" s="716"/>
      <c r="G4" s="716"/>
      <c r="H4" s="716"/>
      <c r="I4" s="716"/>
      <c r="J4" s="716"/>
      <c r="K4" s="717"/>
      <c r="L4" s="746"/>
    </row>
    <row r="5" spans="1:12" ht="12.75">
      <c r="A5" s="748"/>
      <c r="B5" s="755"/>
      <c r="C5" s="756"/>
      <c r="D5" s="750" t="s">
        <v>0</v>
      </c>
      <c r="E5" s="751"/>
      <c r="F5" s="750" t="s">
        <v>1</v>
      </c>
      <c r="G5" s="751"/>
      <c r="H5" s="750" t="s">
        <v>2</v>
      </c>
      <c r="I5" s="751"/>
      <c r="J5" s="757" t="s">
        <v>447</v>
      </c>
      <c r="K5" s="758"/>
      <c r="L5" s="746"/>
    </row>
    <row r="6" spans="1:12" ht="26.25">
      <c r="A6" s="749"/>
      <c r="B6" s="69" t="s">
        <v>149</v>
      </c>
      <c r="C6" s="69" t="s">
        <v>211</v>
      </c>
      <c r="D6" s="69" t="s">
        <v>69</v>
      </c>
      <c r="E6" s="69" t="s">
        <v>211</v>
      </c>
      <c r="F6" s="69" t="s">
        <v>69</v>
      </c>
      <c r="G6" s="69" t="s">
        <v>211</v>
      </c>
      <c r="H6" s="69" t="s">
        <v>69</v>
      </c>
      <c r="I6" s="69" t="s">
        <v>211</v>
      </c>
      <c r="J6" s="567" t="s">
        <v>69</v>
      </c>
      <c r="K6" s="567" t="s">
        <v>444</v>
      </c>
      <c r="L6" s="746"/>
    </row>
    <row r="7" spans="1:16" s="1" customFormat="1" ht="15" customHeight="1">
      <c r="A7" s="640" t="s">
        <v>70</v>
      </c>
      <c r="B7" s="505">
        <v>15519461</v>
      </c>
      <c r="C7" s="505">
        <v>7519485</v>
      </c>
      <c r="D7" s="620">
        <v>3288613</v>
      </c>
      <c r="E7" s="621">
        <v>1717830</v>
      </c>
      <c r="F7" s="620">
        <v>3729063</v>
      </c>
      <c r="G7" s="620">
        <v>2064030</v>
      </c>
      <c r="H7" s="620">
        <v>2818368</v>
      </c>
      <c r="I7" s="620">
        <v>2106749</v>
      </c>
      <c r="J7" s="620">
        <f>D7+F7+H7</f>
        <v>9836044</v>
      </c>
      <c r="K7" s="620">
        <f>E7+G7+I7</f>
        <v>5888609</v>
      </c>
      <c r="L7" s="746"/>
      <c r="M7" s="143"/>
      <c r="N7" s="502"/>
      <c r="O7" s="497"/>
      <c r="P7" s="72"/>
    </row>
    <row r="8" spans="1:16" s="1" customFormat="1" ht="15" customHeight="1">
      <c r="A8" s="640"/>
      <c r="B8" s="505"/>
      <c r="C8" s="508"/>
      <c r="D8" s="622"/>
      <c r="E8" s="622"/>
      <c r="F8" s="623"/>
      <c r="G8" s="622"/>
      <c r="H8" s="622"/>
      <c r="I8" s="622"/>
      <c r="J8" s="622"/>
      <c r="K8" s="622"/>
      <c r="L8" s="746"/>
      <c r="M8" s="106"/>
      <c r="N8" s="502"/>
      <c r="O8" s="497"/>
      <c r="P8" s="72"/>
    </row>
    <row r="9" spans="1:16" ht="15" customHeight="1">
      <c r="A9" s="638" t="s">
        <v>159</v>
      </c>
      <c r="B9" s="600">
        <v>25</v>
      </c>
      <c r="C9" s="601">
        <v>0</v>
      </c>
      <c r="D9" s="601">
        <v>0</v>
      </c>
      <c r="E9" s="601">
        <v>0</v>
      </c>
      <c r="F9" s="388">
        <v>4</v>
      </c>
      <c r="G9" s="601">
        <v>0</v>
      </c>
      <c r="H9" s="601">
        <v>0</v>
      </c>
      <c r="I9" s="601">
        <v>0</v>
      </c>
      <c r="J9" s="570">
        <f aca="true" t="shared" si="0" ref="J9:J22">D9+F9+H9</f>
        <v>4</v>
      </c>
      <c r="K9" s="624">
        <f aca="true" t="shared" si="1" ref="K9:K22">E9+G9+I9</f>
        <v>0</v>
      </c>
      <c r="L9" s="746"/>
      <c r="M9" s="106"/>
      <c r="N9" s="496"/>
      <c r="O9" s="496"/>
      <c r="P9" s="142"/>
    </row>
    <row r="10" spans="1:16" ht="15" customHeight="1">
      <c r="A10" s="638" t="s">
        <v>160</v>
      </c>
      <c r="B10" s="602">
        <v>1308</v>
      </c>
      <c r="C10" s="602">
        <v>33</v>
      </c>
      <c r="D10" s="388">
        <v>439</v>
      </c>
      <c r="E10" s="389">
        <v>2914</v>
      </c>
      <c r="F10" s="388">
        <v>396</v>
      </c>
      <c r="G10" s="601">
        <v>0</v>
      </c>
      <c r="H10" s="388">
        <v>41</v>
      </c>
      <c r="I10" s="601">
        <v>0</v>
      </c>
      <c r="J10" s="570">
        <f t="shared" si="0"/>
        <v>876</v>
      </c>
      <c r="K10" s="625">
        <f t="shared" si="1"/>
        <v>2914</v>
      </c>
      <c r="L10" s="746"/>
      <c r="M10" s="106"/>
      <c r="N10" s="499"/>
      <c r="O10" s="496"/>
      <c r="P10" s="142"/>
    </row>
    <row r="11" spans="1:16" ht="15" customHeight="1">
      <c r="A11" s="638" t="s">
        <v>161</v>
      </c>
      <c r="B11" s="603">
        <v>232</v>
      </c>
      <c r="C11" s="602">
        <v>40899</v>
      </c>
      <c r="D11" s="601">
        <v>0</v>
      </c>
      <c r="E11" s="389">
        <v>6142</v>
      </c>
      <c r="F11" s="604">
        <v>25</v>
      </c>
      <c r="G11" s="388">
        <v>4996</v>
      </c>
      <c r="H11" s="601">
        <v>0</v>
      </c>
      <c r="I11" s="388">
        <v>11362</v>
      </c>
      <c r="J11" s="570">
        <f t="shared" si="0"/>
        <v>25</v>
      </c>
      <c r="K11" s="625">
        <f t="shared" si="1"/>
        <v>22500</v>
      </c>
      <c r="L11" s="746"/>
      <c r="M11" s="106"/>
      <c r="N11" s="496"/>
      <c r="O11" s="497"/>
      <c r="P11" s="142"/>
    </row>
    <row r="12" spans="1:16" ht="15" customHeight="1">
      <c r="A12" s="638" t="s">
        <v>162</v>
      </c>
      <c r="B12" s="602">
        <v>1104</v>
      </c>
      <c r="C12" s="601">
        <v>0</v>
      </c>
      <c r="D12" s="601">
        <v>0</v>
      </c>
      <c r="E12" s="601">
        <v>0</v>
      </c>
      <c r="F12" s="626">
        <v>910</v>
      </c>
      <c r="G12" s="601">
        <v>0</v>
      </c>
      <c r="H12" s="388">
        <v>2022</v>
      </c>
      <c r="I12" s="601">
        <v>0</v>
      </c>
      <c r="J12" s="570">
        <f t="shared" si="0"/>
        <v>2932</v>
      </c>
      <c r="K12" s="624">
        <f t="shared" si="1"/>
        <v>0</v>
      </c>
      <c r="L12" s="746"/>
      <c r="M12" s="106"/>
      <c r="N12" s="496"/>
      <c r="O12" s="496"/>
      <c r="P12" s="142"/>
    </row>
    <row r="13" spans="1:16" ht="15" customHeight="1">
      <c r="A13" s="638" t="s">
        <v>87</v>
      </c>
      <c r="B13" s="602">
        <v>99587</v>
      </c>
      <c r="C13" s="602">
        <v>17728</v>
      </c>
      <c r="D13" s="388">
        <v>25456</v>
      </c>
      <c r="E13" s="389">
        <v>4733</v>
      </c>
      <c r="F13" s="388">
        <v>38049</v>
      </c>
      <c r="G13" s="388">
        <v>6409</v>
      </c>
      <c r="H13" s="388">
        <v>34039</v>
      </c>
      <c r="I13" s="388">
        <v>335</v>
      </c>
      <c r="J13" s="570">
        <f t="shared" si="0"/>
        <v>97544</v>
      </c>
      <c r="K13" s="625">
        <f t="shared" si="1"/>
        <v>11477</v>
      </c>
      <c r="L13" s="746"/>
      <c r="M13" s="106"/>
      <c r="N13" s="498"/>
      <c r="O13" s="498"/>
      <c r="P13" s="142"/>
    </row>
    <row r="14" spans="1:16" ht="15" customHeight="1">
      <c r="A14" s="638" t="s">
        <v>84</v>
      </c>
      <c r="B14" s="604">
        <v>51269</v>
      </c>
      <c r="C14" s="605">
        <v>6735</v>
      </c>
      <c r="D14" s="388">
        <v>5843</v>
      </c>
      <c r="E14" s="389">
        <v>460</v>
      </c>
      <c r="F14" s="388">
        <v>5759</v>
      </c>
      <c r="G14" s="388">
        <v>1004</v>
      </c>
      <c r="H14" s="388">
        <v>1809</v>
      </c>
      <c r="I14" s="388">
        <v>1434</v>
      </c>
      <c r="J14" s="570">
        <f t="shared" si="0"/>
        <v>13411</v>
      </c>
      <c r="K14" s="625">
        <f t="shared" si="1"/>
        <v>2898</v>
      </c>
      <c r="L14" s="746"/>
      <c r="M14" s="106"/>
      <c r="N14" s="498"/>
      <c r="O14" s="498"/>
      <c r="P14" s="142"/>
    </row>
    <row r="15" spans="1:16" ht="15" customHeight="1">
      <c r="A15" s="638" t="s">
        <v>88</v>
      </c>
      <c r="B15" s="604">
        <v>25239</v>
      </c>
      <c r="C15" s="605">
        <v>5846</v>
      </c>
      <c r="D15" s="388">
        <v>16</v>
      </c>
      <c r="E15" s="389">
        <v>712</v>
      </c>
      <c r="F15" s="388">
        <v>75</v>
      </c>
      <c r="G15" s="388">
        <v>343</v>
      </c>
      <c r="H15" s="601">
        <v>0</v>
      </c>
      <c r="I15" s="601">
        <v>0</v>
      </c>
      <c r="J15" s="570">
        <f t="shared" si="0"/>
        <v>91</v>
      </c>
      <c r="K15" s="625">
        <f t="shared" si="1"/>
        <v>1055</v>
      </c>
      <c r="L15" s="746"/>
      <c r="M15" s="106"/>
      <c r="N15" s="497"/>
      <c r="O15" s="498"/>
      <c r="P15" s="142"/>
    </row>
    <row r="16" spans="1:16" ht="15" customHeight="1">
      <c r="A16" s="638" t="s">
        <v>74</v>
      </c>
      <c r="B16" s="601">
        <v>0</v>
      </c>
      <c r="C16" s="605">
        <v>10165</v>
      </c>
      <c r="D16" s="601">
        <v>0</v>
      </c>
      <c r="E16" s="389">
        <v>569</v>
      </c>
      <c r="F16" s="601">
        <v>0</v>
      </c>
      <c r="G16" s="601">
        <v>0</v>
      </c>
      <c r="H16" s="601">
        <v>0</v>
      </c>
      <c r="I16" s="388">
        <v>527</v>
      </c>
      <c r="J16" s="624">
        <f t="shared" si="0"/>
        <v>0</v>
      </c>
      <c r="K16" s="625">
        <f t="shared" si="1"/>
        <v>1096</v>
      </c>
      <c r="L16" s="746"/>
      <c r="M16" s="106"/>
      <c r="N16" s="498"/>
      <c r="O16" s="498"/>
      <c r="P16" s="142"/>
    </row>
    <row r="17" spans="1:16" ht="15" customHeight="1">
      <c r="A17" s="638" t="s">
        <v>89</v>
      </c>
      <c r="B17" s="604">
        <v>144278</v>
      </c>
      <c r="C17" s="605">
        <v>14256</v>
      </c>
      <c r="D17" s="388">
        <v>31363</v>
      </c>
      <c r="E17" s="389">
        <v>19</v>
      </c>
      <c r="F17" s="388">
        <v>56367</v>
      </c>
      <c r="G17" s="388">
        <v>700</v>
      </c>
      <c r="H17" s="388">
        <v>9384</v>
      </c>
      <c r="I17" s="388">
        <v>31365</v>
      </c>
      <c r="J17" s="570">
        <f t="shared" si="0"/>
        <v>97114</v>
      </c>
      <c r="K17" s="625">
        <f t="shared" si="1"/>
        <v>32084</v>
      </c>
      <c r="L17" s="746"/>
      <c r="M17" s="106"/>
      <c r="N17" s="498"/>
      <c r="O17" s="499"/>
      <c r="P17" s="142"/>
    </row>
    <row r="18" spans="1:16" ht="15" customHeight="1">
      <c r="A18" s="638" t="s">
        <v>90</v>
      </c>
      <c r="B18" s="604">
        <v>30895</v>
      </c>
      <c r="C18" s="603">
        <v>7722</v>
      </c>
      <c r="D18" s="601">
        <v>0</v>
      </c>
      <c r="E18" s="601">
        <v>0</v>
      </c>
      <c r="F18" s="601">
        <v>0</v>
      </c>
      <c r="G18" s="601">
        <v>0</v>
      </c>
      <c r="H18" s="388">
        <v>15302</v>
      </c>
      <c r="I18" s="601">
        <v>0</v>
      </c>
      <c r="J18" s="624">
        <f t="shared" si="0"/>
        <v>15302</v>
      </c>
      <c r="K18" s="624">
        <f t="shared" si="1"/>
        <v>0</v>
      </c>
      <c r="L18" s="746"/>
      <c r="M18" s="106"/>
      <c r="N18" s="503"/>
      <c r="O18" s="498"/>
      <c r="P18" s="142"/>
    </row>
    <row r="19" spans="1:16" ht="15" customHeight="1">
      <c r="A19" s="638" t="s">
        <v>75</v>
      </c>
      <c r="B19" s="606">
        <v>693</v>
      </c>
      <c r="C19" s="605">
        <v>167344</v>
      </c>
      <c r="D19" s="388">
        <v>6</v>
      </c>
      <c r="E19" s="389">
        <v>36805</v>
      </c>
      <c r="F19" s="388">
        <v>30</v>
      </c>
      <c r="G19" s="388">
        <v>27100</v>
      </c>
      <c r="H19" s="388">
        <v>1</v>
      </c>
      <c r="I19" s="388">
        <v>17088</v>
      </c>
      <c r="J19" s="570">
        <f t="shared" si="0"/>
        <v>37</v>
      </c>
      <c r="K19" s="625">
        <f t="shared" si="1"/>
        <v>80993</v>
      </c>
      <c r="L19" s="746"/>
      <c r="M19" s="106"/>
      <c r="N19" s="498"/>
      <c r="O19" s="498"/>
      <c r="P19" s="142"/>
    </row>
    <row r="20" spans="1:16" ht="15" customHeight="1">
      <c r="A20" s="638" t="s">
        <v>91</v>
      </c>
      <c r="B20" s="604">
        <v>130935</v>
      </c>
      <c r="C20" s="605">
        <v>18224</v>
      </c>
      <c r="D20" s="388">
        <v>2965</v>
      </c>
      <c r="E20" s="389">
        <v>4240</v>
      </c>
      <c r="F20" s="627">
        <v>1203</v>
      </c>
      <c r="G20" s="388">
        <v>1627</v>
      </c>
      <c r="H20" s="388">
        <v>7087</v>
      </c>
      <c r="I20" s="388">
        <v>8250</v>
      </c>
      <c r="J20" s="570">
        <f t="shared" si="0"/>
        <v>11255</v>
      </c>
      <c r="K20" s="625">
        <f t="shared" si="1"/>
        <v>14117</v>
      </c>
      <c r="L20" s="746"/>
      <c r="M20" s="106"/>
      <c r="N20" s="498"/>
      <c r="O20" s="497"/>
      <c r="P20" s="142"/>
    </row>
    <row r="21" spans="1:16" ht="15" customHeight="1">
      <c r="A21" s="638" t="s">
        <v>163</v>
      </c>
      <c r="B21" s="604">
        <v>24381</v>
      </c>
      <c r="C21" s="601">
        <v>0</v>
      </c>
      <c r="D21" s="388">
        <v>19230</v>
      </c>
      <c r="E21" s="601">
        <v>0</v>
      </c>
      <c r="F21" s="601">
        <v>0</v>
      </c>
      <c r="G21" s="601">
        <v>0</v>
      </c>
      <c r="H21" s="601">
        <v>0</v>
      </c>
      <c r="I21" s="601">
        <v>0</v>
      </c>
      <c r="J21" s="570">
        <f t="shared" si="0"/>
        <v>19230</v>
      </c>
      <c r="K21" s="624">
        <f t="shared" si="1"/>
        <v>0</v>
      </c>
      <c r="L21" s="746"/>
      <c r="M21" s="106"/>
      <c r="N21" s="498"/>
      <c r="O21" s="498"/>
      <c r="P21" s="142"/>
    </row>
    <row r="22" spans="1:16" ht="15" customHeight="1">
      <c r="A22" s="638" t="s">
        <v>252</v>
      </c>
      <c r="B22" s="604">
        <v>121177</v>
      </c>
      <c r="C22" s="605">
        <v>25792</v>
      </c>
      <c r="D22" s="388">
        <v>11640</v>
      </c>
      <c r="E22" s="389">
        <v>73</v>
      </c>
      <c r="F22" s="388">
        <v>3532</v>
      </c>
      <c r="G22" s="388">
        <v>21070</v>
      </c>
      <c r="H22" s="388">
        <v>37762</v>
      </c>
      <c r="I22" s="388">
        <v>22</v>
      </c>
      <c r="J22" s="570">
        <f t="shared" si="0"/>
        <v>52934</v>
      </c>
      <c r="K22" s="625">
        <f t="shared" si="1"/>
        <v>21165</v>
      </c>
      <c r="L22" s="746"/>
      <c r="M22" s="106"/>
      <c r="N22" s="498"/>
      <c r="O22" s="497"/>
      <c r="P22" s="142"/>
    </row>
    <row r="23" spans="1:16" ht="15" customHeight="1">
      <c r="A23" s="638" t="s">
        <v>164</v>
      </c>
      <c r="B23" s="604">
        <v>7288</v>
      </c>
      <c r="C23" s="607" t="s">
        <v>323</v>
      </c>
      <c r="D23" s="388">
        <v>891</v>
      </c>
      <c r="E23" s="601">
        <v>0</v>
      </c>
      <c r="F23" s="628">
        <v>2252</v>
      </c>
      <c r="G23" s="629" t="s">
        <v>322</v>
      </c>
      <c r="H23" s="388">
        <v>1142</v>
      </c>
      <c r="I23" s="629">
        <v>0</v>
      </c>
      <c r="J23" s="570">
        <f aca="true" t="shared" si="2" ref="J23:J34">D23+F23+H23</f>
        <v>4285</v>
      </c>
      <c r="K23" s="630" t="s">
        <v>322</v>
      </c>
      <c r="L23" s="746"/>
      <c r="M23" s="106"/>
      <c r="N23" s="498"/>
      <c r="O23" s="496"/>
      <c r="P23" s="142"/>
    </row>
    <row r="24" spans="1:16" ht="15" customHeight="1">
      <c r="A24" s="638" t="s">
        <v>76</v>
      </c>
      <c r="B24" s="605">
        <v>20463</v>
      </c>
      <c r="C24" s="602">
        <v>84425</v>
      </c>
      <c r="D24" s="601">
        <v>0</v>
      </c>
      <c r="E24" s="389">
        <v>20188</v>
      </c>
      <c r="F24" s="628">
        <v>1451</v>
      </c>
      <c r="G24" s="388">
        <v>635</v>
      </c>
      <c r="H24" s="389">
        <v>1313</v>
      </c>
      <c r="I24" s="629">
        <v>0</v>
      </c>
      <c r="J24" s="625">
        <f t="shared" si="2"/>
        <v>2764</v>
      </c>
      <c r="K24" s="625">
        <f aca="true" t="shared" si="3" ref="K24:K34">E24+G24+I24</f>
        <v>20823</v>
      </c>
      <c r="L24" s="746"/>
      <c r="M24" s="106"/>
      <c r="N24" s="498"/>
      <c r="O24" s="498"/>
      <c r="P24" s="142"/>
    </row>
    <row r="25" spans="1:16" ht="15" customHeight="1">
      <c r="A25" s="15" t="s">
        <v>248</v>
      </c>
      <c r="B25" s="605">
        <v>395011</v>
      </c>
      <c r="C25" s="601">
        <v>0</v>
      </c>
      <c r="D25" s="601">
        <v>0</v>
      </c>
      <c r="E25" s="601">
        <v>0</v>
      </c>
      <c r="F25" s="601">
        <v>0</v>
      </c>
      <c r="G25" s="601">
        <v>0</v>
      </c>
      <c r="H25" s="601">
        <v>0</v>
      </c>
      <c r="I25" s="601">
        <v>0</v>
      </c>
      <c r="J25" s="624">
        <f t="shared" si="2"/>
        <v>0</v>
      </c>
      <c r="K25" s="624">
        <f t="shared" si="3"/>
        <v>0</v>
      </c>
      <c r="L25" s="746"/>
      <c r="M25" s="106"/>
      <c r="N25" s="501"/>
      <c r="O25" s="498"/>
      <c r="P25" s="142"/>
    </row>
    <row r="26" spans="1:16" ht="15" customHeight="1">
      <c r="A26" s="638" t="s">
        <v>165</v>
      </c>
      <c r="B26" s="605">
        <v>198</v>
      </c>
      <c r="C26" s="608">
        <v>12753</v>
      </c>
      <c r="D26" s="388">
        <v>1936</v>
      </c>
      <c r="E26" s="389">
        <v>154</v>
      </c>
      <c r="F26" s="601">
        <v>0</v>
      </c>
      <c r="G26" s="628">
        <v>4864</v>
      </c>
      <c r="H26" s="601">
        <v>0</v>
      </c>
      <c r="I26" s="628">
        <v>1557</v>
      </c>
      <c r="J26" s="570">
        <f t="shared" si="2"/>
        <v>1936</v>
      </c>
      <c r="K26" s="625">
        <f t="shared" si="3"/>
        <v>6575</v>
      </c>
      <c r="L26" s="746"/>
      <c r="M26" s="106"/>
      <c r="N26" s="497"/>
      <c r="O26" s="497"/>
      <c r="P26" s="142"/>
    </row>
    <row r="27" spans="1:16" ht="15" customHeight="1">
      <c r="A27" s="638" t="s">
        <v>93</v>
      </c>
      <c r="B27" s="609">
        <v>25</v>
      </c>
      <c r="C27" s="605">
        <v>3778</v>
      </c>
      <c r="D27" s="601">
        <v>0</v>
      </c>
      <c r="E27" s="389">
        <v>4</v>
      </c>
      <c r="F27" s="631">
        <v>1</v>
      </c>
      <c r="G27" s="388">
        <v>177</v>
      </c>
      <c r="H27" s="601">
        <v>0</v>
      </c>
      <c r="I27" s="629">
        <v>0</v>
      </c>
      <c r="J27" s="570">
        <f t="shared" si="2"/>
        <v>1</v>
      </c>
      <c r="K27" s="625">
        <f t="shared" si="3"/>
        <v>181</v>
      </c>
      <c r="L27" s="746"/>
      <c r="M27" s="106"/>
      <c r="N27" s="498"/>
      <c r="O27" s="496"/>
      <c r="P27" s="142"/>
    </row>
    <row r="28" spans="1:16" ht="15" customHeight="1">
      <c r="A28" s="638" t="s">
        <v>94</v>
      </c>
      <c r="B28" s="601">
        <v>0</v>
      </c>
      <c r="C28" s="601">
        <v>0</v>
      </c>
      <c r="D28" s="601">
        <v>0</v>
      </c>
      <c r="E28" s="601">
        <v>0</v>
      </c>
      <c r="F28" s="601">
        <v>0</v>
      </c>
      <c r="G28" s="631">
        <v>7483</v>
      </c>
      <c r="H28" s="632">
        <v>15</v>
      </c>
      <c r="I28" s="632">
        <v>596</v>
      </c>
      <c r="J28" s="570">
        <f t="shared" si="2"/>
        <v>15</v>
      </c>
      <c r="K28" s="625">
        <f t="shared" si="3"/>
        <v>8079</v>
      </c>
      <c r="L28" s="746"/>
      <c r="M28" s="106"/>
      <c r="N28" s="503"/>
      <c r="O28" s="496"/>
      <c r="P28" s="142"/>
    </row>
    <row r="29" spans="1:16" ht="15" customHeight="1">
      <c r="A29" s="638" t="s">
        <v>95</v>
      </c>
      <c r="B29" s="605">
        <v>17238</v>
      </c>
      <c r="C29" s="602">
        <v>92567</v>
      </c>
      <c r="D29" s="388">
        <v>736</v>
      </c>
      <c r="E29" s="389">
        <v>7086</v>
      </c>
      <c r="F29" s="601">
        <v>0</v>
      </c>
      <c r="G29" s="388">
        <v>11684</v>
      </c>
      <c r="H29" s="388">
        <v>1143</v>
      </c>
      <c r="I29" s="388">
        <v>763</v>
      </c>
      <c r="J29" s="570">
        <f t="shared" si="2"/>
        <v>1879</v>
      </c>
      <c r="K29" s="625">
        <f t="shared" si="3"/>
        <v>19533</v>
      </c>
      <c r="L29" s="746"/>
      <c r="M29" s="106"/>
      <c r="N29" s="498"/>
      <c r="O29" s="498"/>
      <c r="P29" s="142"/>
    </row>
    <row r="30" spans="1:16" ht="15" customHeight="1">
      <c r="A30" s="638" t="s">
        <v>96</v>
      </c>
      <c r="B30" s="606">
        <v>213215</v>
      </c>
      <c r="C30" s="602">
        <v>1012</v>
      </c>
      <c r="D30" s="388">
        <v>165</v>
      </c>
      <c r="E30" s="601">
        <v>0</v>
      </c>
      <c r="F30" s="628">
        <v>2404</v>
      </c>
      <c r="G30" s="601">
        <v>0</v>
      </c>
      <c r="H30" s="388">
        <v>2191</v>
      </c>
      <c r="I30" s="629">
        <v>0</v>
      </c>
      <c r="J30" s="570">
        <f t="shared" si="2"/>
        <v>4760</v>
      </c>
      <c r="K30" s="624">
        <f t="shared" si="3"/>
        <v>0</v>
      </c>
      <c r="L30" s="746"/>
      <c r="M30" s="106"/>
      <c r="N30" s="496"/>
      <c r="O30" s="496"/>
      <c r="P30" s="142"/>
    </row>
    <row r="31" spans="1:16" ht="15" customHeight="1">
      <c r="A31" s="638" t="s">
        <v>24</v>
      </c>
      <c r="B31" s="605">
        <v>1038232</v>
      </c>
      <c r="C31" s="605">
        <v>245632</v>
      </c>
      <c r="D31" s="388">
        <v>240531</v>
      </c>
      <c r="E31" s="389">
        <v>56802</v>
      </c>
      <c r="F31" s="388">
        <v>484118</v>
      </c>
      <c r="G31" s="388">
        <v>47128</v>
      </c>
      <c r="H31" s="388">
        <v>82067</v>
      </c>
      <c r="I31" s="388">
        <v>32662</v>
      </c>
      <c r="J31" s="570">
        <f t="shared" si="2"/>
        <v>806716</v>
      </c>
      <c r="K31" s="625">
        <f t="shared" si="3"/>
        <v>136592</v>
      </c>
      <c r="L31" s="746"/>
      <c r="M31" s="106"/>
      <c r="N31" s="504"/>
      <c r="O31" s="500"/>
      <c r="P31" s="142"/>
    </row>
    <row r="32" spans="1:16" ht="15" customHeight="1">
      <c r="A32" s="638" t="s">
        <v>77</v>
      </c>
      <c r="B32" s="602">
        <v>14034</v>
      </c>
      <c r="C32" s="602">
        <v>28115</v>
      </c>
      <c r="D32" s="388">
        <v>2653</v>
      </c>
      <c r="E32" s="389">
        <v>2689</v>
      </c>
      <c r="F32" s="388">
        <v>1582</v>
      </c>
      <c r="G32" s="388">
        <v>6333</v>
      </c>
      <c r="H32" s="388">
        <v>545</v>
      </c>
      <c r="I32" s="388">
        <v>5823</v>
      </c>
      <c r="J32" s="570">
        <f t="shared" si="2"/>
        <v>4780</v>
      </c>
      <c r="K32" s="625">
        <f t="shared" si="3"/>
        <v>14845</v>
      </c>
      <c r="L32" s="746"/>
      <c r="M32" s="106"/>
      <c r="N32" s="498"/>
      <c r="O32" s="498"/>
      <c r="P32" s="142"/>
    </row>
    <row r="33" spans="1:12" ht="15" customHeight="1">
      <c r="A33" s="638" t="s">
        <v>97</v>
      </c>
      <c r="B33" s="610">
        <v>818</v>
      </c>
      <c r="C33" s="611">
        <v>1911</v>
      </c>
      <c r="D33" s="601">
        <v>0</v>
      </c>
      <c r="E33" s="601">
        <v>0</v>
      </c>
      <c r="F33" s="601">
        <v>0</v>
      </c>
      <c r="G33" s="628">
        <v>782</v>
      </c>
      <c r="H33" s="601">
        <v>0</v>
      </c>
      <c r="I33" s="601">
        <v>0</v>
      </c>
      <c r="J33" s="624">
        <f t="shared" si="2"/>
        <v>0</v>
      </c>
      <c r="K33" s="625">
        <f t="shared" si="3"/>
        <v>782</v>
      </c>
      <c r="L33" s="746"/>
    </row>
    <row r="34" spans="1:12" ht="15" customHeight="1">
      <c r="A34" s="639" t="s">
        <v>182</v>
      </c>
      <c r="B34" s="612">
        <v>657168</v>
      </c>
      <c r="C34" s="612">
        <v>3451260</v>
      </c>
      <c r="D34" s="633">
        <v>128162</v>
      </c>
      <c r="E34" s="634">
        <v>711590</v>
      </c>
      <c r="F34" s="635">
        <v>157950</v>
      </c>
      <c r="G34" s="635">
        <v>1012399</v>
      </c>
      <c r="H34" s="635">
        <v>133763</v>
      </c>
      <c r="I34" s="635">
        <v>989907</v>
      </c>
      <c r="J34" s="636">
        <f t="shared" si="2"/>
        <v>419875</v>
      </c>
      <c r="K34" s="637">
        <f t="shared" si="3"/>
        <v>2713896</v>
      </c>
      <c r="L34" s="746"/>
    </row>
    <row r="35" spans="1:12" ht="13.5" customHeight="1">
      <c r="A35" s="256" t="s">
        <v>281</v>
      </c>
      <c r="B35" s="498"/>
      <c r="C35" s="496"/>
      <c r="L35" s="746"/>
    </row>
    <row r="36" spans="1:12" ht="12.75" customHeight="1">
      <c r="A36" s="425" t="s">
        <v>282</v>
      </c>
      <c r="B36" s="497"/>
      <c r="C36" s="497"/>
      <c r="L36" s="746"/>
    </row>
    <row r="37" spans="1:12" ht="12.75" customHeight="1">
      <c r="A37" s="425" t="s">
        <v>283</v>
      </c>
      <c r="B37" s="498"/>
      <c r="C37" s="498"/>
      <c r="L37" s="746"/>
    </row>
    <row r="38" spans="2:3" ht="12.75" customHeight="1">
      <c r="B38" s="498"/>
      <c r="C38" s="498"/>
    </row>
    <row r="39" spans="2:3" ht="12.75" customHeight="1">
      <c r="B39" s="498"/>
      <c r="C39" s="498"/>
    </row>
    <row r="40" spans="2:3" ht="12.75">
      <c r="B40" s="497"/>
      <c r="C40" s="499"/>
    </row>
    <row r="41" spans="2:3" ht="12.75">
      <c r="B41" s="497"/>
      <c r="C41" s="498"/>
    </row>
    <row r="42" spans="2:3" ht="12.75">
      <c r="B42" s="497"/>
      <c r="C42" s="497"/>
    </row>
    <row r="43" spans="2:3" ht="12.75">
      <c r="B43" s="498"/>
      <c r="C43" s="498"/>
    </row>
    <row r="44" spans="2:3" ht="12.75">
      <c r="B44" s="498"/>
      <c r="C44" s="498"/>
    </row>
    <row r="45" spans="2:3" ht="12.75">
      <c r="B45" s="498"/>
      <c r="C45" s="500"/>
    </row>
    <row r="46" spans="2:3" ht="12.75">
      <c r="B46" s="497"/>
      <c r="C46" s="497"/>
    </row>
    <row r="47" spans="2:3" ht="12.75">
      <c r="B47" s="496"/>
      <c r="C47" s="496"/>
    </row>
    <row r="48" spans="2:3" ht="12.75">
      <c r="B48" s="501"/>
      <c r="C48" s="497"/>
    </row>
    <row r="49" spans="2:3" ht="12.75">
      <c r="B49" s="498"/>
      <c r="C49" s="498"/>
    </row>
    <row r="50" spans="2:3" ht="12.75">
      <c r="B50" s="498"/>
      <c r="C50" s="498"/>
    </row>
    <row r="51" spans="2:3" ht="12.75">
      <c r="B51" s="496"/>
      <c r="C51" s="498"/>
    </row>
    <row r="52" spans="2:3" ht="12.75">
      <c r="B52" s="501"/>
      <c r="C52" s="499"/>
    </row>
    <row r="53" spans="2:3" ht="12.75">
      <c r="B53" s="496"/>
      <c r="C53" s="498"/>
    </row>
    <row r="54" spans="2:3" ht="12.75">
      <c r="B54" s="497"/>
      <c r="C54" s="498"/>
    </row>
    <row r="55" spans="2:3" ht="12.75">
      <c r="B55" s="498"/>
      <c r="C55" s="498"/>
    </row>
    <row r="56" spans="2:3" ht="12.75">
      <c r="B56" s="498"/>
      <c r="C56" s="498"/>
    </row>
    <row r="57" spans="2:3" ht="12.75">
      <c r="B57" s="498"/>
      <c r="C57" s="498"/>
    </row>
    <row r="58" ht="12.75">
      <c r="B58" s="142"/>
    </row>
    <row r="59" ht="14.25" customHeight="1"/>
  </sheetData>
  <sheetProtection/>
  <mergeCells count="8">
    <mergeCell ref="L1:L37"/>
    <mergeCell ref="A4:A6"/>
    <mergeCell ref="F5:G5"/>
    <mergeCell ref="D4:K4"/>
    <mergeCell ref="D5:E5"/>
    <mergeCell ref="B4:C5"/>
    <mergeCell ref="J5:K5"/>
    <mergeCell ref="H5:I5"/>
  </mergeCells>
  <printOptions/>
  <pageMargins left="0.27" right="0.21" top="0.53" bottom="0.25" header="0.53" footer="0.27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L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421875" style="0" customWidth="1"/>
    <col min="2" max="9" width="11.57421875" style="0" customWidth="1"/>
    <col min="10" max="11" width="11.57421875" style="1" customWidth="1"/>
    <col min="12" max="12" width="3.57421875" style="0" customWidth="1"/>
  </cols>
  <sheetData>
    <row r="1" spans="1:12" ht="24" customHeight="1">
      <c r="A1" s="359" t="s">
        <v>310</v>
      </c>
      <c r="L1" s="740" t="s">
        <v>245</v>
      </c>
    </row>
    <row r="2" spans="10:12" ht="12.75">
      <c r="J2" s="71"/>
      <c r="K2" s="71" t="s">
        <v>144</v>
      </c>
      <c r="L2" s="740"/>
    </row>
    <row r="3" spans="1:12" ht="14.25">
      <c r="A3" s="747" t="s">
        <v>68</v>
      </c>
      <c r="B3" s="753" t="s">
        <v>309</v>
      </c>
      <c r="C3" s="754"/>
      <c r="D3" s="752" t="s">
        <v>280</v>
      </c>
      <c r="E3" s="716"/>
      <c r="F3" s="716"/>
      <c r="G3" s="716"/>
      <c r="H3" s="716"/>
      <c r="I3" s="716"/>
      <c r="J3" s="716"/>
      <c r="K3" s="717"/>
      <c r="L3" s="740"/>
    </row>
    <row r="4" spans="1:12" ht="12.75">
      <c r="A4" s="748"/>
      <c r="B4" s="755"/>
      <c r="C4" s="756"/>
      <c r="D4" s="750" t="s">
        <v>0</v>
      </c>
      <c r="E4" s="751"/>
      <c r="F4" s="750" t="s">
        <v>1</v>
      </c>
      <c r="G4" s="751"/>
      <c r="H4" s="750" t="s">
        <v>2</v>
      </c>
      <c r="I4" s="751"/>
      <c r="J4" s="757" t="s">
        <v>447</v>
      </c>
      <c r="K4" s="758"/>
      <c r="L4" s="740"/>
    </row>
    <row r="5" spans="1:12" ht="26.25">
      <c r="A5" s="749"/>
      <c r="B5" s="69" t="s">
        <v>149</v>
      </c>
      <c r="C5" s="69" t="s">
        <v>211</v>
      </c>
      <c r="D5" s="69" t="s">
        <v>69</v>
      </c>
      <c r="E5" s="69" t="s">
        <v>211</v>
      </c>
      <c r="F5" s="69" t="s">
        <v>69</v>
      </c>
      <c r="G5" s="69" t="s">
        <v>211</v>
      </c>
      <c r="H5" s="69" t="s">
        <v>69</v>
      </c>
      <c r="I5" s="69" t="s">
        <v>211</v>
      </c>
      <c r="J5" s="567" t="s">
        <v>69</v>
      </c>
      <c r="K5" s="567" t="s">
        <v>444</v>
      </c>
      <c r="L5" s="740"/>
    </row>
    <row r="6" spans="1:12" ht="15" customHeight="1">
      <c r="A6" s="661" t="s">
        <v>65</v>
      </c>
      <c r="B6" s="388">
        <v>88543</v>
      </c>
      <c r="C6" s="388">
        <v>26672</v>
      </c>
      <c r="D6" s="426">
        <v>458</v>
      </c>
      <c r="E6" s="427">
        <v>717</v>
      </c>
      <c r="F6" s="388">
        <v>768</v>
      </c>
      <c r="G6" s="388">
        <v>422</v>
      </c>
      <c r="H6" s="388">
        <v>1388</v>
      </c>
      <c r="I6" s="388">
        <v>2121</v>
      </c>
      <c r="J6" s="568">
        <f>D6+F6+H6</f>
        <v>2614</v>
      </c>
      <c r="K6" s="569">
        <f>E6+G6+I6</f>
        <v>3260</v>
      </c>
      <c r="L6" s="740"/>
    </row>
    <row r="7" spans="1:12" ht="15" customHeight="1">
      <c r="A7" s="661" t="s">
        <v>98</v>
      </c>
      <c r="B7" s="388">
        <v>62138</v>
      </c>
      <c r="C7" s="388">
        <v>1039</v>
      </c>
      <c r="D7" s="388">
        <v>26697</v>
      </c>
      <c r="E7" s="389">
        <v>4814</v>
      </c>
      <c r="F7" s="388">
        <v>26500</v>
      </c>
      <c r="G7" s="388">
        <v>52</v>
      </c>
      <c r="H7" s="601">
        <v>0</v>
      </c>
      <c r="I7" s="388">
        <v>441</v>
      </c>
      <c r="J7" s="570">
        <f>D7+F7+H7</f>
        <v>53197</v>
      </c>
      <c r="K7" s="570">
        <f>E7+G7+I7</f>
        <v>5307</v>
      </c>
      <c r="L7" s="740"/>
    </row>
    <row r="8" spans="1:12" ht="15" customHeight="1">
      <c r="A8" s="661" t="s">
        <v>166</v>
      </c>
      <c r="B8" s="601">
        <v>0</v>
      </c>
      <c r="C8" s="601">
        <v>0</v>
      </c>
      <c r="D8" s="601">
        <v>0</v>
      </c>
      <c r="E8" s="601">
        <v>0</v>
      </c>
      <c r="F8" s="601">
        <v>0</v>
      </c>
      <c r="G8" s="601">
        <v>0</v>
      </c>
      <c r="H8" s="601">
        <v>0</v>
      </c>
      <c r="I8" s="601">
        <v>0</v>
      </c>
      <c r="J8" s="624">
        <f aca="true" t="shared" si="0" ref="J8:J29">D8+F8+H8</f>
        <v>0</v>
      </c>
      <c r="K8" s="601">
        <f aca="true" t="shared" si="1" ref="K8:K13">E8+G8+I8</f>
        <v>0</v>
      </c>
      <c r="L8" s="740"/>
    </row>
    <row r="9" spans="1:12" ht="15" customHeight="1">
      <c r="A9" s="661" t="s">
        <v>78</v>
      </c>
      <c r="B9" s="388">
        <v>189663</v>
      </c>
      <c r="C9" s="388">
        <v>51371</v>
      </c>
      <c r="D9" s="388">
        <v>170269</v>
      </c>
      <c r="E9" s="389">
        <v>5557</v>
      </c>
      <c r="F9" s="627">
        <v>23072</v>
      </c>
      <c r="G9" s="388">
        <v>10577</v>
      </c>
      <c r="H9" s="388">
        <v>27952</v>
      </c>
      <c r="I9" s="388">
        <v>29864</v>
      </c>
      <c r="J9" s="570">
        <f t="shared" si="0"/>
        <v>221293</v>
      </c>
      <c r="K9" s="570">
        <f t="shared" si="1"/>
        <v>45998</v>
      </c>
      <c r="L9" s="740"/>
    </row>
    <row r="10" spans="1:12" ht="15" customHeight="1">
      <c r="A10" s="661" t="s">
        <v>79</v>
      </c>
      <c r="B10" s="388">
        <v>22219</v>
      </c>
      <c r="C10" s="388">
        <v>2579</v>
      </c>
      <c r="D10" s="388">
        <v>6771</v>
      </c>
      <c r="E10" s="601">
        <v>0</v>
      </c>
      <c r="F10" s="388">
        <v>17175</v>
      </c>
      <c r="G10" s="388">
        <v>323</v>
      </c>
      <c r="H10" s="388">
        <v>6375</v>
      </c>
      <c r="I10" s="388">
        <v>1301</v>
      </c>
      <c r="J10" s="570">
        <f t="shared" si="0"/>
        <v>30321</v>
      </c>
      <c r="K10" s="570">
        <f t="shared" si="1"/>
        <v>1624</v>
      </c>
      <c r="L10" s="740"/>
    </row>
    <row r="11" spans="1:12" ht="15" customHeight="1">
      <c r="A11" s="661" t="s">
        <v>99</v>
      </c>
      <c r="B11" s="388">
        <v>1699</v>
      </c>
      <c r="C11" s="388">
        <v>9591</v>
      </c>
      <c r="D11" s="388">
        <v>1</v>
      </c>
      <c r="E11" s="389">
        <v>8354</v>
      </c>
      <c r="F11" s="388">
        <v>25</v>
      </c>
      <c r="G11" s="388">
        <v>1564</v>
      </c>
      <c r="H11" s="601">
        <v>0</v>
      </c>
      <c r="I11" s="388">
        <v>9349</v>
      </c>
      <c r="J11" s="570">
        <f t="shared" si="0"/>
        <v>26</v>
      </c>
      <c r="K11" s="570">
        <f t="shared" si="1"/>
        <v>19267</v>
      </c>
      <c r="L11" s="740"/>
    </row>
    <row r="12" spans="1:12" ht="15" customHeight="1">
      <c r="A12" s="661" t="s">
        <v>167</v>
      </c>
      <c r="B12" s="601">
        <v>0</v>
      </c>
      <c r="C12" s="388">
        <v>53</v>
      </c>
      <c r="D12" s="601">
        <v>0</v>
      </c>
      <c r="E12" s="389">
        <v>105</v>
      </c>
      <c r="F12" s="601">
        <v>0</v>
      </c>
      <c r="G12" s="601">
        <v>0</v>
      </c>
      <c r="H12" s="601">
        <v>0</v>
      </c>
      <c r="I12" s="601">
        <v>0</v>
      </c>
      <c r="J12" s="624">
        <f t="shared" si="0"/>
        <v>0</v>
      </c>
      <c r="K12" s="570">
        <f t="shared" si="1"/>
        <v>105</v>
      </c>
      <c r="L12" s="740"/>
    </row>
    <row r="13" spans="1:12" ht="15" customHeight="1">
      <c r="A13" s="661" t="s">
        <v>80</v>
      </c>
      <c r="B13" s="601">
        <v>0</v>
      </c>
      <c r="C13" s="388">
        <v>39204</v>
      </c>
      <c r="D13" s="388">
        <v>427</v>
      </c>
      <c r="E13" s="389">
        <v>893</v>
      </c>
      <c r="F13" s="388">
        <v>15</v>
      </c>
      <c r="G13" s="388">
        <v>1516</v>
      </c>
      <c r="H13" s="601">
        <v>0</v>
      </c>
      <c r="I13" s="388">
        <v>2188</v>
      </c>
      <c r="J13" s="570">
        <f t="shared" si="0"/>
        <v>442</v>
      </c>
      <c r="K13" s="570">
        <f t="shared" si="1"/>
        <v>4597</v>
      </c>
      <c r="L13" s="740"/>
    </row>
    <row r="14" spans="1:12" ht="15" customHeight="1">
      <c r="A14" s="661" t="s">
        <v>168</v>
      </c>
      <c r="B14" s="601">
        <v>0</v>
      </c>
      <c r="C14" s="601">
        <v>0</v>
      </c>
      <c r="D14" s="388">
        <v>51</v>
      </c>
      <c r="E14" s="601">
        <v>0</v>
      </c>
      <c r="F14" s="601">
        <v>0</v>
      </c>
      <c r="G14" s="601">
        <v>0</v>
      </c>
      <c r="H14" s="601">
        <v>0</v>
      </c>
      <c r="I14" s="601">
        <v>0</v>
      </c>
      <c r="J14" s="570">
        <f t="shared" si="0"/>
        <v>51</v>
      </c>
      <c r="K14" s="601">
        <f>E14+G14+I14</f>
        <v>0</v>
      </c>
      <c r="L14" s="740"/>
    </row>
    <row r="15" spans="1:12" ht="15" customHeight="1">
      <c r="A15" s="661" t="s">
        <v>100</v>
      </c>
      <c r="B15" s="388">
        <v>3028</v>
      </c>
      <c r="C15" s="388">
        <v>35908</v>
      </c>
      <c r="D15" s="388">
        <v>1405</v>
      </c>
      <c r="E15" s="389">
        <v>4640</v>
      </c>
      <c r="F15" s="388">
        <v>836</v>
      </c>
      <c r="G15" s="388">
        <v>10663</v>
      </c>
      <c r="H15" s="388">
        <v>694</v>
      </c>
      <c r="I15" s="388">
        <v>2946</v>
      </c>
      <c r="J15" s="570">
        <f t="shared" si="0"/>
        <v>2935</v>
      </c>
      <c r="K15" s="571">
        <f aca="true" t="shared" si="2" ref="K15:K28">E15+G15+I15</f>
        <v>18249</v>
      </c>
      <c r="L15" s="740"/>
    </row>
    <row r="16" spans="1:12" ht="15" customHeight="1">
      <c r="A16" s="661" t="s">
        <v>25</v>
      </c>
      <c r="B16" s="388">
        <v>575804</v>
      </c>
      <c r="C16" s="388">
        <v>769147</v>
      </c>
      <c r="D16" s="388">
        <v>92318</v>
      </c>
      <c r="E16" s="389">
        <v>177717</v>
      </c>
      <c r="F16" s="627">
        <v>27916</v>
      </c>
      <c r="G16" s="388">
        <v>235406</v>
      </c>
      <c r="H16" s="388">
        <v>15178</v>
      </c>
      <c r="I16" s="388">
        <v>214753</v>
      </c>
      <c r="J16" s="570">
        <f t="shared" si="0"/>
        <v>135412</v>
      </c>
      <c r="K16" s="571">
        <f t="shared" si="2"/>
        <v>627876</v>
      </c>
      <c r="L16" s="740"/>
    </row>
    <row r="17" spans="1:12" ht="15" customHeight="1">
      <c r="A17" s="661" t="s">
        <v>101</v>
      </c>
      <c r="B17" s="388">
        <v>1734</v>
      </c>
      <c r="C17" s="388">
        <v>1542</v>
      </c>
      <c r="D17" s="388">
        <v>4</v>
      </c>
      <c r="E17" s="601">
        <v>0</v>
      </c>
      <c r="F17" s="627">
        <v>147</v>
      </c>
      <c r="G17" s="388">
        <v>630</v>
      </c>
      <c r="H17" s="388">
        <v>3033</v>
      </c>
      <c r="I17" s="601">
        <v>0</v>
      </c>
      <c r="J17" s="570">
        <f t="shared" si="0"/>
        <v>3184</v>
      </c>
      <c r="K17" s="571">
        <f t="shared" si="2"/>
        <v>630</v>
      </c>
      <c r="L17" s="740"/>
    </row>
    <row r="18" spans="1:12" ht="15" customHeight="1">
      <c r="A18" s="661" t="s">
        <v>169</v>
      </c>
      <c r="B18" s="601">
        <v>0</v>
      </c>
      <c r="C18" s="601">
        <v>0</v>
      </c>
      <c r="D18" s="601">
        <v>0</v>
      </c>
      <c r="E18" s="601">
        <v>0</v>
      </c>
      <c r="F18" s="601">
        <v>0</v>
      </c>
      <c r="G18" s="601">
        <v>0</v>
      </c>
      <c r="H18" s="601">
        <v>0</v>
      </c>
      <c r="I18" s="601">
        <v>0</v>
      </c>
      <c r="J18" s="624">
        <f t="shared" si="0"/>
        <v>0</v>
      </c>
      <c r="K18" s="601">
        <f t="shared" si="2"/>
        <v>0</v>
      </c>
      <c r="L18" s="740"/>
    </row>
    <row r="19" spans="1:12" ht="15" customHeight="1">
      <c r="A19" s="661" t="s">
        <v>170</v>
      </c>
      <c r="B19" s="388">
        <v>10722719</v>
      </c>
      <c r="C19" s="388">
        <v>2145523</v>
      </c>
      <c r="D19" s="388">
        <v>2349280</v>
      </c>
      <c r="E19" s="389">
        <v>620130</v>
      </c>
      <c r="F19" s="388">
        <v>2787989</v>
      </c>
      <c r="G19" s="388">
        <v>605616</v>
      </c>
      <c r="H19" s="388">
        <v>2316468</v>
      </c>
      <c r="I19" s="388">
        <v>654494</v>
      </c>
      <c r="J19" s="570">
        <f t="shared" si="0"/>
        <v>7453737</v>
      </c>
      <c r="K19" s="571">
        <f t="shared" si="2"/>
        <v>1880240</v>
      </c>
      <c r="L19" s="740"/>
    </row>
    <row r="20" spans="1:12" ht="15" customHeight="1">
      <c r="A20" s="661" t="s">
        <v>81</v>
      </c>
      <c r="B20" s="388">
        <v>14</v>
      </c>
      <c r="C20" s="601">
        <v>0</v>
      </c>
      <c r="D20" s="601">
        <v>0</v>
      </c>
      <c r="E20" s="601">
        <v>0</v>
      </c>
      <c r="F20" s="601">
        <v>0</v>
      </c>
      <c r="G20" s="601">
        <v>0</v>
      </c>
      <c r="H20" s="601">
        <v>0</v>
      </c>
      <c r="I20" s="601">
        <v>0</v>
      </c>
      <c r="J20" s="624">
        <f t="shared" si="0"/>
        <v>0</v>
      </c>
      <c r="K20" s="601">
        <f t="shared" si="2"/>
        <v>0</v>
      </c>
      <c r="L20" s="740"/>
    </row>
    <row r="21" spans="1:12" ht="15" customHeight="1">
      <c r="A21" s="661" t="s">
        <v>82</v>
      </c>
      <c r="B21" s="388">
        <v>298708</v>
      </c>
      <c r="C21" s="388">
        <v>188</v>
      </c>
      <c r="D21" s="388">
        <v>114459</v>
      </c>
      <c r="E21" s="601">
        <v>0</v>
      </c>
      <c r="F21" s="388">
        <v>59900</v>
      </c>
      <c r="G21" s="601">
        <v>0</v>
      </c>
      <c r="H21" s="628">
        <v>54067</v>
      </c>
      <c r="I21" s="628">
        <v>169</v>
      </c>
      <c r="J21" s="570">
        <f t="shared" si="0"/>
        <v>228426</v>
      </c>
      <c r="K21" s="571">
        <f>E21+G21+I21</f>
        <v>169</v>
      </c>
      <c r="L21" s="740"/>
    </row>
    <row r="22" spans="1:12" ht="15" customHeight="1">
      <c r="A22" s="661" t="s">
        <v>40</v>
      </c>
      <c r="B22" s="388">
        <v>128945</v>
      </c>
      <c r="C22" s="388">
        <v>38923</v>
      </c>
      <c r="D22" s="388">
        <v>3605</v>
      </c>
      <c r="E22" s="389">
        <v>13820</v>
      </c>
      <c r="F22" s="388">
        <v>10082</v>
      </c>
      <c r="G22" s="388">
        <v>5346</v>
      </c>
      <c r="H22" s="388">
        <v>6839</v>
      </c>
      <c r="I22" s="388">
        <v>4055</v>
      </c>
      <c r="J22" s="570">
        <f t="shared" si="0"/>
        <v>20526</v>
      </c>
      <c r="K22" s="571">
        <f t="shared" si="2"/>
        <v>23221</v>
      </c>
      <c r="L22" s="740"/>
    </row>
    <row r="23" spans="1:12" ht="15" customHeight="1">
      <c r="A23" s="661" t="s">
        <v>102</v>
      </c>
      <c r="B23" s="388">
        <v>112</v>
      </c>
      <c r="C23" s="388">
        <v>6316</v>
      </c>
      <c r="D23" s="601">
        <v>0</v>
      </c>
      <c r="E23" s="389">
        <v>3078</v>
      </c>
      <c r="F23" s="388">
        <v>3</v>
      </c>
      <c r="G23" s="388">
        <v>202</v>
      </c>
      <c r="H23" s="601">
        <v>0</v>
      </c>
      <c r="I23" s="388">
        <v>8501</v>
      </c>
      <c r="J23" s="570">
        <f t="shared" si="0"/>
        <v>3</v>
      </c>
      <c r="K23" s="571">
        <f t="shared" si="2"/>
        <v>11781</v>
      </c>
      <c r="L23" s="740"/>
    </row>
    <row r="24" spans="1:12" ht="15" customHeight="1">
      <c r="A24" s="661" t="s">
        <v>171</v>
      </c>
      <c r="B24" s="388">
        <v>1</v>
      </c>
      <c r="C24" s="388">
        <v>42</v>
      </c>
      <c r="D24" s="388">
        <v>6</v>
      </c>
      <c r="E24" s="601">
        <v>0</v>
      </c>
      <c r="F24" s="601">
        <v>0</v>
      </c>
      <c r="G24" s="388">
        <v>128</v>
      </c>
      <c r="H24" s="388">
        <v>557</v>
      </c>
      <c r="I24" s="601">
        <v>0</v>
      </c>
      <c r="J24" s="570">
        <f t="shared" si="0"/>
        <v>563</v>
      </c>
      <c r="K24" s="571">
        <f t="shared" si="2"/>
        <v>128</v>
      </c>
      <c r="L24" s="740"/>
    </row>
    <row r="25" spans="1:12" ht="15" customHeight="1">
      <c r="A25" s="661" t="s">
        <v>27</v>
      </c>
      <c r="B25" s="388">
        <v>45666</v>
      </c>
      <c r="C25" s="388">
        <v>49647</v>
      </c>
      <c r="D25" s="388">
        <v>105</v>
      </c>
      <c r="E25" s="389">
        <v>5222</v>
      </c>
      <c r="F25" s="388">
        <v>3076</v>
      </c>
      <c r="G25" s="388">
        <v>4065</v>
      </c>
      <c r="H25" s="388">
        <v>1</v>
      </c>
      <c r="I25" s="388">
        <v>5214</v>
      </c>
      <c r="J25" s="570">
        <f t="shared" si="0"/>
        <v>3182</v>
      </c>
      <c r="K25" s="571">
        <f t="shared" si="2"/>
        <v>14501</v>
      </c>
      <c r="L25" s="740"/>
    </row>
    <row r="26" spans="1:12" ht="15" customHeight="1">
      <c r="A26" s="661" t="s">
        <v>172</v>
      </c>
      <c r="B26" s="601">
        <v>0</v>
      </c>
      <c r="C26" s="388">
        <v>24754</v>
      </c>
      <c r="D26" s="601">
        <v>0</v>
      </c>
      <c r="E26" s="389">
        <v>4908</v>
      </c>
      <c r="F26" s="388">
        <v>8564</v>
      </c>
      <c r="G26" s="388">
        <v>4847</v>
      </c>
      <c r="H26" s="388">
        <v>1628</v>
      </c>
      <c r="I26" s="388">
        <v>5573</v>
      </c>
      <c r="J26" s="570">
        <f t="shared" si="0"/>
        <v>10192</v>
      </c>
      <c r="K26" s="571">
        <f t="shared" si="2"/>
        <v>15328</v>
      </c>
      <c r="L26" s="740"/>
    </row>
    <row r="27" spans="1:12" ht="15" customHeight="1">
      <c r="A27" s="661" t="s">
        <v>83</v>
      </c>
      <c r="B27" s="388">
        <v>226488</v>
      </c>
      <c r="C27" s="388">
        <v>40730</v>
      </c>
      <c r="D27" s="388">
        <v>44060</v>
      </c>
      <c r="E27" s="389">
        <v>6303</v>
      </c>
      <c r="F27" s="388">
        <v>222</v>
      </c>
      <c r="G27" s="388">
        <v>1835</v>
      </c>
      <c r="H27" s="388">
        <v>478</v>
      </c>
      <c r="I27" s="388">
        <v>7380</v>
      </c>
      <c r="J27" s="570">
        <f t="shared" si="0"/>
        <v>44760</v>
      </c>
      <c r="K27" s="571">
        <f t="shared" si="2"/>
        <v>15518</v>
      </c>
      <c r="L27" s="740"/>
    </row>
    <row r="28" spans="1:12" ht="15" customHeight="1">
      <c r="A28" s="661" t="s">
        <v>29</v>
      </c>
      <c r="B28" s="388">
        <v>125311</v>
      </c>
      <c r="C28" s="388">
        <v>21074</v>
      </c>
      <c r="D28" s="388">
        <v>3524</v>
      </c>
      <c r="E28" s="389">
        <v>4961</v>
      </c>
      <c r="F28" s="388">
        <v>1319</v>
      </c>
      <c r="G28" s="388">
        <v>19347</v>
      </c>
      <c r="H28" s="388">
        <v>44532</v>
      </c>
      <c r="I28" s="388">
        <v>11111</v>
      </c>
      <c r="J28" s="570">
        <f t="shared" si="0"/>
        <v>49375</v>
      </c>
      <c r="K28" s="571">
        <f t="shared" si="2"/>
        <v>35419</v>
      </c>
      <c r="L28" s="740"/>
    </row>
    <row r="29" spans="1:12" ht="15" customHeight="1">
      <c r="A29" s="665" t="s">
        <v>173</v>
      </c>
      <c r="B29" s="619">
        <f>'Table 14'!B7-SUM('Table 14'!B9:B34)-SUM('Table 14 cont''d'!B6:B28)</f>
        <v>31856</v>
      </c>
      <c r="C29" s="619">
        <f>'Table 14'!C7-SUM('Table 14'!C9:C34)-SUM('Table 14 cont''d'!C6:C28)</f>
        <v>18985</v>
      </c>
      <c r="D29" s="619">
        <f>'Table 14'!D7-SUM('Table 14'!D9:D34)-SUM('Table 14 cont''d'!D6:D28)</f>
        <v>3141</v>
      </c>
      <c r="E29" s="619">
        <f>'Table 14'!E7-SUM('Table 14'!E9:E34)-SUM('Table 14 cont''d'!E6:E28)</f>
        <v>1431</v>
      </c>
      <c r="F29" s="619">
        <f>'Table 14'!F7-SUM('Table 14'!F9:F34)-SUM('Table 14 cont''d'!F6:F28)</f>
        <v>5346</v>
      </c>
      <c r="G29" s="619">
        <f>'Table 14'!G7-SUM('Table 14'!G9:G34)-SUM('Table 14 cont''d'!G6:G28)</f>
        <v>6757</v>
      </c>
      <c r="H29" s="619">
        <f>'Table 14'!H7-SUM('Table 14'!H9:H34)-SUM('Table 14 cont''d'!H6:H28)</f>
        <v>9552</v>
      </c>
      <c r="I29" s="619">
        <f>'Table 14'!I7-SUM('Table 14'!I9:I34)-SUM('Table 14 cont''d'!I6:I28)</f>
        <v>45598</v>
      </c>
      <c r="J29" s="572">
        <f t="shared" si="0"/>
        <v>18039</v>
      </c>
      <c r="K29" s="572">
        <f>E29+G29+I29</f>
        <v>53786</v>
      </c>
      <c r="L29" s="740"/>
    </row>
    <row r="30" spans="1:12" ht="13.5">
      <c r="A30" s="256" t="s">
        <v>281</v>
      </c>
      <c r="B30" s="509"/>
      <c r="C30" s="186"/>
      <c r="D30" s="186"/>
      <c r="E30" s="186"/>
      <c r="F30" s="186"/>
      <c r="G30" s="186"/>
      <c r="H30" s="186"/>
      <c r="I30" s="186"/>
      <c r="L30" s="740"/>
    </row>
    <row r="31" spans="1:12" ht="13.5">
      <c r="A31" s="425" t="s">
        <v>282</v>
      </c>
      <c r="B31" s="186"/>
      <c r="C31" s="186"/>
      <c r="D31" s="186"/>
      <c r="E31" s="186"/>
      <c r="F31" s="186"/>
      <c r="G31" s="186"/>
      <c r="H31" s="186"/>
      <c r="I31" s="186"/>
      <c r="L31" s="740"/>
    </row>
    <row r="32" spans="1:12" ht="13.5">
      <c r="A32" s="425" t="s">
        <v>283</v>
      </c>
      <c r="B32" s="509"/>
      <c r="C32" s="186"/>
      <c r="D32" s="186"/>
      <c r="E32" s="186"/>
      <c r="F32" s="186"/>
      <c r="G32" s="186"/>
      <c r="H32" s="186"/>
      <c r="I32" s="680"/>
      <c r="L32" s="740"/>
    </row>
    <row r="33" spans="2:12" ht="12.75">
      <c r="B33" s="510"/>
      <c r="L33" s="740"/>
    </row>
  </sheetData>
  <sheetProtection/>
  <mergeCells count="8">
    <mergeCell ref="L1:L33"/>
    <mergeCell ref="A3:A5"/>
    <mergeCell ref="D4:E4"/>
    <mergeCell ref="F4:G4"/>
    <mergeCell ref="D3:K3"/>
    <mergeCell ref="J4:K4"/>
    <mergeCell ref="B3:C4"/>
    <mergeCell ref="H4:I4"/>
  </mergeCells>
  <printOptions/>
  <pageMargins left="0.35" right="0.22" top="0.75" bottom="0.43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L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7109375" style="200" customWidth="1"/>
    <col min="2" max="3" width="11.57421875" style="200" customWidth="1"/>
    <col min="4" max="9" width="11.421875" style="200" customWidth="1"/>
    <col min="10" max="11" width="11.421875" style="1" customWidth="1"/>
    <col min="12" max="12" width="3.28125" style="200" customWidth="1"/>
    <col min="13" max="16384" width="9.140625" style="200" customWidth="1"/>
  </cols>
  <sheetData>
    <row r="1" spans="1:12" ht="21" customHeight="1">
      <c r="A1" s="68" t="s">
        <v>448</v>
      </c>
      <c r="B1" s="67"/>
      <c r="C1" s="67"/>
      <c r="D1" s="199"/>
      <c r="E1" s="199"/>
      <c r="F1" s="199"/>
      <c r="G1" s="199"/>
      <c r="H1" s="199"/>
      <c r="I1" s="199"/>
      <c r="J1" s="573"/>
      <c r="K1" s="573"/>
      <c r="L1" s="740" t="s">
        <v>246</v>
      </c>
    </row>
    <row r="2" spans="1:12" ht="21" customHeight="1">
      <c r="A2" s="67"/>
      <c r="B2" s="67"/>
      <c r="C2" s="67"/>
      <c r="E2" s="71"/>
      <c r="F2" s="71"/>
      <c r="G2" s="71"/>
      <c r="H2" s="71"/>
      <c r="I2" s="71"/>
      <c r="J2" s="565"/>
      <c r="K2" s="71" t="s">
        <v>144</v>
      </c>
      <c r="L2" s="740"/>
    </row>
    <row r="3" spans="1:12" ht="6" customHeight="1">
      <c r="A3" s="67"/>
      <c r="B3" s="67"/>
      <c r="C3" s="67"/>
      <c r="D3" s="71"/>
      <c r="E3" s="71"/>
      <c r="F3" s="71"/>
      <c r="G3" s="71"/>
      <c r="H3" s="71"/>
      <c r="I3" s="71"/>
      <c r="J3" s="565"/>
      <c r="K3" s="565"/>
      <c r="L3" s="740"/>
    </row>
    <row r="4" spans="1:12" s="201" customFormat="1" ht="21" customHeight="1">
      <c r="A4" s="759" t="s">
        <v>71</v>
      </c>
      <c r="B4" s="753" t="s">
        <v>309</v>
      </c>
      <c r="C4" s="754"/>
      <c r="D4" s="752" t="s">
        <v>280</v>
      </c>
      <c r="E4" s="716"/>
      <c r="F4" s="716"/>
      <c r="G4" s="716"/>
      <c r="H4" s="716"/>
      <c r="I4" s="716"/>
      <c r="J4" s="716"/>
      <c r="K4" s="717"/>
      <c r="L4" s="740"/>
    </row>
    <row r="5" spans="1:12" s="201" customFormat="1" ht="21" customHeight="1">
      <c r="A5" s="760"/>
      <c r="B5" s="755"/>
      <c r="C5" s="756"/>
      <c r="D5" s="762" t="s">
        <v>0</v>
      </c>
      <c r="E5" s="762"/>
      <c r="F5" s="762" t="s">
        <v>1</v>
      </c>
      <c r="G5" s="762"/>
      <c r="H5" s="762" t="s">
        <v>2</v>
      </c>
      <c r="I5" s="762"/>
      <c r="J5" s="757" t="s">
        <v>447</v>
      </c>
      <c r="K5" s="758"/>
      <c r="L5" s="740"/>
    </row>
    <row r="6" spans="1:12" ht="32.25" customHeight="1">
      <c r="A6" s="761"/>
      <c r="B6" s="69" t="s">
        <v>191</v>
      </c>
      <c r="C6" s="69" t="s">
        <v>284</v>
      </c>
      <c r="D6" s="69" t="s">
        <v>191</v>
      </c>
      <c r="E6" s="69" t="s">
        <v>284</v>
      </c>
      <c r="F6" s="69" t="s">
        <v>191</v>
      </c>
      <c r="G6" s="69" t="s">
        <v>284</v>
      </c>
      <c r="H6" s="69" t="s">
        <v>191</v>
      </c>
      <c r="I6" s="69" t="s">
        <v>284</v>
      </c>
      <c r="J6" s="567" t="s">
        <v>191</v>
      </c>
      <c r="K6" s="567" t="s">
        <v>445</v>
      </c>
      <c r="L6" s="740"/>
    </row>
    <row r="7" spans="1:12" s="201" customFormat="1" ht="18" customHeight="1">
      <c r="A7" s="640" t="s">
        <v>64</v>
      </c>
      <c r="B7" s="505">
        <f aca="true" t="shared" si="0" ref="B7:I7">SUM(B8:B25)</f>
        <v>4169109</v>
      </c>
      <c r="C7" s="505">
        <f t="shared" si="0"/>
        <v>4928057</v>
      </c>
      <c r="D7" s="641">
        <f t="shared" si="0"/>
        <v>796636</v>
      </c>
      <c r="E7" s="641">
        <f t="shared" si="0"/>
        <v>1022588</v>
      </c>
      <c r="F7" s="641">
        <f t="shared" si="0"/>
        <v>899000</v>
      </c>
      <c r="G7" s="641">
        <f t="shared" si="0"/>
        <v>1352387</v>
      </c>
      <c r="H7" s="641">
        <f t="shared" si="0"/>
        <v>596263</v>
      </c>
      <c r="I7" s="641">
        <f t="shared" si="0"/>
        <v>1286879</v>
      </c>
      <c r="J7" s="641">
        <f aca="true" t="shared" si="1" ref="J7:K11">D7+F7+H7</f>
        <v>2291899</v>
      </c>
      <c r="K7" s="641">
        <f t="shared" si="1"/>
        <v>3661854</v>
      </c>
      <c r="L7" s="740"/>
    </row>
    <row r="8" spans="1:12" s="201" customFormat="1" ht="18" customHeight="1">
      <c r="A8" s="638" t="s">
        <v>74</v>
      </c>
      <c r="B8" s="613" t="s">
        <v>323</v>
      </c>
      <c r="C8" s="614">
        <v>10165</v>
      </c>
      <c r="D8" s="642">
        <v>0</v>
      </c>
      <c r="E8" s="643">
        <v>569</v>
      </c>
      <c r="F8" s="644">
        <v>0</v>
      </c>
      <c r="G8" s="644">
        <v>0</v>
      </c>
      <c r="H8" s="644">
        <v>0</v>
      </c>
      <c r="I8" s="647">
        <v>527</v>
      </c>
      <c r="J8" s="645">
        <f t="shared" si="1"/>
        <v>0</v>
      </c>
      <c r="K8" s="646">
        <f t="shared" si="1"/>
        <v>1096</v>
      </c>
      <c r="L8" s="740"/>
    </row>
    <row r="9" spans="1:12" s="201" customFormat="1" ht="18" customHeight="1">
      <c r="A9" s="638" t="s">
        <v>75</v>
      </c>
      <c r="B9" s="615">
        <v>693</v>
      </c>
      <c r="C9" s="614">
        <v>167344</v>
      </c>
      <c r="D9" s="647">
        <v>6</v>
      </c>
      <c r="E9" s="643">
        <v>36805</v>
      </c>
      <c r="F9" s="647">
        <v>30</v>
      </c>
      <c r="G9" s="647">
        <v>27100</v>
      </c>
      <c r="H9" s="647">
        <v>1</v>
      </c>
      <c r="I9" s="647">
        <v>17088</v>
      </c>
      <c r="J9" s="648">
        <f t="shared" si="1"/>
        <v>37</v>
      </c>
      <c r="K9" s="646">
        <f t="shared" si="1"/>
        <v>80993</v>
      </c>
      <c r="L9" s="740"/>
    </row>
    <row r="10" spans="1:12" s="201" customFormat="1" ht="18" customHeight="1">
      <c r="A10" s="638" t="s">
        <v>92</v>
      </c>
      <c r="B10" s="613" t="s">
        <v>323</v>
      </c>
      <c r="C10" s="616">
        <v>65</v>
      </c>
      <c r="D10" s="642">
        <v>0</v>
      </c>
      <c r="E10" s="642">
        <v>0</v>
      </c>
      <c r="F10" s="644">
        <v>0</v>
      </c>
      <c r="G10" s="649">
        <v>0</v>
      </c>
      <c r="H10" s="647">
        <v>13</v>
      </c>
      <c r="I10" s="647">
        <v>349</v>
      </c>
      <c r="J10" s="645">
        <f t="shared" si="1"/>
        <v>13</v>
      </c>
      <c r="K10" s="646">
        <f t="shared" si="1"/>
        <v>349</v>
      </c>
      <c r="L10" s="740"/>
    </row>
    <row r="11" spans="1:12" ht="18" customHeight="1">
      <c r="A11" s="638" t="s">
        <v>86</v>
      </c>
      <c r="B11" s="614">
        <v>130935</v>
      </c>
      <c r="C11" s="614">
        <v>18224</v>
      </c>
      <c r="D11" s="642">
        <v>0</v>
      </c>
      <c r="E11" s="642">
        <v>0</v>
      </c>
      <c r="F11" s="495">
        <v>1203</v>
      </c>
      <c r="G11" s="495">
        <v>1627</v>
      </c>
      <c r="H11" s="644">
        <v>0</v>
      </c>
      <c r="I11" s="649">
        <v>0</v>
      </c>
      <c r="J11" s="579">
        <f t="shared" si="1"/>
        <v>1203</v>
      </c>
      <c r="K11" s="505">
        <f t="shared" si="1"/>
        <v>1627</v>
      </c>
      <c r="L11" s="740"/>
    </row>
    <row r="12" spans="1:12" s="201" customFormat="1" ht="18" customHeight="1">
      <c r="A12" s="638" t="s">
        <v>105</v>
      </c>
      <c r="B12" s="616">
        <v>961084</v>
      </c>
      <c r="C12" s="614">
        <v>6175</v>
      </c>
      <c r="D12" s="647">
        <v>172586</v>
      </c>
      <c r="E12" s="643">
        <v>601</v>
      </c>
      <c r="F12" s="647">
        <v>161032</v>
      </c>
      <c r="G12" s="647">
        <v>879</v>
      </c>
      <c r="H12" s="647">
        <v>263462</v>
      </c>
      <c r="I12" s="647">
        <v>3410</v>
      </c>
      <c r="J12" s="579">
        <f aca="true" t="shared" si="2" ref="J12:J24">D12+F12+H12</f>
        <v>597080</v>
      </c>
      <c r="K12" s="646">
        <f aca="true" t="shared" si="3" ref="K12:K25">E12+G12+I12</f>
        <v>4890</v>
      </c>
      <c r="L12" s="740"/>
    </row>
    <row r="13" spans="1:12" s="201" customFormat="1" ht="18" customHeight="1">
      <c r="A13" s="638" t="s">
        <v>148</v>
      </c>
      <c r="B13" s="613" t="s">
        <v>323</v>
      </c>
      <c r="C13" s="617">
        <v>105</v>
      </c>
      <c r="D13" s="642">
        <v>0</v>
      </c>
      <c r="E13" s="643">
        <v>220</v>
      </c>
      <c r="F13" s="644">
        <v>0</v>
      </c>
      <c r="G13" s="495">
        <v>28</v>
      </c>
      <c r="H13" s="644">
        <v>0</v>
      </c>
      <c r="I13" s="649">
        <v>0</v>
      </c>
      <c r="J13" s="645">
        <f>D13+F13+H13</f>
        <v>0</v>
      </c>
      <c r="K13" s="646">
        <f t="shared" si="3"/>
        <v>248</v>
      </c>
      <c r="L13" s="740"/>
    </row>
    <row r="14" spans="1:12" s="201" customFormat="1" ht="18" customHeight="1">
      <c r="A14" s="638" t="s">
        <v>76</v>
      </c>
      <c r="B14" s="614">
        <v>20463</v>
      </c>
      <c r="C14" s="614">
        <v>84425</v>
      </c>
      <c r="D14" s="642">
        <v>0</v>
      </c>
      <c r="E14" s="643">
        <v>20188</v>
      </c>
      <c r="F14" s="647">
        <v>1451</v>
      </c>
      <c r="G14" s="647">
        <v>635</v>
      </c>
      <c r="H14" s="647">
        <v>1313</v>
      </c>
      <c r="I14" s="649">
        <v>0</v>
      </c>
      <c r="J14" s="579">
        <f t="shared" si="2"/>
        <v>2764</v>
      </c>
      <c r="K14" s="646">
        <f t="shared" si="3"/>
        <v>20823</v>
      </c>
      <c r="L14" s="740"/>
    </row>
    <row r="15" spans="1:12" s="201" customFormat="1" ht="18" customHeight="1">
      <c r="A15" s="650" t="s">
        <v>24</v>
      </c>
      <c r="B15" s="614">
        <v>1038232</v>
      </c>
      <c r="C15" s="614">
        <v>245632</v>
      </c>
      <c r="D15" s="647">
        <v>240531</v>
      </c>
      <c r="E15" s="643">
        <v>56802</v>
      </c>
      <c r="F15" s="647">
        <v>484118</v>
      </c>
      <c r="G15" s="647">
        <v>47128</v>
      </c>
      <c r="H15" s="647">
        <v>82067</v>
      </c>
      <c r="I15" s="647">
        <v>32662</v>
      </c>
      <c r="J15" s="579">
        <f t="shared" si="2"/>
        <v>806716</v>
      </c>
      <c r="K15" s="646">
        <f t="shared" si="3"/>
        <v>136592</v>
      </c>
      <c r="L15" s="740"/>
    </row>
    <row r="16" spans="1:12" ht="18" customHeight="1">
      <c r="A16" s="650" t="s">
        <v>192</v>
      </c>
      <c r="B16" s="642">
        <v>0</v>
      </c>
      <c r="C16" s="642">
        <v>0</v>
      </c>
      <c r="D16" s="642">
        <v>0</v>
      </c>
      <c r="E16" s="642">
        <v>0</v>
      </c>
      <c r="F16" s="642">
        <v>0</v>
      </c>
      <c r="G16" s="642">
        <v>0</v>
      </c>
      <c r="H16" s="642">
        <v>0</v>
      </c>
      <c r="I16" s="642">
        <v>0</v>
      </c>
      <c r="J16" s="645">
        <f>D16+F16+H16</f>
        <v>0</v>
      </c>
      <c r="K16" s="645">
        <f t="shared" si="3"/>
        <v>0</v>
      </c>
      <c r="L16" s="740"/>
    </row>
    <row r="17" spans="1:12" s="201" customFormat="1" ht="18" customHeight="1">
      <c r="A17" s="638" t="s">
        <v>182</v>
      </c>
      <c r="B17" s="558">
        <v>657168</v>
      </c>
      <c r="C17" s="614">
        <v>3451260</v>
      </c>
      <c r="D17" s="647">
        <v>128162</v>
      </c>
      <c r="E17" s="643">
        <v>711590</v>
      </c>
      <c r="F17" s="647">
        <v>157950</v>
      </c>
      <c r="G17" s="647">
        <v>1012399</v>
      </c>
      <c r="H17" s="647">
        <v>133763</v>
      </c>
      <c r="I17" s="647">
        <v>989907</v>
      </c>
      <c r="J17" s="579">
        <f t="shared" si="2"/>
        <v>419875</v>
      </c>
      <c r="K17" s="646">
        <f t="shared" si="3"/>
        <v>2713896</v>
      </c>
      <c r="L17" s="740"/>
    </row>
    <row r="18" spans="1:12" s="201" customFormat="1" ht="18" customHeight="1">
      <c r="A18" s="638" t="s">
        <v>65</v>
      </c>
      <c r="B18" s="558">
        <v>88543</v>
      </c>
      <c r="C18" s="614">
        <v>24672</v>
      </c>
      <c r="D18" s="647">
        <v>458</v>
      </c>
      <c r="E18" s="643">
        <v>717</v>
      </c>
      <c r="F18" s="647">
        <v>768</v>
      </c>
      <c r="G18" s="605">
        <v>422</v>
      </c>
      <c r="H18" s="495">
        <v>1388</v>
      </c>
      <c r="I18" s="495">
        <v>2121</v>
      </c>
      <c r="J18" s="579">
        <f t="shared" si="2"/>
        <v>2614</v>
      </c>
      <c r="K18" s="646">
        <f t="shared" si="3"/>
        <v>3260</v>
      </c>
      <c r="L18" s="740"/>
    </row>
    <row r="19" spans="1:12" s="201" customFormat="1" ht="18" customHeight="1">
      <c r="A19" s="638" t="s">
        <v>80</v>
      </c>
      <c r="B19" s="613" t="s">
        <v>323</v>
      </c>
      <c r="C19" s="614">
        <v>39204</v>
      </c>
      <c r="D19" s="647">
        <v>427</v>
      </c>
      <c r="E19" s="643">
        <v>893</v>
      </c>
      <c r="F19" s="495">
        <v>15</v>
      </c>
      <c r="G19" s="647">
        <v>1516</v>
      </c>
      <c r="H19" s="644">
        <v>0</v>
      </c>
      <c r="I19" s="647">
        <v>2188</v>
      </c>
      <c r="J19" s="579">
        <f t="shared" si="2"/>
        <v>442</v>
      </c>
      <c r="K19" s="646">
        <f t="shared" si="3"/>
        <v>4597</v>
      </c>
      <c r="L19" s="740"/>
    </row>
    <row r="20" spans="1:12" s="201" customFormat="1" ht="18" customHeight="1">
      <c r="A20" s="638" t="s">
        <v>25</v>
      </c>
      <c r="B20" s="558">
        <v>575804</v>
      </c>
      <c r="C20" s="614">
        <v>769147</v>
      </c>
      <c r="D20" s="651">
        <v>92318</v>
      </c>
      <c r="E20" s="643">
        <v>177717</v>
      </c>
      <c r="F20" s="647">
        <v>27916</v>
      </c>
      <c r="G20" s="647">
        <v>235406</v>
      </c>
      <c r="H20" s="647">
        <v>15178</v>
      </c>
      <c r="I20" s="647">
        <v>214753</v>
      </c>
      <c r="J20" s="579">
        <f t="shared" si="2"/>
        <v>135412</v>
      </c>
      <c r="K20" s="646">
        <f t="shared" si="3"/>
        <v>627876</v>
      </c>
      <c r="L20" s="740"/>
    </row>
    <row r="21" spans="1:12" ht="18" customHeight="1">
      <c r="A21" s="638" t="s">
        <v>81</v>
      </c>
      <c r="B21" s="616">
        <v>14</v>
      </c>
      <c r="C21" s="642">
        <v>0</v>
      </c>
      <c r="D21" s="642">
        <v>0</v>
      </c>
      <c r="E21" s="642">
        <v>0</v>
      </c>
      <c r="F21" s="642">
        <v>0</v>
      </c>
      <c r="G21" s="642">
        <v>0</v>
      </c>
      <c r="H21" s="642">
        <v>0</v>
      </c>
      <c r="I21" s="642">
        <v>0</v>
      </c>
      <c r="J21" s="645">
        <f>D21+F21+H21</f>
        <v>0</v>
      </c>
      <c r="K21" s="645">
        <f t="shared" si="3"/>
        <v>0</v>
      </c>
      <c r="L21" s="740"/>
    </row>
    <row r="22" spans="1:12" s="201" customFormat="1" ht="18" customHeight="1">
      <c r="A22" s="638" t="s">
        <v>82</v>
      </c>
      <c r="B22" s="558">
        <v>298708</v>
      </c>
      <c r="C22" s="614">
        <v>188</v>
      </c>
      <c r="D22" s="647">
        <v>114459</v>
      </c>
      <c r="E22" s="642">
        <v>0</v>
      </c>
      <c r="F22" s="647">
        <v>59900</v>
      </c>
      <c r="G22" s="642">
        <v>0</v>
      </c>
      <c r="H22" s="647">
        <v>54067</v>
      </c>
      <c r="I22" s="647">
        <v>169</v>
      </c>
      <c r="J22" s="579">
        <f t="shared" si="2"/>
        <v>228426</v>
      </c>
      <c r="K22" s="646">
        <f t="shared" si="3"/>
        <v>169</v>
      </c>
      <c r="L22" s="740"/>
    </row>
    <row r="23" spans="1:12" s="201" customFormat="1" ht="18" customHeight="1">
      <c r="A23" s="638" t="s">
        <v>27</v>
      </c>
      <c r="B23" s="616">
        <v>45666</v>
      </c>
      <c r="C23" s="614">
        <v>49647</v>
      </c>
      <c r="D23" s="647">
        <v>105</v>
      </c>
      <c r="E23" s="643">
        <v>5222</v>
      </c>
      <c r="F23" s="647">
        <v>3076</v>
      </c>
      <c r="G23" s="647">
        <v>4065</v>
      </c>
      <c r="H23" s="647">
        <v>1</v>
      </c>
      <c r="I23" s="647">
        <v>5214</v>
      </c>
      <c r="J23" s="579">
        <f t="shared" si="2"/>
        <v>3182</v>
      </c>
      <c r="K23" s="646">
        <f t="shared" si="3"/>
        <v>14501</v>
      </c>
      <c r="L23" s="740"/>
    </row>
    <row r="24" spans="1:12" s="201" customFormat="1" ht="18" customHeight="1">
      <c r="A24" s="638" t="s">
        <v>83</v>
      </c>
      <c r="B24" s="614">
        <v>226488</v>
      </c>
      <c r="C24" s="614">
        <v>40730</v>
      </c>
      <c r="D24" s="647">
        <v>44060</v>
      </c>
      <c r="E24" s="643">
        <v>6303</v>
      </c>
      <c r="F24" s="647">
        <v>222</v>
      </c>
      <c r="G24" s="647">
        <v>1835</v>
      </c>
      <c r="H24" s="647">
        <v>478</v>
      </c>
      <c r="I24" s="647">
        <v>7380</v>
      </c>
      <c r="J24" s="579">
        <f t="shared" si="2"/>
        <v>44760</v>
      </c>
      <c r="K24" s="646">
        <f t="shared" si="3"/>
        <v>15518</v>
      </c>
      <c r="L24" s="740"/>
    </row>
    <row r="25" spans="1:12" s="201" customFormat="1" ht="18" customHeight="1">
      <c r="A25" s="639" t="s">
        <v>29</v>
      </c>
      <c r="B25" s="618">
        <v>125311</v>
      </c>
      <c r="C25" s="618">
        <v>21074</v>
      </c>
      <c r="D25" s="652">
        <v>3524</v>
      </c>
      <c r="E25" s="653">
        <v>4961</v>
      </c>
      <c r="F25" s="652">
        <v>1319</v>
      </c>
      <c r="G25" s="652">
        <v>19347</v>
      </c>
      <c r="H25" s="652">
        <v>44532</v>
      </c>
      <c r="I25" s="652">
        <v>11111</v>
      </c>
      <c r="J25" s="654">
        <f>D25+F25+H25</f>
        <v>49375</v>
      </c>
      <c r="K25" s="655">
        <f t="shared" si="3"/>
        <v>35419</v>
      </c>
      <c r="L25" s="740"/>
    </row>
    <row r="26" spans="1:11" ht="6.75" customHeight="1">
      <c r="A26" s="186"/>
      <c r="B26" s="202"/>
      <c r="C26" s="202"/>
      <c r="D26" s="203"/>
      <c r="E26" s="203"/>
      <c r="F26" s="203"/>
      <c r="G26" s="203"/>
      <c r="H26" s="203"/>
      <c r="I26" s="203"/>
      <c r="J26" s="574"/>
      <c r="K26" s="574"/>
    </row>
    <row r="27" spans="1:11" s="201" customFormat="1" ht="15.75" customHeight="1">
      <c r="A27" s="256" t="s">
        <v>249</v>
      </c>
      <c r="B27" s="256"/>
      <c r="C27" s="256"/>
      <c r="D27" s="186"/>
      <c r="E27" s="186"/>
      <c r="F27" s="186"/>
      <c r="G27" s="186"/>
      <c r="H27" s="186"/>
      <c r="I27" s="186"/>
      <c r="J27" s="575"/>
      <c r="K27" s="575"/>
    </row>
    <row r="28" spans="1:11" s="201" customFormat="1" ht="12.75" customHeight="1">
      <c r="A28" s="185"/>
      <c r="B28" s="186"/>
      <c r="C28" s="186"/>
      <c r="D28" s="186"/>
      <c r="E28" s="186"/>
      <c r="F28" s="186"/>
      <c r="G28" s="186"/>
      <c r="H28" s="186"/>
      <c r="I28" s="186"/>
      <c r="J28" s="575"/>
      <c r="K28" s="575"/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7.5" customHeight="1"/>
  </sheetData>
  <sheetProtection/>
  <mergeCells count="8">
    <mergeCell ref="L1:L25"/>
    <mergeCell ref="A4:A6"/>
    <mergeCell ref="F5:G5"/>
    <mergeCell ref="D4:K4"/>
    <mergeCell ref="D5:E5"/>
    <mergeCell ref="B4:C5"/>
    <mergeCell ref="J5:K5"/>
    <mergeCell ref="H5:I5"/>
  </mergeCells>
  <printOptions/>
  <pageMargins left="0.49" right="0.17" top="0.66" bottom="0.5" header="0.42" footer="0.16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L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140625" style="0" customWidth="1"/>
    <col min="2" max="9" width="11.57421875" style="0" customWidth="1"/>
    <col min="10" max="11" width="11.57421875" style="1" customWidth="1"/>
    <col min="12" max="12" width="3.8515625" style="0" customWidth="1"/>
  </cols>
  <sheetData>
    <row r="1" spans="1:12" ht="18.75">
      <c r="A1" s="68" t="s">
        <v>312</v>
      </c>
      <c r="B1" s="219"/>
      <c r="C1" s="219"/>
      <c r="D1" s="220"/>
      <c r="E1" s="220"/>
      <c r="F1" s="220"/>
      <c r="G1" s="220"/>
      <c r="H1" s="220"/>
      <c r="I1" s="220"/>
      <c r="J1" s="576"/>
      <c r="K1" s="576"/>
      <c r="L1" s="740" t="s">
        <v>247</v>
      </c>
    </row>
    <row r="2" spans="1:12" ht="12.75">
      <c r="A2" s="199"/>
      <c r="B2" s="219"/>
      <c r="C2" s="219"/>
      <c r="D2" s="221"/>
      <c r="E2" s="221"/>
      <c r="F2" s="221"/>
      <c r="G2" s="221"/>
      <c r="H2" s="221"/>
      <c r="I2" s="221"/>
      <c r="J2" s="768" t="s">
        <v>144</v>
      </c>
      <c r="K2" s="768"/>
      <c r="L2" s="740"/>
    </row>
    <row r="3" spans="1:12" ht="14.25">
      <c r="A3" s="747" t="s">
        <v>72</v>
      </c>
      <c r="B3" s="763" t="s">
        <v>309</v>
      </c>
      <c r="C3" s="764"/>
      <c r="D3" s="767" t="s">
        <v>285</v>
      </c>
      <c r="E3" s="716"/>
      <c r="F3" s="716"/>
      <c r="G3" s="716"/>
      <c r="H3" s="716"/>
      <c r="I3" s="716"/>
      <c r="J3" s="716"/>
      <c r="K3" s="717"/>
      <c r="L3" s="740"/>
    </row>
    <row r="4" spans="1:12" ht="12.75">
      <c r="A4" s="748"/>
      <c r="B4" s="765"/>
      <c r="C4" s="766"/>
      <c r="D4" s="769" t="s">
        <v>0</v>
      </c>
      <c r="E4" s="769"/>
      <c r="F4" s="769" t="s">
        <v>1</v>
      </c>
      <c r="G4" s="769"/>
      <c r="H4" s="769" t="s">
        <v>2</v>
      </c>
      <c r="I4" s="769"/>
      <c r="J4" s="757" t="s">
        <v>447</v>
      </c>
      <c r="K4" s="758"/>
      <c r="L4" s="740"/>
    </row>
    <row r="5" spans="1:12" ht="26.25">
      <c r="A5" s="749"/>
      <c r="B5" s="428" t="s">
        <v>191</v>
      </c>
      <c r="C5" s="69" t="s">
        <v>284</v>
      </c>
      <c r="D5" s="428" t="s">
        <v>191</v>
      </c>
      <c r="E5" s="69" t="s">
        <v>284</v>
      </c>
      <c r="F5" s="428" t="s">
        <v>191</v>
      </c>
      <c r="G5" s="69" t="s">
        <v>284</v>
      </c>
      <c r="H5" s="428" t="s">
        <v>191</v>
      </c>
      <c r="I5" s="69" t="s">
        <v>284</v>
      </c>
      <c r="J5" s="577" t="s">
        <v>191</v>
      </c>
      <c r="K5" s="567" t="s">
        <v>445</v>
      </c>
      <c r="L5" s="740"/>
    </row>
    <row r="6" spans="1:12" ht="25.5" customHeight="1">
      <c r="A6" s="660" t="s">
        <v>64</v>
      </c>
      <c r="B6" s="505">
        <f aca="true" t="shared" si="0" ref="B6:I6">SUM(B7:B19)</f>
        <v>12656576</v>
      </c>
      <c r="C6" s="505">
        <f t="shared" si="0"/>
        <v>5846191</v>
      </c>
      <c r="D6" s="621">
        <f t="shared" si="0"/>
        <v>2829084</v>
      </c>
      <c r="E6" s="621">
        <f t="shared" si="0"/>
        <v>1367436</v>
      </c>
      <c r="F6" s="621">
        <f t="shared" si="0"/>
        <v>3067021</v>
      </c>
      <c r="G6" s="621">
        <f t="shared" si="0"/>
        <v>1671560</v>
      </c>
      <c r="H6" s="621">
        <f t="shared" si="0"/>
        <v>2594216</v>
      </c>
      <c r="I6" s="621">
        <f t="shared" si="0"/>
        <v>1751371</v>
      </c>
      <c r="J6" s="621">
        <f>D6+F6+H6</f>
        <v>8490321</v>
      </c>
      <c r="K6" s="621">
        <f>E6+G6+I6</f>
        <v>4790367</v>
      </c>
      <c r="L6" s="740"/>
    </row>
    <row r="7" spans="1:12" ht="25.5" customHeight="1">
      <c r="A7" s="661" t="s">
        <v>73</v>
      </c>
      <c r="B7" s="609">
        <v>574</v>
      </c>
      <c r="C7" s="656">
        <v>16797</v>
      </c>
      <c r="D7" s="662">
        <v>0</v>
      </c>
      <c r="E7" s="388">
        <v>1209</v>
      </c>
      <c r="F7" s="662">
        <v>0</v>
      </c>
      <c r="G7" s="388">
        <v>6731</v>
      </c>
      <c r="H7" s="662">
        <v>0</v>
      </c>
      <c r="I7" s="389">
        <v>43712</v>
      </c>
      <c r="J7" s="663">
        <f>D7+F7+H7</f>
        <v>0</v>
      </c>
      <c r="K7" s="570">
        <f>E7+G7+I7</f>
        <v>51652</v>
      </c>
      <c r="L7" s="740"/>
    </row>
    <row r="8" spans="1:12" ht="25.5" customHeight="1">
      <c r="A8" s="661" t="s">
        <v>84</v>
      </c>
      <c r="B8" s="605">
        <v>51269</v>
      </c>
      <c r="C8" s="605">
        <v>6735</v>
      </c>
      <c r="D8" s="388">
        <v>5843</v>
      </c>
      <c r="E8" s="389">
        <v>460</v>
      </c>
      <c r="F8" s="388">
        <v>5759</v>
      </c>
      <c r="G8" s="388">
        <v>1004</v>
      </c>
      <c r="H8" s="388">
        <v>1809</v>
      </c>
      <c r="I8" s="388">
        <v>1434</v>
      </c>
      <c r="J8" s="570">
        <f>D8+F8+H8</f>
        <v>13411</v>
      </c>
      <c r="K8" s="570">
        <f aca="true" t="shared" si="1" ref="K8:K18">E8+G8+I8</f>
        <v>2898</v>
      </c>
      <c r="L8" s="740"/>
    </row>
    <row r="9" spans="1:12" ht="25.5" customHeight="1">
      <c r="A9" s="661" t="s">
        <v>85</v>
      </c>
      <c r="B9" s="657">
        <v>130935</v>
      </c>
      <c r="C9" s="658">
        <v>18224</v>
      </c>
      <c r="D9" s="642">
        <v>0</v>
      </c>
      <c r="E9" s="642">
        <v>0</v>
      </c>
      <c r="F9" s="506">
        <v>1203</v>
      </c>
      <c r="G9" s="506">
        <v>1627</v>
      </c>
      <c r="H9" s="662">
        <v>0</v>
      </c>
      <c r="I9" s="662">
        <v>0</v>
      </c>
      <c r="J9" s="570">
        <f aca="true" t="shared" si="2" ref="J9:J18">D9+F9+H9</f>
        <v>1203</v>
      </c>
      <c r="K9" s="570">
        <f t="shared" si="1"/>
        <v>1627</v>
      </c>
      <c r="L9" s="740"/>
    </row>
    <row r="10" spans="1:12" ht="25.5" customHeight="1">
      <c r="A10" s="661" t="s">
        <v>77</v>
      </c>
      <c r="B10" s="658">
        <v>14034</v>
      </c>
      <c r="C10" s="606">
        <v>28115</v>
      </c>
      <c r="D10" s="388">
        <v>2653</v>
      </c>
      <c r="E10" s="389">
        <v>2689</v>
      </c>
      <c r="F10" s="388">
        <v>1582</v>
      </c>
      <c r="G10" s="388">
        <v>6333</v>
      </c>
      <c r="H10" s="388">
        <v>545</v>
      </c>
      <c r="I10" s="388">
        <v>5823</v>
      </c>
      <c r="J10" s="570">
        <f t="shared" si="2"/>
        <v>4780</v>
      </c>
      <c r="K10" s="570">
        <f t="shared" si="1"/>
        <v>14845</v>
      </c>
      <c r="L10" s="740"/>
    </row>
    <row r="11" spans="1:12" ht="25.5" customHeight="1">
      <c r="A11" s="661" t="s">
        <v>182</v>
      </c>
      <c r="B11" s="604">
        <v>657168</v>
      </c>
      <c r="C11" s="602">
        <v>3451260</v>
      </c>
      <c r="D11" s="388">
        <v>128162</v>
      </c>
      <c r="E11" s="389">
        <v>711590</v>
      </c>
      <c r="F11" s="388">
        <v>157950</v>
      </c>
      <c r="G11" s="388">
        <v>1012399</v>
      </c>
      <c r="H11" s="388">
        <v>133763</v>
      </c>
      <c r="I11" s="388">
        <v>989907</v>
      </c>
      <c r="J11" s="570">
        <f t="shared" si="2"/>
        <v>419875</v>
      </c>
      <c r="K11" s="570">
        <f t="shared" si="1"/>
        <v>2713896</v>
      </c>
      <c r="L11" s="740"/>
    </row>
    <row r="12" spans="1:12" ht="25.5" customHeight="1">
      <c r="A12" s="661" t="s">
        <v>65</v>
      </c>
      <c r="B12" s="604">
        <v>88543</v>
      </c>
      <c r="C12" s="605">
        <v>24672</v>
      </c>
      <c r="D12" s="388">
        <v>458</v>
      </c>
      <c r="E12" s="389">
        <v>717</v>
      </c>
      <c r="F12" s="388">
        <v>768</v>
      </c>
      <c r="G12" s="495">
        <v>422</v>
      </c>
      <c r="H12" s="495">
        <v>1388</v>
      </c>
      <c r="I12" s="495">
        <v>2121</v>
      </c>
      <c r="J12" s="570">
        <f t="shared" si="2"/>
        <v>2614</v>
      </c>
      <c r="K12" s="570">
        <f t="shared" si="1"/>
        <v>3260</v>
      </c>
      <c r="L12" s="740"/>
    </row>
    <row r="13" spans="1:12" ht="25.5" customHeight="1">
      <c r="A13" s="661" t="s">
        <v>78</v>
      </c>
      <c r="B13" s="605">
        <v>189663</v>
      </c>
      <c r="C13" s="605">
        <v>51371</v>
      </c>
      <c r="D13" s="388">
        <v>170269</v>
      </c>
      <c r="E13" s="389">
        <v>5557</v>
      </c>
      <c r="F13" s="388">
        <v>23072</v>
      </c>
      <c r="G13" s="388">
        <v>10577</v>
      </c>
      <c r="H13" s="388">
        <v>27952</v>
      </c>
      <c r="I13" s="388">
        <v>29864</v>
      </c>
      <c r="J13" s="570">
        <f t="shared" si="2"/>
        <v>221293</v>
      </c>
      <c r="K13" s="570">
        <f t="shared" si="1"/>
        <v>45998</v>
      </c>
      <c r="L13" s="740"/>
    </row>
    <row r="14" spans="1:12" ht="25.5" customHeight="1">
      <c r="A14" s="661" t="s">
        <v>79</v>
      </c>
      <c r="B14" s="605">
        <v>22219</v>
      </c>
      <c r="C14" s="605">
        <v>2579</v>
      </c>
      <c r="D14" s="388">
        <v>6771</v>
      </c>
      <c r="E14" s="642">
        <v>0</v>
      </c>
      <c r="F14" s="664">
        <v>17175</v>
      </c>
      <c r="G14" s="664">
        <v>323</v>
      </c>
      <c r="H14" s="664">
        <v>6375</v>
      </c>
      <c r="I14" s="664">
        <v>1301</v>
      </c>
      <c r="J14" s="570">
        <f t="shared" si="2"/>
        <v>30321</v>
      </c>
      <c r="K14" s="570">
        <f t="shared" si="1"/>
        <v>1624</v>
      </c>
      <c r="L14" s="740"/>
    </row>
    <row r="15" spans="1:12" ht="25.5" customHeight="1">
      <c r="A15" s="661" t="s">
        <v>170</v>
      </c>
      <c r="B15" s="659">
        <v>10722719</v>
      </c>
      <c r="C15" s="605">
        <v>2145523</v>
      </c>
      <c r="D15" s="388">
        <v>2349280</v>
      </c>
      <c r="E15" s="389">
        <v>620130</v>
      </c>
      <c r="F15" s="388">
        <v>2787989</v>
      </c>
      <c r="G15" s="388">
        <v>605616</v>
      </c>
      <c r="H15" s="388">
        <v>2316468</v>
      </c>
      <c r="I15" s="388">
        <v>654494</v>
      </c>
      <c r="J15" s="570">
        <f t="shared" si="2"/>
        <v>7453737</v>
      </c>
      <c r="K15" s="570">
        <f t="shared" si="1"/>
        <v>1880240</v>
      </c>
      <c r="L15" s="740"/>
    </row>
    <row r="16" spans="1:12" ht="25.5" customHeight="1">
      <c r="A16" s="661" t="s">
        <v>82</v>
      </c>
      <c r="B16" s="604">
        <v>298708</v>
      </c>
      <c r="C16" s="605">
        <v>188</v>
      </c>
      <c r="D16" s="388">
        <v>114459</v>
      </c>
      <c r="E16" s="662">
        <v>0</v>
      </c>
      <c r="F16" s="664">
        <v>59900</v>
      </c>
      <c r="G16" s="662">
        <v>0</v>
      </c>
      <c r="H16" s="388">
        <v>54067</v>
      </c>
      <c r="I16" s="388">
        <v>169</v>
      </c>
      <c r="J16" s="570">
        <f t="shared" si="2"/>
        <v>228426</v>
      </c>
      <c r="K16" s="570">
        <f t="shared" si="1"/>
        <v>169</v>
      </c>
      <c r="L16" s="740"/>
    </row>
    <row r="17" spans="1:12" ht="25.5" customHeight="1">
      <c r="A17" s="661" t="s">
        <v>40</v>
      </c>
      <c r="B17" s="605">
        <v>128945</v>
      </c>
      <c r="C17" s="605">
        <v>38923</v>
      </c>
      <c r="D17" s="388">
        <v>3605</v>
      </c>
      <c r="E17" s="389">
        <v>13820</v>
      </c>
      <c r="F17" s="388">
        <v>10082</v>
      </c>
      <c r="G17" s="388">
        <v>5346</v>
      </c>
      <c r="H17" s="388">
        <v>6839</v>
      </c>
      <c r="I17" s="388">
        <v>4055</v>
      </c>
      <c r="J17" s="570">
        <f t="shared" si="2"/>
        <v>20526</v>
      </c>
      <c r="K17" s="570">
        <f t="shared" si="1"/>
        <v>23221</v>
      </c>
      <c r="L17" s="740"/>
    </row>
    <row r="18" spans="1:12" ht="25.5" customHeight="1">
      <c r="A18" s="661" t="s">
        <v>83</v>
      </c>
      <c r="B18" s="605">
        <v>226488</v>
      </c>
      <c r="C18" s="605">
        <v>40730</v>
      </c>
      <c r="D18" s="388">
        <v>44060</v>
      </c>
      <c r="E18" s="389">
        <v>6303</v>
      </c>
      <c r="F18" s="388">
        <v>222</v>
      </c>
      <c r="G18" s="388">
        <v>1835</v>
      </c>
      <c r="H18" s="388">
        <v>478</v>
      </c>
      <c r="I18" s="388">
        <v>7380</v>
      </c>
      <c r="J18" s="570">
        <f t="shared" si="2"/>
        <v>44760</v>
      </c>
      <c r="K18" s="570">
        <f t="shared" si="1"/>
        <v>15518</v>
      </c>
      <c r="L18" s="740"/>
    </row>
    <row r="19" spans="1:12" ht="25.5" customHeight="1">
      <c r="A19" s="665" t="s">
        <v>29</v>
      </c>
      <c r="B19" s="612">
        <v>125311</v>
      </c>
      <c r="C19" s="612">
        <v>21074</v>
      </c>
      <c r="D19" s="635">
        <v>3524</v>
      </c>
      <c r="E19" s="634">
        <v>4961</v>
      </c>
      <c r="F19" s="635">
        <v>1319</v>
      </c>
      <c r="G19" s="635">
        <v>19347</v>
      </c>
      <c r="H19" s="635">
        <v>44532</v>
      </c>
      <c r="I19" s="635">
        <v>11111</v>
      </c>
      <c r="J19" s="572">
        <f>D19+F19+H19</f>
        <v>49375</v>
      </c>
      <c r="K19" s="637">
        <f>E19+G19+I19</f>
        <v>35419</v>
      </c>
      <c r="L19" s="740"/>
    </row>
    <row r="20" spans="1:12" ht="12.75">
      <c r="A20" s="361"/>
      <c r="B20" s="361"/>
      <c r="C20" s="361"/>
      <c r="D20" s="361"/>
      <c r="E20" s="361"/>
      <c r="F20" s="361"/>
      <c r="G20" s="361"/>
      <c r="H20" s="361"/>
      <c r="I20" s="361"/>
      <c r="L20" s="740"/>
    </row>
    <row r="21" spans="1:12" s="201" customFormat="1" ht="15.75" customHeight="1">
      <c r="A21" s="256" t="s">
        <v>249</v>
      </c>
      <c r="B21" s="256"/>
      <c r="C21" s="256"/>
      <c r="D21" s="186"/>
      <c r="E21" s="186"/>
      <c r="F21" s="186"/>
      <c r="G21" s="186"/>
      <c r="H21" s="186"/>
      <c r="I21" s="186"/>
      <c r="J21" s="575"/>
      <c r="K21" s="575"/>
      <c r="L21" s="740"/>
    </row>
    <row r="22" ht="12.75">
      <c r="L22" s="740"/>
    </row>
  </sheetData>
  <sheetProtection/>
  <mergeCells count="9">
    <mergeCell ref="B3:C4"/>
    <mergeCell ref="D3:K3"/>
    <mergeCell ref="J4:K4"/>
    <mergeCell ref="L1:L22"/>
    <mergeCell ref="J2:K2"/>
    <mergeCell ref="A3:A5"/>
    <mergeCell ref="F4:G4"/>
    <mergeCell ref="D4:E4"/>
    <mergeCell ref="H4:I4"/>
  </mergeCells>
  <printOptions/>
  <pageMargins left="0.2" right="0.21" top="0.75" bottom="0.37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P3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44.421875" style="0" customWidth="1"/>
    <col min="2" max="2" width="8.28125" style="0" customWidth="1"/>
    <col min="3" max="3" width="7.8515625" style="0" customWidth="1"/>
    <col min="4" max="12" width="7.8515625" style="1" customWidth="1"/>
    <col min="13" max="13" width="6.7109375" style="0" customWidth="1"/>
    <col min="16" max="16" width="9.8515625" style="0" bestFit="1" customWidth="1"/>
  </cols>
  <sheetData>
    <row r="1" spans="1:13" ht="24.75" customHeight="1">
      <c r="A1" s="74" t="s">
        <v>260</v>
      </c>
      <c r="B1" s="3"/>
      <c r="C1" s="3"/>
      <c r="M1" s="688" t="s">
        <v>239</v>
      </c>
    </row>
    <row r="2" spans="1:13" ht="1.5" customHeight="1">
      <c r="A2" s="74"/>
      <c r="B2" s="3"/>
      <c r="C2" s="3"/>
      <c r="M2" s="688"/>
    </row>
    <row r="3" spans="1:13" ht="12" customHeight="1">
      <c r="A3" s="3"/>
      <c r="B3" s="3"/>
      <c r="C3" s="3"/>
      <c r="D3" s="52"/>
      <c r="E3" s="52"/>
      <c r="F3" s="52"/>
      <c r="G3" s="584"/>
      <c r="I3" s="52"/>
      <c r="J3" s="52"/>
      <c r="K3" s="52"/>
      <c r="L3" s="52" t="s">
        <v>440</v>
      </c>
      <c r="M3" s="688"/>
    </row>
    <row r="4" spans="1:13" ht="7.5" customHeight="1">
      <c r="A4" s="3"/>
      <c r="B4" s="12"/>
      <c r="C4" s="12"/>
      <c r="M4" s="688"/>
    </row>
    <row r="5" spans="1:13" ht="23.25" customHeight="1">
      <c r="A5" s="691" t="s">
        <v>111</v>
      </c>
      <c r="B5" s="691">
        <v>2007</v>
      </c>
      <c r="C5" s="691" t="s">
        <v>234</v>
      </c>
      <c r="D5" s="693" t="s">
        <v>234</v>
      </c>
      <c r="E5" s="694"/>
      <c r="F5" s="694"/>
      <c r="G5" s="694"/>
      <c r="H5" s="695"/>
      <c r="I5" s="693" t="s">
        <v>261</v>
      </c>
      <c r="J5" s="694"/>
      <c r="K5" s="694"/>
      <c r="L5" s="695"/>
      <c r="M5" s="688"/>
    </row>
    <row r="6" spans="1:13" ht="18" customHeight="1">
      <c r="A6" s="692"/>
      <c r="B6" s="692"/>
      <c r="C6" s="692"/>
      <c r="D6" s="54" t="s">
        <v>122</v>
      </c>
      <c r="E6" s="54" t="s">
        <v>123</v>
      </c>
      <c r="F6" s="54" t="s">
        <v>125</v>
      </c>
      <c r="G6" s="466" t="s">
        <v>447</v>
      </c>
      <c r="H6" s="54" t="s">
        <v>147</v>
      </c>
      <c r="I6" s="111" t="s">
        <v>0</v>
      </c>
      <c r="J6" s="111" t="s">
        <v>1</v>
      </c>
      <c r="K6" s="54" t="s">
        <v>125</v>
      </c>
      <c r="L6" s="467" t="s">
        <v>447</v>
      </c>
      <c r="M6" s="688"/>
    </row>
    <row r="7" spans="1:16" ht="30" customHeight="1">
      <c r="A7" s="109" t="s">
        <v>156</v>
      </c>
      <c r="B7" s="377">
        <v>64265</v>
      </c>
      <c r="C7" s="377">
        <f>D7+E7+F7+H7</f>
        <v>59015</v>
      </c>
      <c r="D7" s="163">
        <f>D8+D19+D20+D25+D26+D27+D28+'Table 3 cont''d'!D7+'Table 3 cont''d'!D8+'Table 3 cont''d'!D18</f>
        <v>12770</v>
      </c>
      <c r="E7" s="163">
        <f>E8+E19+E20+E25+E26+E27+E28+'Table 3 cont''d'!E7+'Table 3 cont''d'!E8+'Table 3 cont''d'!E18</f>
        <v>13396</v>
      </c>
      <c r="F7" s="163">
        <f>F8+F19+F20+F25+F26+F27+F28+'Table 3 cont''d'!F7+'Table 3 cont''d'!F8+'Table 3 cont''d'!F18</f>
        <v>15749</v>
      </c>
      <c r="G7" s="163">
        <f>G8+G19+G20+G25+G26+G27+G28+'Table 3 cont''d'!G7+'Table 3 cont''d'!G8+'Table 3 cont''d'!G18</f>
        <v>41915</v>
      </c>
      <c r="H7" s="163">
        <f>H8+H19+H20+H25+H26+H27+H28+'Table 3 cont''d'!H7+'Table 3 cont''d'!H8+'Table 3 cont''d'!H18</f>
        <v>17100</v>
      </c>
      <c r="I7" s="163">
        <f>I8+I19+I20+I25+I26+I27+I28+'Table 3 cont''d'!I7+'Table 3 cont''d'!I8+'Table 3 cont''d'!I18</f>
        <v>13006</v>
      </c>
      <c r="J7" s="163">
        <f>J8+J19+J20+J25+J26+J27+J28+'Table 3 cont''d'!J7+'Table 3 cont''d'!J8+'Table 3 cont''d'!J18</f>
        <v>13550</v>
      </c>
      <c r="K7" s="163">
        <f>K8+K19+K20+K25+K26+K27+K28+'Table 3 cont''d'!K7+'Table 3 cont''d'!K8+'Table 3 cont''d'!K18</f>
        <v>15078</v>
      </c>
      <c r="L7" s="163">
        <f>L8+L19+L20+L25+L26+L27+L28+'Table 3 cont''d'!L7+'Table 3 cont''d'!L8+'Table 3 cont''d'!L18</f>
        <v>41634</v>
      </c>
      <c r="M7" s="688"/>
      <c r="P7" s="490"/>
    </row>
    <row r="8" spans="1:13" ht="22.5" customHeight="1">
      <c r="A8" s="56" t="s">
        <v>37</v>
      </c>
      <c r="B8" s="338">
        <v>19666</v>
      </c>
      <c r="C8" s="267">
        <f>D8+E8+F8+H8</f>
        <v>18451</v>
      </c>
      <c r="D8" s="165">
        <v>3883</v>
      </c>
      <c r="E8" s="165">
        <v>2911</v>
      </c>
      <c r="F8" s="164">
        <v>5230</v>
      </c>
      <c r="G8" s="164">
        <f>D8+E8+F8</f>
        <v>12024</v>
      </c>
      <c r="H8" s="53">
        <v>6427</v>
      </c>
      <c r="I8" s="73">
        <v>4758</v>
      </c>
      <c r="J8" s="73">
        <v>3439</v>
      </c>
      <c r="K8" s="73">
        <v>5740</v>
      </c>
      <c r="L8" s="73">
        <f>I8+J8+K8</f>
        <v>13937</v>
      </c>
      <c r="M8" s="688"/>
    </row>
    <row r="9" spans="1:13" ht="12" customHeight="1">
      <c r="A9" s="58" t="s">
        <v>215</v>
      </c>
      <c r="B9" s="338"/>
      <c r="C9" s="267"/>
      <c r="D9" s="168"/>
      <c r="E9" s="168"/>
      <c r="F9" s="312"/>
      <c r="G9" s="164"/>
      <c r="H9" s="164"/>
      <c r="I9" s="165"/>
      <c r="J9" s="165"/>
      <c r="K9" s="165"/>
      <c r="L9" s="165"/>
      <c r="M9" s="688"/>
    </row>
    <row r="10" spans="1:13" ht="15" customHeight="1">
      <c r="A10" s="7" t="s">
        <v>407</v>
      </c>
      <c r="B10" s="339"/>
      <c r="C10" s="236"/>
      <c r="D10" s="168"/>
      <c r="E10" s="168"/>
      <c r="F10" s="312"/>
      <c r="G10" s="164"/>
      <c r="H10" s="164"/>
      <c r="I10" s="165"/>
      <c r="J10" s="165"/>
      <c r="K10" s="165"/>
      <c r="L10" s="165"/>
      <c r="M10" s="688"/>
    </row>
    <row r="11" spans="1:13" s="60" customFormat="1" ht="15.75" customHeight="1">
      <c r="A11" s="59" t="s">
        <v>113</v>
      </c>
      <c r="B11" s="339">
        <v>442</v>
      </c>
      <c r="C11" s="666">
        <f>D11+E11+F11+H11</f>
        <v>427</v>
      </c>
      <c r="D11" s="167">
        <v>89</v>
      </c>
      <c r="E11" s="167">
        <v>18</v>
      </c>
      <c r="F11" s="341">
        <v>125</v>
      </c>
      <c r="G11" s="585">
        <f>D11+E11+F11</f>
        <v>232</v>
      </c>
      <c r="H11" s="379">
        <v>195</v>
      </c>
      <c r="I11" s="417">
        <v>111</v>
      </c>
      <c r="J11" s="417">
        <v>15</v>
      </c>
      <c r="K11" s="417">
        <v>123</v>
      </c>
      <c r="L11" s="516">
        <f>I11+J11+K11</f>
        <v>249</v>
      </c>
      <c r="M11" s="688"/>
    </row>
    <row r="12" spans="1:13" s="60" customFormat="1" ht="15" customHeight="1">
      <c r="A12" s="59" t="s">
        <v>114</v>
      </c>
      <c r="B12" s="339">
        <v>9578</v>
      </c>
      <c r="C12" s="236">
        <f>D12+E12+F12+H12</f>
        <v>8268</v>
      </c>
      <c r="D12" s="167">
        <v>1825</v>
      </c>
      <c r="E12" s="167">
        <v>499</v>
      </c>
      <c r="F12" s="341">
        <v>2303</v>
      </c>
      <c r="G12" s="585">
        <f>D12+E12+F12</f>
        <v>4627</v>
      </c>
      <c r="H12" s="379">
        <v>3641</v>
      </c>
      <c r="I12" s="417">
        <v>2152</v>
      </c>
      <c r="J12" s="417">
        <v>384</v>
      </c>
      <c r="K12" s="417">
        <v>2395</v>
      </c>
      <c r="L12" s="516">
        <f>I12+J12+K12</f>
        <v>4931</v>
      </c>
      <c r="M12" s="688"/>
    </row>
    <row r="13" spans="1:13" s="60" customFormat="1" ht="15" customHeight="1">
      <c r="A13" s="59" t="s">
        <v>408</v>
      </c>
      <c r="B13" s="339"/>
      <c r="C13" s="236"/>
      <c r="D13" s="167"/>
      <c r="E13" s="167"/>
      <c r="F13" s="341"/>
      <c r="G13" s="585"/>
      <c r="H13" s="341"/>
      <c r="I13" s="167"/>
      <c r="J13" s="167"/>
      <c r="K13" s="167"/>
      <c r="L13" s="516"/>
      <c r="M13" s="688"/>
    </row>
    <row r="14" spans="1:13" s="60" customFormat="1" ht="17.25" customHeight="1">
      <c r="A14" s="59" t="s">
        <v>115</v>
      </c>
      <c r="B14" s="339">
        <v>86184</v>
      </c>
      <c r="C14" s="236">
        <f>D14+E14+F14+H14</f>
        <v>83482</v>
      </c>
      <c r="D14" s="253">
        <v>17889</v>
      </c>
      <c r="E14" s="253">
        <v>25234</v>
      </c>
      <c r="F14" s="308">
        <v>20851</v>
      </c>
      <c r="G14" s="586">
        <f aca="true" t="shared" si="0" ref="G14:G32">D14+E14+F14</f>
        <v>63974</v>
      </c>
      <c r="H14" s="191">
        <v>19508</v>
      </c>
      <c r="I14" s="188">
        <v>18044</v>
      </c>
      <c r="J14" s="188">
        <v>21574</v>
      </c>
      <c r="K14" s="188">
        <v>25572</v>
      </c>
      <c r="L14" s="516">
        <f aca="true" t="shared" si="1" ref="L14:L32">I14+J14+K14</f>
        <v>65190</v>
      </c>
      <c r="M14" s="688"/>
    </row>
    <row r="15" spans="1:13" s="60" customFormat="1" ht="15" customHeight="1">
      <c r="A15" s="59" t="s">
        <v>114</v>
      </c>
      <c r="B15" s="339">
        <v>8172</v>
      </c>
      <c r="C15" s="236">
        <f>D15+E15+F15+H15</f>
        <v>7932</v>
      </c>
      <c r="D15" s="167">
        <v>1592</v>
      </c>
      <c r="E15" s="167">
        <v>1833</v>
      </c>
      <c r="F15" s="341">
        <v>2321</v>
      </c>
      <c r="G15" s="585">
        <f t="shared" si="0"/>
        <v>5746</v>
      </c>
      <c r="H15" s="379">
        <v>2186</v>
      </c>
      <c r="I15" s="417">
        <v>2048</v>
      </c>
      <c r="J15" s="417">
        <v>2394</v>
      </c>
      <c r="K15" s="417">
        <v>2418</v>
      </c>
      <c r="L15" s="516">
        <f t="shared" si="1"/>
        <v>6860</v>
      </c>
      <c r="M15" s="688"/>
    </row>
    <row r="16" spans="1:13" s="60" customFormat="1" ht="15" customHeight="1">
      <c r="A16" s="59" t="s">
        <v>409</v>
      </c>
      <c r="B16" s="339"/>
      <c r="C16" s="236"/>
      <c r="D16" s="167"/>
      <c r="E16" s="167"/>
      <c r="F16" s="341"/>
      <c r="G16" s="585"/>
      <c r="H16" s="341"/>
      <c r="I16" s="167"/>
      <c r="J16" s="167"/>
      <c r="K16" s="167"/>
      <c r="L16" s="516"/>
      <c r="M16" s="688"/>
    </row>
    <row r="17" spans="1:13" s="60" customFormat="1" ht="17.25" customHeight="1">
      <c r="A17" s="59" t="s">
        <v>286</v>
      </c>
      <c r="B17" s="438">
        <v>6894</v>
      </c>
      <c r="C17" s="439">
        <f>D17+E17+F17+H17</f>
        <v>8407</v>
      </c>
      <c r="D17" s="440">
        <v>2211</v>
      </c>
      <c r="E17" s="440">
        <v>2558</v>
      </c>
      <c r="F17" s="441">
        <v>1952</v>
      </c>
      <c r="G17" s="587">
        <f t="shared" si="0"/>
        <v>6721</v>
      </c>
      <c r="H17" s="195">
        <v>1686</v>
      </c>
      <c r="I17" s="188">
        <v>1921</v>
      </c>
      <c r="J17" s="188">
        <v>1710</v>
      </c>
      <c r="K17" s="188">
        <v>2080</v>
      </c>
      <c r="L17" s="516">
        <f t="shared" si="1"/>
        <v>5711</v>
      </c>
      <c r="M17" s="688"/>
    </row>
    <row r="18" spans="1:13" s="60" customFormat="1" ht="13.5">
      <c r="A18" s="59" t="s">
        <v>114</v>
      </c>
      <c r="B18" s="438">
        <v>795</v>
      </c>
      <c r="C18" s="439">
        <f>D18+E18+F18+H18</f>
        <v>949</v>
      </c>
      <c r="D18" s="442">
        <v>253</v>
      </c>
      <c r="E18" s="442">
        <v>296</v>
      </c>
      <c r="F18" s="443">
        <v>228</v>
      </c>
      <c r="G18" s="588">
        <f t="shared" si="0"/>
        <v>777</v>
      </c>
      <c r="H18" s="444">
        <v>172</v>
      </c>
      <c r="I18" s="417">
        <v>224</v>
      </c>
      <c r="J18" s="417">
        <v>226</v>
      </c>
      <c r="K18" s="417">
        <v>253</v>
      </c>
      <c r="L18" s="516">
        <f t="shared" si="1"/>
        <v>703</v>
      </c>
      <c r="M18" s="688"/>
    </row>
    <row r="19" spans="1:13" ht="24.75" customHeight="1">
      <c r="A19" s="95" t="s">
        <v>41</v>
      </c>
      <c r="B19" s="28">
        <v>467</v>
      </c>
      <c r="C19" s="235">
        <f>D19+E19+F19+H19</f>
        <v>599</v>
      </c>
      <c r="D19" s="193">
        <v>136</v>
      </c>
      <c r="E19" s="193">
        <v>126</v>
      </c>
      <c r="F19" s="193">
        <v>186</v>
      </c>
      <c r="G19" s="193">
        <f t="shared" si="0"/>
        <v>448</v>
      </c>
      <c r="H19" s="193">
        <v>151</v>
      </c>
      <c r="I19" s="193">
        <v>114</v>
      </c>
      <c r="J19" s="193">
        <v>163</v>
      </c>
      <c r="K19" s="193">
        <v>71</v>
      </c>
      <c r="L19" s="193">
        <f t="shared" si="1"/>
        <v>348</v>
      </c>
      <c r="M19" s="688"/>
    </row>
    <row r="20" spans="1:13" ht="24.75" customHeight="1">
      <c r="A20" s="95" t="s">
        <v>116</v>
      </c>
      <c r="B20" s="28">
        <v>857</v>
      </c>
      <c r="C20" s="235">
        <f>D20+E20+F20+H20</f>
        <v>971</v>
      </c>
      <c r="D20" s="193">
        <v>218</v>
      </c>
      <c r="E20" s="193">
        <v>276</v>
      </c>
      <c r="F20" s="193">
        <v>297</v>
      </c>
      <c r="G20" s="193">
        <f t="shared" si="0"/>
        <v>791</v>
      </c>
      <c r="H20" s="193">
        <v>180</v>
      </c>
      <c r="I20" s="193">
        <v>169</v>
      </c>
      <c r="J20" s="193">
        <v>232</v>
      </c>
      <c r="K20" s="193">
        <v>221</v>
      </c>
      <c r="L20" s="193">
        <f t="shared" si="1"/>
        <v>622</v>
      </c>
      <c r="M20" s="688"/>
    </row>
    <row r="21" spans="1:13" ht="12" customHeight="1">
      <c r="A21" s="58" t="s">
        <v>214</v>
      </c>
      <c r="B21" s="173"/>
      <c r="C21" s="165"/>
      <c r="D21" s="168"/>
      <c r="E21" s="168"/>
      <c r="F21" s="312"/>
      <c r="G21" s="164"/>
      <c r="H21" s="164"/>
      <c r="I21" s="165"/>
      <c r="J21" s="165"/>
      <c r="K21" s="165"/>
      <c r="L21" s="73"/>
      <c r="M21" s="688"/>
    </row>
    <row r="22" spans="1:13" ht="16.5" customHeight="1">
      <c r="A22" s="7" t="s">
        <v>410</v>
      </c>
      <c r="B22" s="260"/>
      <c r="C22" s="247"/>
      <c r="D22" s="247"/>
      <c r="E22" s="247"/>
      <c r="F22" s="166"/>
      <c r="G22" s="307"/>
      <c r="H22" s="307"/>
      <c r="I22" s="418"/>
      <c r="J22" s="418"/>
      <c r="K22" s="418"/>
      <c r="L22" s="73"/>
      <c r="M22" s="688"/>
    </row>
    <row r="23" spans="1:13" s="60" customFormat="1" ht="16.5" customHeight="1">
      <c r="A23" s="120" t="s">
        <v>115</v>
      </c>
      <c r="B23" s="215">
        <v>306</v>
      </c>
      <c r="C23" s="85">
        <f aca="true" t="shared" si="2" ref="C23:C28">D23+E23+F23+H23</f>
        <v>272</v>
      </c>
      <c r="D23" s="247">
        <v>80</v>
      </c>
      <c r="E23" s="247">
        <v>62</v>
      </c>
      <c r="F23" s="166">
        <v>48</v>
      </c>
      <c r="G23" s="307">
        <f t="shared" si="0"/>
        <v>190</v>
      </c>
      <c r="H23" s="38">
        <v>82</v>
      </c>
      <c r="I23" s="85">
        <v>65</v>
      </c>
      <c r="J23" s="85">
        <v>88</v>
      </c>
      <c r="K23" s="85">
        <v>42</v>
      </c>
      <c r="L23" s="92">
        <f t="shared" si="1"/>
        <v>195</v>
      </c>
      <c r="M23" s="688"/>
    </row>
    <row r="24" spans="1:13" s="60" customFormat="1" ht="16.5" customHeight="1">
      <c r="A24" s="120" t="s">
        <v>114</v>
      </c>
      <c r="B24" s="215">
        <v>111</v>
      </c>
      <c r="C24" s="85">
        <f t="shared" si="2"/>
        <v>103</v>
      </c>
      <c r="D24" s="247">
        <v>31</v>
      </c>
      <c r="E24" s="247">
        <v>23</v>
      </c>
      <c r="F24" s="166">
        <v>18</v>
      </c>
      <c r="G24" s="307">
        <f t="shared" si="0"/>
        <v>72</v>
      </c>
      <c r="H24" s="38">
        <v>31</v>
      </c>
      <c r="I24" s="85">
        <v>28</v>
      </c>
      <c r="J24" s="85">
        <v>28</v>
      </c>
      <c r="K24" s="85">
        <v>17</v>
      </c>
      <c r="L24" s="92">
        <f t="shared" si="1"/>
        <v>73</v>
      </c>
      <c r="M24" s="688"/>
    </row>
    <row r="25" spans="1:13" ht="15" customHeight="1">
      <c r="A25" s="19" t="s">
        <v>117</v>
      </c>
      <c r="B25" s="340">
        <v>91</v>
      </c>
      <c r="C25" s="93">
        <f t="shared" si="2"/>
        <v>20</v>
      </c>
      <c r="D25" s="262">
        <v>7</v>
      </c>
      <c r="E25" s="262">
        <v>4</v>
      </c>
      <c r="F25" s="309">
        <v>5</v>
      </c>
      <c r="G25" s="309">
        <f t="shared" si="0"/>
        <v>16</v>
      </c>
      <c r="H25" s="197">
        <v>4</v>
      </c>
      <c r="I25" s="198">
        <v>3</v>
      </c>
      <c r="J25" s="198">
        <v>4</v>
      </c>
      <c r="K25" s="198">
        <v>3</v>
      </c>
      <c r="L25" s="193">
        <f t="shared" si="1"/>
        <v>10</v>
      </c>
      <c r="M25" s="688"/>
    </row>
    <row r="26" spans="1:13" ht="24.75" customHeight="1">
      <c r="A26" s="95" t="s">
        <v>118</v>
      </c>
      <c r="B26" s="335">
        <v>52</v>
      </c>
      <c r="C26" s="193">
        <f t="shared" si="2"/>
        <v>50</v>
      </c>
      <c r="D26" s="170">
        <v>12</v>
      </c>
      <c r="E26" s="170">
        <v>20</v>
      </c>
      <c r="F26" s="169">
        <v>16</v>
      </c>
      <c r="G26" s="169">
        <f t="shared" si="0"/>
        <v>48</v>
      </c>
      <c r="H26" s="211">
        <v>2</v>
      </c>
      <c r="I26" s="193">
        <v>25</v>
      </c>
      <c r="J26" s="193">
        <v>52</v>
      </c>
      <c r="K26" s="193">
        <v>11</v>
      </c>
      <c r="L26" s="193">
        <f t="shared" si="1"/>
        <v>88</v>
      </c>
      <c r="M26" s="688"/>
    </row>
    <row r="27" spans="1:13" ht="24.75" customHeight="1">
      <c r="A27" s="95" t="s">
        <v>119</v>
      </c>
      <c r="B27" s="335">
        <v>1310</v>
      </c>
      <c r="C27" s="193">
        <f t="shared" si="2"/>
        <v>1765</v>
      </c>
      <c r="D27" s="170">
        <v>306</v>
      </c>
      <c r="E27" s="170">
        <v>372</v>
      </c>
      <c r="F27" s="169">
        <v>439</v>
      </c>
      <c r="G27" s="169">
        <f t="shared" si="0"/>
        <v>1117</v>
      </c>
      <c r="H27" s="211">
        <v>648</v>
      </c>
      <c r="I27" s="193">
        <v>307</v>
      </c>
      <c r="J27" s="193">
        <v>416</v>
      </c>
      <c r="K27" s="193">
        <v>585</v>
      </c>
      <c r="L27" s="193">
        <f t="shared" si="1"/>
        <v>1308</v>
      </c>
      <c r="M27" s="688"/>
    </row>
    <row r="28" spans="1:13" ht="29.25" customHeight="1">
      <c r="A28" s="61" t="s">
        <v>120</v>
      </c>
      <c r="B28" s="57">
        <v>5675</v>
      </c>
      <c r="C28" s="73">
        <f t="shared" si="2"/>
        <v>5255</v>
      </c>
      <c r="D28" s="165">
        <v>1144</v>
      </c>
      <c r="E28" s="165">
        <v>1400</v>
      </c>
      <c r="F28" s="164">
        <v>1392</v>
      </c>
      <c r="G28" s="164">
        <f t="shared" si="0"/>
        <v>3936</v>
      </c>
      <c r="H28" s="53">
        <v>1319</v>
      </c>
      <c r="I28" s="73">
        <v>1156</v>
      </c>
      <c r="J28" s="73">
        <v>1380</v>
      </c>
      <c r="K28" s="73">
        <v>1244</v>
      </c>
      <c r="L28" s="73">
        <f t="shared" si="1"/>
        <v>3780</v>
      </c>
      <c r="M28" s="688"/>
    </row>
    <row r="29" spans="1:13" ht="13.5" customHeight="1">
      <c r="A29" s="58" t="s">
        <v>215</v>
      </c>
      <c r="B29" s="57"/>
      <c r="C29" s="73"/>
      <c r="D29" s="168"/>
      <c r="E29" s="168"/>
      <c r="F29" s="312"/>
      <c r="G29" s="164"/>
      <c r="H29" s="164"/>
      <c r="I29" s="165"/>
      <c r="J29" s="165"/>
      <c r="K29" s="165"/>
      <c r="L29" s="193"/>
      <c r="M29" s="688"/>
    </row>
    <row r="30" spans="1:13" s="60" customFormat="1" ht="15" customHeight="1">
      <c r="A30" s="59" t="s">
        <v>412</v>
      </c>
      <c r="B30" s="215">
        <v>2738</v>
      </c>
      <c r="C30" s="85">
        <f>D30+E30+F30+H30</f>
        <v>2265</v>
      </c>
      <c r="D30" s="167">
        <v>548</v>
      </c>
      <c r="E30" s="167">
        <v>635</v>
      </c>
      <c r="F30" s="341">
        <v>533</v>
      </c>
      <c r="G30" s="585">
        <f t="shared" si="0"/>
        <v>1716</v>
      </c>
      <c r="H30" s="379">
        <v>549</v>
      </c>
      <c r="I30" s="417">
        <v>530</v>
      </c>
      <c r="J30" s="417">
        <v>571</v>
      </c>
      <c r="K30" s="417">
        <v>541</v>
      </c>
      <c r="L30" s="92">
        <f t="shared" si="1"/>
        <v>1642</v>
      </c>
      <c r="M30" s="688"/>
    </row>
    <row r="31" spans="1:13" s="60" customFormat="1" ht="15" customHeight="1">
      <c r="A31" s="59" t="s">
        <v>411</v>
      </c>
      <c r="B31" s="215">
        <v>1407</v>
      </c>
      <c r="C31" s="85">
        <f>D31+E31+F31+H31</f>
        <v>1237</v>
      </c>
      <c r="D31" s="167">
        <v>234</v>
      </c>
      <c r="E31" s="167">
        <v>329</v>
      </c>
      <c r="F31" s="341">
        <v>366</v>
      </c>
      <c r="G31" s="585">
        <f t="shared" si="0"/>
        <v>929</v>
      </c>
      <c r="H31" s="379">
        <v>308</v>
      </c>
      <c r="I31" s="417">
        <v>222</v>
      </c>
      <c r="J31" s="417">
        <v>323</v>
      </c>
      <c r="K31" s="417">
        <v>312</v>
      </c>
      <c r="L31" s="92">
        <f t="shared" si="1"/>
        <v>857</v>
      </c>
      <c r="M31" s="688"/>
    </row>
    <row r="32" spans="1:13" s="60" customFormat="1" ht="15" customHeight="1">
      <c r="A32" s="59" t="s">
        <v>413</v>
      </c>
      <c r="B32" s="215">
        <v>48</v>
      </c>
      <c r="C32" s="85">
        <f>D32+E32+F32+H32</f>
        <v>40</v>
      </c>
      <c r="D32" s="167">
        <v>8</v>
      </c>
      <c r="E32" s="167">
        <v>9</v>
      </c>
      <c r="F32" s="341">
        <v>10</v>
      </c>
      <c r="G32" s="585">
        <f t="shared" si="0"/>
        <v>27</v>
      </c>
      <c r="H32" s="379">
        <v>13</v>
      </c>
      <c r="I32" s="417">
        <v>7</v>
      </c>
      <c r="J32" s="417">
        <v>10</v>
      </c>
      <c r="K32" s="417">
        <v>8</v>
      </c>
      <c r="L32" s="92">
        <f t="shared" si="1"/>
        <v>25</v>
      </c>
      <c r="M32" s="688"/>
    </row>
    <row r="33" spans="1:13" ht="3" customHeight="1">
      <c r="A33" s="9"/>
      <c r="B33" s="261"/>
      <c r="C33" s="378"/>
      <c r="D33" s="257"/>
      <c r="E33" s="257"/>
      <c r="F33" s="342"/>
      <c r="G33" s="251"/>
      <c r="H33" s="251"/>
      <c r="I33" s="171"/>
      <c r="J33" s="171"/>
      <c r="K33" s="171"/>
      <c r="L33" s="171"/>
      <c r="M33" s="688"/>
    </row>
    <row r="34" spans="1:13" ht="0.75" customHeight="1" hidden="1">
      <c r="A34" s="13"/>
      <c r="B34" s="172"/>
      <c r="C34" s="172"/>
      <c r="D34" s="173"/>
      <c r="E34" s="173"/>
      <c r="F34" s="173"/>
      <c r="G34" s="173"/>
      <c r="H34" s="173"/>
      <c r="I34" s="173"/>
      <c r="J34" s="173"/>
      <c r="K34" s="173"/>
      <c r="L34" s="173"/>
      <c r="M34" s="688"/>
    </row>
    <row r="35" spans="1:13" ht="6" customHeight="1">
      <c r="A35" s="63"/>
      <c r="B35" s="174"/>
      <c r="C35" s="174"/>
      <c r="D35" s="175"/>
      <c r="E35" s="175"/>
      <c r="F35" s="175"/>
      <c r="G35" s="175"/>
      <c r="H35" s="175"/>
      <c r="I35" s="175"/>
      <c r="J35" s="175"/>
      <c r="K35" s="175"/>
      <c r="L35" s="175"/>
      <c r="M35" s="688"/>
    </row>
    <row r="36" spans="1:13" ht="14.25" customHeight="1">
      <c r="A36" s="82" t="s">
        <v>253</v>
      </c>
      <c r="B36" s="213" t="s">
        <v>205</v>
      </c>
      <c r="C36" s="213"/>
      <c r="M36" s="688"/>
    </row>
    <row r="37" spans="1:13" ht="11.25" customHeight="1">
      <c r="A37" s="79"/>
      <c r="M37" s="194"/>
    </row>
  </sheetData>
  <sheetProtection/>
  <mergeCells count="6">
    <mergeCell ref="A5:A6"/>
    <mergeCell ref="B5:B6"/>
    <mergeCell ref="D5:H5"/>
    <mergeCell ref="C5:C6"/>
    <mergeCell ref="M1:M36"/>
    <mergeCell ref="I5:L5"/>
  </mergeCells>
  <printOptions/>
  <pageMargins left="0.75" right="0.25" top="0.26" bottom="0.17" header="0.25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M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57421875" style="0" customWidth="1"/>
    <col min="2" max="6" width="8.140625" style="0" customWidth="1"/>
    <col min="7" max="7" width="8.140625" style="1" customWidth="1"/>
    <col min="8" max="11" width="8.140625" style="0" customWidth="1"/>
    <col min="12" max="12" width="8.140625" style="1" customWidth="1"/>
    <col min="13" max="13" width="6.7109375" style="0" customWidth="1"/>
  </cols>
  <sheetData>
    <row r="1" spans="1:13" ht="19.5" customHeight="1">
      <c r="A1" s="22" t="s">
        <v>262</v>
      </c>
      <c r="B1" s="3"/>
      <c r="C1" s="3"/>
      <c r="M1" s="696" t="s">
        <v>186</v>
      </c>
    </row>
    <row r="2" spans="1:13" ht="3.75" customHeight="1">
      <c r="A2" s="3"/>
      <c r="B2" s="3"/>
      <c r="C2" s="3"/>
      <c r="M2" s="697"/>
    </row>
    <row r="3" spans="1:13" ht="12" customHeight="1">
      <c r="A3" s="3"/>
      <c r="B3" s="3"/>
      <c r="C3" s="3"/>
      <c r="D3" s="52"/>
      <c r="E3" s="52"/>
      <c r="F3" s="52"/>
      <c r="G3" s="584"/>
      <c r="I3" s="52"/>
      <c r="J3" s="52"/>
      <c r="K3" s="52"/>
      <c r="L3" s="52" t="s">
        <v>440</v>
      </c>
      <c r="M3" s="697"/>
    </row>
    <row r="4" spans="1:13" ht="8.25" customHeight="1">
      <c r="A4" s="3"/>
      <c r="B4" s="142"/>
      <c r="C4" s="142"/>
      <c r="M4" s="697"/>
    </row>
    <row r="5" spans="1:13" ht="21.75" customHeight="1">
      <c r="A5" s="691" t="s">
        <v>111</v>
      </c>
      <c r="B5" s="691">
        <v>2007</v>
      </c>
      <c r="C5" s="691" t="s">
        <v>304</v>
      </c>
      <c r="D5" s="693" t="s">
        <v>234</v>
      </c>
      <c r="E5" s="694"/>
      <c r="F5" s="694"/>
      <c r="G5" s="694"/>
      <c r="H5" s="695"/>
      <c r="I5" s="693" t="s">
        <v>261</v>
      </c>
      <c r="J5" s="698"/>
      <c r="K5" s="698"/>
      <c r="L5" s="699"/>
      <c r="M5" s="697"/>
    </row>
    <row r="6" spans="1:13" ht="22.5" customHeight="1">
      <c r="A6" s="692"/>
      <c r="B6" s="692"/>
      <c r="C6" s="692"/>
      <c r="D6" s="54" t="s">
        <v>175</v>
      </c>
      <c r="E6" s="54" t="s">
        <v>193</v>
      </c>
      <c r="F6" s="54" t="s">
        <v>206</v>
      </c>
      <c r="G6" s="466" t="s">
        <v>447</v>
      </c>
      <c r="H6" s="54" t="s">
        <v>223</v>
      </c>
      <c r="I6" s="111" t="s">
        <v>0</v>
      </c>
      <c r="J6" s="111" t="s">
        <v>1</v>
      </c>
      <c r="K6" s="54" t="s">
        <v>206</v>
      </c>
      <c r="L6" s="467" t="s">
        <v>447</v>
      </c>
      <c r="M6" s="697"/>
    </row>
    <row r="7" spans="1:13" ht="36.75" customHeight="1">
      <c r="A7" s="55" t="s">
        <v>121</v>
      </c>
      <c r="B7" s="75">
        <v>4078</v>
      </c>
      <c r="C7" s="75">
        <f>D7+E7+F7+H7</f>
        <v>3727</v>
      </c>
      <c r="D7" s="75">
        <v>738</v>
      </c>
      <c r="E7" s="75">
        <v>816</v>
      </c>
      <c r="F7" s="138">
        <v>1364</v>
      </c>
      <c r="G7" s="138">
        <f>D7+E7+F7</f>
        <v>2918</v>
      </c>
      <c r="H7" s="138">
        <v>809</v>
      </c>
      <c r="I7" s="437">
        <v>230</v>
      </c>
      <c r="J7" s="437">
        <v>276</v>
      </c>
      <c r="K7" s="437">
        <v>334</v>
      </c>
      <c r="L7" s="437">
        <f>I7+J7+K7</f>
        <v>840</v>
      </c>
      <c r="M7" s="697"/>
    </row>
    <row r="8" spans="1:13" ht="36.75" customHeight="1">
      <c r="A8" s="56" t="s">
        <v>36</v>
      </c>
      <c r="B8" s="73">
        <v>31972</v>
      </c>
      <c r="C8" s="73">
        <f>D8+E8+F8+H8</f>
        <v>28109</v>
      </c>
      <c r="D8" s="73">
        <v>6310</v>
      </c>
      <c r="E8" s="73">
        <v>7450</v>
      </c>
      <c r="F8" s="53">
        <v>6802</v>
      </c>
      <c r="G8" s="53">
        <f>D8+E8+F8</f>
        <v>20562</v>
      </c>
      <c r="H8" s="53">
        <v>7547</v>
      </c>
      <c r="I8" s="73">
        <v>6227</v>
      </c>
      <c r="J8" s="73">
        <v>7576</v>
      </c>
      <c r="K8" s="73">
        <v>6856</v>
      </c>
      <c r="L8" s="581">
        <f>I8+J8+K8</f>
        <v>20659</v>
      </c>
      <c r="M8" s="697"/>
    </row>
    <row r="9" spans="1:13" ht="18" customHeight="1">
      <c r="A9" s="58" t="s">
        <v>112</v>
      </c>
      <c r="B9" s="73"/>
      <c r="C9" s="73"/>
      <c r="D9" s="84"/>
      <c r="E9" s="84"/>
      <c r="F9" s="146"/>
      <c r="G9" s="53"/>
      <c r="H9" s="53"/>
      <c r="I9" s="73"/>
      <c r="J9" s="73"/>
      <c r="K9" s="73"/>
      <c r="L9" s="73"/>
      <c r="M9" s="697"/>
    </row>
    <row r="10" spans="1:13" ht="36.75" customHeight="1">
      <c r="A10" s="64" t="s">
        <v>414</v>
      </c>
      <c r="B10" s="188">
        <v>27584</v>
      </c>
      <c r="C10" s="188">
        <f aca="true" t="shared" si="0" ref="C10:C16">D10+E10+F10+H10</f>
        <v>23907</v>
      </c>
      <c r="D10" s="85">
        <v>5442</v>
      </c>
      <c r="E10" s="85">
        <v>6238</v>
      </c>
      <c r="F10" s="38">
        <v>5743</v>
      </c>
      <c r="G10" s="46">
        <f>D10+E10+F10</f>
        <v>17423</v>
      </c>
      <c r="H10" s="38">
        <v>6484</v>
      </c>
      <c r="I10" s="85">
        <v>5392</v>
      </c>
      <c r="J10" s="85">
        <v>6545</v>
      </c>
      <c r="K10" s="85">
        <v>5667</v>
      </c>
      <c r="L10" s="92">
        <f>I10+J10+K10</f>
        <v>17604</v>
      </c>
      <c r="M10" s="697"/>
    </row>
    <row r="11" spans="1:13" ht="36.75" customHeight="1">
      <c r="A11" s="7" t="s">
        <v>415</v>
      </c>
      <c r="B11" s="188">
        <v>186</v>
      </c>
      <c r="C11" s="188">
        <f t="shared" si="0"/>
        <v>162</v>
      </c>
      <c r="D11" s="85">
        <v>41</v>
      </c>
      <c r="E11" s="85">
        <v>38</v>
      </c>
      <c r="F11" s="38">
        <v>41</v>
      </c>
      <c r="G11" s="46">
        <f aca="true" t="shared" si="1" ref="G11:G16">D11+E11+F11</f>
        <v>120</v>
      </c>
      <c r="H11" s="38">
        <v>42</v>
      </c>
      <c r="I11" s="85">
        <v>57</v>
      </c>
      <c r="J11" s="85">
        <v>60</v>
      </c>
      <c r="K11" s="85">
        <v>45</v>
      </c>
      <c r="L11" s="92">
        <f aca="true" t="shared" si="2" ref="L11:L16">I11+J11+K11</f>
        <v>162</v>
      </c>
      <c r="M11" s="697"/>
    </row>
    <row r="12" spans="1:13" ht="36.75" customHeight="1">
      <c r="A12" s="64" t="s">
        <v>416</v>
      </c>
      <c r="B12" s="188">
        <v>264</v>
      </c>
      <c r="C12" s="188">
        <f t="shared" si="0"/>
        <v>306</v>
      </c>
      <c r="D12" s="85">
        <v>60</v>
      </c>
      <c r="E12" s="85">
        <v>87</v>
      </c>
      <c r="F12" s="38">
        <v>80</v>
      </c>
      <c r="G12" s="46">
        <f t="shared" si="1"/>
        <v>227</v>
      </c>
      <c r="H12" s="38">
        <v>79</v>
      </c>
      <c r="I12" s="85">
        <v>86</v>
      </c>
      <c r="J12" s="85">
        <v>76</v>
      </c>
      <c r="K12" s="85">
        <v>79</v>
      </c>
      <c r="L12" s="92">
        <f t="shared" si="2"/>
        <v>241</v>
      </c>
      <c r="M12" s="697"/>
    </row>
    <row r="13" spans="1:13" ht="36.75" customHeight="1">
      <c r="A13" s="7" t="s">
        <v>417</v>
      </c>
      <c r="B13" s="188">
        <v>573</v>
      </c>
      <c r="C13" s="188">
        <f t="shared" si="0"/>
        <v>622</v>
      </c>
      <c r="D13" s="85">
        <v>146</v>
      </c>
      <c r="E13" s="85">
        <v>158</v>
      </c>
      <c r="F13" s="38">
        <v>169</v>
      </c>
      <c r="G13" s="46">
        <f t="shared" si="1"/>
        <v>473</v>
      </c>
      <c r="H13" s="38">
        <v>149</v>
      </c>
      <c r="I13" s="85">
        <v>102</v>
      </c>
      <c r="J13" s="85">
        <v>103</v>
      </c>
      <c r="K13" s="85">
        <v>60</v>
      </c>
      <c r="L13" s="92">
        <f t="shared" si="2"/>
        <v>265</v>
      </c>
      <c r="M13" s="697"/>
    </row>
    <row r="14" spans="1:13" ht="36.75" customHeight="1">
      <c r="A14" s="7" t="s">
        <v>418</v>
      </c>
      <c r="B14" s="188">
        <v>182</v>
      </c>
      <c r="C14" s="188">
        <f t="shared" si="0"/>
        <v>234</v>
      </c>
      <c r="D14" s="86">
        <v>44</v>
      </c>
      <c r="E14" s="86">
        <v>65</v>
      </c>
      <c r="F14" s="238">
        <v>67</v>
      </c>
      <c r="G14" s="513">
        <f t="shared" si="1"/>
        <v>176</v>
      </c>
      <c r="H14" s="238">
        <v>58</v>
      </c>
      <c r="I14" s="86">
        <v>39</v>
      </c>
      <c r="J14" s="86">
        <v>52</v>
      </c>
      <c r="K14" s="86">
        <v>51</v>
      </c>
      <c r="L14" s="92">
        <f t="shared" si="2"/>
        <v>142</v>
      </c>
      <c r="M14" s="697"/>
    </row>
    <row r="15" spans="1:13" ht="36.75" customHeight="1">
      <c r="A15" s="64" t="s">
        <v>419</v>
      </c>
      <c r="B15" s="188">
        <v>1018</v>
      </c>
      <c r="C15" s="188">
        <f t="shared" si="0"/>
        <v>1102</v>
      </c>
      <c r="D15" s="85">
        <v>188</v>
      </c>
      <c r="E15" s="85">
        <v>396</v>
      </c>
      <c r="F15" s="38">
        <v>251</v>
      </c>
      <c r="G15" s="46">
        <f t="shared" si="1"/>
        <v>835</v>
      </c>
      <c r="H15" s="38">
        <v>267</v>
      </c>
      <c r="I15" s="85">
        <v>146</v>
      </c>
      <c r="J15" s="85">
        <v>182</v>
      </c>
      <c r="K15" s="85">
        <v>396</v>
      </c>
      <c r="L15" s="92">
        <f t="shared" si="2"/>
        <v>724</v>
      </c>
      <c r="M15" s="697"/>
    </row>
    <row r="16" spans="1:13" ht="36.75" customHeight="1">
      <c r="A16" s="64" t="s">
        <v>420</v>
      </c>
      <c r="B16" s="188">
        <v>379</v>
      </c>
      <c r="C16" s="188">
        <f t="shared" si="0"/>
        <v>288</v>
      </c>
      <c r="D16" s="85">
        <v>74</v>
      </c>
      <c r="E16" s="85">
        <v>96</v>
      </c>
      <c r="F16" s="38">
        <v>63</v>
      </c>
      <c r="G16" s="46">
        <f t="shared" si="1"/>
        <v>233</v>
      </c>
      <c r="H16" s="38">
        <v>55</v>
      </c>
      <c r="I16" s="85">
        <v>69</v>
      </c>
      <c r="J16" s="85">
        <v>86</v>
      </c>
      <c r="K16" s="85">
        <v>112</v>
      </c>
      <c r="L16" s="92">
        <f t="shared" si="2"/>
        <v>267</v>
      </c>
      <c r="M16" s="697"/>
    </row>
    <row r="17" spans="1:13" ht="8.25" customHeight="1">
      <c r="A17" s="64"/>
      <c r="B17" s="73"/>
      <c r="C17" s="73"/>
      <c r="D17" s="84"/>
      <c r="E17" s="84"/>
      <c r="F17" s="146"/>
      <c r="G17" s="53"/>
      <c r="H17" s="53"/>
      <c r="I17" s="73"/>
      <c r="J17" s="73"/>
      <c r="K17" s="73"/>
      <c r="L17" s="73"/>
      <c r="M17" s="697"/>
    </row>
    <row r="18" spans="1:13" ht="36.75" customHeight="1">
      <c r="A18" s="65" t="s">
        <v>146</v>
      </c>
      <c r="B18" s="73">
        <v>97</v>
      </c>
      <c r="C18" s="73">
        <f>D18+E18+F18+H18</f>
        <v>68</v>
      </c>
      <c r="D18" s="263">
        <v>16</v>
      </c>
      <c r="E18" s="263">
        <v>21</v>
      </c>
      <c r="F18" s="264">
        <v>18</v>
      </c>
      <c r="G18" s="264">
        <f>D18+E18+F18</f>
        <v>55</v>
      </c>
      <c r="H18" s="364">
        <v>13</v>
      </c>
      <c r="I18" s="419">
        <v>17</v>
      </c>
      <c r="J18" s="419">
        <v>12</v>
      </c>
      <c r="K18" s="419">
        <v>13</v>
      </c>
      <c r="L18" s="419">
        <f>I18+J18+K18</f>
        <v>42</v>
      </c>
      <c r="M18" s="697"/>
    </row>
    <row r="19" spans="1:13" ht="4.5" customHeight="1">
      <c r="A19" s="62"/>
      <c r="B19" s="250"/>
      <c r="C19" s="250"/>
      <c r="D19" s="9"/>
      <c r="E19" s="9"/>
      <c r="F19" s="11"/>
      <c r="G19" s="240"/>
      <c r="H19" s="11"/>
      <c r="I19" s="9"/>
      <c r="J19" s="9"/>
      <c r="K19" s="9"/>
      <c r="L19" s="62"/>
      <c r="M19" s="697"/>
    </row>
    <row r="20" spans="1:13" ht="14.25" customHeight="1">
      <c r="A20" s="82" t="s">
        <v>253</v>
      </c>
      <c r="B20" s="213" t="s">
        <v>205</v>
      </c>
      <c r="C20" s="213"/>
      <c r="D20" s="1"/>
      <c r="E20" s="1"/>
      <c r="F20" s="1"/>
      <c r="H20" s="1"/>
      <c r="I20" s="1"/>
      <c r="J20" s="1"/>
      <c r="K20" s="1"/>
      <c r="M20" s="697"/>
    </row>
    <row r="21" ht="15" customHeight="1">
      <c r="A21" s="82"/>
    </row>
  </sheetData>
  <sheetProtection/>
  <mergeCells count="6">
    <mergeCell ref="M1:M20"/>
    <mergeCell ref="A5:A6"/>
    <mergeCell ref="B5:B6"/>
    <mergeCell ref="D5:H5"/>
    <mergeCell ref="C5:C6"/>
    <mergeCell ref="I5:L5"/>
  </mergeCells>
  <printOptions/>
  <pageMargins left="0.75" right="0.25" top="0.75" bottom="0.25" header="0.17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R3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3.140625" style="17" customWidth="1"/>
    <col min="2" max="3" width="8.8515625" style="17" customWidth="1"/>
    <col min="4" max="12" width="7.8515625" style="116" customWidth="1"/>
    <col min="13" max="13" width="6.7109375" style="17" customWidth="1"/>
    <col min="14" max="16384" width="8.8515625" style="17" customWidth="1"/>
  </cols>
  <sheetData>
    <row r="1" spans="1:13" ht="18.75">
      <c r="A1" s="125" t="s">
        <v>264</v>
      </c>
      <c r="M1" s="688" t="s">
        <v>187</v>
      </c>
    </row>
    <row r="2" spans="1:13" ht="11.25" customHeight="1">
      <c r="A2" s="115"/>
      <c r="M2" s="688"/>
    </row>
    <row r="3" spans="4:13" ht="12" customHeight="1">
      <c r="D3" s="113"/>
      <c r="E3" s="113"/>
      <c r="F3" s="113"/>
      <c r="G3" s="589"/>
      <c r="I3" s="113"/>
      <c r="J3" s="113"/>
      <c r="K3" s="113"/>
      <c r="L3" s="681" t="s">
        <v>440</v>
      </c>
      <c r="M3" s="700"/>
    </row>
    <row r="4" spans="2:13" ht="5.25" customHeight="1">
      <c r="B4" s="106"/>
      <c r="C4" s="106"/>
      <c r="M4" s="700"/>
    </row>
    <row r="5" spans="1:13" ht="21.75" customHeight="1">
      <c r="A5" s="701" t="s">
        <v>111</v>
      </c>
      <c r="B5" s="691">
        <v>2007</v>
      </c>
      <c r="C5" s="691" t="s">
        <v>305</v>
      </c>
      <c r="D5" s="703" t="s">
        <v>306</v>
      </c>
      <c r="E5" s="704"/>
      <c r="F5" s="704"/>
      <c r="G5" s="704"/>
      <c r="H5" s="705"/>
      <c r="I5" s="703" t="s">
        <v>263</v>
      </c>
      <c r="J5" s="704"/>
      <c r="K5" s="704"/>
      <c r="L5" s="705"/>
      <c r="M5" s="700"/>
    </row>
    <row r="6" spans="1:13" ht="15" customHeight="1">
      <c r="A6" s="702"/>
      <c r="B6" s="692"/>
      <c r="C6" s="692"/>
      <c r="D6" s="104" t="s">
        <v>0</v>
      </c>
      <c r="E6" s="104" t="s">
        <v>1</v>
      </c>
      <c r="F6" s="104" t="s">
        <v>2</v>
      </c>
      <c r="G6" s="466" t="s">
        <v>447</v>
      </c>
      <c r="H6" s="104" t="s">
        <v>3</v>
      </c>
      <c r="I6" s="111" t="s">
        <v>0</v>
      </c>
      <c r="J6" s="111" t="s">
        <v>1</v>
      </c>
      <c r="K6" s="104" t="s">
        <v>2</v>
      </c>
      <c r="L6" s="467" t="s">
        <v>447</v>
      </c>
      <c r="M6" s="700"/>
    </row>
    <row r="7" spans="1:13" ht="30" customHeight="1">
      <c r="A7" s="118" t="s">
        <v>156</v>
      </c>
      <c r="B7" s="470">
        <v>50487</v>
      </c>
      <c r="C7" s="475">
        <f>SUM(D7+E7+F7+H7)</f>
        <v>46427</v>
      </c>
      <c r="D7" s="183">
        <f>D8+D19+D20+D25+D26+D27+D28+'Table 4 cont''d'!D7+'Table 4 cont''d'!D8+'Table 4 cont''d'!D18</f>
        <v>10125</v>
      </c>
      <c r="E7" s="183">
        <f>E8+E19+E20+E25+E26+E27+E28+'Table 4 cont''d'!E7+'Table 4 cont''d'!E8+'Table 4 cont''d'!E18</f>
        <v>10382</v>
      </c>
      <c r="F7" s="183">
        <f>F8+F19+F20+F25+F26+F27+F28+'Table 4 cont''d'!F7+'Table 4 cont''d'!F8+'Table 4 cont''d'!F18</f>
        <v>12011</v>
      </c>
      <c r="G7" s="183">
        <f>D7+E7+F7</f>
        <v>32518</v>
      </c>
      <c r="H7" s="183">
        <f>H8+H19+H20+H25+H26+H27+H28+'Table 4 cont''d'!H7+'Table 4 cont''d'!H8+'Table 4 cont''d'!H18</f>
        <v>13909</v>
      </c>
      <c r="I7" s="183">
        <f>I8+I19+I20+I25+I26+I27+I28+'Table 4 cont''d'!I7+'Table 4 cont''d'!I8+'Table 4 cont''d'!I18</f>
        <v>10735</v>
      </c>
      <c r="J7" s="183">
        <f>J8+J19+J20+J25+J26+J27+J28+'Table 4 cont''d'!J7+'Table 4 cont''d'!J8+'Table 4 cont''d'!J18</f>
        <v>10976</v>
      </c>
      <c r="K7" s="183">
        <f>K8+K19+K20+K25+K26+K27+K28+'Table 4 cont''d'!K7+'Table 4 cont''d'!K8+'Table 4 cont''d'!K18</f>
        <v>12398</v>
      </c>
      <c r="L7" s="183">
        <f>I7+J7+K7</f>
        <v>34109</v>
      </c>
      <c r="M7" s="700"/>
    </row>
    <row r="8" spans="1:13" ht="24.75" customHeight="1">
      <c r="A8" s="78" t="s">
        <v>37</v>
      </c>
      <c r="B8" s="338">
        <v>17314</v>
      </c>
      <c r="C8" s="267">
        <f>SUM(D8+E8+F8+H8)</f>
        <v>16226</v>
      </c>
      <c r="D8" s="73">
        <v>3470</v>
      </c>
      <c r="E8" s="73">
        <v>2383</v>
      </c>
      <c r="F8" s="53">
        <v>4494</v>
      </c>
      <c r="G8" s="53">
        <f>D8+E8+F8</f>
        <v>10347</v>
      </c>
      <c r="H8" s="53">
        <v>5879</v>
      </c>
      <c r="I8" s="73">
        <v>4133</v>
      </c>
      <c r="J8" s="73">
        <v>2830</v>
      </c>
      <c r="K8" s="73">
        <v>5077</v>
      </c>
      <c r="L8" s="73">
        <f>I8+J8+K8</f>
        <v>12040</v>
      </c>
      <c r="M8" s="700"/>
    </row>
    <row r="9" spans="1:13" ht="13.5" customHeight="1">
      <c r="A9" s="119" t="s">
        <v>213</v>
      </c>
      <c r="B9" s="338"/>
      <c r="C9" s="267"/>
      <c r="D9" s="157"/>
      <c r="E9" s="157"/>
      <c r="F9" s="311"/>
      <c r="G9" s="590"/>
      <c r="H9" s="311"/>
      <c r="I9" s="157"/>
      <c r="J9" s="157"/>
      <c r="K9" s="157"/>
      <c r="L9" s="515"/>
      <c r="M9" s="700"/>
    </row>
    <row r="10" spans="1:13" ht="15" customHeight="1">
      <c r="A10" s="96" t="s">
        <v>421</v>
      </c>
      <c r="B10" s="339"/>
      <c r="C10" s="267"/>
      <c r="D10" s="157"/>
      <c r="E10" s="157"/>
      <c r="F10" s="311"/>
      <c r="G10" s="590"/>
      <c r="H10" s="311"/>
      <c r="I10" s="157"/>
      <c r="J10" s="157"/>
      <c r="K10" s="157"/>
      <c r="L10" s="515"/>
      <c r="M10" s="700"/>
    </row>
    <row r="11" spans="1:13" s="121" customFormat="1" ht="13.5">
      <c r="A11" s="120" t="s">
        <v>113</v>
      </c>
      <c r="B11" s="339">
        <v>442</v>
      </c>
      <c r="C11" s="489">
        <f>SUM(D11+E11+F11+H11)</f>
        <v>427</v>
      </c>
      <c r="D11" s="167">
        <v>89</v>
      </c>
      <c r="E11" s="167">
        <v>18</v>
      </c>
      <c r="F11" s="341">
        <v>125</v>
      </c>
      <c r="G11" s="585">
        <f>D11+E11+F11</f>
        <v>232</v>
      </c>
      <c r="H11" s="379">
        <v>195</v>
      </c>
      <c r="I11" s="417">
        <v>111</v>
      </c>
      <c r="J11" s="417">
        <v>15</v>
      </c>
      <c r="K11" s="417">
        <v>123</v>
      </c>
      <c r="L11" s="516">
        <f>I11+J11+K11</f>
        <v>249</v>
      </c>
      <c r="M11" s="700"/>
    </row>
    <row r="12" spans="1:13" s="121" customFormat="1" ht="13.5">
      <c r="A12" s="120" t="s">
        <v>114</v>
      </c>
      <c r="B12" s="339">
        <v>9578</v>
      </c>
      <c r="C12" s="489">
        <f>SUM(D12+E12+F12+H12)</f>
        <v>8268</v>
      </c>
      <c r="D12" s="167">
        <v>1825</v>
      </c>
      <c r="E12" s="167">
        <v>499</v>
      </c>
      <c r="F12" s="341">
        <v>2302</v>
      </c>
      <c r="G12" s="585">
        <f aca="true" t="shared" si="0" ref="G12:G18">D12+E12+F12</f>
        <v>4626</v>
      </c>
      <c r="H12" s="379">
        <v>3642</v>
      </c>
      <c r="I12" s="417">
        <v>2152</v>
      </c>
      <c r="J12" s="417">
        <v>384</v>
      </c>
      <c r="K12" s="417">
        <v>2395</v>
      </c>
      <c r="L12" s="516">
        <f aca="true" t="shared" si="1" ref="L12:L18">I12+J12+K12</f>
        <v>4931</v>
      </c>
      <c r="M12" s="700"/>
    </row>
    <row r="13" spans="1:13" ht="15" customHeight="1">
      <c r="A13" s="96" t="s">
        <v>370</v>
      </c>
      <c r="B13" s="339"/>
      <c r="C13" s="267"/>
      <c r="D13" s="157"/>
      <c r="E13" s="157"/>
      <c r="F13" s="311"/>
      <c r="G13" s="590"/>
      <c r="H13" s="311"/>
      <c r="I13" s="157"/>
      <c r="J13" s="157"/>
      <c r="K13" s="157"/>
      <c r="L13" s="516"/>
      <c r="M13" s="700"/>
    </row>
    <row r="14" spans="1:13" s="121" customFormat="1" ht="13.5">
      <c r="A14" s="120" t="s">
        <v>115</v>
      </c>
      <c r="B14" s="339">
        <v>49887</v>
      </c>
      <c r="C14" s="489">
        <f>SUM(D14+E14+F14+H14)</f>
        <v>49099</v>
      </c>
      <c r="D14" s="196">
        <v>10715</v>
      </c>
      <c r="E14" s="196">
        <v>15736</v>
      </c>
      <c r="F14" s="365">
        <v>11324</v>
      </c>
      <c r="G14" s="591">
        <f t="shared" si="0"/>
        <v>37775</v>
      </c>
      <c r="H14" s="386">
        <v>11324</v>
      </c>
      <c r="I14" s="420">
        <v>9456</v>
      </c>
      <c r="J14" s="420">
        <v>13921</v>
      </c>
      <c r="K14" s="420">
        <v>14574</v>
      </c>
      <c r="L14" s="516">
        <f t="shared" si="1"/>
        <v>37951</v>
      </c>
      <c r="M14" s="700"/>
    </row>
    <row r="15" spans="1:13" s="121" customFormat="1" ht="13.5">
      <c r="A15" s="120" t="s">
        <v>114</v>
      </c>
      <c r="B15" s="339">
        <v>6104</v>
      </c>
      <c r="C15" s="489">
        <f>SUM(D15+E15+F15+H15)</f>
        <v>6060</v>
      </c>
      <c r="D15" s="196">
        <v>1238</v>
      </c>
      <c r="E15" s="196">
        <v>1395</v>
      </c>
      <c r="F15" s="365">
        <v>1699</v>
      </c>
      <c r="G15" s="591">
        <f t="shared" si="0"/>
        <v>4332</v>
      </c>
      <c r="H15" s="386">
        <v>1728</v>
      </c>
      <c r="I15" s="420">
        <v>1485</v>
      </c>
      <c r="J15" s="420">
        <v>1908</v>
      </c>
      <c r="K15" s="420">
        <v>1845</v>
      </c>
      <c r="L15" s="516">
        <f t="shared" si="1"/>
        <v>5238</v>
      </c>
      <c r="M15" s="700"/>
    </row>
    <row r="16" spans="1:13" ht="15" customHeight="1">
      <c r="A16" s="7" t="s">
        <v>409</v>
      </c>
      <c r="B16" s="471"/>
      <c r="C16" s="267"/>
      <c r="D16" s="112"/>
      <c r="E16" s="112"/>
      <c r="F16" s="112"/>
      <c r="G16" s="112"/>
      <c r="H16" s="112"/>
      <c r="I16" s="112"/>
      <c r="J16" s="112"/>
      <c r="K16" s="112"/>
      <c r="L16" s="516"/>
      <c r="M16" s="700"/>
    </row>
    <row r="17" spans="1:13" s="121" customFormat="1" ht="13.5">
      <c r="A17" s="59" t="s">
        <v>286</v>
      </c>
      <c r="B17" s="438">
        <v>6894</v>
      </c>
      <c r="C17" s="489">
        <f>SUM(D17+E17+F17+H17)</f>
        <v>8407</v>
      </c>
      <c r="D17" s="440">
        <v>2211</v>
      </c>
      <c r="E17" s="440">
        <v>2558</v>
      </c>
      <c r="F17" s="441">
        <v>1952</v>
      </c>
      <c r="G17" s="587">
        <f t="shared" si="0"/>
        <v>6721</v>
      </c>
      <c r="H17" s="195">
        <v>1686</v>
      </c>
      <c r="I17" s="420">
        <v>1921</v>
      </c>
      <c r="J17" s="420">
        <v>1710</v>
      </c>
      <c r="K17" s="420">
        <v>2080</v>
      </c>
      <c r="L17" s="516">
        <f t="shared" si="1"/>
        <v>5711</v>
      </c>
      <c r="M17" s="700"/>
    </row>
    <row r="18" spans="1:13" s="121" customFormat="1" ht="13.5">
      <c r="A18" s="59" t="s">
        <v>114</v>
      </c>
      <c r="B18" s="438">
        <v>795</v>
      </c>
      <c r="C18" s="489">
        <f>SUM(D18+E18+F18+H18)</f>
        <v>949</v>
      </c>
      <c r="D18" s="442">
        <v>253</v>
      </c>
      <c r="E18" s="442">
        <v>296</v>
      </c>
      <c r="F18" s="443">
        <v>228</v>
      </c>
      <c r="G18" s="588">
        <f t="shared" si="0"/>
        <v>777</v>
      </c>
      <c r="H18" s="444">
        <v>172</v>
      </c>
      <c r="I18" s="420">
        <v>224</v>
      </c>
      <c r="J18" s="420">
        <v>226</v>
      </c>
      <c r="K18" s="420">
        <v>253</v>
      </c>
      <c r="L18" s="516">
        <f t="shared" si="1"/>
        <v>703</v>
      </c>
      <c r="M18" s="700"/>
    </row>
    <row r="19" spans="1:13" ht="21.75" customHeight="1">
      <c r="A19" s="122" t="s">
        <v>41</v>
      </c>
      <c r="B19" s="28">
        <v>130</v>
      </c>
      <c r="C19" s="235">
        <f>SUM(D19+E19+F19+H19)</f>
        <v>167</v>
      </c>
      <c r="D19" s="198">
        <v>29</v>
      </c>
      <c r="E19" s="198">
        <v>40</v>
      </c>
      <c r="F19" s="197">
        <v>41</v>
      </c>
      <c r="G19" s="197">
        <f>D19+E19+F19</f>
        <v>110</v>
      </c>
      <c r="H19" s="197">
        <v>57</v>
      </c>
      <c r="I19" s="198">
        <v>42</v>
      </c>
      <c r="J19" s="198">
        <v>47</v>
      </c>
      <c r="K19" s="198">
        <v>33</v>
      </c>
      <c r="L19" s="198">
        <f>I19+J19+K19</f>
        <v>122</v>
      </c>
      <c r="M19" s="700"/>
    </row>
    <row r="20" spans="1:13" ht="24.75" customHeight="1">
      <c r="A20" s="78" t="s">
        <v>116</v>
      </c>
      <c r="B20" s="28">
        <v>482</v>
      </c>
      <c r="C20" s="235">
        <f>SUM(D20+E20+F20+H20)</f>
        <v>537</v>
      </c>
      <c r="D20" s="235">
        <v>128</v>
      </c>
      <c r="E20" s="235">
        <v>149</v>
      </c>
      <c r="F20" s="344">
        <v>156</v>
      </c>
      <c r="G20" s="344">
        <f>D20+E20+F20</f>
        <v>433</v>
      </c>
      <c r="H20" s="211">
        <v>104</v>
      </c>
      <c r="I20" s="193">
        <v>81</v>
      </c>
      <c r="J20" s="193">
        <v>105</v>
      </c>
      <c r="K20" s="193">
        <v>93</v>
      </c>
      <c r="L20" s="193">
        <f>I20+J20+K20</f>
        <v>279</v>
      </c>
      <c r="M20" s="700"/>
    </row>
    <row r="21" spans="1:13" ht="12" customHeight="1">
      <c r="A21" s="119" t="s">
        <v>213</v>
      </c>
      <c r="B21" s="338"/>
      <c r="C21" s="267"/>
      <c r="D21" s="157"/>
      <c r="E21" s="157"/>
      <c r="F21" s="311"/>
      <c r="G21" s="590"/>
      <c r="H21" s="311"/>
      <c r="I21" s="157"/>
      <c r="J21" s="157"/>
      <c r="K21" s="157"/>
      <c r="L21" s="515"/>
      <c r="M21" s="700"/>
    </row>
    <row r="22" spans="1:18" ht="15" customHeight="1">
      <c r="A22" s="96" t="s">
        <v>422</v>
      </c>
      <c r="B22" s="339"/>
      <c r="C22" s="267"/>
      <c r="D22" s="188"/>
      <c r="E22" s="188"/>
      <c r="F22" s="191"/>
      <c r="G22" s="314"/>
      <c r="H22" s="314"/>
      <c r="I22" s="421"/>
      <c r="J22" s="421"/>
      <c r="K22" s="421"/>
      <c r="L22" s="421"/>
      <c r="M22" s="700"/>
      <c r="R22" s="67"/>
    </row>
    <row r="23" spans="1:13" ht="15" customHeight="1">
      <c r="A23" s="120" t="s">
        <v>115</v>
      </c>
      <c r="B23" s="339">
        <v>306</v>
      </c>
      <c r="C23" s="489">
        <f>SUM(D23+E23+F23+H23)</f>
        <v>272</v>
      </c>
      <c r="D23" s="188">
        <v>80</v>
      </c>
      <c r="E23" s="188">
        <v>62</v>
      </c>
      <c r="F23" s="191">
        <v>49</v>
      </c>
      <c r="G23" s="314">
        <f aca="true" t="shared" si="2" ref="G23:G28">D23+E23+F23</f>
        <v>191</v>
      </c>
      <c r="H23" s="191">
        <v>81</v>
      </c>
      <c r="I23" s="188">
        <v>65</v>
      </c>
      <c r="J23" s="188">
        <v>54</v>
      </c>
      <c r="K23" s="188">
        <v>42</v>
      </c>
      <c r="L23" s="421">
        <f aca="true" t="shared" si="3" ref="L23:L28">I23+J23+K23</f>
        <v>161</v>
      </c>
      <c r="M23" s="700"/>
    </row>
    <row r="24" spans="1:13" ht="15" customHeight="1">
      <c r="A24" s="120" t="s">
        <v>114</v>
      </c>
      <c r="B24" s="339">
        <v>111</v>
      </c>
      <c r="C24" s="489">
        <f>SUM(D24+E24+F24+H24)</f>
        <v>103</v>
      </c>
      <c r="D24" s="188">
        <v>30</v>
      </c>
      <c r="E24" s="188">
        <v>23</v>
      </c>
      <c r="F24" s="191">
        <v>18</v>
      </c>
      <c r="G24" s="314">
        <f t="shared" si="2"/>
        <v>71</v>
      </c>
      <c r="H24" s="191">
        <v>32</v>
      </c>
      <c r="I24" s="188">
        <v>28</v>
      </c>
      <c r="J24" s="188">
        <v>22</v>
      </c>
      <c r="K24" s="188">
        <v>17</v>
      </c>
      <c r="L24" s="421">
        <f t="shared" si="3"/>
        <v>67</v>
      </c>
      <c r="M24" s="700"/>
    </row>
    <row r="25" spans="1:13" ht="14.25" customHeight="1">
      <c r="A25" s="112" t="s">
        <v>117</v>
      </c>
      <c r="B25" s="472">
        <v>0</v>
      </c>
      <c r="C25" s="550">
        <v>0</v>
      </c>
      <c r="D25" s="189">
        <v>0</v>
      </c>
      <c r="E25" s="189">
        <v>0</v>
      </c>
      <c r="F25" s="189">
        <v>0</v>
      </c>
      <c r="G25" s="514">
        <f t="shared" si="2"/>
        <v>0</v>
      </c>
      <c r="H25" s="189">
        <v>0</v>
      </c>
      <c r="I25" s="189">
        <v>0</v>
      </c>
      <c r="J25" s="494">
        <v>0</v>
      </c>
      <c r="K25" s="494">
        <v>0</v>
      </c>
      <c r="L25" s="514">
        <f t="shared" si="3"/>
        <v>0</v>
      </c>
      <c r="M25" s="700"/>
    </row>
    <row r="26" spans="1:13" ht="18" customHeight="1">
      <c r="A26" s="122" t="s">
        <v>118</v>
      </c>
      <c r="B26" s="473">
        <v>4</v>
      </c>
      <c r="C26" s="267">
        <f>SUM(D26+E26+F26+H26)</f>
        <v>5</v>
      </c>
      <c r="D26" s="189">
        <v>0</v>
      </c>
      <c r="E26" s="353">
        <v>1</v>
      </c>
      <c r="F26" s="366">
        <v>3</v>
      </c>
      <c r="G26" s="366">
        <f t="shared" si="2"/>
        <v>4</v>
      </c>
      <c r="H26" s="197">
        <v>1</v>
      </c>
      <c r="I26" s="198">
        <v>6</v>
      </c>
      <c r="J26" s="198">
        <v>19</v>
      </c>
      <c r="K26" s="198">
        <v>3</v>
      </c>
      <c r="L26" s="198">
        <f t="shared" si="3"/>
        <v>28</v>
      </c>
      <c r="M26" s="700"/>
    </row>
    <row r="27" spans="1:13" ht="24.75" customHeight="1">
      <c r="A27" s="122" t="s">
        <v>119</v>
      </c>
      <c r="B27" s="28">
        <v>437</v>
      </c>
      <c r="C27" s="235">
        <f>SUM(D27+E27+F27+H27)</f>
        <v>439</v>
      </c>
      <c r="D27" s="198">
        <v>99</v>
      </c>
      <c r="E27" s="198">
        <v>115</v>
      </c>
      <c r="F27" s="197">
        <v>129</v>
      </c>
      <c r="G27" s="197">
        <f t="shared" si="2"/>
        <v>343</v>
      </c>
      <c r="H27" s="197">
        <v>96</v>
      </c>
      <c r="I27" s="198">
        <v>63</v>
      </c>
      <c r="J27" s="198">
        <v>99</v>
      </c>
      <c r="K27" s="198">
        <v>115</v>
      </c>
      <c r="L27" s="198">
        <f t="shared" si="3"/>
        <v>277</v>
      </c>
      <c r="M27" s="700"/>
    </row>
    <row r="28" spans="1:13" ht="24.75" customHeight="1">
      <c r="A28" s="123" t="s">
        <v>120</v>
      </c>
      <c r="B28" s="338">
        <v>4089</v>
      </c>
      <c r="C28" s="267">
        <f>SUM(D28+E28+F28+H28)</f>
        <v>3789</v>
      </c>
      <c r="D28" s="267">
        <v>838</v>
      </c>
      <c r="E28" s="267">
        <v>1008</v>
      </c>
      <c r="F28" s="249">
        <v>1009</v>
      </c>
      <c r="G28" s="249">
        <f t="shared" si="2"/>
        <v>2855</v>
      </c>
      <c r="H28" s="53">
        <v>934</v>
      </c>
      <c r="I28" s="73">
        <v>850</v>
      </c>
      <c r="J28" s="73">
        <v>1019</v>
      </c>
      <c r="K28" s="73">
        <v>925</v>
      </c>
      <c r="L28" s="73">
        <f t="shared" si="3"/>
        <v>2794</v>
      </c>
      <c r="M28" s="700"/>
    </row>
    <row r="29" spans="1:13" ht="13.5" customHeight="1">
      <c r="A29" s="119" t="s">
        <v>215</v>
      </c>
      <c r="B29" s="338"/>
      <c r="C29" s="267"/>
      <c r="D29" s="157"/>
      <c r="E29" s="157"/>
      <c r="F29" s="311"/>
      <c r="G29" s="590"/>
      <c r="H29" s="311"/>
      <c r="I29" s="157"/>
      <c r="J29" s="157"/>
      <c r="K29" s="157"/>
      <c r="L29" s="515"/>
      <c r="M29" s="700"/>
    </row>
    <row r="30" spans="1:13" ht="15" customHeight="1">
      <c r="A30" s="96" t="s">
        <v>412</v>
      </c>
      <c r="B30" s="339">
        <v>1794</v>
      </c>
      <c r="C30" s="489">
        <f>SUM(D30+E30+F30+H30)</f>
        <v>1553</v>
      </c>
      <c r="D30" s="188">
        <v>408</v>
      </c>
      <c r="E30" s="188">
        <v>436</v>
      </c>
      <c r="F30" s="191">
        <v>340</v>
      </c>
      <c r="G30" s="314">
        <f>D30+E30+F30</f>
        <v>1184</v>
      </c>
      <c r="H30" s="191">
        <v>369</v>
      </c>
      <c r="I30" s="188">
        <v>401</v>
      </c>
      <c r="J30" s="188">
        <v>421</v>
      </c>
      <c r="K30" s="188">
        <v>379</v>
      </c>
      <c r="L30" s="421">
        <f>I30+J30+K30</f>
        <v>1201</v>
      </c>
      <c r="M30" s="700"/>
    </row>
    <row r="31" spans="1:13" ht="15" customHeight="1">
      <c r="A31" s="96" t="s">
        <v>411</v>
      </c>
      <c r="B31" s="339">
        <v>1360</v>
      </c>
      <c r="C31" s="489">
        <f>SUM(D31+E31+F31+H31)</f>
        <v>1176</v>
      </c>
      <c r="D31" s="196">
        <v>216</v>
      </c>
      <c r="E31" s="196">
        <v>313</v>
      </c>
      <c r="F31" s="365">
        <v>354</v>
      </c>
      <c r="G31" s="591">
        <f>D31+E31+F31</f>
        <v>883</v>
      </c>
      <c r="H31" s="365">
        <v>293</v>
      </c>
      <c r="I31" s="196">
        <v>211</v>
      </c>
      <c r="J31" s="196">
        <v>320</v>
      </c>
      <c r="K31" s="196">
        <v>311</v>
      </c>
      <c r="L31" s="517">
        <f>I31+J31+K31</f>
        <v>842</v>
      </c>
      <c r="M31" s="700"/>
    </row>
    <row r="32" spans="1:13" ht="15" customHeight="1">
      <c r="A32" s="96" t="s">
        <v>413</v>
      </c>
      <c r="B32" s="339">
        <v>41</v>
      </c>
      <c r="C32" s="489">
        <f>SUM(D32+E32+F32+H32)</f>
        <v>31</v>
      </c>
      <c r="D32" s="196">
        <v>7</v>
      </c>
      <c r="E32" s="196">
        <v>8</v>
      </c>
      <c r="F32" s="365">
        <v>8</v>
      </c>
      <c r="G32" s="591">
        <f>D32+E32+F32</f>
        <v>23</v>
      </c>
      <c r="H32" s="365">
        <v>8</v>
      </c>
      <c r="I32" s="196">
        <v>5</v>
      </c>
      <c r="J32" s="196">
        <v>8</v>
      </c>
      <c r="K32" s="196">
        <v>5</v>
      </c>
      <c r="L32" s="517">
        <f>I32+J32+K32</f>
        <v>18</v>
      </c>
      <c r="M32" s="700"/>
    </row>
    <row r="33" spans="1:13" ht="4.5" customHeight="1">
      <c r="A33" s="97"/>
      <c r="B33" s="474"/>
      <c r="C33" s="476"/>
      <c r="D33" s="258"/>
      <c r="E33" s="258"/>
      <c r="F33" s="313"/>
      <c r="G33" s="592"/>
      <c r="H33" s="313"/>
      <c r="I33" s="258"/>
      <c r="J33" s="258"/>
      <c r="K33" s="258"/>
      <c r="L33" s="518"/>
      <c r="M33" s="700"/>
    </row>
    <row r="34" spans="1:13" ht="0.75" customHeight="1" hidden="1">
      <c r="A34" s="117"/>
      <c r="B34" s="143"/>
      <c r="C34" s="143"/>
      <c r="D34" s="124"/>
      <c r="E34" s="124"/>
      <c r="F34" s="124"/>
      <c r="G34" s="124"/>
      <c r="H34" s="124"/>
      <c r="I34" s="124"/>
      <c r="J34" s="124"/>
      <c r="K34" s="124"/>
      <c r="L34" s="124"/>
      <c r="M34" s="700"/>
    </row>
    <row r="35" ht="2.25" customHeight="1">
      <c r="M35" s="700"/>
    </row>
    <row r="36" spans="1:13" ht="14.25" customHeight="1">
      <c r="A36" s="213" t="s">
        <v>324</v>
      </c>
      <c r="E36" s="213"/>
      <c r="M36" s="700"/>
    </row>
    <row r="37" ht="13.5" customHeight="1">
      <c r="M37" s="114"/>
    </row>
  </sheetData>
  <sheetProtection/>
  <mergeCells count="6">
    <mergeCell ref="M1:M36"/>
    <mergeCell ref="A5:A6"/>
    <mergeCell ref="B5:B6"/>
    <mergeCell ref="D5:H5"/>
    <mergeCell ref="C5:C6"/>
    <mergeCell ref="I5:L5"/>
  </mergeCells>
  <printOptions/>
  <pageMargins left="0.75" right="0.25" top="0.54" bottom="0.25" header="0.37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M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421875" style="0" customWidth="1"/>
    <col min="2" max="6" width="8.00390625" style="0" customWidth="1"/>
    <col min="7" max="7" width="8.00390625" style="1" customWidth="1"/>
    <col min="8" max="12" width="8.00390625" style="0" customWidth="1"/>
    <col min="13" max="13" width="6.7109375" style="0" customWidth="1"/>
  </cols>
  <sheetData>
    <row r="1" spans="1:13" ht="19.5" customHeight="1">
      <c r="A1" s="22" t="s">
        <v>266</v>
      </c>
      <c r="B1" s="3"/>
      <c r="C1" s="3"/>
      <c r="M1" s="696" t="s">
        <v>188</v>
      </c>
    </row>
    <row r="2" spans="1:13" ht="2.25" customHeight="1">
      <c r="A2" s="3"/>
      <c r="B2" s="3"/>
      <c r="C2" s="3"/>
      <c r="M2" s="697"/>
    </row>
    <row r="3" spans="1:13" ht="12" customHeight="1">
      <c r="A3" s="3"/>
      <c r="B3" s="3"/>
      <c r="C3" s="3"/>
      <c r="D3" s="52"/>
      <c r="E3" s="52"/>
      <c r="I3" s="52"/>
      <c r="J3" s="52"/>
      <c r="K3" s="52"/>
      <c r="L3" s="52" t="s">
        <v>441</v>
      </c>
      <c r="M3" s="697"/>
    </row>
    <row r="4" spans="1:13" ht="6" customHeight="1">
      <c r="A4" s="3"/>
      <c r="B4" s="142"/>
      <c r="C4" s="142"/>
      <c r="M4" s="697"/>
    </row>
    <row r="5" spans="1:13" ht="19.5" customHeight="1">
      <c r="A5" s="691" t="s">
        <v>111</v>
      </c>
      <c r="B5" s="691">
        <v>2007</v>
      </c>
      <c r="C5" s="691" t="s">
        <v>305</v>
      </c>
      <c r="D5" s="693" t="s">
        <v>305</v>
      </c>
      <c r="E5" s="694"/>
      <c r="F5" s="694"/>
      <c r="G5" s="694"/>
      <c r="H5" s="695"/>
      <c r="I5" s="693" t="s">
        <v>265</v>
      </c>
      <c r="J5" s="698"/>
      <c r="K5" s="698"/>
      <c r="L5" s="699"/>
      <c r="M5" s="697"/>
    </row>
    <row r="6" spans="1:13" ht="19.5" customHeight="1">
      <c r="A6" s="692"/>
      <c r="B6" s="692"/>
      <c r="C6" s="692"/>
      <c r="D6" s="54" t="s">
        <v>122</v>
      </c>
      <c r="E6" s="54" t="s">
        <v>123</v>
      </c>
      <c r="F6" s="54" t="s">
        <v>125</v>
      </c>
      <c r="G6" s="466" t="s">
        <v>447</v>
      </c>
      <c r="H6" s="54" t="s">
        <v>147</v>
      </c>
      <c r="I6" s="111" t="s">
        <v>0</v>
      </c>
      <c r="J6" s="111" t="s">
        <v>1</v>
      </c>
      <c r="K6" s="54" t="s">
        <v>125</v>
      </c>
      <c r="L6" s="467" t="s">
        <v>447</v>
      </c>
      <c r="M6" s="697"/>
    </row>
    <row r="7" spans="1:13" ht="39.75" customHeight="1">
      <c r="A7" s="55" t="s">
        <v>121</v>
      </c>
      <c r="B7" s="53">
        <v>146</v>
      </c>
      <c r="C7" s="75">
        <f>D7+E7+F7+H7</f>
        <v>157</v>
      </c>
      <c r="D7" s="75">
        <v>21</v>
      </c>
      <c r="E7" s="75">
        <v>38</v>
      </c>
      <c r="F7" s="138">
        <v>26</v>
      </c>
      <c r="G7" s="138">
        <f>D7+E7+F7</f>
        <v>85</v>
      </c>
      <c r="H7" s="138">
        <v>72</v>
      </c>
      <c r="I7" s="75">
        <v>16</v>
      </c>
      <c r="J7" s="75">
        <v>17</v>
      </c>
      <c r="K7" s="75">
        <v>33</v>
      </c>
      <c r="L7" s="138">
        <f>I7+J7+K7</f>
        <v>66</v>
      </c>
      <c r="M7" s="697"/>
    </row>
    <row r="8" spans="1:13" ht="41.25" customHeight="1">
      <c r="A8" s="56" t="s">
        <v>36</v>
      </c>
      <c r="B8" s="53">
        <v>27838</v>
      </c>
      <c r="C8" s="73">
        <f>D8+E8+F8+H8</f>
        <v>25091</v>
      </c>
      <c r="D8" s="73">
        <v>5538</v>
      </c>
      <c r="E8" s="73">
        <v>6637</v>
      </c>
      <c r="F8" s="53">
        <v>6152</v>
      </c>
      <c r="G8" s="53">
        <f>D8+E8+F8</f>
        <v>18327</v>
      </c>
      <c r="H8" s="53">
        <v>6764</v>
      </c>
      <c r="I8" s="73">
        <v>5542</v>
      </c>
      <c r="J8" s="73">
        <v>6837</v>
      </c>
      <c r="K8" s="73">
        <v>6117</v>
      </c>
      <c r="L8" s="73">
        <f>I8+J8+K8</f>
        <v>18496</v>
      </c>
      <c r="M8" s="697"/>
    </row>
    <row r="9" spans="1:13" ht="13.5" customHeight="1">
      <c r="A9" s="58" t="s">
        <v>213</v>
      </c>
      <c r="B9" s="53"/>
      <c r="C9" s="73"/>
      <c r="D9" s="73"/>
      <c r="E9" s="73"/>
      <c r="F9" s="53"/>
      <c r="G9" s="53"/>
      <c r="H9" s="53"/>
      <c r="I9" s="73"/>
      <c r="J9" s="73"/>
      <c r="K9" s="73"/>
      <c r="L9" s="73"/>
      <c r="M9" s="697"/>
    </row>
    <row r="10" spans="1:13" ht="33" customHeight="1">
      <c r="A10" s="64" t="s">
        <v>423</v>
      </c>
      <c r="B10" s="38">
        <v>24726</v>
      </c>
      <c r="C10" s="85">
        <f aca="true" t="shared" si="0" ref="C10:C16">D10+E10+F10+H10</f>
        <v>21969</v>
      </c>
      <c r="D10" s="85">
        <v>4900</v>
      </c>
      <c r="E10" s="85">
        <v>5708</v>
      </c>
      <c r="F10" s="38">
        <v>5339</v>
      </c>
      <c r="G10" s="46">
        <f>D10+E10+F10</f>
        <v>15947</v>
      </c>
      <c r="H10" s="38">
        <v>6022</v>
      </c>
      <c r="I10" s="85">
        <v>4928</v>
      </c>
      <c r="J10" s="85">
        <v>6138</v>
      </c>
      <c r="K10" s="85">
        <v>5266</v>
      </c>
      <c r="L10" s="92">
        <f>I10+J10+K10</f>
        <v>16332</v>
      </c>
      <c r="M10" s="697"/>
    </row>
    <row r="11" spans="1:13" ht="32.25" customHeight="1">
      <c r="A11" s="7" t="s">
        <v>424</v>
      </c>
      <c r="B11" s="38">
        <v>177</v>
      </c>
      <c r="C11" s="85">
        <f t="shared" si="0"/>
        <v>152</v>
      </c>
      <c r="D11" s="85">
        <v>38</v>
      </c>
      <c r="E11" s="85">
        <v>36</v>
      </c>
      <c r="F11" s="38">
        <v>39</v>
      </c>
      <c r="G11" s="46">
        <f>D11+E11+F11</f>
        <v>113</v>
      </c>
      <c r="H11" s="38">
        <v>39</v>
      </c>
      <c r="I11" s="85">
        <v>57</v>
      </c>
      <c r="J11" s="85">
        <v>60</v>
      </c>
      <c r="K11" s="85">
        <v>45</v>
      </c>
      <c r="L11" s="92">
        <f>I11+J11+K11</f>
        <v>162</v>
      </c>
      <c r="M11" s="697"/>
    </row>
    <row r="12" spans="1:13" ht="30" customHeight="1">
      <c r="A12" s="64" t="s">
        <v>425</v>
      </c>
      <c r="B12" s="38">
        <v>253</v>
      </c>
      <c r="C12" s="85">
        <f t="shared" si="0"/>
        <v>294</v>
      </c>
      <c r="D12" s="85">
        <v>57</v>
      </c>
      <c r="E12" s="85">
        <v>83</v>
      </c>
      <c r="F12" s="38">
        <v>78</v>
      </c>
      <c r="G12" s="46">
        <f aca="true" t="shared" si="1" ref="G12:G18">D12+E12+F12</f>
        <v>218</v>
      </c>
      <c r="H12" s="38">
        <v>76</v>
      </c>
      <c r="I12" s="85">
        <v>83</v>
      </c>
      <c r="J12" s="85">
        <v>75</v>
      </c>
      <c r="K12" s="85">
        <v>74</v>
      </c>
      <c r="L12" s="92">
        <f aca="true" t="shared" si="2" ref="L12:L18">I12+J12+K12</f>
        <v>232</v>
      </c>
      <c r="M12" s="697"/>
    </row>
    <row r="13" spans="1:13" ht="33" customHeight="1">
      <c r="A13" s="7" t="s">
        <v>426</v>
      </c>
      <c r="B13" s="38">
        <v>558</v>
      </c>
      <c r="C13" s="85">
        <f t="shared" si="0"/>
        <v>569</v>
      </c>
      <c r="D13" s="85">
        <v>144</v>
      </c>
      <c r="E13" s="85">
        <v>152</v>
      </c>
      <c r="F13" s="38">
        <v>148</v>
      </c>
      <c r="G13" s="46">
        <f t="shared" si="1"/>
        <v>444</v>
      </c>
      <c r="H13" s="38">
        <v>125</v>
      </c>
      <c r="I13" s="85">
        <v>77</v>
      </c>
      <c r="J13" s="85">
        <v>78</v>
      </c>
      <c r="K13" s="85">
        <v>48</v>
      </c>
      <c r="L13" s="92">
        <f t="shared" si="2"/>
        <v>203</v>
      </c>
      <c r="M13" s="697"/>
    </row>
    <row r="14" spans="1:13" ht="33" customHeight="1">
      <c r="A14" s="7" t="s">
        <v>427</v>
      </c>
      <c r="B14" s="38">
        <v>150</v>
      </c>
      <c r="C14" s="85">
        <f t="shared" si="0"/>
        <v>184</v>
      </c>
      <c r="D14" s="86">
        <v>34</v>
      </c>
      <c r="E14" s="86">
        <v>46</v>
      </c>
      <c r="F14" s="238">
        <v>58</v>
      </c>
      <c r="G14" s="513">
        <f t="shared" si="1"/>
        <v>138</v>
      </c>
      <c r="H14" s="238">
        <v>46</v>
      </c>
      <c r="I14" s="86">
        <v>27</v>
      </c>
      <c r="J14" s="86">
        <v>38</v>
      </c>
      <c r="K14" s="86">
        <v>38</v>
      </c>
      <c r="L14" s="92">
        <f t="shared" si="2"/>
        <v>103</v>
      </c>
      <c r="M14" s="697"/>
    </row>
    <row r="15" spans="1:13" ht="33" customHeight="1">
      <c r="A15" s="64" t="s">
        <v>419</v>
      </c>
      <c r="B15" s="38">
        <v>949</v>
      </c>
      <c r="C15" s="85">
        <f t="shared" si="0"/>
        <v>941</v>
      </c>
      <c r="D15" s="85">
        <v>176</v>
      </c>
      <c r="E15" s="85">
        <v>357</v>
      </c>
      <c r="F15" s="38">
        <v>195</v>
      </c>
      <c r="G15" s="46">
        <f t="shared" si="1"/>
        <v>728</v>
      </c>
      <c r="H15" s="38">
        <v>213</v>
      </c>
      <c r="I15" s="85">
        <v>121</v>
      </c>
      <c r="J15" s="85">
        <v>142</v>
      </c>
      <c r="K15" s="85">
        <v>381</v>
      </c>
      <c r="L15" s="92">
        <f t="shared" si="2"/>
        <v>644</v>
      </c>
      <c r="M15" s="697"/>
    </row>
    <row r="16" spans="1:13" ht="33.75" customHeight="1">
      <c r="A16" s="64" t="s">
        <v>420</v>
      </c>
      <c r="B16" s="38">
        <v>304</v>
      </c>
      <c r="C16" s="85">
        <f t="shared" si="0"/>
        <v>238</v>
      </c>
      <c r="D16" s="85">
        <v>64</v>
      </c>
      <c r="E16" s="85">
        <v>81</v>
      </c>
      <c r="F16" s="38">
        <v>53</v>
      </c>
      <c r="G16" s="46">
        <f t="shared" si="1"/>
        <v>198</v>
      </c>
      <c r="H16" s="38">
        <v>40</v>
      </c>
      <c r="I16" s="85">
        <v>59</v>
      </c>
      <c r="J16" s="85">
        <v>51</v>
      </c>
      <c r="K16" s="85">
        <v>62</v>
      </c>
      <c r="L16" s="92">
        <f t="shared" si="2"/>
        <v>172</v>
      </c>
      <c r="M16" s="697"/>
    </row>
    <row r="17" spans="1:13" ht="8.25" customHeight="1">
      <c r="A17" s="64"/>
      <c r="B17" s="46"/>
      <c r="C17" s="92"/>
      <c r="D17" s="84"/>
      <c r="E17" s="84"/>
      <c r="F17" s="146"/>
      <c r="G17" s="53"/>
      <c r="H17" s="53"/>
      <c r="I17" s="73"/>
      <c r="J17" s="73"/>
      <c r="K17" s="73"/>
      <c r="L17" s="92"/>
      <c r="M17" s="697"/>
    </row>
    <row r="18" spans="1:13" ht="28.5" customHeight="1">
      <c r="A18" s="65" t="s">
        <v>201</v>
      </c>
      <c r="B18" s="187">
        <f>'[1]Page16'!C7-'[1]Page16'!C8-'[1]Page16'!C19-'[1]Page16'!C20-'[1]Page16'!C25-'[1]Page16'!C26-'[1]Page16'!C27-'[1]Page16'!C28-'[1]Page17'!C7-'[1]Page17'!C8</f>
        <v>47</v>
      </c>
      <c r="C18" s="343">
        <f>D18+E18+F18+H18</f>
        <v>16</v>
      </c>
      <c r="D18" s="184">
        <v>2</v>
      </c>
      <c r="E18" s="184">
        <v>11</v>
      </c>
      <c r="F18" s="239">
        <v>1</v>
      </c>
      <c r="G18" s="239">
        <f t="shared" si="1"/>
        <v>14</v>
      </c>
      <c r="H18" s="239">
        <v>2</v>
      </c>
      <c r="I18" s="184">
        <v>2</v>
      </c>
      <c r="J18" s="184">
        <v>3</v>
      </c>
      <c r="K18" s="184">
        <v>2</v>
      </c>
      <c r="L18" s="193">
        <f t="shared" si="2"/>
        <v>7</v>
      </c>
      <c r="M18" s="697"/>
    </row>
    <row r="19" spans="1:13" ht="15" customHeight="1">
      <c r="A19" s="62"/>
      <c r="B19" s="50"/>
      <c r="C19" s="380"/>
      <c r="D19" s="62"/>
      <c r="E19" s="62"/>
      <c r="F19" s="240"/>
      <c r="G19" s="240"/>
      <c r="H19" s="240"/>
      <c r="I19" s="62"/>
      <c r="J19" s="62"/>
      <c r="K19" s="62"/>
      <c r="L19" s="62"/>
      <c r="M19" s="697"/>
    </row>
    <row r="20" spans="1:13" ht="4.5" customHeight="1" hidden="1">
      <c r="A20" s="62"/>
      <c r="B20" s="50"/>
      <c r="C20" s="50"/>
      <c r="D20" s="88"/>
      <c r="E20" s="88"/>
      <c r="F20" s="88"/>
      <c r="G20" s="88"/>
      <c r="H20" s="88"/>
      <c r="I20" s="88"/>
      <c r="J20" s="88"/>
      <c r="K20" s="88"/>
      <c r="L20" s="88"/>
      <c r="M20" s="697"/>
    </row>
    <row r="21" ht="21.75" customHeight="1">
      <c r="A21" s="213" t="s">
        <v>219</v>
      </c>
    </row>
    <row r="22" ht="21.75" customHeight="1">
      <c r="A22" s="213" t="s">
        <v>220</v>
      </c>
    </row>
  </sheetData>
  <sheetProtection/>
  <mergeCells count="6">
    <mergeCell ref="A5:A6"/>
    <mergeCell ref="M1:M20"/>
    <mergeCell ref="B5:B6"/>
    <mergeCell ref="D5:H5"/>
    <mergeCell ref="C5:C6"/>
    <mergeCell ref="I5:L5"/>
  </mergeCells>
  <printOptions/>
  <pageMargins left="0.75" right="0.25" top="0.88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M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7109375" style="0" customWidth="1"/>
    <col min="2" max="5" width="8.140625" style="0" customWidth="1"/>
    <col min="6" max="11" width="8.140625" style="361" customWidth="1"/>
    <col min="12" max="12" width="8.140625" style="1" customWidth="1"/>
    <col min="13" max="13" width="5.57421875" style="0" customWidth="1"/>
  </cols>
  <sheetData>
    <row r="1" spans="1:13" ht="15" customHeight="1">
      <c r="A1" s="74" t="s">
        <v>267</v>
      </c>
      <c r="B1" s="3"/>
      <c r="C1" s="3"/>
      <c r="M1" s="688" t="s">
        <v>189</v>
      </c>
    </row>
    <row r="2" spans="1:13" ht="15" customHeight="1">
      <c r="A2" s="74"/>
      <c r="B2" s="3"/>
      <c r="C2" s="3"/>
      <c r="E2" s="490"/>
      <c r="M2" s="688"/>
    </row>
    <row r="3" spans="1:13" ht="12" customHeight="1">
      <c r="A3" s="3"/>
      <c r="B3" s="3"/>
      <c r="C3" s="3"/>
      <c r="D3" s="52"/>
      <c r="F3" s="52"/>
      <c r="G3" s="52"/>
      <c r="H3" s="52"/>
      <c r="I3" s="52"/>
      <c r="J3" s="584"/>
      <c r="K3" s="52"/>
      <c r="L3" s="52" t="s">
        <v>440</v>
      </c>
      <c r="M3" s="700"/>
    </row>
    <row r="4" spans="1:13" ht="5.25" customHeight="1">
      <c r="A4" s="3"/>
      <c r="B4" s="12"/>
      <c r="C4" s="12"/>
      <c r="D4" s="139"/>
      <c r="E4" s="139"/>
      <c r="F4" s="362"/>
      <c r="G4" s="362"/>
      <c r="H4" s="362"/>
      <c r="I4" s="362"/>
      <c r="J4" s="362"/>
      <c r="K4" s="362"/>
      <c r="L4" s="139"/>
      <c r="M4" s="700"/>
    </row>
    <row r="5" spans="1:13" ht="19.5" customHeight="1">
      <c r="A5" s="691" t="s">
        <v>111</v>
      </c>
      <c r="B5" s="691">
        <v>2007</v>
      </c>
      <c r="C5" s="691" t="s">
        <v>305</v>
      </c>
      <c r="D5" s="693" t="s">
        <v>305</v>
      </c>
      <c r="E5" s="694"/>
      <c r="F5" s="694"/>
      <c r="G5" s="694"/>
      <c r="H5" s="695"/>
      <c r="I5" s="706" t="s">
        <v>265</v>
      </c>
      <c r="J5" s="707"/>
      <c r="K5" s="707"/>
      <c r="L5" s="708"/>
      <c r="M5" s="700"/>
    </row>
    <row r="6" spans="1:13" ht="15" customHeight="1">
      <c r="A6" s="692"/>
      <c r="B6" s="692"/>
      <c r="C6" s="692"/>
      <c r="D6" s="81" t="s">
        <v>122</v>
      </c>
      <c r="E6" s="81" t="s">
        <v>123</v>
      </c>
      <c r="F6" s="81" t="s">
        <v>125</v>
      </c>
      <c r="G6" s="466" t="s">
        <v>447</v>
      </c>
      <c r="H6" s="678" t="s">
        <v>147</v>
      </c>
      <c r="I6" s="111" t="s">
        <v>0</v>
      </c>
      <c r="J6" s="111" t="s">
        <v>1</v>
      </c>
      <c r="K6" s="81" t="s">
        <v>125</v>
      </c>
      <c r="L6" s="467" t="s">
        <v>447</v>
      </c>
      <c r="M6" s="700"/>
    </row>
    <row r="7" spans="1:13" ht="30" customHeight="1">
      <c r="A7" s="105" t="s">
        <v>158</v>
      </c>
      <c r="B7" s="670">
        <f>'Table 3'!B7-'Table 4'!B7</f>
        <v>13778</v>
      </c>
      <c r="C7" s="670">
        <f>'Table 3'!C7-'Table 4'!C7</f>
        <v>12588</v>
      </c>
      <c r="D7" s="163">
        <f>'Table 3'!D7-'Table 4'!D7</f>
        <v>2645</v>
      </c>
      <c r="E7" s="163">
        <f>'Table 3'!E7-'Table 4'!E7</f>
        <v>3014</v>
      </c>
      <c r="F7" s="163">
        <f>'Table 3'!F7-'Table 4'!F7</f>
        <v>3738</v>
      </c>
      <c r="G7" s="163">
        <f>'Table 3'!G7-'Table 4'!G7</f>
        <v>9397</v>
      </c>
      <c r="H7" s="163">
        <f>'Table 3'!H7-'Table 4'!H7</f>
        <v>3191</v>
      </c>
      <c r="I7" s="163">
        <f>'Table 3'!I7-'Table 4'!I7</f>
        <v>2271</v>
      </c>
      <c r="J7" s="163">
        <f>'Table 3'!J7-'Table 4'!J7</f>
        <v>2574</v>
      </c>
      <c r="K7" s="163">
        <v>2680</v>
      </c>
      <c r="L7" s="163">
        <f>'Table 3'!L7-'Table 4'!L7</f>
        <v>7525</v>
      </c>
      <c r="M7" s="700"/>
    </row>
    <row r="8" spans="1:13" ht="30" customHeight="1">
      <c r="A8" s="56" t="s">
        <v>37</v>
      </c>
      <c r="B8" s="147">
        <f>'Table 3'!B8-'Table 4'!B8</f>
        <v>2352</v>
      </c>
      <c r="C8" s="147">
        <f>'Table 3'!C8-'Table 4'!C8</f>
        <v>2225</v>
      </c>
      <c r="D8" s="148">
        <f>'Table 3'!D8-'Table 4'!D8</f>
        <v>413</v>
      </c>
      <c r="E8" s="148">
        <f>'Table 3'!E8-'Table 4'!E8</f>
        <v>528</v>
      </c>
      <c r="F8" s="671">
        <f>'Table 3'!F8-'Table 4'!F8</f>
        <v>736</v>
      </c>
      <c r="G8" s="671">
        <f>'Table 3'!G8-'Table 4'!G8</f>
        <v>1677</v>
      </c>
      <c r="H8" s="148">
        <f>'Table 3'!H8-'Table 4'!H8</f>
        <v>548</v>
      </c>
      <c r="I8" s="148">
        <f>'Table 3'!I8-'Table 4'!I8</f>
        <v>625</v>
      </c>
      <c r="J8" s="148">
        <f>'Table 3'!J8-'Table 4'!J8</f>
        <v>609</v>
      </c>
      <c r="K8" s="148">
        <f>'Table 3'!K8-'Table 4'!K8</f>
        <v>663</v>
      </c>
      <c r="L8" s="148">
        <f>'Table 3'!L8-'Table 4'!L8</f>
        <v>1897</v>
      </c>
      <c r="M8" s="700"/>
    </row>
    <row r="9" spans="1:13" s="60" customFormat="1" ht="18" customHeight="1">
      <c r="A9" s="58" t="s">
        <v>112</v>
      </c>
      <c r="B9" s="152"/>
      <c r="C9" s="152"/>
      <c r="D9" s="152"/>
      <c r="E9" s="152"/>
      <c r="F9" s="152"/>
      <c r="G9" s="519"/>
      <c r="H9" s="152"/>
      <c r="I9" s="151"/>
      <c r="J9" s="151"/>
      <c r="K9" s="151"/>
      <c r="L9" s="148"/>
      <c r="M9" s="700"/>
    </row>
    <row r="10" spans="1:13" s="60" customFormat="1" ht="26.25" customHeight="1">
      <c r="A10" s="7" t="s">
        <v>428</v>
      </c>
      <c r="B10" s="149">
        <f>'Table 3'!B15-'Table 4'!B15</f>
        <v>2068</v>
      </c>
      <c r="C10" s="149">
        <f>'Table 3'!C15-'Table 4'!C15</f>
        <v>1872</v>
      </c>
      <c r="D10" s="149">
        <f>'Table 3'!D15-'Table 4'!D15</f>
        <v>354</v>
      </c>
      <c r="E10" s="149">
        <f>'Table 3'!E15-'Table 4'!E15</f>
        <v>438</v>
      </c>
      <c r="F10" s="149">
        <f>'Table 3'!F15-'Table 4'!F15</f>
        <v>622</v>
      </c>
      <c r="G10" s="520">
        <f>'Table 3'!G15-'Table 4'!G15</f>
        <v>1414</v>
      </c>
      <c r="H10" s="149">
        <f>'Table 3'!H15-'Table 4'!H15</f>
        <v>458</v>
      </c>
      <c r="I10" s="159">
        <f>'Table 3'!I15-'Table 4'!I15</f>
        <v>563</v>
      </c>
      <c r="J10" s="159">
        <f>'Table 3'!J15-'Table 4'!J15</f>
        <v>486</v>
      </c>
      <c r="K10" s="159">
        <f>'Table 3'!K15-'Table 4'!K15</f>
        <v>573</v>
      </c>
      <c r="L10" s="521">
        <f>'Table 3'!L15-'Table 4'!L15</f>
        <v>1622</v>
      </c>
      <c r="M10" s="700"/>
    </row>
    <row r="11" spans="1:13" ht="30" customHeight="1">
      <c r="A11" s="95" t="s">
        <v>41</v>
      </c>
      <c r="B11" s="153">
        <f>'Table 3'!B19-'Table 4'!B19</f>
        <v>337</v>
      </c>
      <c r="C11" s="153">
        <f>'Table 3'!C19-'Table 4'!C19</f>
        <v>432</v>
      </c>
      <c r="D11" s="158">
        <f>'Table 3'!D19-'Table 4'!D19</f>
        <v>107</v>
      </c>
      <c r="E11" s="158">
        <f>'Table 3'!E19-'Table 4'!E19</f>
        <v>86</v>
      </c>
      <c r="F11" s="158">
        <f>'Table 3'!F19-'Table 4'!F19</f>
        <v>145</v>
      </c>
      <c r="G11" s="158">
        <f>'Table 3'!G19-'Table 4'!G19</f>
        <v>338</v>
      </c>
      <c r="H11" s="158">
        <f>'Table 3'!H19-'Table 4'!H19</f>
        <v>94</v>
      </c>
      <c r="I11" s="158">
        <f>'Table 3'!I19-'Table 4'!I19</f>
        <v>72</v>
      </c>
      <c r="J11" s="158">
        <f>'Table 3'!J19-'Table 4'!J19</f>
        <v>116</v>
      </c>
      <c r="K11" s="158">
        <f>'Table 3'!K19-'Table 4'!K19</f>
        <v>38</v>
      </c>
      <c r="L11" s="158">
        <f>'Table 3'!L19-'Table 4'!L19</f>
        <v>226</v>
      </c>
      <c r="M11" s="700"/>
    </row>
    <row r="12" spans="1:13" ht="30" customHeight="1">
      <c r="A12" s="95" t="s">
        <v>116</v>
      </c>
      <c r="B12" s="153">
        <f>'Table 3'!B20-'Table 4'!B20</f>
        <v>375</v>
      </c>
      <c r="C12" s="153">
        <f>'Table 3'!C20-'Table 4'!C20</f>
        <v>434</v>
      </c>
      <c r="D12" s="158">
        <f>'Table 3'!D20-'Table 4'!D20</f>
        <v>90</v>
      </c>
      <c r="E12" s="158">
        <f>'Table 3'!E20-'Table 4'!E20</f>
        <v>127</v>
      </c>
      <c r="F12" s="158">
        <f>'Table 3'!F20-'Table 4'!F20</f>
        <v>141</v>
      </c>
      <c r="G12" s="158">
        <f>'Table 3'!G20-'Table 4'!G20</f>
        <v>358</v>
      </c>
      <c r="H12" s="158">
        <f>'Table 3'!H20-'Table 4'!H20</f>
        <v>76</v>
      </c>
      <c r="I12" s="158">
        <f>'Table 3'!I20-'Table 4'!I20</f>
        <v>88</v>
      </c>
      <c r="J12" s="158">
        <f>'Table 3'!J20-'Table 4'!J20</f>
        <v>127</v>
      </c>
      <c r="K12" s="158">
        <f>'Table 3'!K20-'Table 4'!K20</f>
        <v>128</v>
      </c>
      <c r="L12" s="158">
        <f>'Table 3'!L20-'Table 4'!L20</f>
        <v>343</v>
      </c>
      <c r="M12" s="700"/>
    </row>
    <row r="13" spans="1:13" ht="30" customHeight="1">
      <c r="A13" s="95" t="s">
        <v>117</v>
      </c>
      <c r="B13" s="154">
        <f>'Table 3'!B25-'Table 4'!B25</f>
        <v>91</v>
      </c>
      <c r="C13" s="154">
        <f>'Table 3'!C25-'Table 4'!C25</f>
        <v>20</v>
      </c>
      <c r="D13" s="154">
        <f>'Table 3'!D25-'Table 4'!D25</f>
        <v>7</v>
      </c>
      <c r="E13" s="154">
        <f>'Table 3'!E25-'Table 4'!E25</f>
        <v>4</v>
      </c>
      <c r="F13" s="154">
        <f>'Table 3'!F25-'Table 4'!F25</f>
        <v>5</v>
      </c>
      <c r="G13" s="154">
        <f>'Table 3'!G25-'Table 4'!G25</f>
        <v>16</v>
      </c>
      <c r="H13" s="154">
        <f>'Table 3'!H25-'Table 4'!H25</f>
        <v>4</v>
      </c>
      <c r="I13" s="154">
        <f>'Table 3'!I25-'Table 4'!I25</f>
        <v>3</v>
      </c>
      <c r="J13" s="154">
        <f>'Table 3'!J25-'Table 4'!J25</f>
        <v>4</v>
      </c>
      <c r="K13" s="154">
        <f>'Table 3'!K25-'Table 4'!K25</f>
        <v>3</v>
      </c>
      <c r="L13" s="154">
        <f>'Table 3'!L25-'Table 4'!L25</f>
        <v>10</v>
      </c>
      <c r="M13" s="700"/>
    </row>
    <row r="14" spans="1:13" ht="30" customHeight="1">
      <c r="A14" s="95" t="s">
        <v>118</v>
      </c>
      <c r="B14" s="154">
        <f>'Table 3'!B26-'Table 4'!B26</f>
        <v>48</v>
      </c>
      <c r="C14" s="154">
        <f>'Table 3'!C26-'Table 4'!C26</f>
        <v>45</v>
      </c>
      <c r="D14" s="154">
        <f>'Table 3'!D26-'Table 4'!D26</f>
        <v>12</v>
      </c>
      <c r="E14" s="154">
        <f>'Table 3'!E26-'Table 4'!E26</f>
        <v>19</v>
      </c>
      <c r="F14" s="154">
        <f>'Table 3'!F26-'Table 4'!F26</f>
        <v>13</v>
      </c>
      <c r="G14" s="154">
        <f>'Table 3'!G26-'Table 4'!G26</f>
        <v>44</v>
      </c>
      <c r="H14" s="154">
        <f>'Table 3'!H26-'Table 4'!H26</f>
        <v>1</v>
      </c>
      <c r="I14" s="154">
        <f>'Table 3'!I26-'Table 4'!I26</f>
        <v>19</v>
      </c>
      <c r="J14" s="154">
        <f>'Table 3'!J26-'Table 4'!J26</f>
        <v>33</v>
      </c>
      <c r="K14" s="154">
        <f>'Table 3'!K26-'Table 4'!K26</f>
        <v>8</v>
      </c>
      <c r="L14" s="154">
        <f>'Table 3'!L26-'Table 4'!L26</f>
        <v>60</v>
      </c>
      <c r="M14" s="700"/>
    </row>
    <row r="15" spans="1:13" ht="30" customHeight="1">
      <c r="A15" s="95" t="s">
        <v>119</v>
      </c>
      <c r="B15" s="153">
        <f>'Table 3'!B27-'Table 4'!B27</f>
        <v>873</v>
      </c>
      <c r="C15" s="153">
        <f>'Table 3'!C27-'Table 4'!C27</f>
        <v>1326</v>
      </c>
      <c r="D15" s="154">
        <f>'Table 3'!D27-'Table 4'!D27</f>
        <v>207</v>
      </c>
      <c r="E15" s="154">
        <f>'Table 3'!E27-'Table 4'!E27</f>
        <v>257</v>
      </c>
      <c r="F15" s="154">
        <f>'Table 3'!F27-'Table 4'!F27</f>
        <v>310</v>
      </c>
      <c r="G15" s="154">
        <f>'Table 3'!G27-'Table 4'!G27</f>
        <v>774</v>
      </c>
      <c r="H15" s="154">
        <f>'Table 3'!H27-'Table 4'!H27</f>
        <v>552</v>
      </c>
      <c r="I15" s="154">
        <f>'Table 3'!I27-'Table 4'!I27</f>
        <v>244</v>
      </c>
      <c r="J15" s="154">
        <f>'Table 3'!J27-'Table 4'!J27</f>
        <v>317</v>
      </c>
      <c r="K15" s="154">
        <f>'Table 3'!K27-'Table 4'!K27</f>
        <v>470</v>
      </c>
      <c r="L15" s="154">
        <f>'Table 3'!L27-'Table 4'!L27</f>
        <v>1031</v>
      </c>
      <c r="M15" s="700"/>
    </row>
    <row r="16" spans="1:13" ht="30" customHeight="1">
      <c r="A16" s="454" t="s">
        <v>120</v>
      </c>
      <c r="B16" s="153">
        <f>'Table 3'!B28-'Table 4'!B28</f>
        <v>1586</v>
      </c>
      <c r="C16" s="153">
        <f>'Table 3'!C28-'Table 4'!C28</f>
        <v>1466</v>
      </c>
      <c r="D16" s="154">
        <f>'Table 3'!D28-'Table 4'!D28</f>
        <v>306</v>
      </c>
      <c r="E16" s="154">
        <f>'Table 3'!E28-'Table 4'!E28</f>
        <v>392</v>
      </c>
      <c r="F16" s="154">
        <f>'Table 3'!F28-'Table 4'!F28</f>
        <v>383</v>
      </c>
      <c r="G16" s="154">
        <f>'Table 3'!G28-'Table 4'!G28</f>
        <v>1081</v>
      </c>
      <c r="H16" s="154">
        <f>'Table 3'!H28-'Table 4'!H28</f>
        <v>385</v>
      </c>
      <c r="I16" s="154">
        <f>'Table 3'!I28-'Table 4'!I28</f>
        <v>306</v>
      </c>
      <c r="J16" s="154">
        <f>'Table 3'!J28-'Table 4'!J28</f>
        <v>361</v>
      </c>
      <c r="K16" s="154">
        <f>'Table 3'!K28-'Table 4'!K28</f>
        <v>319</v>
      </c>
      <c r="L16" s="154">
        <f>'Table 3'!L28-'Table 4'!L28</f>
        <v>986</v>
      </c>
      <c r="M16" s="700"/>
    </row>
    <row r="17" spans="1:13" ht="18" customHeight="1">
      <c r="A17" s="58" t="s">
        <v>112</v>
      </c>
      <c r="B17" s="147"/>
      <c r="C17" s="147"/>
      <c r="D17" s="148"/>
      <c r="E17" s="148"/>
      <c r="F17" s="148"/>
      <c r="G17" s="148"/>
      <c r="H17" s="148"/>
      <c r="I17" s="148"/>
      <c r="J17" s="148"/>
      <c r="K17" s="148"/>
      <c r="L17" s="148"/>
      <c r="M17" s="700"/>
    </row>
    <row r="18" spans="1:13" ht="25.5" customHeight="1">
      <c r="A18" s="7" t="s">
        <v>429</v>
      </c>
      <c r="B18" s="150">
        <f>'Table 3'!B30-'Table 4'!B30</f>
        <v>944</v>
      </c>
      <c r="C18" s="150">
        <f>'Table 3'!C30-'Table 4'!C30</f>
        <v>712</v>
      </c>
      <c r="D18" s="159">
        <f>'Table 3'!D30-'Table 4'!D30</f>
        <v>140</v>
      </c>
      <c r="E18" s="159">
        <f>'Table 3'!E30-'Table 4'!E30</f>
        <v>199</v>
      </c>
      <c r="F18" s="159">
        <f>'Table 3'!F30-'Table 4'!F30</f>
        <v>193</v>
      </c>
      <c r="G18" s="521">
        <f>'Table 3'!G30-'Table 4'!G30</f>
        <v>532</v>
      </c>
      <c r="H18" s="159">
        <f>'Table 3'!H30-'Table 4'!H30</f>
        <v>180</v>
      </c>
      <c r="I18" s="159">
        <f>'Table 3'!I30-'Table 4'!I30</f>
        <v>129</v>
      </c>
      <c r="J18" s="159">
        <f>'Table 3'!J30-'Table 4'!J30</f>
        <v>150</v>
      </c>
      <c r="K18" s="159">
        <f>'Table 3'!K30-'Table 4'!K30</f>
        <v>162</v>
      </c>
      <c r="L18" s="521">
        <f>'Table 3'!L30-'Table 4'!L30</f>
        <v>441</v>
      </c>
      <c r="M18" s="700"/>
    </row>
    <row r="19" spans="1:13" ht="30" customHeight="1">
      <c r="A19" s="7" t="s">
        <v>430</v>
      </c>
      <c r="B19" s="150">
        <f>'Table 3'!B31-'Table 4'!B31</f>
        <v>47</v>
      </c>
      <c r="C19" s="150">
        <f>'Table 3'!C31-'Table 4'!C31</f>
        <v>61</v>
      </c>
      <c r="D19" s="159">
        <f>'Table 3'!D31-'Table 4'!D31</f>
        <v>18</v>
      </c>
      <c r="E19" s="159">
        <f>'Table 3'!E31-'Table 4'!E31</f>
        <v>16</v>
      </c>
      <c r="F19" s="159">
        <f>'Table 3'!F31-'Table 4'!F31</f>
        <v>12</v>
      </c>
      <c r="G19" s="521">
        <f>'Table 3'!G31-'Table 4'!G31</f>
        <v>46</v>
      </c>
      <c r="H19" s="159">
        <f>'Table 3'!H31-'Table 4'!H31</f>
        <v>15</v>
      </c>
      <c r="I19" s="159">
        <f>'Table 3'!I31-'Table 4'!I31</f>
        <v>11</v>
      </c>
      <c r="J19" s="159">
        <f>'Table 3'!J31-'Table 4'!J31</f>
        <v>3</v>
      </c>
      <c r="K19" s="159">
        <f>'Table 3'!K31-'Table 4'!K31</f>
        <v>1</v>
      </c>
      <c r="L19" s="521">
        <f>'Table 3'!L31-'Table 4'!L31</f>
        <v>15</v>
      </c>
      <c r="M19" s="700"/>
    </row>
    <row r="20" spans="1:13" ht="30" customHeight="1">
      <c r="A20" s="7" t="s">
        <v>431</v>
      </c>
      <c r="B20" s="150">
        <f>'Table 3'!B32-'Table 4'!B32</f>
        <v>7</v>
      </c>
      <c r="C20" s="150">
        <f>'Table 3'!C32-'Table 4'!C32</f>
        <v>9</v>
      </c>
      <c r="D20" s="159">
        <f>'Table 3'!D32-'Table 4'!D32</f>
        <v>1</v>
      </c>
      <c r="E20" s="159">
        <f>'Table 3'!E32-'Table 4'!E32</f>
        <v>1</v>
      </c>
      <c r="F20" s="159">
        <f>'Table 3'!F32-'Table 4'!F32</f>
        <v>2</v>
      </c>
      <c r="G20" s="521">
        <f>'Table 3'!G32-'Table 4'!G32</f>
        <v>4</v>
      </c>
      <c r="H20" s="159">
        <f>'Table 3'!H32-'Table 4'!H32</f>
        <v>5</v>
      </c>
      <c r="I20" s="159">
        <f>'Table 3'!I32-'Table 4'!I32</f>
        <v>2</v>
      </c>
      <c r="J20" s="159">
        <f>'Table 3'!J32-'Table 4'!J32</f>
        <v>2</v>
      </c>
      <c r="K20" s="159">
        <f>'Table 3'!K32-'Table 4'!K32</f>
        <v>3</v>
      </c>
      <c r="L20" s="521">
        <f>'Table 3'!L32-'Table 4'!L32</f>
        <v>7</v>
      </c>
      <c r="M20" s="700"/>
    </row>
    <row r="21" spans="1:13" ht="9" customHeight="1">
      <c r="A21" s="9"/>
      <c r="B21" s="241"/>
      <c r="C21" s="241"/>
      <c r="D21" s="156"/>
      <c r="E21" s="156"/>
      <c r="F21" s="156"/>
      <c r="G21" s="156"/>
      <c r="H21" s="156"/>
      <c r="I21" s="155"/>
      <c r="J21" s="155"/>
      <c r="K21" s="155"/>
      <c r="L21" s="155"/>
      <c r="M21" s="700"/>
    </row>
    <row r="22" spans="1:13" ht="0.75" customHeight="1" hidden="1">
      <c r="A22" s="13"/>
      <c r="B22" s="89"/>
      <c r="C22" s="89"/>
      <c r="D22" s="266"/>
      <c r="E22" s="266"/>
      <c r="F22" s="363"/>
      <c r="G22" s="363"/>
      <c r="H22" s="363"/>
      <c r="I22" s="363"/>
      <c r="J22" s="363"/>
      <c r="K22" s="363"/>
      <c r="L22" s="266"/>
      <c r="M22" s="700"/>
    </row>
    <row r="23" spans="1:13" ht="6.75" customHeight="1" hidden="1">
      <c r="A23" s="63"/>
      <c r="B23" s="3"/>
      <c r="C23" s="3"/>
      <c r="M23" s="700"/>
    </row>
    <row r="24" spans="1:13" ht="21.75" customHeight="1">
      <c r="A24" s="213" t="s">
        <v>219</v>
      </c>
      <c r="M24" s="700"/>
    </row>
    <row r="25" spans="1:13" ht="21" customHeight="1">
      <c r="A25" s="213" t="s">
        <v>221</v>
      </c>
      <c r="C25" s="491"/>
      <c r="M25" s="70"/>
    </row>
    <row r="27" ht="12.75">
      <c r="C27" s="491"/>
    </row>
  </sheetData>
  <sheetProtection/>
  <mergeCells count="6">
    <mergeCell ref="M1:M24"/>
    <mergeCell ref="A5:A6"/>
    <mergeCell ref="B5:B6"/>
    <mergeCell ref="D5:H5"/>
    <mergeCell ref="C5:C6"/>
    <mergeCell ref="I5:L5"/>
  </mergeCells>
  <printOptions/>
  <pageMargins left="0.75" right="0.22" top="0.77" bottom="0.33" header="0.5" footer="0.5"/>
  <pageSetup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M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421875" style="0" customWidth="1"/>
    <col min="2" max="3" width="7.28125" style="0" customWidth="1"/>
    <col min="4" max="6" width="7.28125" style="1" customWidth="1"/>
    <col min="7" max="7" width="8.00390625" style="1" customWidth="1"/>
    <col min="8" max="11" width="7.28125" style="1" customWidth="1"/>
    <col min="12" max="12" width="8.00390625" style="1" customWidth="1"/>
    <col min="13" max="13" width="5.57421875" style="551" customWidth="1"/>
  </cols>
  <sheetData>
    <row r="1" spans="1:13" ht="19.5" customHeight="1">
      <c r="A1" s="22" t="s">
        <v>270</v>
      </c>
      <c r="B1" s="3"/>
      <c r="C1" s="3"/>
      <c r="F1" s="492"/>
      <c r="G1" s="492"/>
      <c r="M1" s="688" t="s">
        <v>190</v>
      </c>
    </row>
    <row r="2" spans="1:13" ht="3.75" customHeight="1">
      <c r="A2" s="3"/>
      <c r="B2" s="3"/>
      <c r="C2" s="3"/>
      <c r="M2" s="709"/>
    </row>
    <row r="3" spans="1:13" ht="12" customHeight="1">
      <c r="A3" s="3"/>
      <c r="B3" s="3"/>
      <c r="C3" s="3"/>
      <c r="D3" s="493"/>
      <c r="E3" s="493"/>
      <c r="F3" s="52"/>
      <c r="G3" s="52"/>
      <c r="I3" s="52"/>
      <c r="J3" s="52"/>
      <c r="K3" s="52"/>
      <c r="L3" s="52" t="s">
        <v>440</v>
      </c>
      <c r="M3" s="709"/>
    </row>
    <row r="4" spans="1:13" ht="5.25" customHeight="1">
      <c r="A4" s="3"/>
      <c r="B4" s="142"/>
      <c r="C4" s="142"/>
      <c r="M4" s="709"/>
    </row>
    <row r="5" spans="1:13" ht="25.5" customHeight="1">
      <c r="A5" s="691" t="s">
        <v>111</v>
      </c>
      <c r="B5" s="691">
        <v>2007</v>
      </c>
      <c r="C5" s="691" t="s">
        <v>305</v>
      </c>
      <c r="D5" s="693" t="s">
        <v>305</v>
      </c>
      <c r="E5" s="694"/>
      <c r="F5" s="694"/>
      <c r="G5" s="694"/>
      <c r="H5" s="695"/>
      <c r="I5" s="693" t="s">
        <v>265</v>
      </c>
      <c r="J5" s="698"/>
      <c r="K5" s="698"/>
      <c r="L5" s="699"/>
      <c r="M5" s="709"/>
    </row>
    <row r="6" spans="1:13" ht="24" customHeight="1">
      <c r="A6" s="692"/>
      <c r="B6" s="692"/>
      <c r="C6" s="692"/>
      <c r="D6" s="54" t="s">
        <v>122</v>
      </c>
      <c r="E6" s="54" t="s">
        <v>194</v>
      </c>
      <c r="F6" s="54" t="s">
        <v>207</v>
      </c>
      <c r="G6" s="466" t="s">
        <v>447</v>
      </c>
      <c r="H6" s="54" t="s">
        <v>224</v>
      </c>
      <c r="I6" s="111" t="s">
        <v>0</v>
      </c>
      <c r="J6" s="111" t="s">
        <v>1</v>
      </c>
      <c r="K6" s="54" t="s">
        <v>207</v>
      </c>
      <c r="L6" s="467" t="s">
        <v>447</v>
      </c>
      <c r="M6" s="709"/>
    </row>
    <row r="7" spans="1:13" ht="39.75" customHeight="1">
      <c r="A7" s="55" t="s">
        <v>121</v>
      </c>
      <c r="B7" s="53">
        <f>'Table 3 cont''d'!B7-'Table 4 cont''d'!B7</f>
        <v>3932</v>
      </c>
      <c r="C7" s="53">
        <f>'Table 3 cont''d'!C7-'Table 4 cont''d'!C7</f>
        <v>3570</v>
      </c>
      <c r="D7" s="138">
        <f>'Table 3 cont''d'!D7-'Table 4 cont''d'!D7</f>
        <v>717</v>
      </c>
      <c r="E7" s="138">
        <f>'Table 3 cont''d'!E7-'Table 4 cont''d'!E7</f>
        <v>778</v>
      </c>
      <c r="F7" s="138">
        <f>'Table 3 cont''d'!F7-'Table 4 cont''d'!F7</f>
        <v>1338</v>
      </c>
      <c r="G7" s="138">
        <f>'Table 3 cont''d'!G7-'Table 4 cont''d'!G7</f>
        <v>2833</v>
      </c>
      <c r="H7" s="138">
        <f>'Table 3 cont''d'!H7-'Table 4 cont''d'!H7</f>
        <v>737</v>
      </c>
      <c r="I7" s="138">
        <f>'Table 3 cont''d'!I7-'Table 4 cont''d'!I7</f>
        <v>214</v>
      </c>
      <c r="J7" s="138">
        <f>'Table 3 cont''d'!J7-'Table 4 cont''d'!J7</f>
        <v>259</v>
      </c>
      <c r="K7" s="138">
        <f>'Table 3 cont''d'!K7-'Table 4 cont''d'!K7</f>
        <v>301</v>
      </c>
      <c r="L7" s="138">
        <f>'Table 3 cont''d'!L7-'Table 4 cont''d'!L7</f>
        <v>774</v>
      </c>
      <c r="M7" s="709"/>
    </row>
    <row r="8" spans="1:13" ht="35.25" customHeight="1">
      <c r="A8" s="56" t="s">
        <v>36</v>
      </c>
      <c r="B8" s="53">
        <f>'Table 3 cont''d'!B8-'Table 4 cont''d'!B8</f>
        <v>4134</v>
      </c>
      <c r="C8" s="53">
        <f>'Table 3 cont''d'!C8-'Table 4 cont''d'!C8</f>
        <v>3018</v>
      </c>
      <c r="D8" s="53">
        <f>'Table 3 cont''d'!D8-'Table 4 cont''d'!D8</f>
        <v>772</v>
      </c>
      <c r="E8" s="53">
        <f>'Table 3 cont''d'!E8-'Table 4 cont''d'!E8</f>
        <v>813</v>
      </c>
      <c r="F8" s="53">
        <f>'Table 3 cont''d'!F8-'Table 4 cont''d'!F8</f>
        <v>650</v>
      </c>
      <c r="G8" s="53">
        <f>'Table 3 cont''d'!G8-'Table 4 cont''d'!G8</f>
        <v>2235</v>
      </c>
      <c r="H8" s="53">
        <f>'Table 3 cont''d'!H8-'Table 4 cont''d'!H8</f>
        <v>783</v>
      </c>
      <c r="I8" s="53">
        <f>'Table 3 cont''d'!I8-'Table 4 cont''d'!I8</f>
        <v>685</v>
      </c>
      <c r="J8" s="53">
        <f>'Table 3 cont''d'!J8-'Table 4 cont''d'!J8</f>
        <v>739</v>
      </c>
      <c r="K8" s="53">
        <f>'Table 3 cont''d'!K8-'Table 4 cont''d'!K8</f>
        <v>739</v>
      </c>
      <c r="L8" s="53">
        <f>'Table 3 cont''d'!L8-'Table 4 cont''d'!L8</f>
        <v>2163</v>
      </c>
      <c r="M8" s="709"/>
    </row>
    <row r="9" spans="1:13" ht="13.5" customHeight="1">
      <c r="A9" s="58" t="s">
        <v>112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709"/>
    </row>
    <row r="10" spans="1:13" ht="29.25" customHeight="1">
      <c r="A10" s="64" t="s">
        <v>432</v>
      </c>
      <c r="B10" s="85">
        <f>'Table 3 cont''d'!B10-'Table 4 cont''d'!B10</f>
        <v>2858</v>
      </c>
      <c r="C10" s="85">
        <f>'Table 3 cont''d'!C10-'Table 4 cont''d'!C10</f>
        <v>1938</v>
      </c>
      <c r="D10" s="38">
        <f>'Table 3 cont''d'!D10-'Table 4 cont''d'!D10</f>
        <v>542</v>
      </c>
      <c r="E10" s="38">
        <f>'Table 3 cont''d'!E10-'Table 4 cont''d'!E10</f>
        <v>530</v>
      </c>
      <c r="F10" s="38">
        <f>'Table 3 cont''d'!F10-'Table 4 cont''d'!F10</f>
        <v>404</v>
      </c>
      <c r="G10" s="46">
        <f>'Table 3 cont''d'!G10-'Table 4 cont''d'!G10</f>
        <v>1476</v>
      </c>
      <c r="H10" s="38">
        <f>'Table 3 cont''d'!H10-'Table 4 cont''d'!H10</f>
        <v>462</v>
      </c>
      <c r="I10" s="38">
        <f>'Table 3 cont''d'!I10-'Table 4 cont''d'!I10</f>
        <v>464</v>
      </c>
      <c r="J10" s="38">
        <f>'Table 3 cont''d'!J10-'Table 4 cont''d'!J10</f>
        <v>407</v>
      </c>
      <c r="K10" s="38">
        <f>'Table 3 cont''d'!K10-'Table 4 cont''d'!K10</f>
        <v>401</v>
      </c>
      <c r="L10" s="46">
        <f>'Table 3 cont''d'!L10-'Table 4 cont''d'!L10</f>
        <v>1272</v>
      </c>
      <c r="M10" s="709"/>
    </row>
    <row r="11" spans="1:13" ht="29.25" customHeight="1">
      <c r="A11" s="7" t="s">
        <v>424</v>
      </c>
      <c r="B11" s="85">
        <f>'Table 3 cont''d'!B11-'Table 4 cont''d'!B11</f>
        <v>9</v>
      </c>
      <c r="C11" s="85">
        <f>'Table 3 cont''d'!C11-'Table 4 cont''d'!C11</f>
        <v>10</v>
      </c>
      <c r="D11" s="38">
        <f>'Table 3 cont''d'!D11-'Table 4 cont''d'!D11</f>
        <v>3</v>
      </c>
      <c r="E11" s="38">
        <f>'Table 3 cont''d'!E11-'Table 4 cont''d'!E11</f>
        <v>2</v>
      </c>
      <c r="F11" s="38">
        <f>'Table 3 cont''d'!F11-'Table 4 cont''d'!F11</f>
        <v>2</v>
      </c>
      <c r="G11" s="46">
        <f>'Table 3 cont''d'!G11-'Table 4 cont''d'!G11</f>
        <v>7</v>
      </c>
      <c r="H11" s="38">
        <f>'Table 3 cont''d'!H11-'Table 4 cont''d'!H11</f>
        <v>3</v>
      </c>
      <c r="I11" s="453">
        <f>'Table 3'!I23-'Table 4'!I23</f>
        <v>0</v>
      </c>
      <c r="J11" s="453">
        <f>'Table 3'!J23-'Table 4'!J23</f>
        <v>34</v>
      </c>
      <c r="K11" s="453">
        <f>'Table 3'!K23-'Table 4'!K23</f>
        <v>0</v>
      </c>
      <c r="L11" s="453">
        <f>'Table 3'!L23-'Table 4'!L23</f>
        <v>34</v>
      </c>
      <c r="M11" s="709"/>
    </row>
    <row r="12" spans="1:13" ht="30.75" customHeight="1">
      <c r="A12" s="64" t="s">
        <v>433</v>
      </c>
      <c r="B12" s="85">
        <f>'Table 3 cont''d'!B12-'Table 4 cont''d'!B12</f>
        <v>11</v>
      </c>
      <c r="C12" s="85">
        <f>'Table 3 cont''d'!C12-'Table 4 cont''d'!C12</f>
        <v>12</v>
      </c>
      <c r="D12" s="38">
        <f>'Table 3 cont''d'!D12-'Table 4 cont''d'!D12</f>
        <v>3</v>
      </c>
      <c r="E12" s="38">
        <f>'Table 3 cont''d'!E12-'Table 4 cont''d'!E12</f>
        <v>4</v>
      </c>
      <c r="F12" s="38">
        <f>'Table 3 cont''d'!F12-'Table 4 cont''d'!F12</f>
        <v>2</v>
      </c>
      <c r="G12" s="46">
        <f>'Table 3 cont''d'!G12-'Table 4 cont''d'!G12</f>
        <v>9</v>
      </c>
      <c r="H12" s="38">
        <f>'Table 3 cont''d'!H12-'Table 4 cont''d'!H12</f>
        <v>3</v>
      </c>
      <c r="I12" s="38">
        <f>'Table 3 cont''d'!I12-'Table 4 cont''d'!I12</f>
        <v>3</v>
      </c>
      <c r="J12" s="38">
        <f>'Table 3 cont''d'!J12-'Table 4 cont''d'!J12</f>
        <v>1</v>
      </c>
      <c r="K12" s="38">
        <f>'Table 3 cont''d'!K12-'Table 4 cont''d'!K12</f>
        <v>5</v>
      </c>
      <c r="L12" s="46">
        <f>'Table 3 cont''d'!L12-'Table 4 cont''d'!L12</f>
        <v>9</v>
      </c>
      <c r="M12" s="709"/>
    </row>
    <row r="13" spans="1:13" ht="30.75" customHeight="1">
      <c r="A13" s="7" t="s">
        <v>434</v>
      </c>
      <c r="B13" s="85">
        <f>'Table 3 cont''d'!B13-'Table 4 cont''d'!B13</f>
        <v>15</v>
      </c>
      <c r="C13" s="85">
        <f>'Table 3 cont''d'!C13-'Table 4 cont''d'!C13</f>
        <v>53</v>
      </c>
      <c r="D13" s="38">
        <f>'Table 3 cont''d'!D13-'Table 4 cont''d'!D13</f>
        <v>2</v>
      </c>
      <c r="E13" s="38">
        <f>'Table 3 cont''d'!E13-'Table 4 cont''d'!E13</f>
        <v>6</v>
      </c>
      <c r="F13" s="38">
        <f>'Table 3 cont''d'!F13-'Table 4 cont''d'!F13</f>
        <v>21</v>
      </c>
      <c r="G13" s="46">
        <f>'Table 3 cont''d'!G13-'Table 4 cont''d'!G13</f>
        <v>29</v>
      </c>
      <c r="H13" s="38">
        <f>'Table 3 cont''d'!H13-'Table 4 cont''d'!H13</f>
        <v>24</v>
      </c>
      <c r="I13" s="38">
        <f>'Table 3 cont''d'!I13-'Table 4 cont''d'!I13</f>
        <v>25</v>
      </c>
      <c r="J13" s="38">
        <f>'Table 3 cont''d'!J13-'Table 4 cont''d'!J13</f>
        <v>25</v>
      </c>
      <c r="K13" s="38">
        <f>'Table 3 cont''d'!K13-'Table 4 cont''d'!K13</f>
        <v>12</v>
      </c>
      <c r="L13" s="46">
        <f>'Table 3 cont''d'!L13-'Table 4 cont''d'!L13</f>
        <v>62</v>
      </c>
      <c r="M13" s="709"/>
    </row>
    <row r="14" spans="1:13" ht="30.75" customHeight="1">
      <c r="A14" s="7" t="s">
        <v>435</v>
      </c>
      <c r="B14" s="85">
        <f>'Table 3 cont''d'!B14-'Table 4 cont''d'!B14</f>
        <v>32</v>
      </c>
      <c r="C14" s="85">
        <f>'Table 3 cont''d'!C14-'Table 4 cont''d'!C14</f>
        <v>50</v>
      </c>
      <c r="D14" s="38">
        <f>'Table 3 cont''d'!D14-'Table 4 cont''d'!D14</f>
        <v>10</v>
      </c>
      <c r="E14" s="38">
        <f>'Table 3 cont''d'!E14-'Table 4 cont''d'!E14</f>
        <v>19</v>
      </c>
      <c r="F14" s="38">
        <f>'Table 3 cont''d'!F14-'Table 4 cont''d'!F14</f>
        <v>9</v>
      </c>
      <c r="G14" s="46">
        <f>'Table 3 cont''d'!G14-'Table 4 cont''d'!G14</f>
        <v>38</v>
      </c>
      <c r="H14" s="38">
        <f>'Table 3 cont''d'!H14-'Table 4 cont''d'!H14</f>
        <v>12</v>
      </c>
      <c r="I14" s="38">
        <f>'Table 3 cont''d'!I14-'Table 4 cont''d'!I14</f>
        <v>12</v>
      </c>
      <c r="J14" s="38">
        <f>'Table 3 cont''d'!J14-'Table 4 cont''d'!J14</f>
        <v>14</v>
      </c>
      <c r="K14" s="38">
        <f>'Table 3 cont''d'!K14-'Table 4 cont''d'!K14</f>
        <v>13</v>
      </c>
      <c r="L14" s="46">
        <f>'Table 3 cont''d'!L14-'Table 4 cont''d'!L14</f>
        <v>39</v>
      </c>
      <c r="M14" s="709"/>
    </row>
    <row r="15" spans="1:13" ht="31.5" customHeight="1">
      <c r="A15" s="64" t="s">
        <v>436</v>
      </c>
      <c r="B15" s="85">
        <f>'Table 3 cont''d'!B15-'Table 4 cont''d'!B15</f>
        <v>69</v>
      </c>
      <c r="C15" s="85">
        <f>'Table 3 cont''d'!C15-'Table 4 cont''d'!C15</f>
        <v>161</v>
      </c>
      <c r="D15" s="38">
        <f>'Table 3 cont''d'!D15-'Table 4 cont''d'!D15</f>
        <v>12</v>
      </c>
      <c r="E15" s="38">
        <f>'Table 3 cont''d'!E15-'Table 4 cont''d'!E15</f>
        <v>39</v>
      </c>
      <c r="F15" s="38">
        <f>'Table 3 cont''d'!F15-'Table 4 cont''d'!F15</f>
        <v>56</v>
      </c>
      <c r="G15" s="46">
        <f>'Table 3 cont''d'!G15-'Table 4 cont''d'!G15</f>
        <v>107</v>
      </c>
      <c r="H15" s="38">
        <f>'Table 3 cont''d'!H15-'Table 4 cont''d'!H15</f>
        <v>54</v>
      </c>
      <c r="I15" s="38">
        <f>'Table 3 cont''d'!I15-'Table 4 cont''d'!I15</f>
        <v>25</v>
      </c>
      <c r="J15" s="38">
        <f>'Table 3 cont''d'!J15-'Table 4 cont''d'!J15</f>
        <v>40</v>
      </c>
      <c r="K15" s="38">
        <f>'Table 3 cont''d'!K15-'Table 4 cont''d'!K15</f>
        <v>15</v>
      </c>
      <c r="L15" s="46">
        <f>'Table 3 cont''d'!L15-'Table 4 cont''d'!L15</f>
        <v>80</v>
      </c>
      <c r="M15" s="709"/>
    </row>
    <row r="16" spans="1:13" ht="31.5" customHeight="1">
      <c r="A16" s="64" t="s">
        <v>437</v>
      </c>
      <c r="B16" s="85">
        <f>'Table 3 cont''d'!B16-'Table 4 cont''d'!B16</f>
        <v>75</v>
      </c>
      <c r="C16" s="85">
        <f>'Table 3 cont''d'!C16-'Table 4 cont''d'!C16</f>
        <v>50</v>
      </c>
      <c r="D16" s="38">
        <f>'Table 3 cont''d'!D16-'Table 4 cont''d'!D16</f>
        <v>10</v>
      </c>
      <c r="E16" s="38">
        <f>'Table 3 cont''d'!E16-'Table 4 cont''d'!E16</f>
        <v>15</v>
      </c>
      <c r="F16" s="38">
        <f>'Table 3 cont''d'!F16-'Table 4 cont''d'!F16</f>
        <v>10</v>
      </c>
      <c r="G16" s="46">
        <f>'Table 3 cont''d'!G16-'Table 4 cont''d'!G16</f>
        <v>35</v>
      </c>
      <c r="H16" s="38">
        <f>'Table 3 cont''d'!H16-'Table 4 cont''d'!H16</f>
        <v>15</v>
      </c>
      <c r="I16" s="38">
        <f>'Table 3 cont''d'!I16-'Table 4 cont''d'!I16</f>
        <v>10</v>
      </c>
      <c r="J16" s="38">
        <f>'Table 3 cont''d'!J16-'Table 4 cont''d'!J16</f>
        <v>35</v>
      </c>
      <c r="K16" s="38">
        <f>'Table 3 cont''d'!K16-'Table 4 cont''d'!K16</f>
        <v>50</v>
      </c>
      <c r="L16" s="46">
        <f>'Table 3 cont''d'!L16-'Table 4 cont''d'!L16</f>
        <v>95</v>
      </c>
      <c r="M16" s="709"/>
    </row>
    <row r="17" spans="1:13" ht="8.25" customHeight="1">
      <c r="A17" s="64"/>
      <c r="B17" s="92"/>
      <c r="C17" s="92"/>
      <c r="D17" s="46"/>
      <c r="E17" s="46"/>
      <c r="F17" s="46"/>
      <c r="G17" s="46"/>
      <c r="H17" s="46"/>
      <c r="I17" s="46"/>
      <c r="J17" s="46"/>
      <c r="K17" s="46"/>
      <c r="L17" s="46"/>
      <c r="M17" s="709"/>
    </row>
    <row r="18" spans="1:13" ht="23.25" customHeight="1">
      <c r="A18" s="222" t="s">
        <v>202</v>
      </c>
      <c r="B18" s="223">
        <f>'Table 3 cont''d'!B18-'Table 4 cont''d'!B18</f>
        <v>50</v>
      </c>
      <c r="C18" s="223">
        <f>'Table 3 cont''d'!C18-'Table 4 cont''d'!C18</f>
        <v>52</v>
      </c>
      <c r="D18" s="244">
        <f>'Table 3 cont''d'!D18-'Table 4 cont''d'!D18</f>
        <v>14</v>
      </c>
      <c r="E18" s="244">
        <f>'Table 3 cont''d'!E18-'Table 4 cont''d'!E18</f>
        <v>10</v>
      </c>
      <c r="F18" s="244">
        <f>'Table 3 cont''d'!F18-'Table 4 cont''d'!F18</f>
        <v>17</v>
      </c>
      <c r="G18" s="244">
        <f>'Table 3 cont''d'!G18-'Table 4 cont''d'!G18</f>
        <v>41</v>
      </c>
      <c r="H18" s="244">
        <f>'Table 3 cont''d'!H18-'Table 4 cont''d'!H18</f>
        <v>11</v>
      </c>
      <c r="I18" s="244">
        <f>'Table 3 cont''d'!I18-'Table 4 cont''d'!I18</f>
        <v>15</v>
      </c>
      <c r="J18" s="244">
        <f>'Table 3 cont''d'!J18-'Table 4 cont''d'!J18</f>
        <v>9</v>
      </c>
      <c r="K18" s="244">
        <f>'Table 3 cont''d'!K18-'Table 4 cont''d'!K18</f>
        <v>11</v>
      </c>
      <c r="L18" s="244">
        <f>'Table 3 cont''d'!L18-'Table 4 cont''d'!L18</f>
        <v>35</v>
      </c>
      <c r="M18" s="709"/>
    </row>
    <row r="19" spans="1:13" ht="0.75" customHeight="1" hidden="1">
      <c r="A19" s="19"/>
      <c r="B19" s="93"/>
      <c r="C19" s="93"/>
      <c r="D19" s="243"/>
      <c r="E19" s="243"/>
      <c r="F19" s="243"/>
      <c r="G19" s="243"/>
      <c r="H19" s="243"/>
      <c r="I19" s="243"/>
      <c r="J19" s="243"/>
      <c r="K19" s="243"/>
      <c r="L19" s="243"/>
      <c r="M19" s="709"/>
    </row>
    <row r="20" spans="1:13" ht="2.25" customHeight="1" hidden="1">
      <c r="A20" s="62"/>
      <c r="B20" s="50"/>
      <c r="C20" s="50"/>
      <c r="D20" s="242"/>
      <c r="E20" s="242"/>
      <c r="F20" s="242"/>
      <c r="G20" s="242"/>
      <c r="H20" s="242"/>
      <c r="I20" s="242"/>
      <c r="J20" s="242"/>
      <c r="K20" s="242"/>
      <c r="L20" s="242"/>
      <c r="M20" s="709"/>
    </row>
    <row r="21" ht="20.25" customHeight="1">
      <c r="A21" s="213" t="s">
        <v>219</v>
      </c>
    </row>
    <row r="22" ht="20.25" customHeight="1">
      <c r="A22" s="213" t="s">
        <v>221</v>
      </c>
    </row>
  </sheetData>
  <sheetProtection/>
  <mergeCells count="6">
    <mergeCell ref="M1:M20"/>
    <mergeCell ref="A5:A6"/>
    <mergeCell ref="B5:B6"/>
    <mergeCell ref="D5:H5"/>
    <mergeCell ref="C5:C6"/>
    <mergeCell ref="I5:L5"/>
  </mergeCells>
  <printOptions/>
  <pageMargins left="0.75" right="0.35" top="0.89" bottom="0.49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M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7.28125" style="272" customWidth="1"/>
    <col min="2" max="12" width="8.28125" style="272" customWidth="1"/>
    <col min="13" max="13" width="3.7109375" style="272" customWidth="1"/>
    <col min="14" max="16384" width="9.140625" style="272" customWidth="1"/>
  </cols>
  <sheetData>
    <row r="1" spans="1:13" ht="18.75">
      <c r="A1" s="271" t="s">
        <v>269</v>
      </c>
      <c r="M1" s="710" t="s">
        <v>240</v>
      </c>
    </row>
    <row r="2" ht="15">
      <c r="M2" s="711"/>
    </row>
    <row r="3" spans="1:13" ht="15">
      <c r="A3" s="274"/>
      <c r="F3" s="422"/>
      <c r="G3" s="422"/>
      <c r="I3" s="52"/>
      <c r="J3" s="52"/>
      <c r="K3" s="52"/>
      <c r="L3" s="52" t="s">
        <v>440</v>
      </c>
      <c r="M3" s="711"/>
    </row>
    <row r="4" ht="6" customHeight="1">
      <c r="M4" s="711"/>
    </row>
    <row r="5" spans="1:13" ht="16.5">
      <c r="A5" s="683" t="s">
        <v>111</v>
      </c>
      <c r="B5" s="712">
        <v>2007</v>
      </c>
      <c r="C5" s="712" t="s">
        <v>307</v>
      </c>
      <c r="D5" s="713" t="s">
        <v>308</v>
      </c>
      <c r="E5" s="714"/>
      <c r="F5" s="714"/>
      <c r="G5" s="714"/>
      <c r="H5" s="715"/>
      <c r="I5" s="713" t="s">
        <v>268</v>
      </c>
      <c r="J5" s="716"/>
      <c r="K5" s="716"/>
      <c r="L5" s="717"/>
      <c r="M5" s="711"/>
    </row>
    <row r="6" spans="1:13" ht="15">
      <c r="A6" s="684"/>
      <c r="B6" s="712"/>
      <c r="C6" s="712"/>
      <c r="D6" s="54" t="s">
        <v>122</v>
      </c>
      <c r="E6" s="54" t="s">
        <v>194</v>
      </c>
      <c r="F6" s="54" t="s">
        <v>207</v>
      </c>
      <c r="G6" s="466" t="s">
        <v>447</v>
      </c>
      <c r="H6" s="54" t="s">
        <v>224</v>
      </c>
      <c r="I6" s="111" t="s">
        <v>0</v>
      </c>
      <c r="J6" s="111" t="s">
        <v>1</v>
      </c>
      <c r="K6" s="54" t="s">
        <v>207</v>
      </c>
      <c r="L6" s="467" t="s">
        <v>447</v>
      </c>
      <c r="M6" s="711"/>
    </row>
    <row r="7" spans="1:13" s="274" customFormat="1" ht="14.25">
      <c r="A7" s="273" t="s">
        <v>238</v>
      </c>
      <c r="B7" s="301">
        <f aca="true" t="shared" si="0" ref="B7:I7">B8+B13+B14+B15+B16+B17+B18+B19+B22+B25</f>
        <v>10720</v>
      </c>
      <c r="C7" s="301">
        <f>D7+E7+F7+H7</f>
        <v>8754</v>
      </c>
      <c r="D7" s="301">
        <f t="shared" si="0"/>
        <v>1924</v>
      </c>
      <c r="E7" s="301">
        <f t="shared" si="0"/>
        <v>2091</v>
      </c>
      <c r="F7" s="301">
        <f t="shared" si="0"/>
        <v>2576</v>
      </c>
      <c r="G7" s="301">
        <f>G8+G13+G14+G15+G16+G17+G18+G19+G22+G25</f>
        <v>6591</v>
      </c>
      <c r="H7" s="301">
        <f t="shared" si="0"/>
        <v>2163</v>
      </c>
      <c r="I7" s="301">
        <f t="shared" si="0"/>
        <v>1628</v>
      </c>
      <c r="J7" s="301">
        <f>J8+J13+J14+J15+J16+J17+J18+J19+J22+J25</f>
        <v>1742</v>
      </c>
      <c r="K7" s="301">
        <f>K8+K13+K14+K15+K16+K17+K18+K19+K22+K25</f>
        <v>1912</v>
      </c>
      <c r="L7" s="301">
        <f>L8+L13+L14+L15+L16+L17+L18+L19+L22+L25</f>
        <v>5282</v>
      </c>
      <c r="M7" s="711"/>
    </row>
    <row r="8" spans="1:13" ht="19.5" customHeight="1">
      <c r="A8" s="290" t="s">
        <v>37</v>
      </c>
      <c r="B8" s="302">
        <v>2280</v>
      </c>
      <c r="C8" s="302">
        <f>D8+E8+F8+H8</f>
        <v>2109</v>
      </c>
      <c r="D8" s="302">
        <v>392</v>
      </c>
      <c r="E8" s="302">
        <v>490</v>
      </c>
      <c r="F8" s="315">
        <v>703</v>
      </c>
      <c r="G8" s="315">
        <f>D8+E8+F8</f>
        <v>1585</v>
      </c>
      <c r="H8" s="315">
        <v>524</v>
      </c>
      <c r="I8" s="302">
        <v>604</v>
      </c>
      <c r="J8" s="302">
        <v>570</v>
      </c>
      <c r="K8" s="302">
        <v>633</v>
      </c>
      <c r="L8" s="302">
        <f>I8+J8+K8</f>
        <v>1807</v>
      </c>
      <c r="M8" s="711"/>
    </row>
    <row r="9" spans="1:13" ht="19.5" customHeight="1">
      <c r="A9" s="291" t="s">
        <v>112</v>
      </c>
      <c r="B9" s="303"/>
      <c r="C9" s="303"/>
      <c r="D9" s="303"/>
      <c r="E9" s="303"/>
      <c r="F9" s="316"/>
      <c r="G9" s="316"/>
      <c r="H9" s="316"/>
      <c r="I9" s="303"/>
      <c r="J9" s="303"/>
      <c r="K9" s="303"/>
      <c r="L9" s="302"/>
      <c r="M9" s="711"/>
    </row>
    <row r="10" spans="1:13" ht="19.5" customHeight="1">
      <c r="A10" s="292" t="s">
        <v>408</v>
      </c>
      <c r="B10" s="303"/>
      <c r="C10" s="303"/>
      <c r="D10" s="303"/>
      <c r="E10" s="303"/>
      <c r="F10" s="316"/>
      <c r="G10" s="316"/>
      <c r="H10" s="316"/>
      <c r="I10" s="303"/>
      <c r="J10" s="303"/>
      <c r="K10" s="303"/>
      <c r="L10" s="302"/>
      <c r="M10" s="711"/>
    </row>
    <row r="11" spans="1:13" ht="19.5" customHeight="1">
      <c r="A11" s="292" t="s">
        <v>115</v>
      </c>
      <c r="B11" s="299">
        <v>36141</v>
      </c>
      <c r="C11" s="299">
        <f aca="true" t="shared" si="1" ref="C11:C19">D11+E11+F11+H11</f>
        <v>34244</v>
      </c>
      <c r="D11" s="299">
        <v>7125</v>
      </c>
      <c r="E11" s="299">
        <v>9448</v>
      </c>
      <c r="F11" s="367">
        <v>9515</v>
      </c>
      <c r="G11" s="593">
        <f aca="true" t="shared" si="2" ref="G11:G19">D11+E11+F11</f>
        <v>26088</v>
      </c>
      <c r="H11" s="367">
        <v>8156</v>
      </c>
      <c r="I11" s="299">
        <v>8540</v>
      </c>
      <c r="J11" s="299">
        <v>7539</v>
      </c>
      <c r="K11" s="299">
        <v>10971</v>
      </c>
      <c r="L11" s="522">
        <f aca="true" t="shared" si="3" ref="L11:L19">I11+J11+K11</f>
        <v>27050</v>
      </c>
      <c r="M11" s="711"/>
    </row>
    <row r="12" spans="1:13" ht="19.5" customHeight="1">
      <c r="A12" s="292" t="s">
        <v>114</v>
      </c>
      <c r="B12" s="299">
        <v>2058</v>
      </c>
      <c r="C12" s="299">
        <f t="shared" si="1"/>
        <v>1862</v>
      </c>
      <c r="D12" s="299">
        <v>351</v>
      </c>
      <c r="E12" s="299">
        <v>435</v>
      </c>
      <c r="F12" s="367">
        <v>620</v>
      </c>
      <c r="G12" s="593">
        <f t="shared" si="2"/>
        <v>1406</v>
      </c>
      <c r="H12" s="367">
        <v>456</v>
      </c>
      <c r="I12" s="299">
        <v>559</v>
      </c>
      <c r="J12" s="299">
        <v>480</v>
      </c>
      <c r="K12" s="299">
        <v>568</v>
      </c>
      <c r="L12" s="522">
        <f t="shared" si="3"/>
        <v>1607</v>
      </c>
      <c r="M12" s="711"/>
    </row>
    <row r="13" spans="1:13" ht="19.5" customHeight="1">
      <c r="A13" s="293" t="s">
        <v>41</v>
      </c>
      <c r="B13" s="302">
        <v>312</v>
      </c>
      <c r="C13" s="302">
        <f t="shared" si="1"/>
        <v>406</v>
      </c>
      <c r="D13" s="302">
        <v>100</v>
      </c>
      <c r="E13" s="302">
        <v>80</v>
      </c>
      <c r="F13" s="315">
        <v>138</v>
      </c>
      <c r="G13" s="315">
        <f t="shared" si="2"/>
        <v>318</v>
      </c>
      <c r="H13" s="315">
        <v>88</v>
      </c>
      <c r="I13" s="302">
        <v>69</v>
      </c>
      <c r="J13" s="302">
        <v>111</v>
      </c>
      <c r="K13" s="302">
        <v>31</v>
      </c>
      <c r="L13" s="302">
        <f t="shared" si="3"/>
        <v>211</v>
      </c>
      <c r="M13" s="711"/>
    </row>
    <row r="14" spans="1:13" ht="19.5" customHeight="1">
      <c r="A14" s="293" t="s">
        <v>116</v>
      </c>
      <c r="B14" s="302">
        <v>175</v>
      </c>
      <c r="C14" s="302">
        <f t="shared" si="1"/>
        <v>158</v>
      </c>
      <c r="D14" s="302">
        <v>41</v>
      </c>
      <c r="E14" s="302">
        <v>37</v>
      </c>
      <c r="F14" s="315">
        <v>38</v>
      </c>
      <c r="G14" s="315">
        <f t="shared" si="2"/>
        <v>116</v>
      </c>
      <c r="H14" s="315">
        <v>42</v>
      </c>
      <c r="I14" s="302">
        <v>50</v>
      </c>
      <c r="J14" s="302">
        <v>83</v>
      </c>
      <c r="K14" s="302">
        <v>82</v>
      </c>
      <c r="L14" s="302">
        <f t="shared" si="3"/>
        <v>215</v>
      </c>
      <c r="M14" s="711"/>
    </row>
    <row r="15" spans="1:13" ht="19.5" customHeight="1">
      <c r="A15" s="294" t="s">
        <v>117</v>
      </c>
      <c r="B15" s="302">
        <v>62</v>
      </c>
      <c r="C15" s="302">
        <f t="shared" si="1"/>
        <v>9</v>
      </c>
      <c r="D15" s="302">
        <v>4</v>
      </c>
      <c r="E15" s="302">
        <v>1</v>
      </c>
      <c r="F15" s="315">
        <v>2</v>
      </c>
      <c r="G15" s="315">
        <f t="shared" si="2"/>
        <v>7</v>
      </c>
      <c r="H15" s="315">
        <v>2</v>
      </c>
      <c r="I15" s="302">
        <v>2</v>
      </c>
      <c r="J15" s="302">
        <v>1</v>
      </c>
      <c r="K15" s="302">
        <v>1</v>
      </c>
      <c r="L15" s="302">
        <f t="shared" si="3"/>
        <v>4</v>
      </c>
      <c r="M15" s="711"/>
    </row>
    <row r="16" spans="1:13" ht="19.5" customHeight="1">
      <c r="A16" s="293" t="s">
        <v>118</v>
      </c>
      <c r="B16" s="302">
        <v>7</v>
      </c>
      <c r="C16" s="302">
        <f t="shared" si="1"/>
        <v>5</v>
      </c>
      <c r="D16" s="302">
        <v>4</v>
      </c>
      <c r="E16" s="302">
        <v>1</v>
      </c>
      <c r="F16" s="679">
        <v>0</v>
      </c>
      <c r="G16" s="679">
        <f t="shared" si="2"/>
        <v>5</v>
      </c>
      <c r="H16" s="679">
        <v>0</v>
      </c>
      <c r="I16" s="302">
        <v>4</v>
      </c>
      <c r="J16" s="302">
        <v>4</v>
      </c>
      <c r="K16" s="679">
        <v>0</v>
      </c>
      <c r="L16" s="302">
        <f t="shared" si="3"/>
        <v>8</v>
      </c>
      <c r="M16" s="711"/>
    </row>
    <row r="17" spans="1:13" ht="19.5" customHeight="1">
      <c r="A17" s="293" t="s">
        <v>119</v>
      </c>
      <c r="B17" s="302">
        <v>651</v>
      </c>
      <c r="C17" s="302">
        <f t="shared" si="1"/>
        <v>958</v>
      </c>
      <c r="D17" s="302">
        <v>171</v>
      </c>
      <c r="E17" s="302">
        <v>192</v>
      </c>
      <c r="F17" s="315">
        <v>216</v>
      </c>
      <c r="G17" s="315">
        <f t="shared" si="2"/>
        <v>579</v>
      </c>
      <c r="H17" s="315">
        <v>379</v>
      </c>
      <c r="I17" s="302">
        <v>201</v>
      </c>
      <c r="J17" s="302">
        <v>265</v>
      </c>
      <c r="K17" s="302">
        <v>401</v>
      </c>
      <c r="L17" s="302">
        <f t="shared" si="3"/>
        <v>867</v>
      </c>
      <c r="M17" s="711"/>
    </row>
    <row r="18" spans="1:13" ht="19.5" customHeight="1">
      <c r="A18" s="295" t="s">
        <v>120</v>
      </c>
      <c r="B18" s="302">
        <v>750</v>
      </c>
      <c r="C18" s="302">
        <f t="shared" si="1"/>
        <v>569</v>
      </c>
      <c r="D18" s="302">
        <v>123</v>
      </c>
      <c r="E18" s="302">
        <v>154</v>
      </c>
      <c r="F18" s="315">
        <v>177</v>
      </c>
      <c r="G18" s="315">
        <f t="shared" si="2"/>
        <v>454</v>
      </c>
      <c r="H18" s="315">
        <v>115</v>
      </c>
      <c r="I18" s="302">
        <v>91</v>
      </c>
      <c r="J18" s="302">
        <v>136</v>
      </c>
      <c r="K18" s="302">
        <v>137</v>
      </c>
      <c r="L18" s="302">
        <f t="shared" si="3"/>
        <v>364</v>
      </c>
      <c r="M18" s="711"/>
    </row>
    <row r="19" spans="1:13" ht="19.5" customHeight="1">
      <c r="A19" s="290" t="s">
        <v>121</v>
      </c>
      <c r="B19" s="302">
        <v>2986</v>
      </c>
      <c r="C19" s="302">
        <f t="shared" si="1"/>
        <v>2179</v>
      </c>
      <c r="D19" s="302">
        <v>440</v>
      </c>
      <c r="E19" s="302">
        <v>494</v>
      </c>
      <c r="F19" s="315">
        <v>821</v>
      </c>
      <c r="G19" s="315">
        <f t="shared" si="2"/>
        <v>1755</v>
      </c>
      <c r="H19" s="315">
        <v>424</v>
      </c>
      <c r="I19" s="302">
        <v>62</v>
      </c>
      <c r="J19" s="302">
        <v>70</v>
      </c>
      <c r="K19" s="302">
        <v>93</v>
      </c>
      <c r="L19" s="302">
        <f t="shared" si="3"/>
        <v>225</v>
      </c>
      <c r="M19" s="711"/>
    </row>
    <row r="20" spans="1:13" ht="19.5" customHeight="1">
      <c r="A20" s="291" t="s">
        <v>112</v>
      </c>
      <c r="B20" s="303"/>
      <c r="C20" s="303"/>
      <c r="D20" s="303"/>
      <c r="E20" s="303"/>
      <c r="F20" s="316"/>
      <c r="G20" s="315"/>
      <c r="H20" s="316"/>
      <c r="I20" s="303"/>
      <c r="J20" s="303"/>
      <c r="K20" s="303"/>
      <c r="L20" s="302"/>
      <c r="M20" s="711"/>
    </row>
    <row r="21" spans="1:13" ht="37.5" customHeight="1">
      <c r="A21" s="296" t="s">
        <v>438</v>
      </c>
      <c r="B21" s="299">
        <v>2346</v>
      </c>
      <c r="C21" s="299">
        <f>D21+E21+F21+H21</f>
        <v>1856</v>
      </c>
      <c r="D21" s="299">
        <v>376</v>
      </c>
      <c r="E21" s="299">
        <v>373</v>
      </c>
      <c r="F21" s="367">
        <v>749</v>
      </c>
      <c r="G21" s="593">
        <f>D21+E21+F21</f>
        <v>1498</v>
      </c>
      <c r="H21" s="367">
        <v>358</v>
      </c>
      <c r="I21" s="449">
        <v>9</v>
      </c>
      <c r="J21" s="449">
        <v>28</v>
      </c>
      <c r="K21" s="449">
        <v>39</v>
      </c>
      <c r="L21" s="523">
        <f>I21+J21+K21</f>
        <v>76</v>
      </c>
      <c r="M21" s="711"/>
    </row>
    <row r="22" spans="1:13" ht="19.5" customHeight="1">
      <c r="A22" s="290" t="s">
        <v>36</v>
      </c>
      <c r="B22" s="302">
        <v>3497</v>
      </c>
      <c r="C22" s="302">
        <f>D22+E22+F22+H22</f>
        <v>2361</v>
      </c>
      <c r="D22" s="302">
        <v>649</v>
      </c>
      <c r="E22" s="302">
        <v>642</v>
      </c>
      <c r="F22" s="315">
        <v>481</v>
      </c>
      <c r="G22" s="315">
        <f>D22+E22+F22</f>
        <v>1772</v>
      </c>
      <c r="H22" s="315">
        <v>589</v>
      </c>
      <c r="I22" s="302">
        <v>545</v>
      </c>
      <c r="J22" s="302">
        <v>502</v>
      </c>
      <c r="K22" s="302">
        <v>534</v>
      </c>
      <c r="L22" s="302">
        <f>I22+J22+K22</f>
        <v>1581</v>
      </c>
      <c r="M22" s="711"/>
    </row>
    <row r="23" spans="1:13" ht="19.5" customHeight="1">
      <c r="A23" s="291" t="s">
        <v>112</v>
      </c>
      <c r="B23" s="303"/>
      <c r="C23" s="303"/>
      <c r="D23" s="303"/>
      <c r="E23" s="303"/>
      <c r="F23" s="316"/>
      <c r="G23" s="315"/>
      <c r="H23" s="316"/>
      <c r="I23" s="303"/>
      <c r="J23" s="303"/>
      <c r="K23" s="303"/>
      <c r="L23" s="302"/>
      <c r="M23" s="711"/>
    </row>
    <row r="24" spans="1:13" ht="19.5" customHeight="1">
      <c r="A24" s="297" t="s">
        <v>439</v>
      </c>
      <c r="B24" s="299">
        <v>2826</v>
      </c>
      <c r="C24" s="299">
        <f>D24+E24+F24+H24</f>
        <v>1870</v>
      </c>
      <c r="D24" s="299">
        <v>524</v>
      </c>
      <c r="E24" s="299">
        <v>516</v>
      </c>
      <c r="F24" s="367">
        <v>388</v>
      </c>
      <c r="G24" s="593">
        <f>D24+E24+F24</f>
        <v>1428</v>
      </c>
      <c r="H24" s="367">
        <v>442</v>
      </c>
      <c r="I24" s="299">
        <v>454</v>
      </c>
      <c r="J24" s="299">
        <v>390</v>
      </c>
      <c r="K24" s="299">
        <v>385</v>
      </c>
      <c r="L24" s="522">
        <f>I24+J24+K24</f>
        <v>1229</v>
      </c>
      <c r="M24" s="711"/>
    </row>
    <row r="25" spans="1:13" ht="19.5" customHeight="1">
      <c r="A25" s="298" t="s">
        <v>146</v>
      </c>
      <c r="B25" s="357">
        <v>0</v>
      </c>
      <c r="C25" s="357">
        <f>D25+E25+F25+H25</f>
        <v>0</v>
      </c>
      <c r="D25" s="357">
        <v>0</v>
      </c>
      <c r="E25" s="357">
        <v>0</v>
      </c>
      <c r="F25" s="357">
        <v>0</v>
      </c>
      <c r="G25" s="357">
        <f>D25+E25+F25</f>
        <v>0</v>
      </c>
      <c r="H25" s="357">
        <v>0</v>
      </c>
      <c r="I25" s="357">
        <v>0</v>
      </c>
      <c r="J25" s="357">
        <v>0</v>
      </c>
      <c r="K25" s="357">
        <v>0</v>
      </c>
      <c r="L25" s="357">
        <f>I25+J25+K25</f>
        <v>0</v>
      </c>
      <c r="M25" s="711"/>
    </row>
    <row r="26" spans="1:13" ht="16.5">
      <c r="A26" s="213" t="s">
        <v>217</v>
      </c>
      <c r="M26" s="711"/>
    </row>
    <row r="27" spans="1:13" ht="16.5">
      <c r="A27" s="213" t="s">
        <v>218</v>
      </c>
      <c r="M27" s="711"/>
    </row>
  </sheetData>
  <sheetProtection/>
  <mergeCells count="6">
    <mergeCell ref="M1:M27"/>
    <mergeCell ref="A5:A6"/>
    <mergeCell ref="B5:B6"/>
    <mergeCell ref="D5:H5"/>
    <mergeCell ref="C5:C6"/>
    <mergeCell ref="I5:L5"/>
  </mergeCells>
  <printOptions/>
  <pageMargins left="0.5" right="0.2" top="0.75" bottom="0.44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Trade Section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statistical office</dc:creator>
  <cp:keywords/>
  <dc:description/>
  <cp:lastModifiedBy>nasreen</cp:lastModifiedBy>
  <cp:lastPrinted>2009-11-30T07:50:23Z</cp:lastPrinted>
  <dcterms:created xsi:type="dcterms:W3CDTF">1998-09-29T05:43:58Z</dcterms:created>
  <dcterms:modified xsi:type="dcterms:W3CDTF">2009-11-30T07:51:05Z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