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9585" tabRatio="599" activeTab="9"/>
  </bookViews>
  <sheets>
    <sheet name="Table 1" sheetId="1" r:id="rId1"/>
    <sheet name="Table 2 " sheetId="2" r:id="rId2"/>
    <sheet name="Table 3" sheetId="3" r:id="rId3"/>
    <sheet name="Table 3 a" sheetId="4" r:id="rId4"/>
    <sheet name="Table 3b" sheetId="5" r:id="rId5"/>
    <sheet name="Table 4 " sheetId="6" r:id="rId6"/>
    <sheet name="Table 5" sheetId="7" r:id="rId7"/>
    <sheet name="Table 6" sheetId="8" r:id="rId8"/>
    <sheet name="Table 7" sheetId="9" r:id="rId9"/>
    <sheet name="Table8" sheetId="10" r:id="rId10"/>
    <sheet name="Table 9" sheetId="11" r:id="rId11"/>
  </sheets>
  <definedNames/>
  <calcPr fullCalcOnLoad="1"/>
</workbook>
</file>

<file path=xl/sharedStrings.xml><?xml version="1.0" encoding="utf-8"?>
<sst xmlns="http://schemas.openxmlformats.org/spreadsheetml/2006/main" count="448" uniqueCount="127">
  <si>
    <t>Industrial group</t>
  </si>
  <si>
    <t xml:space="preserve"> </t>
  </si>
  <si>
    <t>Both</t>
  </si>
  <si>
    <t>Male</t>
  </si>
  <si>
    <t>Female</t>
  </si>
  <si>
    <t>Sexes</t>
  </si>
  <si>
    <t xml:space="preserve">          Sugarcane</t>
  </si>
  <si>
    <t xml:space="preserve">          Other</t>
  </si>
  <si>
    <t>Mining and quarrying</t>
  </si>
  <si>
    <t>Manufacturing</t>
  </si>
  <si>
    <t xml:space="preserve">          Sugar</t>
  </si>
  <si>
    <t>Construction</t>
  </si>
  <si>
    <t>Total</t>
  </si>
  <si>
    <t>Hotels and restaurants</t>
  </si>
  <si>
    <t>Education</t>
  </si>
  <si>
    <t>Health and social work</t>
  </si>
  <si>
    <t xml:space="preserve">Financial intermediation </t>
  </si>
  <si>
    <t xml:space="preserve">         Other</t>
  </si>
  <si>
    <t xml:space="preserve">         Wholesale &amp; retail trade</t>
  </si>
  <si>
    <t xml:space="preserve">         Insurance</t>
  </si>
  <si>
    <t xml:space="preserve">  </t>
  </si>
  <si>
    <t>Transport, storage and communications</t>
  </si>
  <si>
    <t>Real estate, renting and business activities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</si>
  <si>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Revised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 Provisional</t>
    </r>
  </si>
  <si>
    <t>Both sexes</t>
  </si>
  <si>
    <t xml:space="preserve">             Insurance</t>
  </si>
  <si>
    <t>Public administration and defence; compulsory social security</t>
  </si>
  <si>
    <t>Agriculture, hunting, forestry and fishing</t>
  </si>
  <si>
    <t>Central Government</t>
  </si>
  <si>
    <t>Regional Govt.</t>
  </si>
  <si>
    <t xml:space="preserve"> Local  Govt</t>
  </si>
  <si>
    <t>Total  General Govt.</t>
  </si>
  <si>
    <t>Ministries Depts.</t>
  </si>
  <si>
    <t>Total Central Govt.</t>
  </si>
  <si>
    <t>Transport, storage &amp; communication</t>
  </si>
  <si>
    <t>Public administration &amp; defence; compulsory social security</t>
  </si>
  <si>
    <t>Other community, social and personal services</t>
  </si>
  <si>
    <t>Industrial Group</t>
  </si>
  <si>
    <t>Food</t>
  </si>
  <si>
    <t>Textiles</t>
  </si>
  <si>
    <t>Wearing apparel (except footwear)</t>
  </si>
  <si>
    <t>Footwear and leather products</t>
  </si>
  <si>
    <t>Wood and furniture</t>
  </si>
  <si>
    <t>Medical, optical and photographic equipment</t>
  </si>
  <si>
    <t>Watches and clocks</t>
  </si>
  <si>
    <t>Jewellery &amp; related articles</t>
  </si>
  <si>
    <t>Paper products and printing and publishing</t>
  </si>
  <si>
    <t>Chemical and plastic products</t>
  </si>
  <si>
    <t>Other</t>
  </si>
  <si>
    <t>Non-manufacturing</t>
  </si>
  <si>
    <t>of which foreign workers</t>
  </si>
  <si>
    <t>Provisional</t>
  </si>
  <si>
    <t>Rupees</t>
  </si>
  <si>
    <t xml:space="preserve">          Sugarcane </t>
  </si>
  <si>
    <t xml:space="preserve">         Sugar</t>
  </si>
  <si>
    <t xml:space="preserve">          Wholesale &amp; retail trade</t>
  </si>
  <si>
    <t>Transport, storage and communication</t>
  </si>
  <si>
    <t>1</t>
  </si>
  <si>
    <t xml:space="preserve">Earnings of daily, hourly and piece rate workers have been converted to a monthly basis </t>
  </si>
  <si>
    <t>Revised</t>
  </si>
  <si>
    <t>Wholesale &amp; retail trade; repair of motor vehicles, motorcycles, personal and household goods</t>
  </si>
  <si>
    <t xml:space="preserve">          Food</t>
  </si>
  <si>
    <t xml:space="preserve">          Textiles</t>
  </si>
  <si>
    <t xml:space="preserve">         Food</t>
  </si>
  <si>
    <t xml:space="preserve">        Textiles</t>
  </si>
  <si>
    <t xml:space="preserve">       Other</t>
  </si>
  <si>
    <t>Export oriented enterprises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</si>
  <si>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</t>
    </r>
    <r>
      <rPr>
        <vertAlign val="superscript"/>
        <sz val="10"/>
        <rFont val="Times New Roman"/>
        <family val="1"/>
      </rPr>
      <t xml:space="preserve">  3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</si>
  <si>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Extra budgetary Units</t>
    </r>
  </si>
  <si>
    <r>
      <rPr>
        <vertAlign val="superscript"/>
        <sz val="10"/>
        <rFont val="Times New Roman"/>
        <family val="1"/>
      </rPr>
      <t xml:space="preserve"> 2 </t>
    </r>
    <r>
      <rPr>
        <sz val="10"/>
        <rFont val="Times New Roman"/>
        <family val="1"/>
      </rPr>
      <t>Revised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</si>
  <si>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Provisional</t>
    </r>
  </si>
  <si>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Revised      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 Provisional</t>
    </r>
  </si>
  <si>
    <r>
      <t>EBUs</t>
    </r>
    <r>
      <rPr>
        <vertAlign val="superscript"/>
        <sz val="8"/>
        <rFont val="Times New Roman"/>
        <family val="1"/>
      </rPr>
      <t xml:space="preserve"> 1</t>
    </r>
  </si>
  <si>
    <r>
      <t xml:space="preserve">March 2008 </t>
    </r>
    <r>
      <rPr>
        <vertAlign val="superscript"/>
        <sz val="10"/>
        <rFont val="Times New Roman"/>
        <family val="1"/>
      </rPr>
      <t>1</t>
    </r>
  </si>
  <si>
    <r>
      <t xml:space="preserve">March 2009 </t>
    </r>
    <r>
      <rPr>
        <vertAlign val="superscript"/>
        <sz val="10"/>
        <rFont val="Times New Roman"/>
        <family val="1"/>
      </rPr>
      <t>2</t>
    </r>
  </si>
  <si>
    <t>Table 3 -  Employment in the General Government  sector by industrial group and sex, March 2007 - March 2009</t>
  </si>
  <si>
    <t xml:space="preserve">  March 2007</t>
  </si>
  <si>
    <r>
      <t xml:space="preserve">  March 2008 </t>
    </r>
    <r>
      <rPr>
        <vertAlign val="superscript"/>
        <sz val="8"/>
        <rFont val="Times New Roman"/>
        <family val="1"/>
      </rPr>
      <t>2</t>
    </r>
  </si>
  <si>
    <r>
      <t xml:space="preserve">  March 2009 </t>
    </r>
    <r>
      <rPr>
        <vertAlign val="superscript"/>
        <sz val="8"/>
        <rFont val="Times New Roman"/>
        <family val="1"/>
      </rPr>
      <t>3</t>
    </r>
  </si>
  <si>
    <t xml:space="preserve"> March 2007</t>
  </si>
  <si>
    <t>Table 3a -  Employment in the General Government  sector by industrial group and sex, March 2007 - March 2009</t>
  </si>
  <si>
    <r>
      <t xml:space="preserve">  March 2008</t>
    </r>
    <r>
      <rPr>
        <vertAlign val="superscript"/>
        <sz val="8"/>
        <rFont val="Times New Roman"/>
        <family val="1"/>
      </rPr>
      <t xml:space="preserve"> 2</t>
    </r>
  </si>
  <si>
    <r>
      <t xml:space="preserve">  March 2009</t>
    </r>
    <r>
      <rPr>
        <vertAlign val="superscript"/>
        <sz val="8"/>
        <rFont val="Times New Roman"/>
        <family val="1"/>
      </rPr>
      <t>3</t>
    </r>
  </si>
  <si>
    <t>Table 3b -  Employment in the General Government  sector by industrial group and sex, March 2007- March 2009</t>
  </si>
  <si>
    <r>
      <t xml:space="preserve">  March 2008 </t>
    </r>
    <r>
      <rPr>
        <vertAlign val="superscript"/>
        <sz val="8"/>
        <color indexed="8"/>
        <rFont val="Times New Roman"/>
        <family val="1"/>
      </rPr>
      <t>2</t>
    </r>
  </si>
  <si>
    <r>
      <t>EBUs</t>
    </r>
    <r>
      <rPr>
        <vertAlign val="superscript"/>
        <sz val="8"/>
        <color indexed="8"/>
        <rFont val="Times New Roman"/>
        <family val="1"/>
      </rPr>
      <t xml:space="preserve"> 1</t>
    </r>
  </si>
  <si>
    <t>Table 1 - Change in employment in large establishments by industrial group and sex, March 2008 - March 2009</t>
  </si>
  <si>
    <r>
      <t xml:space="preserve">March 2007 </t>
    </r>
    <r>
      <rPr>
        <vertAlign val="superscript"/>
        <sz val="10"/>
        <rFont val="Times New Roman"/>
        <family val="1"/>
      </rPr>
      <t>1</t>
    </r>
  </si>
  <si>
    <t xml:space="preserve">    March 2007</t>
  </si>
  <si>
    <t xml:space="preserve">March 2008 </t>
  </si>
  <si>
    <r>
      <t xml:space="preserve">March 2009 </t>
    </r>
    <r>
      <rPr>
        <vertAlign val="superscript"/>
        <sz val="10"/>
        <rFont val="Times New Roman"/>
        <family val="1"/>
      </rPr>
      <t>3</t>
    </r>
  </si>
  <si>
    <t>March 2007</t>
  </si>
  <si>
    <r>
      <t xml:space="preserve">March 2008 </t>
    </r>
    <r>
      <rPr>
        <vertAlign val="superscript"/>
        <sz val="10"/>
        <rFont val="Times New Roman"/>
        <family val="1"/>
      </rPr>
      <t>2</t>
    </r>
  </si>
  <si>
    <t xml:space="preserve"> March 2008 </t>
  </si>
  <si>
    <r>
      <t xml:space="preserve"> March 2009 </t>
    </r>
    <r>
      <rPr>
        <vertAlign val="superscript"/>
        <sz val="10"/>
        <rFont val="Times New Roman"/>
        <family val="1"/>
      </rPr>
      <t>1</t>
    </r>
  </si>
  <si>
    <t>Industry</t>
  </si>
  <si>
    <t>Mining &amp; quarrying</t>
  </si>
  <si>
    <t>-</t>
  </si>
  <si>
    <t xml:space="preserve">             of which Sugar </t>
  </si>
  <si>
    <t xml:space="preserve">                             Food</t>
  </si>
  <si>
    <t xml:space="preserve">                             Textiles</t>
  </si>
  <si>
    <t xml:space="preserve">                            Other</t>
  </si>
  <si>
    <t>Electricity, gas and water supply</t>
  </si>
  <si>
    <t>Wholesale&amp; retail trade; repair of m/vehicles, motorcycles,                                              personal &amp; household goods</t>
  </si>
  <si>
    <t>Hotels &amp; restaurants</t>
  </si>
  <si>
    <t>Financial intermediation</t>
  </si>
  <si>
    <t>Other community, social &amp; personal services</t>
  </si>
  <si>
    <t xml:space="preserve">       -</t>
  </si>
  <si>
    <t>Export Oriented Enterprises</t>
  </si>
  <si>
    <r>
      <t xml:space="preserve">2007 </t>
    </r>
    <r>
      <rPr>
        <vertAlign val="superscript"/>
        <sz val="10"/>
        <rFont val="Times New Roman"/>
        <family val="1"/>
      </rPr>
      <t>1</t>
    </r>
  </si>
  <si>
    <r>
      <t xml:space="preserve">2008 </t>
    </r>
    <r>
      <rPr>
        <vertAlign val="superscript"/>
        <sz val="10"/>
        <rFont val="Times New Roman"/>
        <family val="1"/>
      </rPr>
      <t>1</t>
    </r>
  </si>
  <si>
    <r>
      <t xml:space="preserve">2009 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</si>
  <si>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</si>
  <si>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</si>
  <si>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March 2007 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</si>
  <si>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Provisional</t>
    </r>
  </si>
  <si>
    <r>
      <t xml:space="preserve">March 2009 </t>
    </r>
    <r>
      <rPr>
        <vertAlign val="superscript"/>
        <sz val="10"/>
        <rFont val="Times New Roman"/>
        <family val="1"/>
      </rPr>
      <t>1</t>
    </r>
  </si>
  <si>
    <t>Table 5  -  Employment  in large establishments of EOE sector by industrial group and sex , March 2007 - March 2009</t>
  </si>
  <si>
    <t>Table 2 - Employment in large establishments by industrial group and sex, March 2007 - March 2009</t>
  </si>
  <si>
    <t>Change between March 2008 and March 2009</t>
  </si>
  <si>
    <r>
      <t>Table 6  - 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by industrial group, March 2007 - March 2009</t>
    </r>
  </si>
  <si>
    <r>
      <t>Table 7 -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of  EOE sector, March 2007 - March 2009</t>
    </r>
  </si>
  <si>
    <t>Table 9 - Employment in large establishments as at March - Island of Rodrigues, 2007 - 2009</t>
  </si>
  <si>
    <t>Other community,social and personal services</t>
  </si>
  <si>
    <r>
      <t>1</t>
    </r>
    <r>
      <rPr>
        <sz val="10"/>
        <rFont val="Times New Roman"/>
        <family val="1"/>
      </rPr>
      <t xml:space="preserve"> Earnings of daily, hourly and piece rate workers have been converted to a monthly basis </t>
    </r>
  </si>
  <si>
    <t>Table 8 - Foreign workers employed in large establishments by industrial group and sex, March 2007 - March 2009</t>
  </si>
  <si>
    <t>Table 4  -  Change in employment  in large establishments of EOE sector by industrial group and sex , March 2008 - March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</si>
</sst>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(#,##0\)\ \ \ "/>
    <numFmt numFmtId="166" formatCode="\(#,##0\)"/>
    <numFmt numFmtId="167" formatCode="0_);[Red]\(0\)"/>
    <numFmt numFmtId="168" formatCode="#,##0\ \ "/>
    <numFmt numFmtId="169" formatCode="#,##0.0"/>
    <numFmt numFmtId="170" formatCode="\+0000"/>
    <numFmt numFmtId="171" formatCode="\+000"/>
    <numFmt numFmtId="172" formatCode="#,##0\ "/>
    <numFmt numFmtId="173" formatCode="\-\ \ "/>
    <numFmt numFmtId="174" formatCode="mmmm\ yyyy"/>
    <numFmt numFmtId="175" formatCode="#,##0\ \ \ \ \ \ \ \ \ \ \ "/>
    <numFmt numFmtId="176" formatCode="#,##0\ \ \ \ \ \ \ \ \ \ \ \ \ \ \ \ \ \ \ 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7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Helv"/>
      <family val="0"/>
    </font>
    <font>
      <b/>
      <sz val="10"/>
      <name val="Arial"/>
      <family val="2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Helv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Helv"/>
      <family val="0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42" applyNumberFormat="1" applyFont="1" applyBorder="1" applyAlignment="1">
      <alignment/>
    </xf>
    <xf numFmtId="3" fontId="7" fillId="0" borderId="10" xfId="42" applyNumberFormat="1" applyFont="1" applyBorder="1" applyAlignment="1">
      <alignment/>
    </xf>
    <xf numFmtId="3" fontId="7" fillId="0" borderId="11" xfId="42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7" fillId="0" borderId="13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3" fontId="7" fillId="0" borderId="15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top"/>
    </xf>
    <xf numFmtId="3" fontId="18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172" fontId="7" fillId="0" borderId="18" xfId="0" applyNumberFormat="1" applyFont="1" applyBorder="1" applyAlignment="1">
      <alignment horizontal="right"/>
    </xf>
    <xf numFmtId="173" fontId="9" fillId="0" borderId="18" xfId="42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17" fillId="0" borderId="18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72" fontId="7" fillId="0" borderId="19" xfId="0" applyNumberFormat="1" applyFont="1" applyBorder="1" applyAlignment="1">
      <alignment horizontal="right"/>
    </xf>
    <xf numFmtId="173" fontId="9" fillId="0" borderId="19" xfId="42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17" fillId="0" borderId="19" xfId="0" applyNumberFormat="1" applyFont="1" applyBorder="1" applyAlignment="1">
      <alignment horizontal="right"/>
    </xf>
    <xf numFmtId="0" fontId="7" fillId="0" borderId="16" xfId="0" applyFont="1" applyBorder="1" applyAlignment="1">
      <alignment wrapText="1"/>
    </xf>
    <xf numFmtId="166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right"/>
    </xf>
    <xf numFmtId="164" fontId="7" fillId="0" borderId="22" xfId="0" applyNumberFormat="1" applyFont="1" applyBorder="1" applyAlignment="1">
      <alignment horizontal="right"/>
    </xf>
    <xf numFmtId="164" fontId="17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72" fontId="1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16" xfId="0" applyFont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17" fontId="7" fillId="0" borderId="0" xfId="0" applyNumberFormat="1" applyFont="1" applyBorder="1" applyAlignment="1">
      <alignment horizontal="centerContinuous" vertical="center"/>
    </xf>
    <xf numFmtId="174" fontId="7" fillId="0" borderId="15" xfId="0" applyNumberFormat="1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3" fontId="17" fillId="0" borderId="16" xfId="42" applyNumberFormat="1" applyFont="1" applyBorder="1" applyAlignment="1">
      <alignment vertical="center"/>
    </xf>
    <xf numFmtId="3" fontId="17" fillId="0" borderId="0" xfId="42" applyNumberFormat="1" applyFont="1" applyBorder="1" applyAlignment="1">
      <alignment vertical="center"/>
    </xf>
    <xf numFmtId="3" fontId="17" fillId="0" borderId="17" xfId="42" applyNumberFormat="1" applyFont="1" applyBorder="1" applyAlignment="1">
      <alignment vertical="center"/>
    </xf>
    <xf numFmtId="0" fontId="17" fillId="0" borderId="0" xfId="0" applyFont="1" applyAlignment="1">
      <alignment/>
    </xf>
    <xf numFmtId="3" fontId="7" fillId="0" borderId="16" xfId="42" applyNumberFormat="1" applyFont="1" applyBorder="1" applyAlignment="1">
      <alignment vertical="center"/>
    </xf>
    <xf numFmtId="3" fontId="7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17" fillId="0" borderId="15" xfId="42" applyNumberFormat="1" applyFont="1" applyBorder="1" applyAlignment="1">
      <alignment vertical="center"/>
    </xf>
    <xf numFmtId="3" fontId="7" fillId="0" borderId="11" xfId="42" applyNumberFormat="1" applyFont="1" applyBorder="1" applyAlignment="1">
      <alignment vertical="center"/>
    </xf>
    <xf numFmtId="3" fontId="7" fillId="0" borderId="13" xfId="42" applyNumberFormat="1" applyFont="1" applyBorder="1" applyAlignment="1">
      <alignment vertical="center"/>
    </xf>
    <xf numFmtId="3" fontId="7" fillId="0" borderId="17" xfId="42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6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" fontId="12" fillId="0" borderId="12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 quotePrefix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0" xfId="0" applyFont="1" applyFill="1" applyAlignment="1">
      <alignment textRotation="18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172" fontId="7" fillId="0" borderId="19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17" fillId="0" borderId="19" xfId="0" applyNumberFormat="1" applyFont="1" applyBorder="1" applyAlignment="1">
      <alignment horizontal="right" vertical="center"/>
    </xf>
    <xf numFmtId="172" fontId="7" fillId="0" borderId="23" xfId="0" applyNumberFormat="1" applyFont="1" applyBorder="1" applyAlignment="1">
      <alignment horizontal="right" vertical="center"/>
    </xf>
    <xf numFmtId="173" fontId="9" fillId="0" borderId="19" xfId="42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173" fontId="9" fillId="0" borderId="23" xfId="42" applyNumberFormat="1" applyFont="1" applyBorder="1" applyAlignment="1">
      <alignment horizontal="right" vertical="center"/>
    </xf>
    <xf numFmtId="164" fontId="17" fillId="0" borderId="21" xfId="0" applyNumberFormat="1" applyFont="1" applyBorder="1" applyAlignment="1">
      <alignment horizontal="right"/>
    </xf>
    <xf numFmtId="3" fontId="7" fillId="0" borderId="15" xfId="42" applyNumberFormat="1" applyFont="1" applyFill="1" applyBorder="1" applyAlignment="1">
      <alignment horizontal="center"/>
    </xf>
    <xf numFmtId="3" fontId="10" fillId="0" borderId="19" xfId="42" applyNumberFormat="1" applyFont="1" applyFill="1" applyBorder="1" applyAlignment="1">
      <alignment horizontal="center"/>
    </xf>
    <xf numFmtId="3" fontId="7" fillId="0" borderId="19" xfId="42" applyNumberFormat="1" applyFont="1" applyFill="1" applyBorder="1" applyAlignment="1">
      <alignment horizontal="center"/>
    </xf>
    <xf numFmtId="3" fontId="7" fillId="0" borderId="0" xfId="42" applyNumberFormat="1" applyFont="1" applyFill="1" applyBorder="1" applyAlignment="1">
      <alignment horizontal="center"/>
    </xf>
    <xf numFmtId="3" fontId="9" fillId="0" borderId="24" xfId="42" applyNumberFormat="1" applyFont="1" applyFill="1" applyBorder="1" applyAlignment="1">
      <alignment horizontal="center"/>
    </xf>
    <xf numFmtId="3" fontId="7" fillId="0" borderId="16" xfId="42" applyNumberFormat="1" applyFont="1" applyFill="1" applyBorder="1" applyAlignment="1">
      <alignment horizontal="center"/>
    </xf>
    <xf numFmtId="3" fontId="9" fillId="0" borderId="19" xfId="42" applyNumberFormat="1" applyFont="1" applyFill="1" applyBorder="1" applyAlignment="1">
      <alignment horizontal="center"/>
    </xf>
    <xf numFmtId="3" fontId="10" fillId="0" borderId="15" xfId="42" applyNumberFormat="1" applyFont="1" applyFill="1" applyBorder="1" applyAlignment="1">
      <alignment horizontal="center"/>
    </xf>
    <xf numFmtId="3" fontId="10" fillId="0" borderId="0" xfId="42" applyNumberFormat="1" applyFont="1" applyFill="1" applyBorder="1" applyAlignment="1">
      <alignment horizontal="center"/>
    </xf>
    <xf numFmtId="3" fontId="28" fillId="0" borderId="24" xfId="42" applyNumberFormat="1" applyFont="1" applyFill="1" applyBorder="1" applyAlignment="1">
      <alignment horizontal="center"/>
    </xf>
    <xf numFmtId="3" fontId="7" fillId="0" borderId="19" xfId="42" applyNumberFormat="1" applyFont="1" applyFill="1" applyBorder="1" applyAlignment="1">
      <alignment horizontal="center" vertical="center"/>
    </xf>
    <xf numFmtId="3" fontId="9" fillId="0" borderId="24" xfId="42" applyNumberFormat="1" applyFont="1" applyFill="1" applyBorder="1" applyAlignment="1">
      <alignment horizontal="center" vertical="center"/>
    </xf>
    <xf numFmtId="3" fontId="9" fillId="0" borderId="19" xfId="42" applyNumberFormat="1" applyFont="1" applyFill="1" applyBorder="1" applyAlignment="1">
      <alignment horizontal="center" vertical="center"/>
    </xf>
    <xf numFmtId="3" fontId="7" fillId="0" borderId="15" xfId="42" applyNumberFormat="1" applyFont="1" applyFill="1" applyBorder="1" applyAlignment="1">
      <alignment horizontal="center" vertical="center"/>
    </xf>
    <xf numFmtId="3" fontId="10" fillId="0" borderId="19" xfId="42" applyNumberFormat="1" applyFont="1" applyFill="1" applyBorder="1" applyAlignment="1">
      <alignment horizontal="center" vertical="center"/>
    </xf>
    <xf numFmtId="3" fontId="7" fillId="0" borderId="0" xfId="42" applyNumberFormat="1" applyFont="1" applyFill="1" applyBorder="1" applyAlignment="1">
      <alignment horizontal="center" vertical="center"/>
    </xf>
    <xf numFmtId="3" fontId="7" fillId="0" borderId="16" xfId="42" applyNumberFormat="1" applyFont="1" applyFill="1" applyBorder="1" applyAlignment="1">
      <alignment horizontal="center" vertical="center"/>
    </xf>
    <xf numFmtId="3" fontId="7" fillId="0" borderId="18" xfId="42" applyNumberFormat="1" applyFont="1" applyFill="1" applyBorder="1" applyAlignment="1">
      <alignment horizontal="center"/>
    </xf>
    <xf numFmtId="3" fontId="7" fillId="0" borderId="17" xfId="42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7" fillId="0" borderId="12" xfId="42" applyNumberFormat="1" applyFont="1" applyFill="1" applyBorder="1" applyAlignment="1">
      <alignment horizontal="center" vertical="center"/>
    </xf>
    <xf numFmtId="3" fontId="7" fillId="0" borderId="18" xfId="42" applyNumberFormat="1" applyFont="1" applyFill="1" applyBorder="1" applyAlignment="1">
      <alignment horizontal="center" vertical="center"/>
    </xf>
    <xf numFmtId="3" fontId="7" fillId="0" borderId="14" xfId="42" applyNumberFormat="1" applyFont="1" applyFill="1" applyBorder="1" applyAlignment="1">
      <alignment horizontal="center" vertical="center"/>
    </xf>
    <xf numFmtId="3" fontId="9" fillId="0" borderId="25" xfId="42" applyNumberFormat="1" applyFont="1" applyFill="1" applyBorder="1" applyAlignment="1">
      <alignment horizontal="center" vertical="center"/>
    </xf>
    <xf numFmtId="3" fontId="7" fillId="0" borderId="17" xfId="42" applyNumberFormat="1" applyFont="1" applyFill="1" applyBorder="1" applyAlignment="1">
      <alignment horizontal="center" vertical="center"/>
    </xf>
    <xf numFmtId="3" fontId="9" fillId="0" borderId="18" xfId="42" applyNumberFormat="1" applyFont="1" applyFill="1" applyBorder="1" applyAlignment="1">
      <alignment horizontal="center" vertical="center"/>
    </xf>
    <xf numFmtId="3" fontId="10" fillId="0" borderId="15" xfId="42" applyNumberFormat="1" applyFont="1" applyFill="1" applyBorder="1" applyAlignment="1">
      <alignment horizontal="center" vertical="center"/>
    </xf>
    <xf numFmtId="3" fontId="10" fillId="0" borderId="0" xfId="42" applyNumberFormat="1" applyFont="1" applyFill="1" applyBorder="1" applyAlignment="1">
      <alignment horizontal="center" vertical="center"/>
    </xf>
    <xf numFmtId="3" fontId="7" fillId="0" borderId="22" xfId="42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10" fillId="0" borderId="16" xfId="0" applyFont="1" applyFill="1" applyBorder="1" applyAlignment="1" quotePrefix="1">
      <alignment horizontal="left"/>
    </xf>
    <xf numFmtId="0" fontId="10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10" fillId="0" borderId="0" xfId="0" applyNumberFormat="1" applyFont="1" applyFill="1" applyAlignment="1">
      <alignment/>
    </xf>
    <xf numFmtId="172" fontId="7" fillId="0" borderId="0" xfId="0" applyNumberFormat="1" applyFont="1" applyAlignment="1">
      <alignment/>
    </xf>
    <xf numFmtId="173" fontId="9" fillId="0" borderId="18" xfId="42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164" fontId="7" fillId="0" borderId="18" xfId="0" applyNumberFormat="1" applyFont="1" applyBorder="1" applyAlignment="1">
      <alignment horizontal="right" vertical="center"/>
    </xf>
    <xf numFmtId="164" fontId="17" fillId="0" borderId="18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/>
    </xf>
    <xf numFmtId="3" fontId="28" fillId="0" borderId="24" xfId="42" applyNumberFormat="1" applyFont="1" applyFill="1" applyBorder="1" applyAlignment="1">
      <alignment horizontal="center" vertical="center"/>
    </xf>
    <xf numFmtId="3" fontId="10" fillId="0" borderId="16" xfId="42" applyNumberFormat="1" applyFont="1" applyFill="1" applyBorder="1" applyAlignment="1">
      <alignment horizontal="center" vertical="center"/>
    </xf>
    <xf numFmtId="3" fontId="28" fillId="0" borderId="19" xfId="42" applyNumberFormat="1" applyFont="1" applyFill="1" applyBorder="1" applyAlignment="1">
      <alignment horizontal="center" vertical="center"/>
    </xf>
    <xf numFmtId="3" fontId="10" fillId="0" borderId="16" xfId="42" applyNumberFormat="1" applyFont="1" applyFill="1" applyBorder="1" applyAlignment="1">
      <alignment horizontal="center"/>
    </xf>
    <xf numFmtId="3" fontId="28" fillId="0" borderId="19" xfId="42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3" fontId="17" fillId="0" borderId="12" xfId="42" applyNumberFormat="1" applyFont="1" applyBorder="1" applyAlignment="1">
      <alignment/>
    </xf>
    <xf numFmtId="3" fontId="17" fillId="0" borderId="17" xfId="42" applyNumberFormat="1" applyFont="1" applyBorder="1" applyAlignment="1">
      <alignment/>
    </xf>
    <xf numFmtId="3" fontId="17" fillId="0" borderId="14" xfId="42" applyNumberFormat="1" applyFont="1" applyBorder="1" applyAlignment="1">
      <alignment/>
    </xf>
    <xf numFmtId="3" fontId="7" fillId="0" borderId="12" xfId="42" applyNumberFormat="1" applyFont="1" applyFill="1" applyBorder="1" applyAlignment="1">
      <alignment horizontal="center"/>
    </xf>
    <xf numFmtId="164" fontId="17" fillId="0" borderId="0" xfId="0" applyNumberFormat="1" applyFont="1" applyAlignment="1">
      <alignment/>
    </xf>
    <xf numFmtId="172" fontId="17" fillId="0" borderId="18" xfId="0" applyNumberFormat="1" applyFont="1" applyFill="1" applyBorder="1" applyAlignment="1">
      <alignment horizontal="right" vertical="center"/>
    </xf>
    <xf numFmtId="172" fontId="17" fillId="0" borderId="19" xfId="0" applyNumberFormat="1" applyFont="1" applyFill="1" applyBorder="1" applyAlignment="1">
      <alignment horizontal="right"/>
    </xf>
    <xf numFmtId="172" fontId="17" fillId="0" borderId="19" xfId="0" applyNumberFormat="1" applyFont="1" applyFill="1" applyBorder="1" applyAlignment="1">
      <alignment horizontal="right" vertical="center"/>
    </xf>
    <xf numFmtId="172" fontId="17" fillId="0" borderId="23" xfId="0" applyNumberFormat="1" applyFont="1" applyFill="1" applyBorder="1" applyAlignment="1">
      <alignment horizontal="right" vertical="center"/>
    </xf>
    <xf numFmtId="172" fontId="17" fillId="0" borderId="22" xfId="0" applyNumberFormat="1" applyFont="1" applyFill="1" applyBorder="1" applyAlignment="1">
      <alignment horizontal="right"/>
    </xf>
    <xf numFmtId="172" fontId="7" fillId="0" borderId="2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72" fontId="17" fillId="0" borderId="18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172" fontId="22" fillId="0" borderId="19" xfId="0" applyNumberFormat="1" applyFont="1" applyFill="1" applyBorder="1" applyAlignment="1">
      <alignment horizontal="right"/>
    </xf>
    <xf numFmtId="3" fontId="17" fillId="0" borderId="12" xfId="42" applyNumberFormat="1" applyFont="1" applyFill="1" applyBorder="1" applyAlignment="1">
      <alignment vertical="center"/>
    </xf>
    <xf numFmtId="3" fontId="17" fillId="0" borderId="14" xfId="42" applyNumberFormat="1" applyFont="1" applyFill="1" applyBorder="1" applyAlignment="1">
      <alignment vertical="center"/>
    </xf>
    <xf numFmtId="3" fontId="17" fillId="0" borderId="16" xfId="42" applyNumberFormat="1" applyFont="1" applyFill="1" applyBorder="1" applyAlignment="1">
      <alignment vertical="center"/>
    </xf>
    <xf numFmtId="3" fontId="17" fillId="0" borderId="17" xfId="42" applyNumberFormat="1" applyFont="1" applyFill="1" applyBorder="1" applyAlignment="1">
      <alignment vertical="center"/>
    </xf>
    <xf numFmtId="3" fontId="17" fillId="0" borderId="0" xfId="42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/>
    </xf>
    <xf numFmtId="3" fontId="17" fillId="0" borderId="15" xfId="42" applyNumberFormat="1" applyFont="1" applyFill="1" applyBorder="1" applyAlignment="1">
      <alignment vertical="center"/>
    </xf>
    <xf numFmtId="3" fontId="7" fillId="0" borderId="15" xfId="42" applyNumberFormat="1" applyFont="1" applyFill="1" applyBorder="1" applyAlignment="1">
      <alignment vertical="center"/>
    </xf>
    <xf numFmtId="3" fontId="17" fillId="0" borderId="0" xfId="42" applyNumberFormat="1" applyFont="1" applyBorder="1" applyAlignment="1">
      <alignment/>
    </xf>
    <xf numFmtId="3" fontId="17" fillId="0" borderId="16" xfId="42" applyNumberFormat="1" applyFont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3" fontId="18" fillId="0" borderId="15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73" fontId="9" fillId="0" borderId="18" xfId="42" applyNumberFormat="1" applyFont="1" applyFill="1" applyBorder="1" applyAlignment="1">
      <alignment horizontal="right"/>
    </xf>
    <xf numFmtId="164" fontId="17" fillId="0" borderId="18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73" fontId="9" fillId="0" borderId="19" xfId="42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17" fillId="0" borderId="19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7" fillId="0" borderId="19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7" fillId="0" borderId="23" xfId="0" applyNumberFormat="1" applyFont="1" applyFill="1" applyBorder="1" applyAlignment="1">
      <alignment horizontal="right" vertical="center"/>
    </xf>
    <xf numFmtId="173" fontId="9" fillId="0" borderId="19" xfId="42" applyNumberFormat="1" applyFont="1" applyFill="1" applyBorder="1" applyAlignment="1">
      <alignment horizontal="right" vertical="center"/>
    </xf>
    <xf numFmtId="164" fontId="17" fillId="0" borderId="23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17" fillId="0" borderId="22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164" fontId="7" fillId="0" borderId="17" xfId="0" applyNumberFormat="1" applyFont="1" applyFill="1" applyBorder="1" applyAlignment="1">
      <alignment horizontal="right" vertical="center"/>
    </xf>
    <xf numFmtId="164" fontId="7" fillId="0" borderId="18" xfId="0" applyNumberFormat="1" applyFont="1" applyFill="1" applyBorder="1" applyAlignment="1">
      <alignment horizontal="right" vertical="center"/>
    </xf>
    <xf numFmtId="164" fontId="17" fillId="0" borderId="18" xfId="0" applyNumberFormat="1" applyFont="1" applyFill="1" applyBorder="1" applyAlignment="1">
      <alignment horizontal="right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right" vertical="center"/>
    </xf>
    <xf numFmtId="164" fontId="9" fillId="0" borderId="18" xfId="0" applyNumberFormat="1" applyFont="1" applyFill="1" applyBorder="1" applyAlignment="1">
      <alignment horizontal="right" vertical="center"/>
    </xf>
    <xf numFmtId="173" fontId="9" fillId="0" borderId="18" xfId="42" applyNumberFormat="1" applyFont="1" applyFill="1" applyBorder="1" applyAlignment="1">
      <alignment horizontal="right" vertical="center"/>
    </xf>
    <xf numFmtId="164" fontId="22" fillId="0" borderId="18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horizontal="right"/>
    </xf>
    <xf numFmtId="173" fontId="9" fillId="0" borderId="19" xfId="42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22" fillId="0" borderId="19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 vertical="center"/>
    </xf>
    <xf numFmtId="173" fontId="9" fillId="0" borderId="19" xfId="42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164" fontId="22" fillId="0" borderId="19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23" xfId="0" applyNumberFormat="1" applyFont="1" applyFill="1" applyBorder="1" applyAlignment="1">
      <alignment horizontal="right" vertical="center"/>
    </xf>
    <xf numFmtId="164" fontId="22" fillId="0" borderId="23" xfId="0" applyNumberFormat="1" applyFont="1" applyFill="1" applyBorder="1" applyAlignment="1">
      <alignment horizontal="right" vertical="center"/>
    </xf>
    <xf numFmtId="164" fontId="9" fillId="0" borderId="21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164" fontId="22" fillId="0" borderId="22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17" fillId="0" borderId="0" xfId="0" applyFont="1" applyFill="1" applyAlignment="1" quotePrefix="1">
      <alignment horizontal="right"/>
    </xf>
    <xf numFmtId="0" fontId="7" fillId="0" borderId="19" xfId="0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17" fillId="0" borderId="0" xfId="0" applyNumberFormat="1" applyFont="1" applyFill="1" applyAlignment="1">
      <alignment/>
    </xf>
    <xf numFmtId="176" fontId="10" fillId="0" borderId="19" xfId="42" applyNumberFormat="1" applyFont="1" applyFill="1" applyBorder="1" applyAlignment="1">
      <alignment/>
    </xf>
    <xf numFmtId="176" fontId="7" fillId="0" borderId="19" xfId="42" applyNumberFormat="1" applyFont="1" applyFill="1" applyBorder="1" applyAlignment="1">
      <alignment/>
    </xf>
    <xf numFmtId="176" fontId="7" fillId="0" borderId="19" xfId="42" applyNumberFormat="1" applyFont="1" applyFill="1" applyBorder="1" applyAlignment="1">
      <alignment vertical="center"/>
    </xf>
    <xf numFmtId="176" fontId="7" fillId="0" borderId="19" xfId="42" applyNumberFormat="1" applyFont="1" applyFill="1" applyBorder="1" applyAlignment="1" quotePrefix="1">
      <alignment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 quotePrefix="1">
      <alignment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6" fontId="7" fillId="0" borderId="18" xfId="42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176" fontId="7" fillId="0" borderId="23" xfId="4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76" fontId="7" fillId="0" borderId="0" xfId="42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7" fillId="0" borderId="20" xfId="42" applyNumberFormat="1" applyFont="1" applyFill="1" applyBorder="1" applyAlignment="1">
      <alignment horizontal="center"/>
    </xf>
    <xf numFmtId="2" fontId="32" fillId="0" borderId="0" xfId="39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54" applyFont="1" applyFill="1">
      <alignment/>
      <protection/>
    </xf>
    <xf numFmtId="0" fontId="12" fillId="0" borderId="0" xfId="54" applyFont="1" applyFill="1">
      <alignment/>
      <protection/>
    </xf>
    <xf numFmtId="3" fontId="12" fillId="0" borderId="0" xfId="54" applyNumberFormat="1" applyFont="1" applyFill="1">
      <alignment/>
      <protection/>
    </xf>
    <xf numFmtId="0" fontId="7" fillId="0" borderId="12" xfId="54" applyFont="1" applyFill="1" applyBorder="1">
      <alignment/>
      <protection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10" xfId="54" applyFont="1" applyFill="1" applyBorder="1">
      <alignment/>
      <protection/>
    </xf>
    <xf numFmtId="0" fontId="7" fillId="0" borderId="22" xfId="54" applyFont="1" applyFill="1" applyBorder="1" applyAlignment="1">
      <alignment horizontal="center" vertical="center"/>
      <protection/>
    </xf>
    <xf numFmtId="0" fontId="7" fillId="0" borderId="15" xfId="54" applyFont="1" applyFill="1" applyBorder="1">
      <alignment/>
      <protection/>
    </xf>
    <xf numFmtId="0" fontId="7" fillId="0" borderId="16" xfId="54" applyFont="1" applyFill="1" applyBorder="1" applyAlignment="1">
      <alignment/>
      <protection/>
    </xf>
    <xf numFmtId="0" fontId="10" fillId="0" borderId="15" xfId="54" applyFont="1" applyFill="1" applyBorder="1">
      <alignment/>
      <protection/>
    </xf>
    <xf numFmtId="0" fontId="10" fillId="0" borderId="16" xfId="54" applyFont="1" applyFill="1" applyBorder="1">
      <alignment/>
      <protection/>
    </xf>
    <xf numFmtId="0" fontId="10" fillId="0" borderId="0" xfId="54" applyFont="1" applyFill="1">
      <alignment/>
      <protection/>
    </xf>
    <xf numFmtId="0" fontId="7" fillId="0" borderId="16" xfId="54" applyFont="1" applyFill="1" applyBorder="1" applyAlignment="1">
      <alignment wrapText="1"/>
      <protection/>
    </xf>
    <xf numFmtId="0" fontId="7" fillId="0" borderId="0" xfId="54" applyFont="1" applyFill="1" applyAlignment="1">
      <alignment/>
      <protection/>
    </xf>
    <xf numFmtId="0" fontId="7" fillId="0" borderId="15" xfId="54" applyFont="1" applyFill="1" applyBorder="1" applyAlignment="1">
      <alignment vertical="center"/>
      <protection/>
    </xf>
    <xf numFmtId="0" fontId="7" fillId="0" borderId="0" xfId="54" applyFont="1" applyFill="1" applyAlignment="1">
      <alignment vertical="center"/>
      <protection/>
    </xf>
    <xf numFmtId="0" fontId="7" fillId="0" borderId="15" xfId="54" applyFont="1" applyFill="1" applyBorder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0" fontId="7" fillId="0" borderId="0" xfId="54" applyFont="1" applyFill="1" applyAlignment="1">
      <alignment wrapText="1"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17" xfId="54" applyFont="1" applyFill="1" applyBorder="1" applyAlignment="1">
      <alignment horizontal="center"/>
      <protection/>
    </xf>
    <xf numFmtId="0" fontId="7" fillId="0" borderId="0" xfId="54" applyFont="1" applyFill="1" applyAlignment="1">
      <alignment horizontal="center"/>
      <protection/>
    </xf>
    <xf numFmtId="0" fontId="4" fillId="0" borderId="10" xfId="54" applyFont="1" applyFill="1" applyBorder="1">
      <alignment/>
      <protection/>
    </xf>
    <xf numFmtId="0" fontId="7" fillId="0" borderId="13" xfId="54" applyFont="1" applyFill="1" applyBorder="1" applyAlignment="1">
      <alignment horizontal="center" wrapText="1"/>
      <protection/>
    </xf>
    <xf numFmtId="0" fontId="4" fillId="0" borderId="0" xfId="54" applyFont="1" applyFill="1">
      <alignment/>
      <protection/>
    </xf>
    <xf numFmtId="0" fontId="8" fillId="0" borderId="0" xfId="54" applyFont="1" applyFill="1">
      <alignment/>
      <protection/>
    </xf>
    <xf numFmtId="164" fontId="7" fillId="0" borderId="12" xfId="54" applyNumberFormat="1" applyFont="1" applyFill="1" applyBorder="1" applyAlignment="1">
      <alignment horizontal="right"/>
      <protection/>
    </xf>
    <xf numFmtId="164" fontId="7" fillId="0" borderId="15" xfId="54" applyNumberFormat="1" applyFont="1" applyFill="1" applyBorder="1" applyAlignment="1">
      <alignment horizontal="right"/>
      <protection/>
    </xf>
    <xf numFmtId="164" fontId="7" fillId="0" borderId="18" xfId="54" applyNumberFormat="1" applyFont="1" applyFill="1" applyBorder="1" applyAlignment="1">
      <alignment horizontal="right"/>
      <protection/>
    </xf>
    <xf numFmtId="164" fontId="7" fillId="0" borderId="19" xfId="54" applyNumberFormat="1" applyFont="1" applyFill="1" applyBorder="1" applyAlignment="1">
      <alignment horizontal="right"/>
      <protection/>
    </xf>
    <xf numFmtId="164" fontId="7" fillId="0" borderId="0" xfId="54" applyNumberFormat="1" applyFont="1" applyFill="1" applyBorder="1" applyAlignment="1">
      <alignment horizontal="right"/>
      <protection/>
    </xf>
    <xf numFmtId="164" fontId="10" fillId="0" borderId="15" xfId="54" applyNumberFormat="1" applyFont="1" applyFill="1" applyBorder="1" applyAlignment="1">
      <alignment horizontal="right"/>
      <protection/>
    </xf>
    <xf numFmtId="164" fontId="10" fillId="0" borderId="19" xfId="54" applyNumberFormat="1" applyFont="1" applyFill="1" applyBorder="1" applyAlignment="1">
      <alignment horizontal="right"/>
      <protection/>
    </xf>
    <xf numFmtId="164" fontId="10" fillId="0" borderId="0" xfId="54" applyNumberFormat="1" applyFont="1" applyFill="1" applyBorder="1" applyAlignment="1">
      <alignment horizontal="right"/>
      <protection/>
    </xf>
    <xf numFmtId="164" fontId="7" fillId="0" borderId="15" xfId="54" applyNumberFormat="1" applyFont="1" applyFill="1" applyBorder="1" applyAlignment="1">
      <alignment horizontal="right" vertical="center"/>
      <protection/>
    </xf>
    <xf numFmtId="164" fontId="7" fillId="0" borderId="19" xfId="54" applyNumberFormat="1" applyFont="1" applyFill="1" applyBorder="1" applyAlignment="1">
      <alignment horizontal="right" vertical="center"/>
      <protection/>
    </xf>
    <xf numFmtId="164" fontId="7" fillId="0" borderId="16" xfId="54" applyNumberFormat="1" applyFont="1" applyFill="1" applyBorder="1" applyAlignment="1">
      <alignment horizontal="right" vertical="center"/>
      <protection/>
    </xf>
    <xf numFmtId="164" fontId="7" fillId="0" borderId="23" xfId="54" applyNumberFormat="1" applyFont="1" applyFill="1" applyBorder="1" applyAlignment="1">
      <alignment horizontal="right"/>
      <protection/>
    </xf>
    <xf numFmtId="164" fontId="4" fillId="0" borderId="10" xfId="54" applyNumberFormat="1" applyFont="1" applyFill="1" applyBorder="1" applyAlignment="1">
      <alignment horizontal="right"/>
      <protection/>
    </xf>
    <xf numFmtId="164" fontId="4" fillId="0" borderId="23" xfId="54" applyNumberFormat="1" applyFont="1" applyFill="1" applyBorder="1" applyAlignment="1">
      <alignment horizontal="right"/>
      <protection/>
    </xf>
    <xf numFmtId="42" fontId="7" fillId="0" borderId="15" xfId="54" applyNumberFormat="1" applyFont="1" applyFill="1" applyBorder="1" applyAlignment="1">
      <alignment horizontal="center"/>
      <protection/>
    </xf>
    <xf numFmtId="42" fontId="7" fillId="0" borderId="19" xfId="54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6" fillId="0" borderId="20" xfId="0" applyFont="1" applyFill="1" applyBorder="1" applyAlignment="1">
      <alignment/>
    </xf>
    <xf numFmtId="0" fontId="7" fillId="0" borderId="18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 vertical="top"/>
    </xf>
    <xf numFmtId="164" fontId="7" fillId="0" borderId="0" xfId="54" applyNumberFormat="1" applyFont="1" applyFill="1">
      <alignment/>
      <protection/>
    </xf>
    <xf numFmtId="0" fontId="7" fillId="33" borderId="20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3" fontId="7" fillId="33" borderId="20" xfId="42" applyNumberFormat="1" applyFont="1" applyFill="1" applyBorder="1" applyAlignment="1">
      <alignment horizontal="center"/>
    </xf>
    <xf numFmtId="3" fontId="10" fillId="33" borderId="22" xfId="42" applyNumberFormat="1" applyFont="1" applyFill="1" applyBorder="1" applyAlignment="1">
      <alignment horizontal="center"/>
    </xf>
    <xf numFmtId="3" fontId="7" fillId="33" borderId="22" xfId="42" applyNumberFormat="1" applyFont="1" applyFill="1" applyBorder="1" applyAlignment="1">
      <alignment horizontal="center"/>
    </xf>
    <xf numFmtId="0" fontId="4" fillId="33" borderId="20" xfId="54" applyFont="1" applyFill="1" applyBorder="1">
      <alignment/>
      <protection/>
    </xf>
    <xf numFmtId="0" fontId="7" fillId="33" borderId="26" xfId="54" applyFont="1" applyFill="1" applyBorder="1" applyAlignment="1">
      <alignment horizontal="left" wrapText="1"/>
      <protection/>
    </xf>
    <xf numFmtId="164" fontId="7" fillId="33" borderId="20" xfId="54" applyNumberFormat="1" applyFont="1" applyFill="1" applyBorder="1" applyAlignment="1">
      <alignment horizontal="right"/>
      <protection/>
    </xf>
    <xf numFmtId="164" fontId="7" fillId="33" borderId="22" xfId="54" applyNumberFormat="1" applyFont="1" applyFill="1" applyBorder="1" applyAlignment="1">
      <alignment horizontal="right"/>
      <protection/>
    </xf>
    <xf numFmtId="0" fontId="5" fillId="0" borderId="0" xfId="54" applyFont="1" applyFill="1">
      <alignment/>
      <protection/>
    </xf>
    <xf numFmtId="0" fontId="37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20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9" fillId="0" borderId="19" xfId="4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3" fontId="7" fillId="0" borderId="19" xfId="42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7" fillId="0" borderId="23" xfId="42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7" fillId="0" borderId="20" xfId="0" applyNumberFormat="1" applyFont="1" applyFill="1" applyBorder="1" applyAlignment="1" quotePrefix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" fontId="7" fillId="0" borderId="27" xfId="42" applyNumberFormat="1" applyFont="1" applyFill="1" applyBorder="1" applyAlignment="1">
      <alignment horizontal="center" vertical="center"/>
    </xf>
    <xf numFmtId="3" fontId="9" fillId="0" borderId="24" xfId="42" applyNumberFormat="1" applyFont="1" applyFill="1" applyBorder="1" applyAlignment="1">
      <alignment horizontal="center" vertical="center"/>
    </xf>
    <xf numFmtId="17" fontId="7" fillId="0" borderId="20" xfId="0" applyNumberFormat="1" applyFont="1" applyFill="1" applyBorder="1" applyAlignment="1" quotePrefix="1">
      <alignment horizontal="center"/>
    </xf>
    <xf numFmtId="0" fontId="0" fillId="0" borderId="2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8" fillId="0" borderId="0" xfId="54" applyFont="1" applyFill="1" applyBorder="1" applyAlignment="1">
      <alignment wrapText="1"/>
      <protection/>
    </xf>
    <xf numFmtId="0" fontId="7" fillId="0" borderId="0" xfId="54" applyFont="1" applyFill="1" applyAlignment="1">
      <alignment wrapText="1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/>
      <protection/>
    </xf>
    <xf numFmtId="0" fontId="7" fillId="0" borderId="21" xfId="54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180975</xdr:rowOff>
    </xdr:from>
    <xdr:to>
      <xdr:col>11</xdr:col>
      <xdr:colOff>381000</xdr:colOff>
      <xdr:row>30</xdr:row>
      <xdr:rowOff>180975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848725" y="180975"/>
          <a:ext cx="200025" cy="6334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1</xdr:col>
      <xdr:colOff>485775</xdr:colOff>
      <xdr:row>14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04775" y="34290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Wholesale,retail trade,restaurants and  hotels</a:t>
          </a:r>
        </a:p>
      </xdr:txBody>
    </xdr:sp>
    <xdr:clientData/>
  </xdr:twoCellAnchor>
  <xdr:twoCellAnchor>
    <xdr:from>
      <xdr:col>1</xdr:col>
      <xdr:colOff>66675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2" name="Text 26"/>
        <xdr:cNvSpPr txBox="1">
          <a:spLocks noChangeArrowheads="1"/>
        </xdr:cNvSpPr>
      </xdr:nvSpPr>
      <xdr:spPr>
        <a:xfrm>
          <a:off x="123825" y="4381500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Activities not elsewhere specified</a:t>
          </a:r>
        </a:p>
      </xdr:txBody>
    </xdr:sp>
    <xdr:clientData/>
  </xdr:twoCellAnchor>
  <xdr:twoCellAnchor>
    <xdr:from>
      <xdr:col>11</xdr:col>
      <xdr:colOff>323850</xdr:colOff>
      <xdr:row>0</xdr:row>
      <xdr:rowOff>152400</xdr:rowOff>
    </xdr:from>
    <xdr:to>
      <xdr:col>11</xdr:col>
      <xdr:colOff>485775</xdr:colOff>
      <xdr:row>26</xdr:row>
      <xdr:rowOff>57150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9020175" y="152400"/>
          <a:ext cx="161925" cy="598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180975</xdr:rowOff>
    </xdr:from>
    <xdr:to>
      <xdr:col>11</xdr:col>
      <xdr:colOff>381000</xdr:colOff>
      <xdr:row>20</xdr:row>
      <xdr:rowOff>180975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848725" y="180975"/>
          <a:ext cx="200025" cy="5991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180975</xdr:rowOff>
    </xdr:from>
    <xdr:to>
      <xdr:col>11</xdr:col>
      <xdr:colOff>381000</xdr:colOff>
      <xdr:row>30</xdr:row>
      <xdr:rowOff>180975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848725" y="180975"/>
          <a:ext cx="200025" cy="6372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43350" y="57150"/>
          <a:ext cx="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57150</xdr:colOff>
      <xdr:row>0</xdr:row>
      <xdr:rowOff>152400</xdr:rowOff>
    </xdr:from>
    <xdr:to>
      <xdr:col>20</xdr:col>
      <xdr:colOff>257175</xdr:colOff>
      <xdr:row>17</xdr:row>
      <xdr:rowOff>47625</xdr:rowOff>
    </xdr:to>
    <xdr:sp>
      <xdr:nvSpPr>
        <xdr:cNvPr id="2" name="Text 1"/>
        <xdr:cNvSpPr txBox="1">
          <a:spLocks noChangeArrowheads="1"/>
        </xdr:cNvSpPr>
      </xdr:nvSpPr>
      <xdr:spPr>
        <a:xfrm>
          <a:off x="9553575" y="152400"/>
          <a:ext cx="200025" cy="587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29075" y="57150"/>
          <a:ext cx="0" cy="701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0</xdr:rowOff>
    </xdr:from>
    <xdr:to>
      <xdr:col>20</xdr:col>
      <xdr:colOff>180975</xdr:colOff>
      <xdr:row>17</xdr:row>
      <xdr:rowOff>171450</xdr:rowOff>
    </xdr:to>
    <xdr:sp>
      <xdr:nvSpPr>
        <xdr:cNvPr id="2" name="Text 1"/>
        <xdr:cNvSpPr txBox="1">
          <a:spLocks noChangeArrowheads="1"/>
        </xdr:cNvSpPr>
      </xdr:nvSpPr>
      <xdr:spPr>
        <a:xfrm>
          <a:off x="9582150" y="0"/>
          <a:ext cx="152400" cy="6610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57150</xdr:rowOff>
    </xdr:from>
    <xdr:to>
      <xdr:col>8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0025" y="57150"/>
          <a:ext cx="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76200</xdr:colOff>
      <xdr:row>0</xdr:row>
      <xdr:rowOff>0</xdr:rowOff>
    </xdr:from>
    <xdr:to>
      <xdr:col>20</xdr:col>
      <xdr:colOff>238125</xdr:colOff>
      <xdr:row>19</xdr:row>
      <xdr:rowOff>76200</xdr:rowOff>
    </xdr:to>
    <xdr:sp>
      <xdr:nvSpPr>
        <xdr:cNvPr id="2" name="Text 1"/>
        <xdr:cNvSpPr txBox="1">
          <a:spLocks noChangeArrowheads="1"/>
        </xdr:cNvSpPr>
      </xdr:nvSpPr>
      <xdr:spPr>
        <a:xfrm>
          <a:off x="9544050" y="0"/>
          <a:ext cx="161925" cy="6619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22</xdr:col>
      <xdr:colOff>390525</xdr:colOff>
      <xdr:row>0</xdr:row>
      <xdr:rowOff>9525</xdr:rowOff>
    </xdr:from>
    <xdr:to>
      <xdr:col>22</xdr:col>
      <xdr:colOff>647700</xdr:colOff>
      <xdr:row>27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972550" y="9525"/>
          <a:ext cx="257175" cy="6543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20</xdr:col>
      <xdr:colOff>0</xdr:colOff>
      <xdr:row>4</xdr:row>
      <xdr:rowOff>114300</xdr:rowOff>
    </xdr:from>
    <xdr:to>
      <xdr:col>20</xdr:col>
      <xdr:colOff>0</xdr:colOff>
      <xdr:row>25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796290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22</xdr:col>
      <xdr:colOff>390525</xdr:colOff>
      <xdr:row>0</xdr:row>
      <xdr:rowOff>9525</xdr:rowOff>
    </xdr:from>
    <xdr:to>
      <xdr:col>22</xdr:col>
      <xdr:colOff>647700</xdr:colOff>
      <xdr:row>27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972550" y="9525"/>
          <a:ext cx="257175" cy="6543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20</xdr:col>
      <xdr:colOff>0</xdr:colOff>
      <xdr:row>4</xdr:row>
      <xdr:rowOff>114300</xdr:rowOff>
    </xdr:from>
    <xdr:to>
      <xdr:col>20</xdr:col>
      <xdr:colOff>0</xdr:colOff>
      <xdr:row>25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796290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8</xdr:col>
      <xdr:colOff>0</xdr:colOff>
      <xdr:row>4</xdr:row>
      <xdr:rowOff>114300</xdr:rowOff>
    </xdr:from>
    <xdr:to>
      <xdr:col>8</xdr:col>
      <xdr:colOff>0</xdr:colOff>
      <xdr:row>25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4248150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25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6105525" y="895350"/>
          <a:ext cx="0" cy="518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13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0</xdr:rowOff>
    </xdr:from>
    <xdr:to>
      <xdr:col>6</xdr:col>
      <xdr:colOff>571500</xdr:colOff>
      <xdr:row>36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8582025" y="0"/>
          <a:ext cx="228600" cy="7058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333375</xdr:colOff>
      <xdr:row>0</xdr:row>
      <xdr:rowOff>9525</xdr:rowOff>
    </xdr:from>
    <xdr:to>
      <xdr:col>6</xdr:col>
      <xdr:colOff>561975</xdr:colOff>
      <xdr:row>36</xdr:row>
      <xdr:rowOff>161925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572500" y="9525"/>
          <a:ext cx="228600" cy="7058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57150</xdr:rowOff>
    </xdr:from>
    <xdr:to>
      <xdr:col>9</xdr:col>
      <xdr:colOff>552450</xdr:colOff>
      <xdr:row>24</xdr:row>
      <xdr:rowOff>104775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220075" y="57150"/>
          <a:ext cx="295275" cy="6143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C30" sqref="C30:D30"/>
    </sheetView>
  </sheetViews>
  <sheetFormatPr defaultColWidth="9.140625" defaultRowHeight="12.75"/>
  <cols>
    <col min="1" max="1" width="1.7109375" style="141" customWidth="1"/>
    <col min="2" max="2" width="42.140625" style="141" customWidth="1"/>
    <col min="3" max="11" width="9.57421875" style="141" customWidth="1"/>
    <col min="12" max="12" width="7.00390625" style="141" customWidth="1"/>
    <col min="13" max="16384" width="9.140625" style="141" customWidth="1"/>
  </cols>
  <sheetData>
    <row r="1" spans="1:5" s="116" customFormat="1" ht="16.5" customHeight="1">
      <c r="A1" s="113" t="s">
        <v>86</v>
      </c>
      <c r="B1" s="125"/>
      <c r="C1" s="115"/>
      <c r="D1" s="115"/>
      <c r="E1" s="125"/>
    </row>
    <row r="2" spans="1:4" s="116" customFormat="1" ht="6.75" customHeight="1">
      <c r="A2" s="117"/>
      <c r="B2" s="131" t="s">
        <v>20</v>
      </c>
      <c r="C2" s="114"/>
      <c r="D2" s="114"/>
    </row>
    <row r="3" spans="1:11" s="116" customFormat="1" ht="23.25" customHeight="1">
      <c r="A3" s="118"/>
      <c r="B3" s="132"/>
      <c r="C3" s="386" t="s">
        <v>73</v>
      </c>
      <c r="D3" s="387"/>
      <c r="E3" s="388"/>
      <c r="F3" s="386" t="s">
        <v>74</v>
      </c>
      <c r="G3" s="387"/>
      <c r="H3" s="388"/>
      <c r="I3" s="368" t="s">
        <v>119</v>
      </c>
      <c r="J3" s="369"/>
      <c r="K3" s="370"/>
    </row>
    <row r="4" spans="1:11" s="116" customFormat="1" ht="15" customHeight="1">
      <c r="A4" s="133"/>
      <c r="B4" s="134" t="s">
        <v>0</v>
      </c>
      <c r="C4" s="375" t="s">
        <v>3</v>
      </c>
      <c r="D4" s="372" t="s">
        <v>4</v>
      </c>
      <c r="E4" s="353" t="s">
        <v>2</v>
      </c>
      <c r="F4" s="375" t="s">
        <v>3</v>
      </c>
      <c r="G4" s="372" t="s">
        <v>4</v>
      </c>
      <c r="H4" s="353" t="s">
        <v>2</v>
      </c>
      <c r="I4" s="375" t="s">
        <v>3</v>
      </c>
      <c r="J4" s="372" t="s">
        <v>4</v>
      </c>
      <c r="K4" s="353" t="s">
        <v>2</v>
      </c>
    </row>
    <row r="5" spans="1:11" s="116" customFormat="1" ht="12" customHeight="1">
      <c r="A5" s="135"/>
      <c r="B5" s="136" t="s">
        <v>1</v>
      </c>
      <c r="C5" s="377"/>
      <c r="D5" s="373"/>
      <c r="E5" s="354" t="s">
        <v>5</v>
      </c>
      <c r="F5" s="376"/>
      <c r="G5" s="373"/>
      <c r="H5" s="354" t="s">
        <v>5</v>
      </c>
      <c r="I5" s="376"/>
      <c r="J5" s="373"/>
      <c r="K5" s="354" t="s">
        <v>5</v>
      </c>
    </row>
    <row r="6" spans="1:15" s="116" customFormat="1" ht="22.5" customHeight="1">
      <c r="A6" s="137"/>
      <c r="B6" s="119" t="s">
        <v>27</v>
      </c>
      <c r="C6" s="175">
        <v>15479</v>
      </c>
      <c r="D6" s="175">
        <v>3227</v>
      </c>
      <c r="E6" s="176">
        <f>SUM(C6:D6)</f>
        <v>18706</v>
      </c>
      <c r="F6" s="176">
        <v>14534</v>
      </c>
      <c r="G6" s="177">
        <v>3183</v>
      </c>
      <c r="H6" s="178">
        <f>SUM(F6:G6)</f>
        <v>17717</v>
      </c>
      <c r="I6" s="176">
        <f>+F6-C6</f>
        <v>-945</v>
      </c>
      <c r="J6" s="179">
        <f>+G6-D6</f>
        <v>-44</v>
      </c>
      <c r="K6" s="180">
        <f>+H6-E6</f>
        <v>-989</v>
      </c>
      <c r="M6" s="222"/>
      <c r="N6" s="222"/>
      <c r="O6" s="222"/>
    </row>
    <row r="7" spans="1:14" s="122" customFormat="1" ht="16.5" customHeight="1">
      <c r="A7" s="138"/>
      <c r="B7" s="121" t="s">
        <v>6</v>
      </c>
      <c r="C7" s="181">
        <v>9445</v>
      </c>
      <c r="D7" s="181">
        <v>1918</v>
      </c>
      <c r="E7" s="169">
        <f>SUM(C7:D7)</f>
        <v>11363</v>
      </c>
      <c r="F7" s="165">
        <v>8608</v>
      </c>
      <c r="G7" s="182">
        <v>1767</v>
      </c>
      <c r="H7" s="196">
        <f>SUM(F7:G7)</f>
        <v>10375</v>
      </c>
      <c r="I7" s="169">
        <f>+F7-C7</f>
        <v>-837</v>
      </c>
      <c r="J7" s="197">
        <f aca="true" t="shared" si="0" ref="J7:J30">+G7-D7</f>
        <v>-151</v>
      </c>
      <c r="K7" s="198">
        <f aca="true" t="shared" si="1" ref="K7:K30">+H7-E7</f>
        <v>-988</v>
      </c>
      <c r="N7" s="189"/>
    </row>
    <row r="8" spans="1:11" s="122" customFormat="1" ht="16.5" customHeight="1">
      <c r="A8" s="138"/>
      <c r="B8" s="123" t="s">
        <v>7</v>
      </c>
      <c r="C8" s="169">
        <f>C6-C7</f>
        <v>6034</v>
      </c>
      <c r="D8" s="169">
        <v>1309</v>
      </c>
      <c r="E8" s="169">
        <f aca="true" t="shared" si="2" ref="E8:E30">SUM(C8:D8)</f>
        <v>7343</v>
      </c>
      <c r="F8" s="169">
        <f>+F6-F7</f>
        <v>5926</v>
      </c>
      <c r="G8" s="169">
        <f>+G6-G7</f>
        <v>1416</v>
      </c>
      <c r="H8" s="196">
        <f aca="true" t="shared" si="3" ref="H8:H16">SUM(F8:G8)</f>
        <v>7342</v>
      </c>
      <c r="I8" s="169">
        <f>+F8-C8</f>
        <v>-108</v>
      </c>
      <c r="J8" s="197">
        <f t="shared" si="0"/>
        <v>107</v>
      </c>
      <c r="K8" s="198">
        <f t="shared" si="1"/>
        <v>-1</v>
      </c>
    </row>
    <row r="9" spans="1:16" s="116" customFormat="1" ht="16.5" customHeight="1">
      <c r="A9" s="139"/>
      <c r="B9" s="125" t="s">
        <v>8</v>
      </c>
      <c r="C9" s="168">
        <v>76</v>
      </c>
      <c r="D9" s="168">
        <v>64</v>
      </c>
      <c r="E9" s="165">
        <f t="shared" si="2"/>
        <v>140</v>
      </c>
      <c r="F9" s="165">
        <v>76</v>
      </c>
      <c r="G9" s="170">
        <v>64</v>
      </c>
      <c r="H9" s="166">
        <f t="shared" si="3"/>
        <v>140</v>
      </c>
      <c r="I9" s="165">
        <f>+F9-C9</f>
        <v>0</v>
      </c>
      <c r="J9" s="171">
        <f t="shared" si="0"/>
        <v>0</v>
      </c>
      <c r="K9" s="167">
        <f t="shared" si="1"/>
        <v>0</v>
      </c>
      <c r="N9" s="222"/>
      <c r="O9" s="222"/>
      <c r="P9" s="222"/>
    </row>
    <row r="10" spans="1:14" s="116" customFormat="1" ht="16.5" customHeight="1">
      <c r="A10" s="139"/>
      <c r="B10" s="125" t="s">
        <v>9</v>
      </c>
      <c r="C10" s="155">
        <v>47696</v>
      </c>
      <c r="D10" s="155">
        <v>46181</v>
      </c>
      <c r="E10" s="157">
        <f t="shared" si="2"/>
        <v>93877</v>
      </c>
      <c r="F10" s="157">
        <v>43562</v>
      </c>
      <c r="G10" s="158">
        <v>39571</v>
      </c>
      <c r="H10" s="159">
        <f>+F10+G10</f>
        <v>83133</v>
      </c>
      <c r="I10" s="157">
        <f aca="true" t="shared" si="4" ref="I10:I30">+F10-C10</f>
        <v>-4134</v>
      </c>
      <c r="J10" s="160">
        <f t="shared" si="0"/>
        <v>-6610</v>
      </c>
      <c r="K10" s="161">
        <f t="shared" si="1"/>
        <v>-10744</v>
      </c>
      <c r="N10" s="222"/>
    </row>
    <row r="11" spans="1:15" s="122" customFormat="1" ht="16.5" customHeight="1">
      <c r="A11" s="138"/>
      <c r="B11" s="126" t="s">
        <v>10</v>
      </c>
      <c r="C11" s="162">
        <v>1619</v>
      </c>
      <c r="D11" s="162">
        <v>17</v>
      </c>
      <c r="E11" s="156">
        <f t="shared" si="2"/>
        <v>1636</v>
      </c>
      <c r="F11" s="156">
        <v>1664</v>
      </c>
      <c r="G11" s="163">
        <v>31</v>
      </c>
      <c r="H11" s="164">
        <f>SUM(F11:G11)</f>
        <v>1695</v>
      </c>
      <c r="I11" s="156">
        <f t="shared" si="4"/>
        <v>45</v>
      </c>
      <c r="J11" s="199">
        <f t="shared" si="0"/>
        <v>14</v>
      </c>
      <c r="K11" s="200">
        <f t="shared" si="1"/>
        <v>59</v>
      </c>
      <c r="M11" s="189"/>
      <c r="N11" s="189"/>
      <c r="O11" s="189"/>
    </row>
    <row r="12" spans="1:15" s="122" customFormat="1" ht="16.5" customHeight="1">
      <c r="A12" s="138"/>
      <c r="B12" s="126" t="s">
        <v>61</v>
      </c>
      <c r="C12" s="162">
        <v>4892</v>
      </c>
      <c r="D12" s="162">
        <v>4366</v>
      </c>
      <c r="E12" s="156">
        <f t="shared" si="2"/>
        <v>9258</v>
      </c>
      <c r="F12" s="156">
        <v>4905</v>
      </c>
      <c r="G12" s="163">
        <v>4425</v>
      </c>
      <c r="H12" s="164">
        <f t="shared" si="3"/>
        <v>9330</v>
      </c>
      <c r="I12" s="156">
        <f t="shared" si="4"/>
        <v>13</v>
      </c>
      <c r="J12" s="199">
        <f t="shared" si="0"/>
        <v>59</v>
      </c>
      <c r="K12" s="200">
        <f t="shared" si="1"/>
        <v>72</v>
      </c>
      <c r="N12" s="189"/>
      <c r="O12" s="189"/>
    </row>
    <row r="13" spans="1:11" s="122" customFormat="1" ht="16.5" customHeight="1">
      <c r="A13" s="138"/>
      <c r="B13" s="126" t="s">
        <v>62</v>
      </c>
      <c r="C13" s="156">
        <v>23753</v>
      </c>
      <c r="D13" s="163">
        <v>34145</v>
      </c>
      <c r="E13" s="156">
        <f t="shared" si="2"/>
        <v>57898</v>
      </c>
      <c r="F13" s="156">
        <v>20009</v>
      </c>
      <c r="G13" s="163">
        <v>28023</v>
      </c>
      <c r="H13" s="164">
        <f t="shared" si="3"/>
        <v>48032</v>
      </c>
      <c r="I13" s="156">
        <f t="shared" si="4"/>
        <v>-3744</v>
      </c>
      <c r="J13" s="199">
        <f t="shared" si="0"/>
        <v>-6122</v>
      </c>
      <c r="K13" s="200">
        <f t="shared" si="1"/>
        <v>-9866</v>
      </c>
    </row>
    <row r="14" spans="1:11" s="122" customFormat="1" ht="16.5" customHeight="1">
      <c r="A14" s="138"/>
      <c r="B14" s="126" t="s">
        <v>7</v>
      </c>
      <c r="C14" s="156">
        <v>17432</v>
      </c>
      <c r="D14" s="163">
        <v>7653</v>
      </c>
      <c r="E14" s="156">
        <f t="shared" si="2"/>
        <v>25085</v>
      </c>
      <c r="F14" s="156">
        <v>16984</v>
      </c>
      <c r="G14" s="163">
        <v>7092</v>
      </c>
      <c r="H14" s="164">
        <f t="shared" si="3"/>
        <v>24076</v>
      </c>
      <c r="I14" s="156">
        <f t="shared" si="4"/>
        <v>-448</v>
      </c>
      <c r="J14" s="199">
        <f t="shared" si="0"/>
        <v>-561</v>
      </c>
      <c r="K14" s="200">
        <f t="shared" si="1"/>
        <v>-1009</v>
      </c>
    </row>
    <row r="15" spans="1:11" s="116" customFormat="1" ht="16.5" customHeight="1">
      <c r="A15" s="139"/>
      <c r="B15" s="125" t="s">
        <v>102</v>
      </c>
      <c r="C15" s="155">
        <v>2894</v>
      </c>
      <c r="D15" s="155">
        <v>187</v>
      </c>
      <c r="E15" s="157">
        <f t="shared" si="2"/>
        <v>3081</v>
      </c>
      <c r="F15" s="157">
        <v>2907</v>
      </c>
      <c r="G15" s="160">
        <v>193</v>
      </c>
      <c r="H15" s="159">
        <f t="shared" si="3"/>
        <v>3100</v>
      </c>
      <c r="I15" s="157">
        <f t="shared" si="4"/>
        <v>13</v>
      </c>
      <c r="J15" s="160">
        <f t="shared" si="0"/>
        <v>6</v>
      </c>
      <c r="K15" s="161">
        <f t="shared" si="1"/>
        <v>19</v>
      </c>
    </row>
    <row r="16" spans="1:11" s="116" customFormat="1" ht="16.5" customHeight="1">
      <c r="A16" s="139"/>
      <c r="B16" s="125" t="s">
        <v>11</v>
      </c>
      <c r="C16" s="155">
        <v>12863</v>
      </c>
      <c r="D16" s="155">
        <v>614</v>
      </c>
      <c r="E16" s="157">
        <f t="shared" si="2"/>
        <v>13477</v>
      </c>
      <c r="F16" s="157">
        <v>12584</v>
      </c>
      <c r="G16" s="158">
        <v>691</v>
      </c>
      <c r="H16" s="159">
        <f t="shared" si="3"/>
        <v>13275</v>
      </c>
      <c r="I16" s="157">
        <f t="shared" si="4"/>
        <v>-279</v>
      </c>
      <c r="J16" s="160">
        <f t="shared" si="0"/>
        <v>77</v>
      </c>
      <c r="K16" s="161">
        <f t="shared" si="1"/>
        <v>-202</v>
      </c>
    </row>
    <row r="17" spans="1:11" s="116" customFormat="1" ht="16.5" customHeight="1">
      <c r="A17" s="139"/>
      <c r="B17" s="379" t="s">
        <v>60</v>
      </c>
      <c r="C17" s="381">
        <v>13560</v>
      </c>
      <c r="D17" s="381">
        <v>6768</v>
      </c>
      <c r="E17" s="384">
        <f t="shared" si="2"/>
        <v>20328</v>
      </c>
      <c r="F17" s="378">
        <v>14016</v>
      </c>
      <c r="G17" s="389">
        <v>7273</v>
      </c>
      <c r="H17" s="390">
        <f>SUM(F17:G18)</f>
        <v>21289</v>
      </c>
      <c r="I17" s="378">
        <f t="shared" si="4"/>
        <v>456</v>
      </c>
      <c r="J17" s="378">
        <f t="shared" si="0"/>
        <v>505</v>
      </c>
      <c r="K17" s="371">
        <f t="shared" si="1"/>
        <v>961</v>
      </c>
    </row>
    <row r="18" spans="1:11" s="116" customFormat="1" ht="16.5" customHeight="1">
      <c r="A18" s="139"/>
      <c r="B18" s="380"/>
      <c r="C18" s="382"/>
      <c r="D18" s="383"/>
      <c r="E18" s="385">
        <f t="shared" si="2"/>
        <v>0</v>
      </c>
      <c r="F18" s="378"/>
      <c r="G18" s="389"/>
      <c r="H18" s="390"/>
      <c r="I18" s="378">
        <f t="shared" si="4"/>
        <v>0</v>
      </c>
      <c r="J18" s="378">
        <f t="shared" si="0"/>
        <v>0</v>
      </c>
      <c r="K18" s="371">
        <f t="shared" si="1"/>
        <v>0</v>
      </c>
    </row>
    <row r="19" spans="1:11" s="122" customFormat="1" ht="15" customHeight="1">
      <c r="A19" s="138"/>
      <c r="B19" s="126" t="s">
        <v>18</v>
      </c>
      <c r="C19" s="162">
        <v>11933</v>
      </c>
      <c r="D19" s="162">
        <v>6411</v>
      </c>
      <c r="E19" s="156">
        <f t="shared" si="2"/>
        <v>18344</v>
      </c>
      <c r="F19" s="156">
        <v>12279</v>
      </c>
      <c r="G19" s="163">
        <v>6872</v>
      </c>
      <c r="H19" s="164">
        <f>SUM(F19:G19)</f>
        <v>19151</v>
      </c>
      <c r="I19" s="156">
        <f t="shared" si="4"/>
        <v>346</v>
      </c>
      <c r="J19" s="199">
        <f t="shared" si="0"/>
        <v>461</v>
      </c>
      <c r="K19" s="200">
        <f t="shared" si="1"/>
        <v>807</v>
      </c>
    </row>
    <row r="20" spans="1:11" s="122" customFormat="1" ht="14.25" customHeight="1">
      <c r="A20" s="138"/>
      <c r="B20" s="126" t="s">
        <v>17</v>
      </c>
      <c r="C20" s="156">
        <v>1627</v>
      </c>
      <c r="D20" s="163">
        <v>357</v>
      </c>
      <c r="E20" s="156">
        <f t="shared" si="2"/>
        <v>1984</v>
      </c>
      <c r="F20" s="156">
        <v>1737</v>
      </c>
      <c r="G20" s="156">
        <v>401</v>
      </c>
      <c r="H20" s="164">
        <f aca="true" t="shared" si="5" ref="H20:H26">SUM(F20:G20)</f>
        <v>2138</v>
      </c>
      <c r="I20" s="156">
        <f t="shared" si="4"/>
        <v>110</v>
      </c>
      <c r="J20" s="199">
        <f t="shared" si="0"/>
        <v>44</v>
      </c>
      <c r="K20" s="200">
        <f t="shared" si="1"/>
        <v>154</v>
      </c>
    </row>
    <row r="21" spans="1:12" s="116" customFormat="1" ht="16.5" customHeight="1">
      <c r="A21" s="139"/>
      <c r="B21" s="125" t="s">
        <v>13</v>
      </c>
      <c r="C21" s="155">
        <v>18162</v>
      </c>
      <c r="D21" s="155">
        <v>6403</v>
      </c>
      <c r="E21" s="157">
        <f t="shared" si="2"/>
        <v>24565</v>
      </c>
      <c r="F21" s="157">
        <v>16775</v>
      </c>
      <c r="G21" s="158">
        <v>6065</v>
      </c>
      <c r="H21" s="159">
        <f t="shared" si="5"/>
        <v>22840</v>
      </c>
      <c r="I21" s="157">
        <f t="shared" si="4"/>
        <v>-1387</v>
      </c>
      <c r="J21" s="160">
        <f t="shared" si="0"/>
        <v>-338</v>
      </c>
      <c r="K21" s="161">
        <f t="shared" si="1"/>
        <v>-1725</v>
      </c>
      <c r="L21" s="140"/>
    </row>
    <row r="22" spans="1:11" s="116" customFormat="1" ht="16.5" customHeight="1">
      <c r="A22" s="139"/>
      <c r="B22" s="125" t="s">
        <v>21</v>
      </c>
      <c r="C22" s="155">
        <v>15495</v>
      </c>
      <c r="D22" s="155">
        <v>3556</v>
      </c>
      <c r="E22" s="157">
        <f t="shared" si="2"/>
        <v>19051</v>
      </c>
      <c r="F22" s="157">
        <v>15640</v>
      </c>
      <c r="G22" s="158">
        <v>3656</v>
      </c>
      <c r="H22" s="159">
        <f t="shared" si="5"/>
        <v>19296</v>
      </c>
      <c r="I22" s="157">
        <f t="shared" si="4"/>
        <v>145</v>
      </c>
      <c r="J22" s="160">
        <f t="shared" si="0"/>
        <v>100</v>
      </c>
      <c r="K22" s="161">
        <f t="shared" si="1"/>
        <v>245</v>
      </c>
    </row>
    <row r="23" spans="1:11" s="116" customFormat="1" ht="16.5" customHeight="1">
      <c r="A23" s="139"/>
      <c r="B23" s="125" t="s">
        <v>16</v>
      </c>
      <c r="C23" s="157">
        <v>5292</v>
      </c>
      <c r="D23" s="158">
        <v>4924</v>
      </c>
      <c r="E23" s="157">
        <f t="shared" si="2"/>
        <v>10216</v>
      </c>
      <c r="F23" s="157">
        <v>5541</v>
      </c>
      <c r="G23" s="158">
        <v>5222</v>
      </c>
      <c r="H23" s="159">
        <f t="shared" si="5"/>
        <v>10763</v>
      </c>
      <c r="I23" s="157">
        <f t="shared" si="4"/>
        <v>249</v>
      </c>
      <c r="J23" s="160">
        <f t="shared" si="0"/>
        <v>298</v>
      </c>
      <c r="K23" s="161">
        <f t="shared" si="1"/>
        <v>547</v>
      </c>
    </row>
    <row r="24" spans="1:11" s="122" customFormat="1" ht="15" customHeight="1">
      <c r="A24" s="138"/>
      <c r="B24" s="126" t="s">
        <v>19</v>
      </c>
      <c r="C24" s="156">
        <v>1083</v>
      </c>
      <c r="D24" s="163">
        <v>1098</v>
      </c>
      <c r="E24" s="156">
        <f t="shared" si="2"/>
        <v>2181</v>
      </c>
      <c r="F24" s="156">
        <v>1154</v>
      </c>
      <c r="G24" s="163">
        <v>1153</v>
      </c>
      <c r="H24" s="164">
        <f t="shared" si="5"/>
        <v>2307</v>
      </c>
      <c r="I24" s="156">
        <f t="shared" si="4"/>
        <v>71</v>
      </c>
      <c r="J24" s="199">
        <f t="shared" si="0"/>
        <v>55</v>
      </c>
      <c r="K24" s="200">
        <f t="shared" si="1"/>
        <v>126</v>
      </c>
    </row>
    <row r="25" spans="1:11" s="122" customFormat="1" ht="14.25" customHeight="1">
      <c r="A25" s="138"/>
      <c r="B25" s="123" t="s">
        <v>17</v>
      </c>
      <c r="C25" s="156">
        <v>4209</v>
      </c>
      <c r="D25" s="163">
        <v>3826</v>
      </c>
      <c r="E25" s="156">
        <f t="shared" si="2"/>
        <v>8035</v>
      </c>
      <c r="F25" s="156">
        <f>+F23-F24</f>
        <v>4387</v>
      </c>
      <c r="G25" s="156">
        <f>+G23-G24</f>
        <v>4069</v>
      </c>
      <c r="H25" s="164">
        <f t="shared" si="5"/>
        <v>8456</v>
      </c>
      <c r="I25" s="156">
        <f t="shared" si="4"/>
        <v>178</v>
      </c>
      <c r="J25" s="199">
        <f t="shared" si="0"/>
        <v>243</v>
      </c>
      <c r="K25" s="200">
        <f t="shared" si="1"/>
        <v>421</v>
      </c>
    </row>
    <row r="26" spans="1:11" s="116" customFormat="1" ht="16.5" customHeight="1">
      <c r="A26" s="139"/>
      <c r="B26" s="128" t="s">
        <v>22</v>
      </c>
      <c r="C26" s="155">
        <v>12051</v>
      </c>
      <c r="D26" s="155">
        <v>7020</v>
      </c>
      <c r="E26" s="157">
        <f t="shared" si="2"/>
        <v>19071</v>
      </c>
      <c r="F26" s="157">
        <v>12935</v>
      </c>
      <c r="G26" s="158">
        <v>7956</v>
      </c>
      <c r="H26" s="159">
        <f t="shared" si="5"/>
        <v>20891</v>
      </c>
      <c r="I26" s="157">
        <f t="shared" si="4"/>
        <v>884</v>
      </c>
      <c r="J26" s="160">
        <f t="shared" si="0"/>
        <v>936</v>
      </c>
      <c r="K26" s="161">
        <f t="shared" si="1"/>
        <v>1820</v>
      </c>
    </row>
    <row r="27" spans="1:11" s="116" customFormat="1" ht="30.75" customHeight="1">
      <c r="A27" s="139"/>
      <c r="B27" s="127" t="s">
        <v>26</v>
      </c>
      <c r="C27" s="168">
        <v>30645</v>
      </c>
      <c r="D27" s="168">
        <v>9204</v>
      </c>
      <c r="E27" s="165">
        <f t="shared" si="2"/>
        <v>39849</v>
      </c>
      <c r="F27" s="165">
        <f>27927+2102</f>
        <v>30029</v>
      </c>
      <c r="G27" s="170">
        <f>8948+617</f>
        <v>9565</v>
      </c>
      <c r="H27" s="166">
        <f aca="true" t="shared" si="6" ref="H27:H32">SUM(F27:G27)</f>
        <v>39594</v>
      </c>
      <c r="I27" s="165">
        <f t="shared" si="4"/>
        <v>-616</v>
      </c>
      <c r="J27" s="171">
        <f t="shared" si="0"/>
        <v>361</v>
      </c>
      <c r="K27" s="167">
        <f t="shared" si="1"/>
        <v>-255</v>
      </c>
    </row>
    <row r="28" spans="1:11" s="116" customFormat="1" ht="16.5" customHeight="1">
      <c r="A28" s="139"/>
      <c r="B28" s="125" t="s">
        <v>14</v>
      </c>
      <c r="C28" s="155">
        <v>11225</v>
      </c>
      <c r="D28" s="155">
        <v>13287</v>
      </c>
      <c r="E28" s="157">
        <f t="shared" si="2"/>
        <v>24512</v>
      </c>
      <c r="F28" s="157">
        <v>11278</v>
      </c>
      <c r="G28" s="158">
        <v>13753</v>
      </c>
      <c r="H28" s="159">
        <f t="shared" si="6"/>
        <v>25031</v>
      </c>
      <c r="I28" s="157">
        <f t="shared" si="4"/>
        <v>53</v>
      </c>
      <c r="J28" s="160">
        <f t="shared" si="0"/>
        <v>466</v>
      </c>
      <c r="K28" s="161">
        <f t="shared" si="1"/>
        <v>519</v>
      </c>
    </row>
    <row r="29" spans="1:12" s="116" customFormat="1" ht="16.5" customHeight="1">
      <c r="A29" s="139"/>
      <c r="B29" s="125" t="s">
        <v>15</v>
      </c>
      <c r="C29" s="155">
        <v>6605</v>
      </c>
      <c r="D29" s="155">
        <v>6739</v>
      </c>
      <c r="E29" s="157">
        <f t="shared" si="2"/>
        <v>13344</v>
      </c>
      <c r="F29" s="157">
        <v>6532</v>
      </c>
      <c r="G29" s="158">
        <v>6788</v>
      </c>
      <c r="H29" s="159">
        <f t="shared" si="6"/>
        <v>13320</v>
      </c>
      <c r="I29" s="157">
        <f t="shared" si="4"/>
        <v>-73</v>
      </c>
      <c r="J29" s="160">
        <f t="shared" si="0"/>
        <v>49</v>
      </c>
      <c r="K29" s="161">
        <f t="shared" si="1"/>
        <v>-24</v>
      </c>
      <c r="L29" s="124"/>
    </row>
    <row r="30" spans="1:11" s="116" customFormat="1" ht="16.5" customHeight="1">
      <c r="A30" s="139"/>
      <c r="B30" s="125" t="s">
        <v>36</v>
      </c>
      <c r="C30" s="155">
        <v>5319</v>
      </c>
      <c r="D30" s="155">
        <v>1974</v>
      </c>
      <c r="E30" s="157">
        <f t="shared" si="2"/>
        <v>7293</v>
      </c>
      <c r="F30" s="157">
        <v>5333</v>
      </c>
      <c r="G30" s="158">
        <v>2122</v>
      </c>
      <c r="H30" s="159">
        <f t="shared" si="6"/>
        <v>7455</v>
      </c>
      <c r="I30" s="157">
        <f t="shared" si="4"/>
        <v>14</v>
      </c>
      <c r="J30" s="160">
        <f t="shared" si="0"/>
        <v>148</v>
      </c>
      <c r="K30" s="161">
        <f t="shared" si="1"/>
        <v>162</v>
      </c>
    </row>
    <row r="31" spans="1:14" s="116" customFormat="1" ht="19.5" customHeight="1">
      <c r="A31" s="137"/>
      <c r="B31" s="174" t="s">
        <v>12</v>
      </c>
      <c r="C31" s="205">
        <f aca="true" t="shared" si="7" ref="C31:I31">SUM(C6+C9+C10+C15+C16+C17+C21+C22+C23+C26+C27+C28+C29+C30)</f>
        <v>197362</v>
      </c>
      <c r="D31" s="205">
        <f t="shared" si="7"/>
        <v>110148</v>
      </c>
      <c r="E31" s="172">
        <f t="shared" si="7"/>
        <v>307510</v>
      </c>
      <c r="F31" s="172">
        <f t="shared" si="7"/>
        <v>191742</v>
      </c>
      <c r="G31" s="172">
        <f t="shared" si="7"/>
        <v>106102</v>
      </c>
      <c r="H31" s="172">
        <f t="shared" si="7"/>
        <v>297844</v>
      </c>
      <c r="I31" s="172">
        <f t="shared" si="7"/>
        <v>-5620</v>
      </c>
      <c r="J31" s="173">
        <f>SUM(J6+J9+J10+J15+J16+J17+J21+J22+J23+J26+J27+J28+J29+J30)</f>
        <v>-4046</v>
      </c>
      <c r="K31" s="172">
        <f>SUM(K6+K9+K10+K15+K16+K17+K21+K22+K23+K26+K27+K28+K29+K30)</f>
        <v>-9666</v>
      </c>
      <c r="N31" s="222"/>
    </row>
    <row r="32" spans="1:14" s="116" customFormat="1" ht="19.5" customHeight="1">
      <c r="A32" s="356"/>
      <c r="B32" s="357" t="s">
        <v>66</v>
      </c>
      <c r="C32" s="358">
        <v>27137</v>
      </c>
      <c r="D32" s="358">
        <v>39645</v>
      </c>
      <c r="E32" s="359">
        <f>SUM(C32:D32)</f>
        <v>66782</v>
      </c>
      <c r="F32" s="359">
        <v>23833</v>
      </c>
      <c r="G32" s="359">
        <v>33194</v>
      </c>
      <c r="H32" s="359">
        <f t="shared" si="6"/>
        <v>57027</v>
      </c>
      <c r="I32" s="359">
        <f>F32-C32</f>
        <v>-3304</v>
      </c>
      <c r="J32" s="359">
        <f>G32-D32</f>
        <v>-6451</v>
      </c>
      <c r="K32" s="359">
        <f>H32-E32</f>
        <v>-9755</v>
      </c>
      <c r="N32" s="222"/>
    </row>
    <row r="33" spans="1:8" ht="6.75" customHeight="1">
      <c r="A33" s="130"/>
      <c r="B33" s="116"/>
      <c r="C33" s="374"/>
      <c r="D33" s="374"/>
      <c r="E33" s="374"/>
      <c r="F33" s="374"/>
      <c r="G33" s="374"/>
      <c r="H33" s="374"/>
    </row>
    <row r="34" spans="1:11" ht="16.5" customHeight="1">
      <c r="A34" s="130"/>
      <c r="B34" s="116" t="s">
        <v>23</v>
      </c>
      <c r="C34" s="213"/>
      <c r="D34" s="213"/>
      <c r="E34" s="213"/>
      <c r="F34" s="143"/>
      <c r="G34" s="143"/>
      <c r="H34" s="143"/>
      <c r="I34" s="143"/>
      <c r="J34" s="143"/>
      <c r="K34" s="143"/>
    </row>
    <row r="35" spans="1:11" ht="16.5" customHeight="1">
      <c r="A35" s="130"/>
      <c r="B35" s="130"/>
      <c r="C35" s="142"/>
      <c r="F35" s="143"/>
      <c r="G35" s="143"/>
      <c r="H35" s="143"/>
      <c r="I35" s="143"/>
      <c r="J35" s="143"/>
      <c r="K35" s="143"/>
    </row>
    <row r="36" spans="1:9" ht="16.5" customHeight="1">
      <c r="A36" s="130"/>
      <c r="B36" s="130"/>
      <c r="C36" s="142"/>
      <c r="E36" s="143"/>
      <c r="F36" s="143"/>
      <c r="G36" s="143"/>
      <c r="H36" s="143"/>
      <c r="I36" s="143"/>
    </row>
    <row r="37" spans="3:5" ht="12.75">
      <c r="C37" s="213"/>
      <c r="E37" s="143"/>
    </row>
    <row r="38" spans="3:5" ht="12.75">
      <c r="C38" s="213"/>
      <c r="D38" s="213"/>
      <c r="E38" s="213"/>
    </row>
    <row r="39" ht="12.75">
      <c r="C39" s="142"/>
    </row>
    <row r="40" ht="12.75">
      <c r="C40" s="142"/>
    </row>
    <row r="41" ht="12.75">
      <c r="C41" s="142"/>
    </row>
    <row r="42" ht="12.75">
      <c r="C42" s="142"/>
    </row>
    <row r="43" ht="12.75">
      <c r="C43" s="142"/>
    </row>
    <row r="44" ht="12.75">
      <c r="C44" s="142"/>
    </row>
    <row r="45" ht="12.75">
      <c r="C45" s="142"/>
    </row>
    <row r="46" ht="12.75">
      <c r="C46" s="142"/>
    </row>
    <row r="47" ht="12.75">
      <c r="C47" s="142"/>
    </row>
    <row r="48" ht="12.75">
      <c r="C48" s="142"/>
    </row>
    <row r="49" ht="12.75">
      <c r="C49" s="142"/>
    </row>
    <row r="50" ht="12.75">
      <c r="C50" s="142"/>
    </row>
  </sheetData>
  <sheetProtection/>
  <mergeCells count="20">
    <mergeCell ref="B17:B18"/>
    <mergeCell ref="C17:C18"/>
    <mergeCell ref="D17:D18"/>
    <mergeCell ref="E17:E18"/>
    <mergeCell ref="C3:E3"/>
    <mergeCell ref="I4:I5"/>
    <mergeCell ref="F3:H3"/>
    <mergeCell ref="F17:F18"/>
    <mergeCell ref="G17:G18"/>
    <mergeCell ref="H17:H18"/>
    <mergeCell ref="I3:K3"/>
    <mergeCell ref="K17:K18"/>
    <mergeCell ref="J4:J5"/>
    <mergeCell ref="C33:H33"/>
    <mergeCell ref="G4:G5"/>
    <mergeCell ref="F4:F5"/>
    <mergeCell ref="C4:C5"/>
    <mergeCell ref="D4:D5"/>
    <mergeCell ref="I17:I18"/>
    <mergeCell ref="J17:J18"/>
  </mergeCells>
  <printOptions horizontalCentered="1"/>
  <pageMargins left="0.5" right="0.31" top="0.29" bottom="0.28" header="0.29" footer="0.17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7" sqref="F17"/>
    </sheetView>
  </sheetViews>
  <sheetFormatPr defaultColWidth="9.140625" defaultRowHeight="12.75"/>
  <cols>
    <col min="1" max="1" width="0.85546875" style="333" customWidth="1"/>
    <col min="2" max="2" width="46.00390625" style="333" customWidth="1"/>
    <col min="3" max="11" width="9.28125" style="333" customWidth="1"/>
    <col min="12" max="16384" width="9.140625" style="333" customWidth="1"/>
  </cols>
  <sheetData>
    <row r="1" spans="1:11" s="309" customFormat="1" ht="17.25" customHeight="1">
      <c r="A1" s="365" t="s">
        <v>125</v>
      </c>
      <c r="H1" s="310"/>
      <c r="I1" s="311"/>
      <c r="J1" s="310"/>
      <c r="K1" s="310"/>
    </row>
    <row r="2" s="309" customFormat="1" ht="14.25" customHeight="1"/>
    <row r="3" spans="1:11" s="309" customFormat="1" ht="19.5" customHeight="1">
      <c r="A3" s="312"/>
      <c r="B3" s="429" t="s">
        <v>95</v>
      </c>
      <c r="C3" s="431" t="s">
        <v>109</v>
      </c>
      <c r="D3" s="432"/>
      <c r="E3" s="432"/>
      <c r="F3" s="431" t="s">
        <v>110</v>
      </c>
      <c r="G3" s="432"/>
      <c r="H3" s="432"/>
      <c r="I3" s="431" t="s">
        <v>111</v>
      </c>
      <c r="J3" s="432"/>
      <c r="K3" s="433"/>
    </row>
    <row r="4" spans="1:11" s="309" customFormat="1" ht="22.5" customHeight="1">
      <c r="A4" s="314"/>
      <c r="B4" s="430"/>
      <c r="C4" s="313" t="s">
        <v>3</v>
      </c>
      <c r="D4" s="313" t="s">
        <v>4</v>
      </c>
      <c r="E4" s="313" t="s">
        <v>24</v>
      </c>
      <c r="F4" s="313" t="s">
        <v>3</v>
      </c>
      <c r="G4" s="313" t="s">
        <v>4</v>
      </c>
      <c r="H4" s="315" t="s">
        <v>24</v>
      </c>
      <c r="I4" s="313" t="s">
        <v>3</v>
      </c>
      <c r="J4" s="313" t="s">
        <v>4</v>
      </c>
      <c r="K4" s="315" t="s">
        <v>24</v>
      </c>
    </row>
    <row r="5" spans="1:11" s="309" customFormat="1" ht="18.75" customHeight="1">
      <c r="A5" s="316"/>
      <c r="B5" s="317" t="s">
        <v>27</v>
      </c>
      <c r="C5" s="335">
        <v>4</v>
      </c>
      <c r="D5" s="336">
        <v>3</v>
      </c>
      <c r="E5" s="336">
        <f>SUM(C5:D5)</f>
        <v>7</v>
      </c>
      <c r="F5" s="335">
        <v>9</v>
      </c>
      <c r="G5" s="335">
        <v>2</v>
      </c>
      <c r="H5" s="337">
        <f>SUM(F5:G5)</f>
        <v>11</v>
      </c>
      <c r="I5" s="335">
        <v>4</v>
      </c>
      <c r="J5" s="335">
        <v>1</v>
      </c>
      <c r="K5" s="337">
        <f>SUM(I5:J5)</f>
        <v>5</v>
      </c>
    </row>
    <row r="6" spans="1:11" s="309" customFormat="1" ht="18.75" customHeight="1">
      <c r="A6" s="316"/>
      <c r="B6" s="317" t="s">
        <v>96</v>
      </c>
      <c r="C6" s="349" t="s">
        <v>107</v>
      </c>
      <c r="D6" s="349" t="s">
        <v>107</v>
      </c>
      <c r="E6" s="349" t="s">
        <v>107</v>
      </c>
      <c r="F6" s="349" t="s">
        <v>107</v>
      </c>
      <c r="G6" s="349" t="s">
        <v>107</v>
      </c>
      <c r="H6" s="349" t="s">
        <v>107</v>
      </c>
      <c r="I6" s="349" t="s">
        <v>107</v>
      </c>
      <c r="J6" s="349" t="s">
        <v>107</v>
      </c>
      <c r="K6" s="350" t="s">
        <v>107</v>
      </c>
    </row>
    <row r="7" spans="1:11" s="309" customFormat="1" ht="18.75" customHeight="1">
      <c r="A7" s="316"/>
      <c r="B7" s="317" t="s">
        <v>9</v>
      </c>
      <c r="C7" s="336">
        <f>8517+46+22</f>
        <v>8585</v>
      </c>
      <c r="D7" s="336">
        <f>8835+2</f>
        <v>8837</v>
      </c>
      <c r="E7" s="336">
        <f>SUM(C7:D7)</f>
        <v>17422</v>
      </c>
      <c r="F7" s="338">
        <f>11128+22</f>
        <v>11150</v>
      </c>
      <c r="G7" s="339">
        <f>8684+2</f>
        <v>8686</v>
      </c>
      <c r="H7" s="338">
        <f>SUM(F7:G7)</f>
        <v>19836</v>
      </c>
      <c r="I7" s="338">
        <v>10361</v>
      </c>
      <c r="J7" s="339">
        <v>7315</v>
      </c>
      <c r="K7" s="338">
        <f>SUM(I7:J7)</f>
        <v>17676</v>
      </c>
    </row>
    <row r="8" spans="1:13" s="320" customFormat="1" ht="18.75" customHeight="1">
      <c r="A8" s="318"/>
      <c r="B8" s="319" t="s">
        <v>98</v>
      </c>
      <c r="C8" s="349" t="s">
        <v>107</v>
      </c>
      <c r="D8" s="349" t="s">
        <v>107</v>
      </c>
      <c r="E8" s="349" t="s">
        <v>107</v>
      </c>
      <c r="F8" s="349" t="s">
        <v>107</v>
      </c>
      <c r="G8" s="349" t="s">
        <v>107</v>
      </c>
      <c r="H8" s="349" t="s">
        <v>107</v>
      </c>
      <c r="I8" s="349" t="s">
        <v>107</v>
      </c>
      <c r="J8" s="349" t="s">
        <v>107</v>
      </c>
      <c r="K8" s="350" t="s">
        <v>107</v>
      </c>
      <c r="M8" s="309"/>
    </row>
    <row r="9" spans="1:11" s="320" customFormat="1" ht="18.75" customHeight="1">
      <c r="A9" s="318"/>
      <c r="B9" s="319" t="s">
        <v>99</v>
      </c>
      <c r="C9" s="340">
        <v>340</v>
      </c>
      <c r="D9" s="340">
        <v>829</v>
      </c>
      <c r="E9" s="336">
        <f aca="true" t="shared" si="0" ref="E9:E22">SUM(C9:D9)</f>
        <v>1169</v>
      </c>
      <c r="F9" s="341">
        <v>388</v>
      </c>
      <c r="G9" s="342">
        <v>892</v>
      </c>
      <c r="H9" s="341">
        <f aca="true" t="shared" si="1" ref="H9:H22">SUM(F9:G9)</f>
        <v>1280</v>
      </c>
      <c r="I9" s="341">
        <v>336</v>
      </c>
      <c r="J9" s="342">
        <v>869</v>
      </c>
      <c r="K9" s="341">
        <f aca="true" t="shared" si="2" ref="K9:K22">SUM(I9:J9)</f>
        <v>1205</v>
      </c>
    </row>
    <row r="10" spans="1:11" s="320" customFormat="1" ht="18.75" customHeight="1">
      <c r="A10" s="318"/>
      <c r="B10" s="319" t="s">
        <v>100</v>
      </c>
      <c r="C10" s="340">
        <f>7643+42+18</f>
        <v>7703</v>
      </c>
      <c r="D10" s="340">
        <f>7977+2</f>
        <v>7979</v>
      </c>
      <c r="E10" s="336">
        <f t="shared" si="0"/>
        <v>15682</v>
      </c>
      <c r="F10" s="341">
        <f>10168+18</f>
        <v>10186</v>
      </c>
      <c r="G10" s="342">
        <f>7772+2</f>
        <v>7774</v>
      </c>
      <c r="H10" s="341">
        <f t="shared" si="1"/>
        <v>17960</v>
      </c>
      <c r="I10" s="341">
        <v>9397</v>
      </c>
      <c r="J10" s="342">
        <v>6434</v>
      </c>
      <c r="K10" s="341">
        <f t="shared" si="2"/>
        <v>15831</v>
      </c>
    </row>
    <row r="11" spans="1:11" s="320" customFormat="1" ht="18.75" customHeight="1">
      <c r="A11" s="318"/>
      <c r="B11" s="319" t="s">
        <v>101</v>
      </c>
      <c r="C11" s="340">
        <f>534+4+4</f>
        <v>542</v>
      </c>
      <c r="D11" s="340">
        <v>29</v>
      </c>
      <c r="E11" s="336">
        <f t="shared" si="0"/>
        <v>571</v>
      </c>
      <c r="F11" s="341">
        <f>572+4</f>
        <v>576</v>
      </c>
      <c r="G11" s="342">
        <v>20</v>
      </c>
      <c r="H11" s="341">
        <f t="shared" si="1"/>
        <v>596</v>
      </c>
      <c r="I11" s="341">
        <v>628</v>
      </c>
      <c r="J11" s="342">
        <v>12</v>
      </c>
      <c r="K11" s="341">
        <f t="shared" si="2"/>
        <v>640</v>
      </c>
    </row>
    <row r="12" spans="1:11" s="309" customFormat="1" ht="18.75" customHeight="1">
      <c r="A12" s="316"/>
      <c r="B12" s="317" t="s">
        <v>102</v>
      </c>
      <c r="C12" s="336">
        <v>3</v>
      </c>
      <c r="D12" s="349" t="s">
        <v>107</v>
      </c>
      <c r="E12" s="336">
        <f t="shared" si="0"/>
        <v>3</v>
      </c>
      <c r="F12" s="338">
        <v>3</v>
      </c>
      <c r="G12" s="349" t="s">
        <v>107</v>
      </c>
      <c r="H12" s="338">
        <f t="shared" si="1"/>
        <v>3</v>
      </c>
      <c r="I12" s="338">
        <v>2</v>
      </c>
      <c r="J12" s="349" t="s">
        <v>107</v>
      </c>
      <c r="K12" s="338">
        <f t="shared" si="2"/>
        <v>2</v>
      </c>
    </row>
    <row r="13" spans="1:11" s="309" customFormat="1" ht="18.75" customHeight="1">
      <c r="A13" s="316"/>
      <c r="B13" s="317" t="s">
        <v>11</v>
      </c>
      <c r="C13" s="336">
        <v>1251</v>
      </c>
      <c r="D13" s="336">
        <v>6</v>
      </c>
      <c r="E13" s="336">
        <f t="shared" si="0"/>
        <v>1257</v>
      </c>
      <c r="F13" s="338">
        <v>1566</v>
      </c>
      <c r="G13" s="339">
        <v>5</v>
      </c>
      <c r="H13" s="338">
        <f t="shared" si="1"/>
        <v>1571</v>
      </c>
      <c r="I13" s="338">
        <v>865</v>
      </c>
      <c r="J13" s="339">
        <v>8</v>
      </c>
      <c r="K13" s="338">
        <f t="shared" si="2"/>
        <v>873</v>
      </c>
    </row>
    <row r="14" spans="1:25" s="309" customFormat="1" ht="27.75" customHeight="1">
      <c r="A14" s="316"/>
      <c r="B14" s="321" t="s">
        <v>103</v>
      </c>
      <c r="C14" s="343">
        <v>79</v>
      </c>
      <c r="D14" s="343">
        <v>19</v>
      </c>
      <c r="E14" s="343">
        <f t="shared" si="0"/>
        <v>98</v>
      </c>
      <c r="F14" s="344">
        <v>80</v>
      </c>
      <c r="G14" s="344">
        <v>21</v>
      </c>
      <c r="H14" s="345">
        <f t="shared" si="1"/>
        <v>101</v>
      </c>
      <c r="I14" s="344">
        <v>109</v>
      </c>
      <c r="J14" s="344">
        <v>21</v>
      </c>
      <c r="K14" s="345">
        <f t="shared" si="2"/>
        <v>130</v>
      </c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</row>
    <row r="15" spans="1:11" s="324" customFormat="1" ht="18.75" customHeight="1">
      <c r="A15" s="323"/>
      <c r="B15" s="317" t="s">
        <v>104</v>
      </c>
      <c r="C15" s="336">
        <v>245</v>
      </c>
      <c r="D15" s="336">
        <v>70</v>
      </c>
      <c r="E15" s="336">
        <f t="shared" si="0"/>
        <v>315</v>
      </c>
      <c r="F15" s="338">
        <v>247</v>
      </c>
      <c r="G15" s="339">
        <v>115</v>
      </c>
      <c r="H15" s="338">
        <f t="shared" si="1"/>
        <v>362</v>
      </c>
      <c r="I15" s="338">
        <v>150</v>
      </c>
      <c r="J15" s="339">
        <v>67</v>
      </c>
      <c r="K15" s="338">
        <f t="shared" si="2"/>
        <v>217</v>
      </c>
    </row>
    <row r="16" spans="1:11" s="324" customFormat="1" ht="18.75" customHeight="1">
      <c r="A16" s="323"/>
      <c r="B16" s="317" t="s">
        <v>34</v>
      </c>
      <c r="C16" s="336">
        <v>217</v>
      </c>
      <c r="D16" s="336">
        <v>7</v>
      </c>
      <c r="E16" s="336">
        <f t="shared" si="0"/>
        <v>224</v>
      </c>
      <c r="F16" s="338">
        <v>192</v>
      </c>
      <c r="G16" s="339">
        <v>23</v>
      </c>
      <c r="H16" s="338">
        <f t="shared" si="1"/>
        <v>215</v>
      </c>
      <c r="I16" s="338">
        <v>194</v>
      </c>
      <c r="J16" s="339">
        <v>23</v>
      </c>
      <c r="K16" s="338">
        <f t="shared" si="2"/>
        <v>217</v>
      </c>
    </row>
    <row r="17" spans="1:11" s="309" customFormat="1" ht="18.75" customHeight="1">
      <c r="A17" s="316"/>
      <c r="B17" s="317" t="s">
        <v>105</v>
      </c>
      <c r="C17" s="336">
        <v>45</v>
      </c>
      <c r="D17" s="336">
        <v>7</v>
      </c>
      <c r="E17" s="336">
        <f t="shared" si="0"/>
        <v>52</v>
      </c>
      <c r="F17" s="338">
        <v>61</v>
      </c>
      <c r="G17" s="339">
        <v>6</v>
      </c>
      <c r="H17" s="338">
        <f t="shared" si="1"/>
        <v>67</v>
      </c>
      <c r="I17" s="338">
        <v>68</v>
      </c>
      <c r="J17" s="339">
        <v>9</v>
      </c>
      <c r="K17" s="338">
        <f t="shared" si="2"/>
        <v>77</v>
      </c>
    </row>
    <row r="18" spans="1:11" s="326" customFormat="1" ht="18.75" customHeight="1">
      <c r="A18" s="325"/>
      <c r="B18" s="317" t="s">
        <v>22</v>
      </c>
      <c r="C18" s="336">
        <v>185</v>
      </c>
      <c r="D18" s="336">
        <v>33</v>
      </c>
      <c r="E18" s="336">
        <f t="shared" si="0"/>
        <v>218</v>
      </c>
      <c r="F18" s="338">
        <v>255</v>
      </c>
      <c r="G18" s="339">
        <v>35</v>
      </c>
      <c r="H18" s="338">
        <f t="shared" si="1"/>
        <v>290</v>
      </c>
      <c r="I18" s="338">
        <v>155</v>
      </c>
      <c r="J18" s="339">
        <v>42</v>
      </c>
      <c r="K18" s="338">
        <f t="shared" si="2"/>
        <v>197</v>
      </c>
    </row>
    <row r="19" spans="1:11" s="326" customFormat="1" ht="18.75" customHeight="1">
      <c r="A19" s="325"/>
      <c r="B19" s="317" t="s">
        <v>35</v>
      </c>
      <c r="C19" s="336">
        <v>28</v>
      </c>
      <c r="D19" s="336">
        <v>3</v>
      </c>
      <c r="E19" s="336">
        <f t="shared" si="0"/>
        <v>31</v>
      </c>
      <c r="F19" s="338">
        <v>21</v>
      </c>
      <c r="G19" s="339">
        <v>2</v>
      </c>
      <c r="H19" s="338">
        <f t="shared" si="1"/>
        <v>23</v>
      </c>
      <c r="I19" s="338">
        <v>22</v>
      </c>
      <c r="J19" s="339">
        <v>7</v>
      </c>
      <c r="K19" s="338">
        <f t="shared" si="2"/>
        <v>29</v>
      </c>
    </row>
    <row r="20" spans="1:11" s="324" customFormat="1" ht="18.75" customHeight="1">
      <c r="A20" s="323"/>
      <c r="B20" s="317" t="s">
        <v>14</v>
      </c>
      <c r="C20" s="336">
        <v>58</v>
      </c>
      <c r="D20" s="336">
        <v>75</v>
      </c>
      <c r="E20" s="336">
        <f t="shared" si="0"/>
        <v>133</v>
      </c>
      <c r="F20" s="338">
        <v>80</v>
      </c>
      <c r="G20" s="339">
        <v>63</v>
      </c>
      <c r="H20" s="338">
        <f t="shared" si="1"/>
        <v>143</v>
      </c>
      <c r="I20" s="338">
        <v>61</v>
      </c>
      <c r="J20" s="339">
        <v>60</v>
      </c>
      <c r="K20" s="338">
        <f t="shared" si="2"/>
        <v>121</v>
      </c>
    </row>
    <row r="21" spans="1:11" s="324" customFormat="1" ht="18.75" customHeight="1">
      <c r="A21" s="323"/>
      <c r="B21" s="317" t="s">
        <v>15</v>
      </c>
      <c r="C21" s="336">
        <v>25</v>
      </c>
      <c r="D21" s="336">
        <v>14</v>
      </c>
      <c r="E21" s="336">
        <f t="shared" si="0"/>
        <v>39</v>
      </c>
      <c r="F21" s="336">
        <v>28</v>
      </c>
      <c r="G21" s="336">
        <v>16</v>
      </c>
      <c r="H21" s="338">
        <f t="shared" si="1"/>
        <v>44</v>
      </c>
      <c r="I21" s="336">
        <v>56</v>
      </c>
      <c r="J21" s="336">
        <v>19</v>
      </c>
      <c r="K21" s="338">
        <f t="shared" si="2"/>
        <v>75</v>
      </c>
    </row>
    <row r="22" spans="1:11" s="309" customFormat="1" ht="18.75" customHeight="1">
      <c r="A22" s="316"/>
      <c r="B22" s="322" t="s">
        <v>106</v>
      </c>
      <c r="C22" s="336">
        <v>145</v>
      </c>
      <c r="D22" s="336">
        <v>26</v>
      </c>
      <c r="E22" s="336">
        <f t="shared" si="0"/>
        <v>171</v>
      </c>
      <c r="F22" s="336">
        <v>171</v>
      </c>
      <c r="G22" s="336">
        <v>27</v>
      </c>
      <c r="H22" s="338">
        <f t="shared" si="1"/>
        <v>198</v>
      </c>
      <c r="I22" s="336">
        <v>72</v>
      </c>
      <c r="J22" s="336">
        <v>16</v>
      </c>
      <c r="K22" s="338">
        <f t="shared" si="2"/>
        <v>88</v>
      </c>
    </row>
    <row r="23" spans="1:11" s="309" customFormat="1" ht="4.5" customHeight="1">
      <c r="A23" s="314"/>
      <c r="B23" s="327"/>
      <c r="C23" s="336"/>
      <c r="D23" s="336"/>
      <c r="E23" s="336"/>
      <c r="F23" s="336"/>
      <c r="G23" s="336"/>
      <c r="H23" s="346"/>
      <c r="I23" s="336"/>
      <c r="J23" s="336"/>
      <c r="K23" s="346"/>
    </row>
    <row r="24" spans="1:11" s="330" customFormat="1" ht="21" customHeight="1">
      <c r="A24" s="328"/>
      <c r="B24" s="329" t="s">
        <v>12</v>
      </c>
      <c r="C24" s="335">
        <f>SUM(C5:C7,C12:C22)</f>
        <v>10870</v>
      </c>
      <c r="D24" s="335">
        <f>SUM(D5:D7,D12:D22)</f>
        <v>9100</v>
      </c>
      <c r="E24" s="337">
        <f>SUM(C24:D24)</f>
        <v>19970</v>
      </c>
      <c r="F24" s="335">
        <f>SUM(F5:F7,F12:F22)</f>
        <v>13863</v>
      </c>
      <c r="G24" s="335">
        <f>SUM(G5,G6,G7,G12,G13,G14,G15,G16,G17,G18,G19,G20,G21,G22)</f>
        <v>9001</v>
      </c>
      <c r="H24" s="337">
        <f>SUM(F24:G24)</f>
        <v>22864</v>
      </c>
      <c r="I24" s="335">
        <f>SUM(I5:I7,I12:I22)</f>
        <v>12119</v>
      </c>
      <c r="J24" s="335">
        <f>SUM(J5,J6,J7,J12,J13,J14,J15,J16,J17,J18,J19,J20,J21,J22)</f>
        <v>7588</v>
      </c>
      <c r="K24" s="337">
        <f>SUM(I24:J24)</f>
        <v>19707</v>
      </c>
    </row>
    <row r="25" spans="1:11" ht="5.25" customHeight="1">
      <c r="A25" s="331"/>
      <c r="B25" s="332"/>
      <c r="C25" s="347"/>
      <c r="D25" s="347"/>
      <c r="E25" s="347"/>
      <c r="F25" s="347"/>
      <c r="G25" s="347"/>
      <c r="H25" s="348"/>
      <c r="I25" s="347"/>
      <c r="J25" s="347"/>
      <c r="K25" s="348"/>
    </row>
    <row r="26" spans="1:11" ht="27.75" customHeight="1">
      <c r="A26" s="361"/>
      <c r="B26" s="362" t="s">
        <v>108</v>
      </c>
      <c r="C26" s="363">
        <v>7791</v>
      </c>
      <c r="D26" s="363">
        <v>8347</v>
      </c>
      <c r="E26" s="363">
        <v>16092</v>
      </c>
      <c r="F26" s="363">
        <v>10101</v>
      </c>
      <c r="G26" s="363">
        <v>8310</v>
      </c>
      <c r="H26" s="364">
        <f>SUM(F26:G26)</f>
        <v>18411</v>
      </c>
      <c r="I26" s="363">
        <v>9547</v>
      </c>
      <c r="J26" s="363">
        <v>7290</v>
      </c>
      <c r="K26" s="364">
        <f>SUM(I26:J26)</f>
        <v>16837</v>
      </c>
    </row>
    <row r="27" spans="2:12" ht="12.75" customHeight="1">
      <c r="B27" s="427"/>
      <c r="C27" s="428"/>
      <c r="D27" s="428"/>
      <c r="E27" s="428"/>
      <c r="F27" s="428"/>
      <c r="G27" s="428"/>
      <c r="H27" s="428"/>
      <c r="I27" s="428"/>
      <c r="J27" s="428"/>
      <c r="K27" s="428"/>
      <c r="L27" s="428"/>
    </row>
    <row r="28" spans="2:12" ht="21.75" customHeight="1">
      <c r="B28" s="334" t="s">
        <v>112</v>
      </c>
      <c r="C28" s="309"/>
      <c r="D28" s="309"/>
      <c r="E28" s="309"/>
      <c r="F28" s="309"/>
      <c r="G28" s="309"/>
      <c r="H28" s="309"/>
      <c r="I28" s="309"/>
      <c r="J28" s="309"/>
      <c r="K28" s="355"/>
      <c r="L28" s="309"/>
    </row>
    <row r="29" ht="15.75">
      <c r="B29" s="334" t="s">
        <v>113</v>
      </c>
    </row>
  </sheetData>
  <sheetProtection/>
  <mergeCells count="5">
    <mergeCell ref="B27:L27"/>
    <mergeCell ref="B3:B4"/>
    <mergeCell ref="C3:E3"/>
    <mergeCell ref="F3:H3"/>
    <mergeCell ref="I3:K3"/>
  </mergeCells>
  <printOptions horizontalCentered="1" verticalCentered="1"/>
  <pageMargins left="0.25" right="0.25" top="0.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Q14" sqref="Q14"/>
    </sheetView>
  </sheetViews>
  <sheetFormatPr defaultColWidth="9.140625" defaultRowHeight="12.75"/>
  <cols>
    <col min="1" max="1" width="1.7109375" style="141" customWidth="1"/>
    <col min="2" max="2" width="42.140625" style="141" customWidth="1"/>
    <col min="3" max="11" width="9.57421875" style="141" customWidth="1"/>
    <col min="12" max="12" width="7.00390625" style="141" customWidth="1"/>
    <col min="13" max="16384" width="9.140625" style="141" customWidth="1"/>
  </cols>
  <sheetData>
    <row r="1" spans="1:5" s="116" customFormat="1" ht="16.5" customHeight="1">
      <c r="A1" s="351" t="s">
        <v>122</v>
      </c>
      <c r="B1" s="125"/>
      <c r="C1" s="115"/>
      <c r="D1" s="115"/>
      <c r="E1" s="125"/>
    </row>
    <row r="2" spans="1:4" s="116" customFormat="1" ht="12" customHeight="1">
      <c r="A2" s="117"/>
      <c r="B2" s="131" t="s">
        <v>20</v>
      </c>
      <c r="C2" s="114"/>
      <c r="D2" s="114"/>
    </row>
    <row r="3" spans="1:11" s="116" customFormat="1" ht="15" customHeight="1">
      <c r="A3" s="118"/>
      <c r="B3" s="132"/>
      <c r="C3" s="391" t="s">
        <v>114</v>
      </c>
      <c r="D3" s="392"/>
      <c r="E3" s="392"/>
      <c r="F3" s="391" t="s">
        <v>89</v>
      </c>
      <c r="G3" s="392"/>
      <c r="H3" s="393"/>
      <c r="I3" s="391" t="s">
        <v>116</v>
      </c>
      <c r="J3" s="392"/>
      <c r="K3" s="393"/>
    </row>
    <row r="4" spans="1:11" s="116" customFormat="1" ht="15" customHeight="1">
      <c r="A4" s="133"/>
      <c r="B4" s="134" t="s">
        <v>0</v>
      </c>
      <c r="C4" s="375" t="s">
        <v>3</v>
      </c>
      <c r="D4" s="372" t="s">
        <v>4</v>
      </c>
      <c r="E4" s="353" t="s">
        <v>2</v>
      </c>
      <c r="F4" s="375" t="s">
        <v>3</v>
      </c>
      <c r="G4" s="372" t="s">
        <v>4</v>
      </c>
      <c r="H4" s="353" t="s">
        <v>2</v>
      </c>
      <c r="I4" s="375" t="s">
        <v>3</v>
      </c>
      <c r="J4" s="372" t="s">
        <v>4</v>
      </c>
      <c r="K4" s="353" t="s">
        <v>2</v>
      </c>
    </row>
    <row r="5" spans="1:11" s="116" customFormat="1" ht="13.5" customHeight="1">
      <c r="A5" s="135"/>
      <c r="B5" s="136" t="s">
        <v>1</v>
      </c>
      <c r="C5" s="377"/>
      <c r="D5" s="373"/>
      <c r="E5" s="354" t="s">
        <v>5</v>
      </c>
      <c r="F5" s="376"/>
      <c r="G5" s="373"/>
      <c r="H5" s="354" t="s">
        <v>5</v>
      </c>
      <c r="I5" s="376"/>
      <c r="J5" s="373"/>
      <c r="K5" s="354" t="s">
        <v>5</v>
      </c>
    </row>
    <row r="6" spans="1:11" s="116" customFormat="1" ht="27" customHeight="1">
      <c r="A6" s="137"/>
      <c r="B6" s="119" t="s">
        <v>27</v>
      </c>
      <c r="C6" s="157" t="s">
        <v>97</v>
      </c>
      <c r="D6" s="157" t="s">
        <v>97</v>
      </c>
      <c r="E6" s="157" t="s">
        <v>97</v>
      </c>
      <c r="F6" s="157" t="s">
        <v>97</v>
      </c>
      <c r="G6" s="157" t="s">
        <v>97</v>
      </c>
      <c r="H6" s="157" t="s">
        <v>97</v>
      </c>
      <c r="I6" s="157" t="s">
        <v>97</v>
      </c>
      <c r="J6" s="157" t="s">
        <v>97</v>
      </c>
      <c r="K6" s="157" t="s">
        <v>97</v>
      </c>
    </row>
    <row r="7" spans="1:16" s="116" customFormat="1" ht="27" customHeight="1">
      <c r="A7" s="139"/>
      <c r="B7" s="125" t="s">
        <v>8</v>
      </c>
      <c r="C7" s="157" t="s">
        <v>97</v>
      </c>
      <c r="D7" s="157" t="s">
        <v>97</v>
      </c>
      <c r="E7" s="157" t="s">
        <v>97</v>
      </c>
      <c r="F7" s="157" t="s">
        <v>97</v>
      </c>
      <c r="G7" s="157" t="s">
        <v>97</v>
      </c>
      <c r="H7" s="157" t="s">
        <v>97</v>
      </c>
      <c r="I7" s="157" t="s">
        <v>97</v>
      </c>
      <c r="J7" s="157" t="s">
        <v>97</v>
      </c>
      <c r="K7" s="157" t="s">
        <v>97</v>
      </c>
      <c r="N7" s="222"/>
      <c r="O7" s="222"/>
      <c r="P7" s="222"/>
    </row>
    <row r="8" spans="1:14" s="116" customFormat="1" ht="27" customHeight="1">
      <c r="A8" s="139"/>
      <c r="B8" s="125" t="s">
        <v>9</v>
      </c>
      <c r="C8" s="155">
        <v>120</v>
      </c>
      <c r="D8" s="155">
        <v>12</v>
      </c>
      <c r="E8" s="157">
        <f aca="true" t="shared" si="0" ref="E8:E20">SUM(C8:D8)</f>
        <v>132</v>
      </c>
      <c r="F8" s="157">
        <v>117</v>
      </c>
      <c r="G8" s="158">
        <v>11</v>
      </c>
      <c r="H8" s="159">
        <f>+F8+G8</f>
        <v>128</v>
      </c>
      <c r="I8" s="157">
        <v>110</v>
      </c>
      <c r="J8" s="160">
        <v>10</v>
      </c>
      <c r="K8" s="161">
        <f>+I8+J8</f>
        <v>120</v>
      </c>
      <c r="N8" s="222"/>
    </row>
    <row r="9" spans="1:11" s="116" customFormat="1" ht="27" customHeight="1">
      <c r="A9" s="139"/>
      <c r="B9" s="125" t="s">
        <v>102</v>
      </c>
      <c r="C9" s="155">
        <v>58</v>
      </c>
      <c r="D9" s="155">
        <v>5</v>
      </c>
      <c r="E9" s="157">
        <f t="shared" si="0"/>
        <v>63</v>
      </c>
      <c r="F9" s="157">
        <v>75</v>
      </c>
      <c r="G9" s="160">
        <v>7</v>
      </c>
      <c r="H9" s="159">
        <f>SUM(F9:G9)</f>
        <v>82</v>
      </c>
      <c r="I9" s="157">
        <v>75</v>
      </c>
      <c r="J9" s="160">
        <v>7</v>
      </c>
      <c r="K9" s="161">
        <f>+I9+J9</f>
        <v>82</v>
      </c>
    </row>
    <row r="10" spans="1:11" s="116" customFormat="1" ht="27" customHeight="1">
      <c r="A10" s="139"/>
      <c r="B10" s="125" t="s">
        <v>11</v>
      </c>
      <c r="C10" s="155">
        <v>218</v>
      </c>
      <c r="D10" s="155">
        <v>5</v>
      </c>
      <c r="E10" s="157">
        <f t="shared" si="0"/>
        <v>223</v>
      </c>
      <c r="F10" s="157">
        <v>73</v>
      </c>
      <c r="G10" s="158">
        <v>3</v>
      </c>
      <c r="H10" s="159">
        <f>SUM(F10:G10)</f>
        <v>76</v>
      </c>
      <c r="I10" s="157">
        <v>73</v>
      </c>
      <c r="J10" s="160">
        <v>3</v>
      </c>
      <c r="K10" s="161">
        <f>+I10+J10</f>
        <v>76</v>
      </c>
    </row>
    <row r="11" spans="1:11" s="116" customFormat="1" ht="27" customHeight="1">
      <c r="A11" s="139"/>
      <c r="B11" s="379" t="s">
        <v>60</v>
      </c>
      <c r="C11" s="381">
        <v>104</v>
      </c>
      <c r="D11" s="381">
        <v>20</v>
      </c>
      <c r="E11" s="384">
        <f t="shared" si="0"/>
        <v>124</v>
      </c>
      <c r="F11" s="378">
        <v>108</v>
      </c>
      <c r="G11" s="389">
        <v>20</v>
      </c>
      <c r="H11" s="390">
        <f>SUM(F11:G12)</f>
        <v>128</v>
      </c>
      <c r="I11" s="378">
        <v>104</v>
      </c>
      <c r="J11" s="378">
        <v>20</v>
      </c>
      <c r="K11" s="371">
        <f>+I11+J11</f>
        <v>124</v>
      </c>
    </row>
    <row r="12" spans="1:11" s="116" customFormat="1" ht="21.75" customHeight="1">
      <c r="A12" s="139"/>
      <c r="B12" s="380"/>
      <c r="C12" s="382"/>
      <c r="D12" s="383"/>
      <c r="E12" s="385">
        <f t="shared" si="0"/>
        <v>0</v>
      </c>
      <c r="F12" s="378"/>
      <c r="G12" s="389"/>
      <c r="H12" s="390"/>
      <c r="I12" s="378"/>
      <c r="J12" s="378"/>
      <c r="K12" s="371">
        <f>+H12-E12</f>
        <v>0</v>
      </c>
    </row>
    <row r="13" spans="1:12" s="116" customFormat="1" ht="27" customHeight="1">
      <c r="A13" s="139"/>
      <c r="B13" s="125" t="s">
        <v>13</v>
      </c>
      <c r="C13" s="155">
        <v>182</v>
      </c>
      <c r="D13" s="155">
        <v>144</v>
      </c>
      <c r="E13" s="157">
        <f t="shared" si="0"/>
        <v>326</v>
      </c>
      <c r="F13" s="157">
        <v>186</v>
      </c>
      <c r="G13" s="158">
        <v>141</v>
      </c>
      <c r="H13" s="159">
        <f aca="true" t="shared" si="1" ref="H13:H20">SUM(F13:G13)</f>
        <v>327</v>
      </c>
      <c r="I13" s="157">
        <v>220</v>
      </c>
      <c r="J13" s="160">
        <v>186</v>
      </c>
      <c r="K13" s="161">
        <f aca="true" t="shared" si="2" ref="K13:K18">+I13+J13</f>
        <v>406</v>
      </c>
      <c r="L13" s="140"/>
    </row>
    <row r="14" spans="1:11" s="116" customFormat="1" ht="27" customHeight="1">
      <c r="A14" s="139"/>
      <c r="B14" s="125" t="s">
        <v>21</v>
      </c>
      <c r="C14" s="155">
        <v>152</v>
      </c>
      <c r="D14" s="155">
        <v>16</v>
      </c>
      <c r="E14" s="157">
        <f t="shared" si="0"/>
        <v>168</v>
      </c>
      <c r="F14" s="157">
        <v>129</v>
      </c>
      <c r="G14" s="158">
        <v>15</v>
      </c>
      <c r="H14" s="159">
        <f t="shared" si="1"/>
        <v>144</v>
      </c>
      <c r="I14" s="157">
        <v>151</v>
      </c>
      <c r="J14" s="160">
        <v>24</v>
      </c>
      <c r="K14" s="161">
        <f t="shared" si="2"/>
        <v>175</v>
      </c>
    </row>
    <row r="15" spans="1:11" s="116" customFormat="1" ht="27" customHeight="1">
      <c r="A15" s="139"/>
      <c r="B15" s="125" t="s">
        <v>16</v>
      </c>
      <c r="C15" s="157">
        <v>36</v>
      </c>
      <c r="D15" s="158">
        <v>24</v>
      </c>
      <c r="E15" s="157">
        <f t="shared" si="0"/>
        <v>60</v>
      </c>
      <c r="F15" s="157">
        <v>35</v>
      </c>
      <c r="G15" s="158">
        <v>23</v>
      </c>
      <c r="H15" s="159">
        <f t="shared" si="1"/>
        <v>58</v>
      </c>
      <c r="I15" s="157">
        <v>36</v>
      </c>
      <c r="J15" s="160">
        <v>26</v>
      </c>
      <c r="K15" s="161">
        <f t="shared" si="2"/>
        <v>62</v>
      </c>
    </row>
    <row r="16" spans="1:11" s="116" customFormat="1" ht="27" customHeight="1">
      <c r="A16" s="139"/>
      <c r="B16" s="128" t="s">
        <v>22</v>
      </c>
      <c r="C16" s="155">
        <v>30</v>
      </c>
      <c r="D16" s="155">
        <v>0</v>
      </c>
      <c r="E16" s="157">
        <f t="shared" si="0"/>
        <v>30</v>
      </c>
      <c r="F16" s="157">
        <v>31</v>
      </c>
      <c r="G16" s="158">
        <v>2</v>
      </c>
      <c r="H16" s="159">
        <f t="shared" si="1"/>
        <v>33</v>
      </c>
      <c r="I16" s="157">
        <v>31</v>
      </c>
      <c r="J16" s="160">
        <v>2</v>
      </c>
      <c r="K16" s="161">
        <f t="shared" si="2"/>
        <v>33</v>
      </c>
    </row>
    <row r="17" spans="1:11" s="116" customFormat="1" ht="27" customHeight="1">
      <c r="A17" s="139"/>
      <c r="B17" s="127" t="s">
        <v>26</v>
      </c>
      <c r="C17" s="168">
        <v>2287</v>
      </c>
      <c r="D17" s="168">
        <v>607</v>
      </c>
      <c r="E17" s="165">
        <f t="shared" si="0"/>
        <v>2894</v>
      </c>
      <c r="F17" s="165">
        <v>2181</v>
      </c>
      <c r="G17" s="170">
        <v>606</v>
      </c>
      <c r="H17" s="166">
        <f t="shared" si="1"/>
        <v>2787</v>
      </c>
      <c r="I17" s="165">
        <v>2102</v>
      </c>
      <c r="J17" s="171">
        <v>617</v>
      </c>
      <c r="K17" s="167">
        <f t="shared" si="2"/>
        <v>2719</v>
      </c>
    </row>
    <row r="18" spans="1:11" s="116" customFormat="1" ht="27" customHeight="1">
      <c r="A18" s="139"/>
      <c r="B18" s="125" t="s">
        <v>14</v>
      </c>
      <c r="C18" s="155">
        <v>160</v>
      </c>
      <c r="D18" s="155">
        <v>156</v>
      </c>
      <c r="E18" s="157">
        <f t="shared" si="0"/>
        <v>316</v>
      </c>
      <c r="F18" s="157">
        <v>184</v>
      </c>
      <c r="G18" s="158">
        <v>157</v>
      </c>
      <c r="H18" s="159">
        <f t="shared" si="1"/>
        <v>341</v>
      </c>
      <c r="I18" s="157">
        <v>200</v>
      </c>
      <c r="J18" s="160">
        <v>172</v>
      </c>
      <c r="K18" s="161">
        <f t="shared" si="2"/>
        <v>372</v>
      </c>
    </row>
    <row r="19" spans="1:12" s="116" customFormat="1" ht="27" customHeight="1">
      <c r="A19" s="139"/>
      <c r="B19" s="125" t="s">
        <v>15</v>
      </c>
      <c r="C19" s="157" t="s">
        <v>97</v>
      </c>
      <c r="D19" s="157" t="s">
        <v>97</v>
      </c>
      <c r="E19" s="157" t="s">
        <v>97</v>
      </c>
      <c r="F19" s="157" t="s">
        <v>97</v>
      </c>
      <c r="G19" s="157" t="s">
        <v>97</v>
      </c>
      <c r="H19" s="157" t="s">
        <v>97</v>
      </c>
      <c r="I19" s="157" t="s">
        <v>97</v>
      </c>
      <c r="J19" s="157" t="s">
        <v>97</v>
      </c>
      <c r="K19" s="157" t="s">
        <v>97</v>
      </c>
      <c r="L19" s="124"/>
    </row>
    <row r="20" spans="1:11" s="116" customFormat="1" ht="27" customHeight="1">
      <c r="A20" s="139"/>
      <c r="B20" s="125" t="s">
        <v>36</v>
      </c>
      <c r="C20" s="155">
        <v>40</v>
      </c>
      <c r="D20" s="155">
        <v>11</v>
      </c>
      <c r="E20" s="157">
        <f t="shared" si="0"/>
        <v>51</v>
      </c>
      <c r="F20" s="157">
        <v>42</v>
      </c>
      <c r="G20" s="158">
        <v>15</v>
      </c>
      <c r="H20" s="159">
        <f t="shared" si="1"/>
        <v>57</v>
      </c>
      <c r="I20" s="157">
        <v>72</v>
      </c>
      <c r="J20" s="160">
        <v>37</v>
      </c>
      <c r="K20" s="161">
        <f>+I20+J20</f>
        <v>109</v>
      </c>
    </row>
    <row r="21" spans="1:14" s="116" customFormat="1" ht="27" customHeight="1">
      <c r="A21" s="352"/>
      <c r="B21" s="184" t="s">
        <v>12</v>
      </c>
      <c r="C21" s="306">
        <v>3387</v>
      </c>
      <c r="D21" s="306">
        <v>1000</v>
      </c>
      <c r="E21" s="183">
        <v>4387</v>
      </c>
      <c r="F21" s="183">
        <v>3161</v>
      </c>
      <c r="G21" s="183">
        <v>1000</v>
      </c>
      <c r="H21" s="183">
        <v>4161</v>
      </c>
      <c r="I21" s="183">
        <v>3174</v>
      </c>
      <c r="J21" s="183">
        <v>1104</v>
      </c>
      <c r="K21" s="183">
        <v>4278</v>
      </c>
      <c r="N21" s="222"/>
    </row>
    <row r="22" spans="1:8" ht="6.75" customHeight="1">
      <c r="A22" s="130"/>
      <c r="B22" s="116"/>
      <c r="C22" s="374"/>
      <c r="D22" s="374"/>
      <c r="E22" s="374"/>
      <c r="F22" s="374"/>
      <c r="G22" s="374"/>
      <c r="H22" s="374"/>
    </row>
    <row r="23" spans="1:11" ht="16.5" customHeight="1">
      <c r="A23" s="130"/>
      <c r="B23" s="116" t="s">
        <v>115</v>
      </c>
      <c r="C23" s="213"/>
      <c r="D23" s="213"/>
      <c r="E23" s="213"/>
      <c r="F23" s="143"/>
      <c r="G23" s="143"/>
      <c r="H23" s="143"/>
      <c r="I23" s="143"/>
      <c r="J23" s="143"/>
      <c r="K23" s="143"/>
    </row>
    <row r="24" spans="1:11" ht="16.5" customHeight="1">
      <c r="A24" s="130"/>
      <c r="B24" s="130"/>
      <c r="C24" s="142"/>
      <c r="F24" s="143"/>
      <c r="G24" s="143"/>
      <c r="H24" s="143"/>
      <c r="I24" s="143"/>
      <c r="J24" s="143"/>
      <c r="K24" s="143"/>
    </row>
    <row r="25" spans="1:9" ht="16.5" customHeight="1">
      <c r="A25" s="130"/>
      <c r="B25" s="130"/>
      <c r="C25" s="142"/>
      <c r="E25" s="143"/>
      <c r="F25" s="143"/>
      <c r="G25" s="143"/>
      <c r="H25" s="143"/>
      <c r="I25" s="143"/>
    </row>
    <row r="26" spans="3:5" ht="12.75">
      <c r="C26" s="213"/>
      <c r="E26" s="143"/>
    </row>
    <row r="27" spans="3:5" ht="12.75">
      <c r="C27" s="213"/>
      <c r="D27" s="213"/>
      <c r="E27" s="213"/>
    </row>
    <row r="28" ht="12.75">
      <c r="C28" s="142"/>
    </row>
    <row r="29" ht="12.75">
      <c r="C29" s="142"/>
    </row>
    <row r="30" ht="12.75">
      <c r="C30" s="142"/>
    </row>
    <row r="31" ht="12.75">
      <c r="C31" s="142"/>
    </row>
    <row r="32" ht="12.75">
      <c r="C32" s="142"/>
    </row>
    <row r="33" ht="12.75">
      <c r="C33" s="142"/>
    </row>
    <row r="34" ht="12.75">
      <c r="C34" s="142"/>
    </row>
    <row r="35" ht="12.75">
      <c r="C35" s="142"/>
    </row>
    <row r="36" ht="12.75">
      <c r="C36" s="142"/>
    </row>
    <row r="37" ht="12.75">
      <c r="C37" s="142"/>
    </row>
    <row r="38" ht="12.75">
      <c r="C38" s="142"/>
    </row>
    <row r="39" ht="12.75">
      <c r="C39" s="142"/>
    </row>
  </sheetData>
  <sheetProtection/>
  <mergeCells count="20">
    <mergeCell ref="C22:H22"/>
    <mergeCell ref="I3:K3"/>
    <mergeCell ref="I4:I5"/>
    <mergeCell ref="J4:J5"/>
    <mergeCell ref="H11:H12"/>
    <mergeCell ref="I11:I12"/>
    <mergeCell ref="C4:C5"/>
    <mergeCell ref="D4:D5"/>
    <mergeCell ref="C3:E3"/>
    <mergeCell ref="F3:H3"/>
    <mergeCell ref="F11:F12"/>
    <mergeCell ref="G11:G12"/>
    <mergeCell ref="J11:J12"/>
    <mergeCell ref="K11:K12"/>
    <mergeCell ref="B11:B12"/>
    <mergeCell ref="C11:C12"/>
    <mergeCell ref="D11:D12"/>
    <mergeCell ref="E11:E12"/>
    <mergeCell ref="F4:F5"/>
    <mergeCell ref="G4:G5"/>
  </mergeCells>
  <printOptions horizontalCentered="1"/>
  <pageMargins left="0.5" right="0.31" top="0.54" bottom="0.28" header="0.29" footer="0.17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50"/>
  <sheetViews>
    <sheetView zoomScalePageLayoutView="0" workbookViewId="0" topLeftCell="A1">
      <pane xSplit="2" ySplit="5" topLeftCell="C2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.7109375" style="141" customWidth="1"/>
    <col min="2" max="2" width="42.140625" style="141" customWidth="1"/>
    <col min="3" max="11" width="9.57421875" style="141" customWidth="1"/>
    <col min="12" max="12" width="7.00390625" style="141" customWidth="1"/>
    <col min="13" max="16384" width="9.140625" style="141" customWidth="1"/>
  </cols>
  <sheetData>
    <row r="1" spans="1:5" s="116" customFormat="1" ht="16.5" customHeight="1">
      <c r="A1" s="113" t="s">
        <v>118</v>
      </c>
      <c r="B1" s="125"/>
      <c r="C1" s="115"/>
      <c r="D1" s="115"/>
      <c r="E1" s="125"/>
    </row>
    <row r="2" spans="1:4" s="116" customFormat="1" ht="9" customHeight="1">
      <c r="A2" s="117"/>
      <c r="B2" s="131" t="s">
        <v>20</v>
      </c>
      <c r="C2" s="114"/>
      <c r="D2" s="114"/>
    </row>
    <row r="3" spans="1:11" s="116" customFormat="1" ht="15" customHeight="1">
      <c r="A3" s="118"/>
      <c r="B3" s="132"/>
      <c r="C3" s="391" t="s">
        <v>87</v>
      </c>
      <c r="D3" s="392"/>
      <c r="E3" s="392"/>
      <c r="F3" s="391" t="s">
        <v>73</v>
      </c>
      <c r="G3" s="392"/>
      <c r="H3" s="393"/>
      <c r="I3" s="391" t="s">
        <v>74</v>
      </c>
      <c r="J3" s="392"/>
      <c r="K3" s="393"/>
    </row>
    <row r="4" spans="1:11" s="116" customFormat="1" ht="15" customHeight="1">
      <c r="A4" s="133"/>
      <c r="B4" s="134" t="s">
        <v>0</v>
      </c>
      <c r="C4" s="375" t="s">
        <v>3</v>
      </c>
      <c r="D4" s="372" t="s">
        <v>4</v>
      </c>
      <c r="E4" s="353" t="s">
        <v>2</v>
      </c>
      <c r="F4" s="375" t="s">
        <v>3</v>
      </c>
      <c r="G4" s="372" t="s">
        <v>4</v>
      </c>
      <c r="H4" s="353" t="s">
        <v>2</v>
      </c>
      <c r="I4" s="375" t="s">
        <v>3</v>
      </c>
      <c r="J4" s="372" t="s">
        <v>4</v>
      </c>
      <c r="K4" s="353" t="s">
        <v>2</v>
      </c>
    </row>
    <row r="5" spans="1:11" s="116" customFormat="1" ht="13.5" customHeight="1">
      <c r="A5" s="135"/>
      <c r="B5" s="136" t="s">
        <v>1</v>
      </c>
      <c r="C5" s="377"/>
      <c r="D5" s="373"/>
      <c r="E5" s="354" t="s">
        <v>5</v>
      </c>
      <c r="F5" s="376"/>
      <c r="G5" s="373"/>
      <c r="H5" s="354" t="s">
        <v>5</v>
      </c>
      <c r="I5" s="376"/>
      <c r="J5" s="373"/>
      <c r="K5" s="354" t="s">
        <v>5</v>
      </c>
    </row>
    <row r="6" spans="1:11" s="116" customFormat="1" ht="22.5" customHeight="1">
      <c r="A6" s="137"/>
      <c r="B6" s="119" t="s">
        <v>27</v>
      </c>
      <c r="C6" s="176">
        <v>18047</v>
      </c>
      <c r="D6" s="176">
        <v>3637</v>
      </c>
      <c r="E6" s="176">
        <f aca="true" t="shared" si="0" ref="E6:E17">+C6+D6</f>
        <v>21684</v>
      </c>
      <c r="F6" s="176">
        <v>15479</v>
      </c>
      <c r="G6" s="176">
        <v>3227</v>
      </c>
      <c r="H6" s="176">
        <f aca="true" t="shared" si="1" ref="H6:H17">+F6+G6</f>
        <v>18706</v>
      </c>
      <c r="I6" s="176">
        <v>14534</v>
      </c>
      <c r="J6" s="176">
        <v>3183</v>
      </c>
      <c r="K6" s="176">
        <f aca="true" t="shared" si="2" ref="K6:K17">+I6+J6</f>
        <v>17717</v>
      </c>
    </row>
    <row r="7" spans="1:11" s="122" customFormat="1" ht="16.5" customHeight="1">
      <c r="A7" s="138"/>
      <c r="B7" s="121" t="s">
        <v>6</v>
      </c>
      <c r="C7" s="169">
        <v>11499</v>
      </c>
      <c r="D7" s="169">
        <v>2497</v>
      </c>
      <c r="E7" s="169">
        <f t="shared" si="0"/>
        <v>13996</v>
      </c>
      <c r="F7" s="169">
        <v>9445</v>
      </c>
      <c r="G7" s="169">
        <v>1918</v>
      </c>
      <c r="H7" s="169">
        <f t="shared" si="1"/>
        <v>11363</v>
      </c>
      <c r="I7" s="169">
        <v>8608</v>
      </c>
      <c r="J7" s="169">
        <v>1767</v>
      </c>
      <c r="K7" s="169">
        <f t="shared" si="2"/>
        <v>10375</v>
      </c>
    </row>
    <row r="8" spans="1:11" s="122" customFormat="1" ht="16.5" customHeight="1">
      <c r="A8" s="138"/>
      <c r="B8" s="123" t="s">
        <v>7</v>
      </c>
      <c r="C8" s="169">
        <v>6683</v>
      </c>
      <c r="D8" s="169">
        <v>1140</v>
      </c>
      <c r="E8" s="169">
        <f t="shared" si="0"/>
        <v>7823</v>
      </c>
      <c r="F8" s="169">
        <v>6034</v>
      </c>
      <c r="G8" s="169">
        <v>1309</v>
      </c>
      <c r="H8" s="169">
        <f t="shared" si="1"/>
        <v>7343</v>
      </c>
      <c r="I8" s="169">
        <v>5926</v>
      </c>
      <c r="J8" s="169">
        <f>+J6-J7</f>
        <v>1416</v>
      </c>
      <c r="K8" s="169">
        <f t="shared" si="2"/>
        <v>7342</v>
      </c>
    </row>
    <row r="9" spans="1:16" s="116" customFormat="1" ht="16.5" customHeight="1">
      <c r="A9" s="139"/>
      <c r="B9" s="125" t="s">
        <v>8</v>
      </c>
      <c r="C9" s="165">
        <v>75</v>
      </c>
      <c r="D9" s="165">
        <v>65</v>
      </c>
      <c r="E9" s="165">
        <f t="shared" si="0"/>
        <v>140</v>
      </c>
      <c r="F9" s="165">
        <v>76</v>
      </c>
      <c r="G9" s="165">
        <v>64</v>
      </c>
      <c r="H9" s="165">
        <f t="shared" si="1"/>
        <v>140</v>
      </c>
      <c r="I9" s="165">
        <v>76</v>
      </c>
      <c r="J9" s="165">
        <v>64</v>
      </c>
      <c r="K9" s="165">
        <f t="shared" si="2"/>
        <v>140</v>
      </c>
      <c r="N9" s="222"/>
      <c r="O9" s="222"/>
      <c r="P9" s="222"/>
    </row>
    <row r="10" spans="1:14" s="116" customFormat="1" ht="16.5" customHeight="1">
      <c r="A10" s="139"/>
      <c r="B10" s="125" t="s">
        <v>9</v>
      </c>
      <c r="C10" s="157">
        <v>46435</v>
      </c>
      <c r="D10" s="157">
        <v>47592</v>
      </c>
      <c r="E10" s="157">
        <f t="shared" si="0"/>
        <v>94027</v>
      </c>
      <c r="F10" s="157">
        <v>47696</v>
      </c>
      <c r="G10" s="157">
        <v>46181</v>
      </c>
      <c r="H10" s="157">
        <f t="shared" si="1"/>
        <v>93877</v>
      </c>
      <c r="I10" s="157">
        <v>43562</v>
      </c>
      <c r="J10" s="157">
        <v>39571</v>
      </c>
      <c r="K10" s="157">
        <f t="shared" si="2"/>
        <v>83133</v>
      </c>
      <c r="N10" s="222"/>
    </row>
    <row r="11" spans="1:15" s="122" customFormat="1" ht="16.5" customHeight="1">
      <c r="A11" s="138"/>
      <c r="B11" s="126" t="s">
        <v>10</v>
      </c>
      <c r="C11" s="156">
        <v>1979</v>
      </c>
      <c r="D11" s="156">
        <v>18</v>
      </c>
      <c r="E11" s="156">
        <f t="shared" si="0"/>
        <v>1997</v>
      </c>
      <c r="F11" s="156">
        <v>1619</v>
      </c>
      <c r="G11" s="156">
        <v>17</v>
      </c>
      <c r="H11" s="156">
        <f t="shared" si="1"/>
        <v>1636</v>
      </c>
      <c r="I11" s="156">
        <v>1664</v>
      </c>
      <c r="J11" s="156">
        <v>31</v>
      </c>
      <c r="K11" s="156">
        <f t="shared" si="2"/>
        <v>1695</v>
      </c>
      <c r="M11" s="189"/>
      <c r="N11" s="189"/>
      <c r="O11" s="189"/>
    </row>
    <row r="12" spans="1:15" s="122" customFormat="1" ht="16.5" customHeight="1">
      <c r="A12" s="138"/>
      <c r="B12" s="126" t="s">
        <v>61</v>
      </c>
      <c r="C12" s="156">
        <v>4880</v>
      </c>
      <c r="D12" s="156">
        <v>4232</v>
      </c>
      <c r="E12" s="156">
        <f t="shared" si="0"/>
        <v>9112</v>
      </c>
      <c r="F12" s="156">
        <v>4892</v>
      </c>
      <c r="G12" s="156">
        <v>4366</v>
      </c>
      <c r="H12" s="156">
        <f t="shared" si="1"/>
        <v>9258</v>
      </c>
      <c r="I12" s="156">
        <v>4905</v>
      </c>
      <c r="J12" s="156">
        <v>4425</v>
      </c>
      <c r="K12" s="156">
        <f t="shared" si="2"/>
        <v>9330</v>
      </c>
      <c r="N12" s="189"/>
      <c r="O12" s="189"/>
    </row>
    <row r="13" spans="1:11" s="122" customFormat="1" ht="16.5" customHeight="1">
      <c r="A13" s="138"/>
      <c r="B13" s="126" t="s">
        <v>62</v>
      </c>
      <c r="C13" s="156">
        <v>22443</v>
      </c>
      <c r="D13" s="156">
        <v>35828</v>
      </c>
      <c r="E13" s="156">
        <f t="shared" si="0"/>
        <v>58271</v>
      </c>
      <c r="F13" s="156">
        <v>23753</v>
      </c>
      <c r="G13" s="156">
        <v>34145</v>
      </c>
      <c r="H13" s="156">
        <f t="shared" si="1"/>
        <v>57898</v>
      </c>
      <c r="I13" s="156">
        <v>20009</v>
      </c>
      <c r="J13" s="156">
        <v>28023</v>
      </c>
      <c r="K13" s="156">
        <f t="shared" si="2"/>
        <v>48032</v>
      </c>
    </row>
    <row r="14" spans="1:11" s="122" customFormat="1" ht="16.5" customHeight="1">
      <c r="A14" s="138"/>
      <c r="B14" s="126" t="s">
        <v>7</v>
      </c>
      <c r="C14" s="156">
        <v>17133</v>
      </c>
      <c r="D14" s="156">
        <v>7514</v>
      </c>
      <c r="E14" s="156">
        <f t="shared" si="0"/>
        <v>24647</v>
      </c>
      <c r="F14" s="156">
        <v>17432</v>
      </c>
      <c r="G14" s="156">
        <v>7653</v>
      </c>
      <c r="H14" s="156">
        <f t="shared" si="1"/>
        <v>25085</v>
      </c>
      <c r="I14" s="156">
        <v>16984</v>
      </c>
      <c r="J14" s="156">
        <v>7092</v>
      </c>
      <c r="K14" s="156">
        <f t="shared" si="2"/>
        <v>24076</v>
      </c>
    </row>
    <row r="15" spans="1:11" s="116" customFormat="1" ht="16.5" customHeight="1">
      <c r="A15" s="139"/>
      <c r="B15" s="125" t="s">
        <v>102</v>
      </c>
      <c r="C15" s="157">
        <v>2821</v>
      </c>
      <c r="D15" s="157">
        <v>178</v>
      </c>
      <c r="E15" s="157">
        <f t="shared" si="0"/>
        <v>2999</v>
      </c>
      <c r="F15" s="157">
        <v>2894</v>
      </c>
      <c r="G15" s="157">
        <v>187</v>
      </c>
      <c r="H15" s="157">
        <f t="shared" si="1"/>
        <v>3081</v>
      </c>
      <c r="I15" s="157">
        <v>2907</v>
      </c>
      <c r="J15" s="157">
        <v>193</v>
      </c>
      <c r="K15" s="157">
        <f t="shared" si="2"/>
        <v>3100</v>
      </c>
    </row>
    <row r="16" spans="1:11" s="116" customFormat="1" ht="16.5" customHeight="1">
      <c r="A16" s="139"/>
      <c r="B16" s="125" t="s">
        <v>11</v>
      </c>
      <c r="C16" s="157">
        <v>13070</v>
      </c>
      <c r="D16" s="157">
        <v>559</v>
      </c>
      <c r="E16" s="157">
        <f t="shared" si="0"/>
        <v>13629</v>
      </c>
      <c r="F16" s="157">
        <v>12863</v>
      </c>
      <c r="G16" s="157">
        <v>614</v>
      </c>
      <c r="H16" s="157">
        <f t="shared" si="1"/>
        <v>13477</v>
      </c>
      <c r="I16" s="157">
        <v>12584</v>
      </c>
      <c r="J16" s="157">
        <v>691</v>
      </c>
      <c r="K16" s="157">
        <f t="shared" si="2"/>
        <v>13275</v>
      </c>
    </row>
    <row r="17" spans="1:11" s="116" customFormat="1" ht="16.5" customHeight="1">
      <c r="A17" s="139"/>
      <c r="B17" s="379" t="s">
        <v>60</v>
      </c>
      <c r="C17" s="381">
        <v>12860</v>
      </c>
      <c r="D17" s="381">
        <v>5975</v>
      </c>
      <c r="E17" s="381">
        <f t="shared" si="0"/>
        <v>18835</v>
      </c>
      <c r="F17" s="381">
        <v>13560</v>
      </c>
      <c r="G17" s="381">
        <v>6768</v>
      </c>
      <c r="H17" s="381">
        <f t="shared" si="1"/>
        <v>20328</v>
      </c>
      <c r="I17" s="378">
        <v>14016</v>
      </c>
      <c r="J17" s="378">
        <v>7273</v>
      </c>
      <c r="K17" s="381">
        <f t="shared" si="2"/>
        <v>21289</v>
      </c>
    </row>
    <row r="18" spans="1:11" s="116" customFormat="1" ht="16.5" customHeight="1">
      <c r="A18" s="139"/>
      <c r="B18" s="380"/>
      <c r="C18" s="382"/>
      <c r="D18" s="383"/>
      <c r="E18" s="382"/>
      <c r="F18" s="383"/>
      <c r="G18" s="383"/>
      <c r="H18" s="382"/>
      <c r="I18" s="378"/>
      <c r="J18" s="378"/>
      <c r="K18" s="382"/>
    </row>
    <row r="19" spans="1:11" s="122" customFormat="1" ht="16.5" customHeight="1">
      <c r="A19" s="138"/>
      <c r="B19" s="126" t="s">
        <v>18</v>
      </c>
      <c r="C19" s="156">
        <v>11263</v>
      </c>
      <c r="D19" s="156">
        <v>5632</v>
      </c>
      <c r="E19" s="156">
        <f aca="true" t="shared" si="3" ref="E19:E30">+C19+D19</f>
        <v>16895</v>
      </c>
      <c r="F19" s="156">
        <v>11933</v>
      </c>
      <c r="G19" s="156">
        <v>6411</v>
      </c>
      <c r="H19" s="156">
        <f aca="true" t="shared" si="4" ref="H19:H30">+F19+G19</f>
        <v>18344</v>
      </c>
      <c r="I19" s="156">
        <v>12279</v>
      </c>
      <c r="J19" s="156">
        <v>6872</v>
      </c>
      <c r="K19" s="156">
        <f aca="true" t="shared" si="5" ref="K19:K30">+I19+J19</f>
        <v>19151</v>
      </c>
    </row>
    <row r="20" spans="1:11" s="122" customFormat="1" ht="16.5" customHeight="1">
      <c r="A20" s="138"/>
      <c r="B20" s="126" t="s">
        <v>17</v>
      </c>
      <c r="C20" s="156">
        <v>1597</v>
      </c>
      <c r="D20" s="156">
        <v>343</v>
      </c>
      <c r="E20" s="156">
        <f t="shared" si="3"/>
        <v>1940</v>
      </c>
      <c r="F20" s="156">
        <v>1627</v>
      </c>
      <c r="G20" s="156">
        <v>357</v>
      </c>
      <c r="H20" s="156">
        <f t="shared" si="4"/>
        <v>1984</v>
      </c>
      <c r="I20" s="156">
        <v>1737</v>
      </c>
      <c r="J20" s="156">
        <v>401</v>
      </c>
      <c r="K20" s="156">
        <f t="shared" si="5"/>
        <v>2138</v>
      </c>
    </row>
    <row r="21" spans="1:12" s="116" customFormat="1" ht="16.5" customHeight="1">
      <c r="A21" s="139"/>
      <c r="B21" s="125" t="s">
        <v>13</v>
      </c>
      <c r="C21" s="157">
        <v>16866</v>
      </c>
      <c r="D21" s="157">
        <v>5379</v>
      </c>
      <c r="E21" s="157">
        <f t="shared" si="3"/>
        <v>22245</v>
      </c>
      <c r="F21" s="157">
        <v>18162</v>
      </c>
      <c r="G21" s="157">
        <v>6403</v>
      </c>
      <c r="H21" s="157">
        <f t="shared" si="4"/>
        <v>24565</v>
      </c>
      <c r="I21" s="157">
        <v>16775</v>
      </c>
      <c r="J21" s="157">
        <v>6065</v>
      </c>
      <c r="K21" s="157">
        <f t="shared" si="5"/>
        <v>22840</v>
      </c>
      <c r="L21" s="140"/>
    </row>
    <row r="22" spans="1:11" s="116" customFormat="1" ht="16.5" customHeight="1">
      <c r="A22" s="139"/>
      <c r="B22" s="125" t="s">
        <v>21</v>
      </c>
      <c r="C22" s="157">
        <v>15049</v>
      </c>
      <c r="D22" s="157">
        <v>3464</v>
      </c>
      <c r="E22" s="157">
        <f t="shared" si="3"/>
        <v>18513</v>
      </c>
      <c r="F22" s="157">
        <v>15495</v>
      </c>
      <c r="G22" s="157">
        <v>3556</v>
      </c>
      <c r="H22" s="157">
        <f t="shared" si="4"/>
        <v>19051</v>
      </c>
      <c r="I22" s="157">
        <v>15640</v>
      </c>
      <c r="J22" s="157">
        <v>3656</v>
      </c>
      <c r="K22" s="157">
        <f t="shared" si="5"/>
        <v>19296</v>
      </c>
    </row>
    <row r="23" spans="1:11" s="116" customFormat="1" ht="16.5" customHeight="1">
      <c r="A23" s="139"/>
      <c r="B23" s="125" t="s">
        <v>16</v>
      </c>
      <c r="C23" s="157">
        <v>4836</v>
      </c>
      <c r="D23" s="157">
        <v>4123</v>
      </c>
      <c r="E23" s="157">
        <f t="shared" si="3"/>
        <v>8959</v>
      </c>
      <c r="F23" s="157">
        <v>5292</v>
      </c>
      <c r="G23" s="157">
        <v>4924</v>
      </c>
      <c r="H23" s="157">
        <f t="shared" si="4"/>
        <v>10216</v>
      </c>
      <c r="I23" s="157">
        <v>5541</v>
      </c>
      <c r="J23" s="157">
        <v>5222</v>
      </c>
      <c r="K23" s="157">
        <f t="shared" si="5"/>
        <v>10763</v>
      </c>
    </row>
    <row r="24" spans="1:11" s="122" customFormat="1" ht="16.5" customHeight="1">
      <c r="A24" s="138"/>
      <c r="B24" s="126" t="s">
        <v>19</v>
      </c>
      <c r="C24" s="156">
        <v>1112</v>
      </c>
      <c r="D24" s="156">
        <v>1026</v>
      </c>
      <c r="E24" s="156">
        <f t="shared" si="3"/>
        <v>2138</v>
      </c>
      <c r="F24" s="156">
        <v>1083</v>
      </c>
      <c r="G24" s="156">
        <v>1098</v>
      </c>
      <c r="H24" s="156">
        <f t="shared" si="4"/>
        <v>2181</v>
      </c>
      <c r="I24" s="156">
        <v>1154</v>
      </c>
      <c r="J24" s="156">
        <v>1153</v>
      </c>
      <c r="K24" s="156">
        <f t="shared" si="5"/>
        <v>2307</v>
      </c>
    </row>
    <row r="25" spans="1:11" s="122" customFormat="1" ht="16.5" customHeight="1">
      <c r="A25" s="138"/>
      <c r="B25" s="123" t="s">
        <v>17</v>
      </c>
      <c r="C25" s="156">
        <v>3724</v>
      </c>
      <c r="D25" s="156">
        <v>3097</v>
      </c>
      <c r="E25" s="156">
        <f t="shared" si="3"/>
        <v>6821</v>
      </c>
      <c r="F25" s="156">
        <v>4209</v>
      </c>
      <c r="G25" s="156">
        <v>3826</v>
      </c>
      <c r="H25" s="156">
        <f t="shared" si="4"/>
        <v>8035</v>
      </c>
      <c r="I25" s="156">
        <v>4387</v>
      </c>
      <c r="J25" s="156">
        <f>+J23-J24</f>
        <v>4069</v>
      </c>
      <c r="K25" s="156">
        <f t="shared" si="5"/>
        <v>8456</v>
      </c>
    </row>
    <row r="26" spans="1:11" s="116" customFormat="1" ht="16.5" customHeight="1">
      <c r="A26" s="139"/>
      <c r="B26" s="128" t="s">
        <v>22</v>
      </c>
      <c r="C26" s="157">
        <v>10884</v>
      </c>
      <c r="D26" s="157">
        <v>6312</v>
      </c>
      <c r="E26" s="157">
        <f t="shared" si="3"/>
        <v>17196</v>
      </c>
      <c r="F26" s="157">
        <v>12051</v>
      </c>
      <c r="G26" s="157">
        <v>7020</v>
      </c>
      <c r="H26" s="157">
        <f t="shared" si="4"/>
        <v>19071</v>
      </c>
      <c r="I26" s="157">
        <v>12935</v>
      </c>
      <c r="J26" s="157">
        <v>7956</v>
      </c>
      <c r="K26" s="157">
        <f t="shared" si="5"/>
        <v>20891</v>
      </c>
    </row>
    <row r="27" spans="1:11" s="116" customFormat="1" ht="30.75" customHeight="1">
      <c r="A27" s="139"/>
      <c r="B27" s="127" t="s">
        <v>26</v>
      </c>
      <c r="C27" s="165">
        <v>30251</v>
      </c>
      <c r="D27" s="165">
        <v>9331</v>
      </c>
      <c r="E27" s="165">
        <f t="shared" si="3"/>
        <v>39582</v>
      </c>
      <c r="F27" s="165">
        <v>30645</v>
      </c>
      <c r="G27" s="165">
        <v>9204</v>
      </c>
      <c r="H27" s="165">
        <f t="shared" si="4"/>
        <v>39849</v>
      </c>
      <c r="I27" s="165">
        <v>30029</v>
      </c>
      <c r="J27" s="165">
        <f>8948+617</f>
        <v>9565</v>
      </c>
      <c r="K27" s="165">
        <f t="shared" si="5"/>
        <v>39594</v>
      </c>
    </row>
    <row r="28" spans="1:11" s="116" customFormat="1" ht="16.5" customHeight="1">
      <c r="A28" s="139"/>
      <c r="B28" s="125" t="s">
        <v>14</v>
      </c>
      <c r="C28" s="157">
        <v>11337</v>
      </c>
      <c r="D28" s="157">
        <v>12703</v>
      </c>
      <c r="E28" s="157">
        <f t="shared" si="3"/>
        <v>24040</v>
      </c>
      <c r="F28" s="157">
        <v>11225</v>
      </c>
      <c r="G28" s="157">
        <v>13287</v>
      </c>
      <c r="H28" s="157">
        <f t="shared" si="4"/>
        <v>24512</v>
      </c>
      <c r="I28" s="157">
        <v>11278</v>
      </c>
      <c r="J28" s="157">
        <v>13753</v>
      </c>
      <c r="K28" s="157">
        <f t="shared" si="5"/>
        <v>25031</v>
      </c>
    </row>
    <row r="29" spans="1:12" s="116" customFormat="1" ht="16.5" customHeight="1">
      <c r="A29" s="139"/>
      <c r="B29" s="125" t="s">
        <v>15</v>
      </c>
      <c r="C29" s="157">
        <v>6619</v>
      </c>
      <c r="D29" s="157">
        <v>6365</v>
      </c>
      <c r="E29" s="157">
        <f t="shared" si="3"/>
        <v>12984</v>
      </c>
      <c r="F29" s="157">
        <v>6605</v>
      </c>
      <c r="G29" s="157">
        <v>6739</v>
      </c>
      <c r="H29" s="157">
        <f t="shared" si="4"/>
        <v>13344</v>
      </c>
      <c r="I29" s="157">
        <v>6532</v>
      </c>
      <c r="J29" s="157">
        <v>6788</v>
      </c>
      <c r="K29" s="157">
        <f t="shared" si="5"/>
        <v>13320</v>
      </c>
      <c r="L29" s="125"/>
    </row>
    <row r="30" spans="1:11" s="116" customFormat="1" ht="16.5" customHeight="1">
      <c r="A30" s="139"/>
      <c r="B30" s="125" t="s">
        <v>36</v>
      </c>
      <c r="C30" s="157">
        <v>4854</v>
      </c>
      <c r="D30" s="157">
        <v>1658</v>
      </c>
      <c r="E30" s="157">
        <f t="shared" si="3"/>
        <v>6512</v>
      </c>
      <c r="F30" s="157">
        <v>5319</v>
      </c>
      <c r="G30" s="157">
        <v>1974</v>
      </c>
      <c r="H30" s="157">
        <f t="shared" si="4"/>
        <v>7293</v>
      </c>
      <c r="I30" s="157">
        <v>5333</v>
      </c>
      <c r="J30" s="157">
        <v>2122</v>
      </c>
      <c r="K30" s="157">
        <f t="shared" si="5"/>
        <v>7455</v>
      </c>
    </row>
    <row r="31" spans="1:14" s="116" customFormat="1" ht="19.5" customHeight="1">
      <c r="A31" s="137"/>
      <c r="B31" s="174" t="s">
        <v>12</v>
      </c>
      <c r="C31" s="172">
        <f>SUM(C6+C9+C10+C15+C16+C17+C21+C22+C23+C26+C27+C28+C29+C30)</f>
        <v>194004</v>
      </c>
      <c r="D31" s="172">
        <f aca="true" t="shared" si="6" ref="D31:K31">SUM(D6+D9+D10+D15+D16+D17+D21+D22+D23+D26+D27+D28+D29+D30)</f>
        <v>107341</v>
      </c>
      <c r="E31" s="172">
        <f t="shared" si="6"/>
        <v>301345</v>
      </c>
      <c r="F31" s="172">
        <f>SUM(F6+F9+F10+F15+F16+F17+F21+F22+F23+F26+F27+F28+F29+F30)</f>
        <v>197362</v>
      </c>
      <c r="G31" s="172">
        <f t="shared" si="6"/>
        <v>110148</v>
      </c>
      <c r="H31" s="172">
        <f t="shared" si="6"/>
        <v>307510</v>
      </c>
      <c r="I31" s="172">
        <f t="shared" si="6"/>
        <v>191742</v>
      </c>
      <c r="J31" s="172">
        <f t="shared" si="6"/>
        <v>106102</v>
      </c>
      <c r="K31" s="172">
        <f t="shared" si="6"/>
        <v>297844</v>
      </c>
      <c r="N31" s="222"/>
    </row>
    <row r="32" spans="1:14" s="116" customFormat="1" ht="19.5" customHeight="1">
      <c r="A32" s="356"/>
      <c r="B32" s="357" t="s">
        <v>66</v>
      </c>
      <c r="C32" s="360">
        <v>25556</v>
      </c>
      <c r="D32" s="360">
        <v>40582</v>
      </c>
      <c r="E32" s="359">
        <f>SUM(C32:D32)</f>
        <v>66138</v>
      </c>
      <c r="F32" s="359">
        <v>27137</v>
      </c>
      <c r="G32" s="359">
        <v>39645</v>
      </c>
      <c r="H32" s="359">
        <f>SUM(F32:G32)</f>
        <v>66782</v>
      </c>
      <c r="I32" s="359">
        <v>23833</v>
      </c>
      <c r="J32" s="359">
        <v>33194</v>
      </c>
      <c r="K32" s="359">
        <f>+I32+J32</f>
        <v>57027</v>
      </c>
      <c r="N32" s="222"/>
    </row>
    <row r="33" spans="1:8" ht="6.75" customHeight="1">
      <c r="A33" s="130"/>
      <c r="B33" s="116"/>
      <c r="C33" s="374"/>
      <c r="D33" s="374"/>
      <c r="E33" s="374"/>
      <c r="F33" s="374"/>
      <c r="G33" s="374"/>
      <c r="H33" s="374"/>
    </row>
    <row r="34" spans="1:11" ht="16.5" customHeight="1">
      <c r="A34" s="130"/>
      <c r="B34" s="116" t="s">
        <v>23</v>
      </c>
      <c r="C34" s="213"/>
      <c r="D34" s="213"/>
      <c r="E34" s="213"/>
      <c r="F34" s="143"/>
      <c r="G34" s="143"/>
      <c r="H34" s="143"/>
      <c r="I34" s="143"/>
      <c r="J34" s="143"/>
      <c r="K34" s="143"/>
    </row>
    <row r="35" spans="1:11" ht="16.5" customHeight="1">
      <c r="A35" s="130"/>
      <c r="B35" s="130"/>
      <c r="C35" s="142"/>
      <c r="F35" s="143"/>
      <c r="G35" s="143"/>
      <c r="H35" s="143"/>
      <c r="I35" s="143"/>
      <c r="J35" s="143"/>
      <c r="K35" s="143"/>
    </row>
    <row r="36" spans="1:9" ht="16.5" customHeight="1">
      <c r="A36" s="130"/>
      <c r="B36" s="130"/>
      <c r="C36" s="142"/>
      <c r="E36" s="143"/>
      <c r="F36" s="143"/>
      <c r="G36" s="143"/>
      <c r="H36" s="143"/>
      <c r="I36" s="143"/>
    </row>
    <row r="37" spans="3:5" ht="12.75">
      <c r="C37" s="213"/>
      <c r="E37" s="143"/>
    </row>
    <row r="38" spans="3:5" ht="12.75">
      <c r="C38" s="213"/>
      <c r="D38" s="213"/>
      <c r="E38" s="213"/>
    </row>
    <row r="39" ht="12.75">
      <c r="C39" s="142"/>
    </row>
    <row r="40" ht="12.75">
      <c r="C40" s="142"/>
    </row>
    <row r="41" ht="12.75">
      <c r="C41" s="142"/>
    </row>
    <row r="42" ht="12.75">
      <c r="C42" s="142"/>
    </row>
    <row r="43" ht="12.75">
      <c r="C43" s="142"/>
    </row>
    <row r="44" ht="12.75">
      <c r="C44" s="142"/>
    </row>
    <row r="45" ht="12.75">
      <c r="C45" s="142"/>
    </row>
    <row r="46" ht="12.75">
      <c r="C46" s="142"/>
    </row>
    <row r="47" ht="12.75">
      <c r="C47" s="142"/>
    </row>
    <row r="48" ht="12.75">
      <c r="C48" s="142"/>
    </row>
    <row r="49" ht="12.75">
      <c r="C49" s="142"/>
    </row>
    <row r="50" ht="12.75">
      <c r="C50" s="142"/>
    </row>
  </sheetData>
  <sheetProtection/>
  <mergeCells count="20">
    <mergeCell ref="J17:J18"/>
    <mergeCell ref="K17:K18"/>
    <mergeCell ref="C33:H33"/>
    <mergeCell ref="I3:K3"/>
    <mergeCell ref="I4:I5"/>
    <mergeCell ref="J4:J5"/>
    <mergeCell ref="F17:F18"/>
    <mergeCell ref="G17:G18"/>
    <mergeCell ref="C4:C5"/>
    <mergeCell ref="D4:D5"/>
    <mergeCell ref="F4:F5"/>
    <mergeCell ref="G4:G5"/>
    <mergeCell ref="C3:E3"/>
    <mergeCell ref="F3:H3"/>
    <mergeCell ref="B17:B18"/>
    <mergeCell ref="C17:C18"/>
    <mergeCell ref="D17:D18"/>
    <mergeCell ref="E17:E18"/>
    <mergeCell ref="H17:H18"/>
    <mergeCell ref="I17:I18"/>
  </mergeCells>
  <printOptions horizontalCentered="1"/>
  <pageMargins left="0.5" right="0.31" top="0.29" bottom="0.28" header="0.29" footer="0.17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0.9921875" style="63" customWidth="1"/>
    <col min="2" max="2" width="20.140625" style="63" customWidth="1"/>
    <col min="3" max="3" width="7.00390625" style="63" customWidth="1"/>
    <col min="4" max="4" width="5.421875" style="63" customWidth="1"/>
    <col min="5" max="5" width="6.421875" style="63" customWidth="1"/>
    <col min="6" max="6" width="6.8515625" style="63" customWidth="1"/>
    <col min="7" max="7" width="5.57421875" style="63" customWidth="1"/>
    <col min="8" max="8" width="6.7109375" style="64" customWidth="1"/>
    <col min="9" max="9" width="7.421875" style="253" customWidth="1"/>
    <col min="10" max="10" width="6.140625" style="253" customWidth="1"/>
    <col min="11" max="11" width="7.8515625" style="253" customWidth="1"/>
    <col min="12" max="12" width="6.57421875" style="253" customWidth="1"/>
    <col min="13" max="13" width="6.28125" style="253" customWidth="1"/>
    <col min="14" max="14" width="7.57421875" style="254" customWidth="1"/>
    <col min="15" max="15" width="7.421875" style="63" customWidth="1"/>
    <col min="16" max="16" width="6.421875" style="63" customWidth="1"/>
    <col min="17" max="17" width="7.28125" style="63" customWidth="1"/>
    <col min="18" max="19" width="6.421875" style="63" customWidth="1"/>
    <col min="20" max="20" width="7.421875" style="64" customWidth="1"/>
    <col min="21" max="21" width="4.28125" style="63" customWidth="1"/>
    <col min="22" max="16384" width="9.140625" style="63" customWidth="1"/>
  </cols>
  <sheetData>
    <row r="1" spans="1:20" ht="18" customHeight="1">
      <c r="A1" s="366" t="s">
        <v>75</v>
      </c>
      <c r="B1" s="25"/>
      <c r="H1" s="26"/>
      <c r="I1" s="227"/>
      <c r="J1" s="227"/>
      <c r="K1" s="227"/>
      <c r="L1" s="227"/>
      <c r="M1" s="227"/>
      <c r="N1" s="228"/>
      <c r="T1" s="26"/>
    </row>
    <row r="2" spans="1:20" ht="14.25" customHeight="1">
      <c r="A2" s="24"/>
      <c r="B2" s="25"/>
      <c r="H2" s="26"/>
      <c r="I2" s="227"/>
      <c r="J2" s="227"/>
      <c r="K2" s="227"/>
      <c r="L2" s="227"/>
      <c r="M2" s="227"/>
      <c r="N2" s="228"/>
      <c r="T2" s="26"/>
    </row>
    <row r="3" spans="1:20" s="28" customFormat="1" ht="14.25" customHeight="1">
      <c r="A3"/>
      <c r="B3" s="27" t="s">
        <v>24</v>
      </c>
      <c r="H3" s="29"/>
      <c r="I3" s="229"/>
      <c r="J3" s="229"/>
      <c r="K3" s="229"/>
      <c r="L3" s="229"/>
      <c r="M3" s="229"/>
      <c r="N3" s="230"/>
      <c r="T3" s="29"/>
    </row>
    <row r="4" spans="1:20" s="28" customFormat="1" ht="6" customHeight="1">
      <c r="A4"/>
      <c r="H4" s="29"/>
      <c r="I4" s="229"/>
      <c r="J4" s="229"/>
      <c r="K4" s="229"/>
      <c r="L4" s="229"/>
      <c r="M4" s="229"/>
      <c r="N4" s="230"/>
      <c r="T4" s="29"/>
    </row>
    <row r="5" spans="1:20" s="28" customFormat="1" ht="21" customHeight="1">
      <c r="A5" s="30"/>
      <c r="B5" s="31"/>
      <c r="C5" s="402" t="s">
        <v>76</v>
      </c>
      <c r="D5" s="398"/>
      <c r="E5" s="398"/>
      <c r="F5" s="398"/>
      <c r="G5" s="398"/>
      <c r="H5" s="399"/>
      <c r="I5" s="403" t="s">
        <v>77</v>
      </c>
      <c r="J5" s="403"/>
      <c r="K5" s="403"/>
      <c r="L5" s="403"/>
      <c r="M5" s="403"/>
      <c r="N5" s="404"/>
      <c r="O5" s="398" t="s">
        <v>78</v>
      </c>
      <c r="P5" s="398"/>
      <c r="Q5" s="398"/>
      <c r="R5" s="398"/>
      <c r="S5" s="398"/>
      <c r="T5" s="399"/>
    </row>
    <row r="6" spans="1:20" s="28" customFormat="1" ht="21" customHeight="1">
      <c r="A6" s="32"/>
      <c r="B6" s="33"/>
      <c r="C6" s="402" t="s">
        <v>28</v>
      </c>
      <c r="D6" s="398"/>
      <c r="E6" s="399"/>
      <c r="F6" s="400" t="s">
        <v>29</v>
      </c>
      <c r="G6" s="400" t="s">
        <v>30</v>
      </c>
      <c r="H6" s="394" t="s">
        <v>31</v>
      </c>
      <c r="I6" s="403" t="s">
        <v>28</v>
      </c>
      <c r="J6" s="403"/>
      <c r="K6" s="404"/>
      <c r="L6" s="405" t="s">
        <v>29</v>
      </c>
      <c r="M6" s="405" t="s">
        <v>30</v>
      </c>
      <c r="N6" s="396" t="s">
        <v>31</v>
      </c>
      <c r="O6" s="398" t="s">
        <v>28</v>
      </c>
      <c r="P6" s="398"/>
      <c r="Q6" s="399"/>
      <c r="R6" s="400" t="s">
        <v>29</v>
      </c>
      <c r="S6" s="400" t="s">
        <v>30</v>
      </c>
      <c r="T6" s="394" t="s">
        <v>31</v>
      </c>
    </row>
    <row r="7" spans="1:20" s="28" customFormat="1" ht="42.75" customHeight="1">
      <c r="A7" s="34"/>
      <c r="B7" s="35" t="s">
        <v>0</v>
      </c>
      <c r="C7" s="36" t="s">
        <v>32</v>
      </c>
      <c r="D7" s="36" t="s">
        <v>72</v>
      </c>
      <c r="E7" s="36" t="s">
        <v>33</v>
      </c>
      <c r="F7" s="401"/>
      <c r="G7" s="401"/>
      <c r="H7" s="395"/>
      <c r="I7" s="231" t="s">
        <v>32</v>
      </c>
      <c r="J7" s="231" t="s">
        <v>72</v>
      </c>
      <c r="K7" s="231" t="s">
        <v>33</v>
      </c>
      <c r="L7" s="406"/>
      <c r="M7" s="406"/>
      <c r="N7" s="397"/>
      <c r="O7" s="36" t="s">
        <v>32</v>
      </c>
      <c r="P7" s="36" t="s">
        <v>72</v>
      </c>
      <c r="Q7" s="36" t="s">
        <v>33</v>
      </c>
      <c r="R7" s="401"/>
      <c r="S7" s="401"/>
      <c r="T7" s="395"/>
    </row>
    <row r="8" spans="1:25" s="28" customFormat="1" ht="37.5" customHeight="1">
      <c r="A8" s="37"/>
      <c r="B8" s="49" t="s">
        <v>27</v>
      </c>
      <c r="C8" s="38">
        <v>3991</v>
      </c>
      <c r="D8" s="38">
        <v>943</v>
      </c>
      <c r="E8" s="38">
        <v>4934</v>
      </c>
      <c r="F8" s="39">
        <v>0</v>
      </c>
      <c r="G8" s="39">
        <v>0</v>
      </c>
      <c r="H8" s="214">
        <f>+E8+F8+G8</f>
        <v>4934</v>
      </c>
      <c r="I8" s="232">
        <f>2835+453</f>
        <v>3288</v>
      </c>
      <c r="J8" s="233">
        <v>927</v>
      </c>
      <c r="K8" s="233">
        <f aca="true" t="shared" si="0" ref="K8:K16">+I8+J8</f>
        <v>4215</v>
      </c>
      <c r="L8" s="234">
        <v>0</v>
      </c>
      <c r="M8" s="234">
        <v>0</v>
      </c>
      <c r="N8" s="235">
        <f aca="true" t="shared" si="1" ref="N8:N16">+K8+L8+M8</f>
        <v>4215</v>
      </c>
      <c r="O8" s="40">
        <f>2619+439+1</f>
        <v>3059</v>
      </c>
      <c r="P8" s="41">
        <v>930</v>
      </c>
      <c r="Q8" s="41">
        <f>+O8+P8</f>
        <v>3989</v>
      </c>
      <c r="R8" s="234">
        <v>0</v>
      </c>
      <c r="S8" s="234">
        <v>0</v>
      </c>
      <c r="T8" s="42">
        <f aca="true" t="shared" si="2" ref="T8:T16">+Q8+R8+S8</f>
        <v>3989</v>
      </c>
      <c r="W8" s="277"/>
      <c r="Y8" s="277"/>
    </row>
    <row r="9" spans="1:25" s="28" customFormat="1" ht="28.5" customHeight="1">
      <c r="A9" s="37"/>
      <c r="B9" s="43" t="s">
        <v>9</v>
      </c>
      <c r="C9" s="44">
        <v>292</v>
      </c>
      <c r="D9" s="45">
        <v>0</v>
      </c>
      <c r="E9" s="44">
        <v>292</v>
      </c>
      <c r="F9" s="45">
        <v>0</v>
      </c>
      <c r="G9" s="45">
        <v>0</v>
      </c>
      <c r="H9" s="208">
        <f aca="true" t="shared" si="3" ref="H9:H16">+E9+F9+G9</f>
        <v>292</v>
      </c>
      <c r="I9" s="236">
        <v>278</v>
      </c>
      <c r="J9" s="237">
        <v>0</v>
      </c>
      <c r="K9" s="238">
        <f t="shared" si="0"/>
        <v>278</v>
      </c>
      <c r="L9" s="237">
        <v>0</v>
      </c>
      <c r="M9" s="237">
        <v>0</v>
      </c>
      <c r="N9" s="239">
        <f t="shared" si="1"/>
        <v>278</v>
      </c>
      <c r="O9" s="46">
        <v>278</v>
      </c>
      <c r="P9" s="45"/>
      <c r="Q9" s="47">
        <f>+O9+P9</f>
        <v>278</v>
      </c>
      <c r="R9" s="237">
        <v>0</v>
      </c>
      <c r="S9" s="237">
        <v>0</v>
      </c>
      <c r="T9" s="48">
        <f t="shared" si="2"/>
        <v>278</v>
      </c>
      <c r="W9" s="277"/>
      <c r="Y9" s="277"/>
    </row>
    <row r="10" spans="1:25" s="28" customFormat="1" ht="28.5" customHeight="1">
      <c r="A10" s="37"/>
      <c r="B10" s="43" t="s">
        <v>11</v>
      </c>
      <c r="C10" s="44">
        <v>1867</v>
      </c>
      <c r="D10" s="44">
        <v>289</v>
      </c>
      <c r="E10" s="44">
        <v>2156</v>
      </c>
      <c r="F10" s="45">
        <v>0</v>
      </c>
      <c r="G10" s="45">
        <v>0</v>
      </c>
      <c r="H10" s="208">
        <f t="shared" si="3"/>
        <v>2156</v>
      </c>
      <c r="I10" s="236">
        <v>1593</v>
      </c>
      <c r="J10" s="238">
        <v>344</v>
      </c>
      <c r="K10" s="238">
        <f t="shared" si="0"/>
        <v>1937</v>
      </c>
      <c r="L10" s="237">
        <v>0</v>
      </c>
      <c r="M10" s="237">
        <v>0</v>
      </c>
      <c r="N10" s="239">
        <f t="shared" si="1"/>
        <v>1937</v>
      </c>
      <c r="O10" s="46">
        <v>1488</v>
      </c>
      <c r="P10" s="47">
        <v>334</v>
      </c>
      <c r="Q10" s="47">
        <f aca="true" t="shared" si="4" ref="Q10:Q16">+O10+P10</f>
        <v>1822</v>
      </c>
      <c r="R10" s="237">
        <v>0</v>
      </c>
      <c r="S10" s="237">
        <v>0</v>
      </c>
      <c r="T10" s="48">
        <f t="shared" si="2"/>
        <v>1822</v>
      </c>
      <c r="W10" s="277"/>
      <c r="Y10" s="277"/>
    </row>
    <row r="11" spans="1:25" s="28" customFormat="1" ht="30.75" customHeight="1">
      <c r="A11" s="37"/>
      <c r="B11" s="49" t="s">
        <v>34</v>
      </c>
      <c r="C11" s="44">
        <v>314</v>
      </c>
      <c r="D11" s="45">
        <v>0</v>
      </c>
      <c r="E11" s="44">
        <v>314</v>
      </c>
      <c r="F11" s="45">
        <v>0</v>
      </c>
      <c r="G11" s="45">
        <v>0</v>
      </c>
      <c r="H11" s="208">
        <f t="shared" si="3"/>
        <v>314</v>
      </c>
      <c r="I11" s="236">
        <v>309</v>
      </c>
      <c r="J11" s="237">
        <v>0</v>
      </c>
      <c r="K11" s="238">
        <f t="shared" si="0"/>
        <v>309</v>
      </c>
      <c r="L11" s="237">
        <v>0</v>
      </c>
      <c r="M11" s="237">
        <v>0</v>
      </c>
      <c r="N11" s="239">
        <f t="shared" si="1"/>
        <v>309</v>
      </c>
      <c r="O11" s="46">
        <v>318</v>
      </c>
      <c r="P11" s="237">
        <v>0</v>
      </c>
      <c r="Q11" s="47">
        <f t="shared" si="4"/>
        <v>318</v>
      </c>
      <c r="R11" s="237">
        <v>0</v>
      </c>
      <c r="S11" s="237">
        <v>0</v>
      </c>
      <c r="T11" s="48">
        <f t="shared" si="2"/>
        <v>318</v>
      </c>
      <c r="W11" s="277"/>
      <c r="Y11" s="277"/>
    </row>
    <row r="12" spans="1:25" s="28" customFormat="1" ht="33.75" customHeight="1">
      <c r="A12" s="37"/>
      <c r="B12" s="49" t="s">
        <v>22</v>
      </c>
      <c r="C12" s="44">
        <v>194</v>
      </c>
      <c r="D12" s="44">
        <v>77</v>
      </c>
      <c r="E12" s="44">
        <v>271</v>
      </c>
      <c r="F12" s="45">
        <v>0</v>
      </c>
      <c r="G12" s="45">
        <v>0</v>
      </c>
      <c r="H12" s="208">
        <f t="shared" si="3"/>
        <v>271</v>
      </c>
      <c r="I12" s="236">
        <v>188</v>
      </c>
      <c r="J12" s="238">
        <v>76</v>
      </c>
      <c r="K12" s="238">
        <f t="shared" si="0"/>
        <v>264</v>
      </c>
      <c r="L12" s="237">
        <v>0</v>
      </c>
      <c r="M12" s="237">
        <v>0</v>
      </c>
      <c r="N12" s="239">
        <f t="shared" si="1"/>
        <v>264</v>
      </c>
      <c r="O12" s="46">
        <v>193</v>
      </c>
      <c r="P12" s="47">
        <f>86+1</f>
        <v>87</v>
      </c>
      <c r="Q12" s="47">
        <f t="shared" si="4"/>
        <v>280</v>
      </c>
      <c r="R12" s="237">
        <v>0</v>
      </c>
      <c r="S12" s="237">
        <v>0</v>
      </c>
      <c r="T12" s="48">
        <f t="shared" si="2"/>
        <v>280</v>
      </c>
      <c r="W12" s="277"/>
      <c r="Y12" s="277"/>
    </row>
    <row r="13" spans="1:25" s="28" customFormat="1" ht="42.75" customHeight="1">
      <c r="A13" s="50"/>
      <c r="B13" s="49" t="s">
        <v>35</v>
      </c>
      <c r="C13" s="144">
        <v>26657</v>
      </c>
      <c r="D13" s="144">
        <v>2990</v>
      </c>
      <c r="E13" s="144">
        <v>29647</v>
      </c>
      <c r="F13" s="144">
        <v>2894</v>
      </c>
      <c r="G13" s="144">
        <v>7005</v>
      </c>
      <c r="H13" s="209">
        <f t="shared" si="3"/>
        <v>39546</v>
      </c>
      <c r="I13" s="240">
        <f>26962</f>
        <v>26962</v>
      </c>
      <c r="J13" s="241">
        <f>3073+7</f>
        <v>3080</v>
      </c>
      <c r="K13" s="241">
        <f t="shared" si="0"/>
        <v>30042</v>
      </c>
      <c r="L13" s="241">
        <v>2787</v>
      </c>
      <c r="M13" s="241">
        <v>6983</v>
      </c>
      <c r="N13" s="242">
        <f t="shared" si="1"/>
        <v>39812</v>
      </c>
      <c r="O13" s="145">
        <f>26734+22</f>
        <v>26756</v>
      </c>
      <c r="P13" s="146">
        <f>3220+7</f>
        <v>3227</v>
      </c>
      <c r="Q13" s="146">
        <f t="shared" si="4"/>
        <v>29983</v>
      </c>
      <c r="R13" s="146">
        <v>2719</v>
      </c>
      <c r="S13" s="146">
        <v>6859</v>
      </c>
      <c r="T13" s="147">
        <f t="shared" si="2"/>
        <v>39561</v>
      </c>
      <c r="W13" s="277"/>
      <c r="Y13" s="277"/>
    </row>
    <row r="14" spans="1:25" s="28" customFormat="1" ht="28.5" customHeight="1">
      <c r="A14" s="50"/>
      <c r="B14" s="43" t="s">
        <v>14</v>
      </c>
      <c r="C14" s="44">
        <v>10817</v>
      </c>
      <c r="D14" s="44">
        <v>3761</v>
      </c>
      <c r="E14" s="44">
        <v>14578</v>
      </c>
      <c r="F14" s="45">
        <v>0</v>
      </c>
      <c r="G14" s="45">
        <v>0</v>
      </c>
      <c r="H14" s="208">
        <f t="shared" si="3"/>
        <v>14578</v>
      </c>
      <c r="I14" s="236">
        <v>10859</v>
      </c>
      <c r="J14" s="238">
        <v>4001</v>
      </c>
      <c r="K14" s="238">
        <f t="shared" si="0"/>
        <v>14860</v>
      </c>
      <c r="L14" s="237">
        <v>0</v>
      </c>
      <c r="M14" s="237">
        <v>0</v>
      </c>
      <c r="N14" s="239">
        <f t="shared" si="1"/>
        <v>14860</v>
      </c>
      <c r="O14" s="46">
        <v>11071</v>
      </c>
      <c r="P14" s="47">
        <f>4047+5</f>
        <v>4052</v>
      </c>
      <c r="Q14" s="47">
        <f t="shared" si="4"/>
        <v>15123</v>
      </c>
      <c r="R14" s="237">
        <v>0</v>
      </c>
      <c r="S14" s="237">
        <v>0</v>
      </c>
      <c r="T14" s="48">
        <f t="shared" si="2"/>
        <v>15123</v>
      </c>
      <c r="W14" s="277"/>
      <c r="Y14" s="277"/>
    </row>
    <row r="15" spans="1:25" s="28" customFormat="1" ht="28.5" customHeight="1">
      <c r="A15" s="37"/>
      <c r="B15" s="51" t="s">
        <v>15</v>
      </c>
      <c r="C15" s="44">
        <v>10004</v>
      </c>
      <c r="D15" s="44">
        <v>1135</v>
      </c>
      <c r="E15" s="44">
        <v>11139</v>
      </c>
      <c r="F15" s="45">
        <v>0</v>
      </c>
      <c r="G15" s="45">
        <v>0</v>
      </c>
      <c r="H15" s="208">
        <f t="shared" si="3"/>
        <v>11139</v>
      </c>
      <c r="I15" s="236">
        <v>10295</v>
      </c>
      <c r="J15" s="238">
        <f>1112+2</f>
        <v>1114</v>
      </c>
      <c r="K15" s="238">
        <f t="shared" si="0"/>
        <v>11409</v>
      </c>
      <c r="L15" s="237">
        <v>0</v>
      </c>
      <c r="M15" s="237">
        <v>0</v>
      </c>
      <c r="N15" s="239">
        <f t="shared" si="1"/>
        <v>11409</v>
      </c>
      <c r="O15" s="46">
        <f>10035+38</f>
        <v>10073</v>
      </c>
      <c r="P15" s="47">
        <f>1143+1</f>
        <v>1144</v>
      </c>
      <c r="Q15" s="47">
        <f t="shared" si="4"/>
        <v>11217</v>
      </c>
      <c r="R15" s="237">
        <v>0</v>
      </c>
      <c r="S15" s="237">
        <v>0</v>
      </c>
      <c r="T15" s="48">
        <f t="shared" si="2"/>
        <v>11217</v>
      </c>
      <c r="W15" s="277"/>
      <c r="Y15" s="277"/>
    </row>
    <row r="16" spans="1:25" s="28" customFormat="1" ht="37.5" customHeight="1">
      <c r="A16" s="37"/>
      <c r="B16" s="49" t="s">
        <v>36</v>
      </c>
      <c r="C16" s="148">
        <v>206</v>
      </c>
      <c r="D16" s="148">
        <v>98</v>
      </c>
      <c r="E16" s="148">
        <v>304</v>
      </c>
      <c r="F16" s="149">
        <v>0</v>
      </c>
      <c r="G16" s="149">
        <v>0</v>
      </c>
      <c r="H16" s="210">
        <f t="shared" si="3"/>
        <v>304</v>
      </c>
      <c r="I16" s="243">
        <v>196</v>
      </c>
      <c r="J16" s="244">
        <f>106</f>
        <v>106</v>
      </c>
      <c r="K16" s="241">
        <f t="shared" si="0"/>
        <v>302</v>
      </c>
      <c r="L16" s="245">
        <v>0</v>
      </c>
      <c r="M16" s="245">
        <v>0</v>
      </c>
      <c r="N16" s="246">
        <f t="shared" si="1"/>
        <v>302</v>
      </c>
      <c r="O16" s="150">
        <v>176</v>
      </c>
      <c r="P16" s="151">
        <v>104</v>
      </c>
      <c r="Q16" s="151">
        <f t="shared" si="4"/>
        <v>280</v>
      </c>
      <c r="R16" s="237">
        <v>0</v>
      </c>
      <c r="S16" s="237">
        <v>0</v>
      </c>
      <c r="T16" s="152">
        <f t="shared" si="2"/>
        <v>280</v>
      </c>
      <c r="W16" s="277"/>
      <c r="Y16" s="277"/>
    </row>
    <row r="17" spans="1:25" s="28" customFormat="1" ht="37.5" customHeight="1">
      <c r="A17" s="52"/>
      <c r="B17" s="53" t="s">
        <v>12</v>
      </c>
      <c r="C17" s="215">
        <f>SUM(C8:C16)</f>
        <v>54342</v>
      </c>
      <c r="D17" s="215">
        <f aca="true" t="shared" si="5" ref="D17:T17">SUM(D8:D16)</f>
        <v>9293</v>
      </c>
      <c r="E17" s="215">
        <f t="shared" si="5"/>
        <v>63635</v>
      </c>
      <c r="F17" s="215">
        <f t="shared" si="5"/>
        <v>2894</v>
      </c>
      <c r="G17" s="215">
        <f t="shared" si="5"/>
        <v>7005</v>
      </c>
      <c r="H17" s="211">
        <f t="shared" si="5"/>
        <v>73534</v>
      </c>
      <c r="I17" s="247">
        <f t="shared" si="5"/>
        <v>53968</v>
      </c>
      <c r="J17" s="248">
        <f t="shared" si="5"/>
        <v>9648</v>
      </c>
      <c r="K17" s="248">
        <f t="shared" si="5"/>
        <v>63616</v>
      </c>
      <c r="L17" s="248">
        <f t="shared" si="5"/>
        <v>2787</v>
      </c>
      <c r="M17" s="248">
        <f t="shared" si="5"/>
        <v>6983</v>
      </c>
      <c r="N17" s="249">
        <f t="shared" si="5"/>
        <v>73386</v>
      </c>
      <c r="O17" s="54">
        <f t="shared" si="5"/>
        <v>53412</v>
      </c>
      <c r="P17" s="54">
        <f t="shared" si="5"/>
        <v>9878</v>
      </c>
      <c r="Q17" s="54">
        <f t="shared" si="5"/>
        <v>63290</v>
      </c>
      <c r="R17" s="54">
        <f t="shared" si="5"/>
        <v>2719</v>
      </c>
      <c r="S17" s="54">
        <f t="shared" si="5"/>
        <v>6859</v>
      </c>
      <c r="T17" s="154">
        <f t="shared" si="5"/>
        <v>72868</v>
      </c>
      <c r="W17" s="277"/>
      <c r="X17" s="277"/>
      <c r="Y17" s="277"/>
    </row>
    <row r="18" spans="1:20" s="28" customFormat="1" ht="11.25" customHeight="1">
      <c r="A18" s="57"/>
      <c r="B18" s="12"/>
      <c r="C18" s="58"/>
      <c r="D18" s="58"/>
      <c r="E18" s="58"/>
      <c r="F18" s="58"/>
      <c r="G18" s="58"/>
      <c r="H18" s="59"/>
      <c r="I18" s="250"/>
      <c r="J18" s="250"/>
      <c r="K18" s="250"/>
      <c r="L18" s="250"/>
      <c r="M18" s="250"/>
      <c r="N18" s="251"/>
      <c r="O18" s="60"/>
      <c r="P18" s="60"/>
      <c r="Q18" s="60"/>
      <c r="R18" s="60"/>
      <c r="S18" s="60"/>
      <c r="T18" s="61"/>
    </row>
    <row r="19" spans="1:22" s="28" customFormat="1" ht="13.5" customHeight="1">
      <c r="A19" s="62"/>
      <c r="B19" s="28" t="s">
        <v>68</v>
      </c>
      <c r="H19" s="29"/>
      <c r="I19" s="229"/>
      <c r="J19" s="229"/>
      <c r="K19" s="229"/>
      <c r="L19" s="229"/>
      <c r="M19" s="229"/>
      <c r="N19" s="230"/>
      <c r="T19" s="206"/>
      <c r="V19" s="277"/>
    </row>
    <row r="20" spans="1:20" s="28" customFormat="1" ht="19.5" customHeight="1">
      <c r="A20" s="62"/>
      <c r="B20" s="28" t="s">
        <v>71</v>
      </c>
      <c r="H20" s="29"/>
      <c r="I20" s="229"/>
      <c r="J20" s="229"/>
      <c r="K20" s="229"/>
      <c r="L20" s="229"/>
      <c r="M20" s="229"/>
      <c r="N20" s="252"/>
      <c r="T20" s="29"/>
    </row>
    <row r="21" spans="1:20" s="28" customFormat="1" ht="15.75">
      <c r="A21" s="62"/>
      <c r="H21" s="29"/>
      <c r="I21" s="229"/>
      <c r="J21" s="229"/>
      <c r="K21" s="229"/>
      <c r="L21" s="229"/>
      <c r="M21" s="229"/>
      <c r="N21" s="230"/>
      <c r="T21" s="29"/>
    </row>
    <row r="22" spans="8:20" s="28" customFormat="1" ht="12.75">
      <c r="H22" s="29"/>
      <c r="I22" s="229"/>
      <c r="J22" s="229"/>
      <c r="K22" s="229"/>
      <c r="L22" s="229"/>
      <c r="M22" s="229"/>
      <c r="N22" s="230"/>
      <c r="T22" s="29"/>
    </row>
    <row r="23" spans="8:20" s="28" customFormat="1" ht="12.75">
      <c r="H23" s="29"/>
      <c r="I23" s="229"/>
      <c r="J23" s="229"/>
      <c r="K23" s="229"/>
      <c r="L23" s="229"/>
      <c r="M23" s="229"/>
      <c r="N23" s="230"/>
      <c r="T23" s="29"/>
    </row>
    <row r="24" spans="8:20" s="28" customFormat="1" ht="12.75">
      <c r="H24" s="29"/>
      <c r="I24" s="229"/>
      <c r="J24" s="229"/>
      <c r="K24" s="229"/>
      <c r="L24" s="229"/>
      <c r="M24" s="229"/>
      <c r="N24" s="230"/>
      <c r="T24" s="29"/>
    </row>
    <row r="25" spans="8:20" s="28" customFormat="1" ht="12.75">
      <c r="H25" s="29"/>
      <c r="I25" s="229"/>
      <c r="J25" s="229"/>
      <c r="K25" s="229"/>
      <c r="L25" s="229"/>
      <c r="M25" s="229"/>
      <c r="N25" s="230"/>
      <c r="T25" s="29"/>
    </row>
    <row r="26" spans="8:20" s="28" customFormat="1" ht="12.75">
      <c r="H26" s="29"/>
      <c r="I26" s="229"/>
      <c r="J26" s="229"/>
      <c r="K26" s="229"/>
      <c r="L26" s="229"/>
      <c r="M26" s="229"/>
      <c r="N26" s="230"/>
      <c r="T26" s="29"/>
    </row>
    <row r="27" spans="8:20" s="28" customFormat="1" ht="12.75">
      <c r="H27" s="29"/>
      <c r="I27" s="229"/>
      <c r="J27" s="229"/>
      <c r="K27" s="229"/>
      <c r="L27" s="229"/>
      <c r="M27" s="229"/>
      <c r="N27" s="230"/>
      <c r="T27" s="29"/>
    </row>
    <row r="28" spans="8:20" s="28" customFormat="1" ht="12.75">
      <c r="H28" s="29"/>
      <c r="I28" s="229"/>
      <c r="J28" s="229"/>
      <c r="K28" s="229"/>
      <c r="L28" s="229"/>
      <c r="M28" s="229"/>
      <c r="N28" s="230"/>
      <c r="T28" s="29"/>
    </row>
    <row r="29" spans="8:20" s="28" customFormat="1" ht="12.75">
      <c r="H29" s="29"/>
      <c r="I29" s="229"/>
      <c r="J29" s="229"/>
      <c r="K29" s="229"/>
      <c r="L29" s="229"/>
      <c r="M29" s="229"/>
      <c r="N29" s="230"/>
      <c r="T29" s="29"/>
    </row>
    <row r="30" spans="8:20" s="28" customFormat="1" ht="12.75">
      <c r="H30" s="29"/>
      <c r="I30" s="229"/>
      <c r="J30" s="229"/>
      <c r="K30" s="229"/>
      <c r="L30" s="229"/>
      <c r="M30" s="229"/>
      <c r="N30" s="230"/>
      <c r="T30" s="29"/>
    </row>
    <row r="31" spans="8:20" s="28" customFormat="1" ht="12.75">
      <c r="H31" s="29"/>
      <c r="I31" s="229"/>
      <c r="J31" s="229"/>
      <c r="K31" s="229"/>
      <c r="L31" s="229"/>
      <c r="M31" s="229"/>
      <c r="N31" s="230"/>
      <c r="T31" s="29"/>
    </row>
    <row r="32" spans="8:20" s="28" customFormat="1" ht="12.75">
      <c r="H32" s="29"/>
      <c r="I32" s="229"/>
      <c r="J32" s="229"/>
      <c r="K32" s="229"/>
      <c r="L32" s="229"/>
      <c r="M32" s="229"/>
      <c r="N32" s="230"/>
      <c r="T32" s="29"/>
    </row>
    <row r="33" spans="8:20" s="28" customFormat="1" ht="12.75">
      <c r="H33" s="29"/>
      <c r="I33" s="229"/>
      <c r="J33" s="229"/>
      <c r="K33" s="229"/>
      <c r="L33" s="229"/>
      <c r="M33" s="229"/>
      <c r="N33" s="230"/>
      <c r="T33" s="29"/>
    </row>
    <row r="34" spans="8:20" s="28" customFormat="1" ht="12.75">
      <c r="H34" s="29"/>
      <c r="I34" s="229"/>
      <c r="J34" s="229"/>
      <c r="K34" s="229"/>
      <c r="L34" s="229"/>
      <c r="M34" s="229"/>
      <c r="N34" s="230"/>
      <c r="T34" s="29"/>
    </row>
    <row r="35" spans="8:20" s="28" customFormat="1" ht="12.75">
      <c r="H35" s="29"/>
      <c r="I35" s="229"/>
      <c r="J35" s="229"/>
      <c r="K35" s="229"/>
      <c r="L35" s="229"/>
      <c r="M35" s="229"/>
      <c r="N35" s="230"/>
      <c r="T35" s="29"/>
    </row>
    <row r="36" spans="8:20" s="28" customFormat="1" ht="12.75">
      <c r="H36" s="29"/>
      <c r="I36" s="229"/>
      <c r="J36" s="229"/>
      <c r="K36" s="229"/>
      <c r="L36" s="229"/>
      <c r="M36" s="229"/>
      <c r="N36" s="230"/>
      <c r="T36" s="29"/>
    </row>
    <row r="37" spans="8:20" s="28" customFormat="1" ht="12.75">
      <c r="H37" s="29"/>
      <c r="I37" s="229"/>
      <c r="J37" s="229"/>
      <c r="K37" s="229"/>
      <c r="L37" s="229"/>
      <c r="M37" s="229"/>
      <c r="N37" s="230"/>
      <c r="T37" s="29"/>
    </row>
    <row r="38" spans="8:20" s="28" customFormat="1" ht="12.75">
      <c r="H38" s="29"/>
      <c r="I38" s="229"/>
      <c r="J38" s="229"/>
      <c r="K38" s="229"/>
      <c r="L38" s="229"/>
      <c r="M38" s="229"/>
      <c r="N38" s="230"/>
      <c r="T38" s="29"/>
    </row>
    <row r="39" spans="8:20" s="28" customFormat="1" ht="12.75">
      <c r="H39" s="29"/>
      <c r="I39" s="229"/>
      <c r="J39" s="229"/>
      <c r="K39" s="229"/>
      <c r="L39" s="229"/>
      <c r="M39" s="229"/>
      <c r="N39" s="230"/>
      <c r="T39" s="29"/>
    </row>
    <row r="40" spans="8:20" s="28" customFormat="1" ht="12.75">
      <c r="H40" s="29"/>
      <c r="I40" s="229"/>
      <c r="J40" s="229"/>
      <c r="K40" s="229"/>
      <c r="L40" s="229"/>
      <c r="M40" s="229"/>
      <c r="N40" s="230"/>
      <c r="T40" s="29"/>
    </row>
    <row r="41" spans="8:20" s="28" customFormat="1" ht="12.75">
      <c r="H41" s="29"/>
      <c r="I41" s="229"/>
      <c r="J41" s="229"/>
      <c r="K41" s="229"/>
      <c r="L41" s="229"/>
      <c r="M41" s="229"/>
      <c r="N41" s="230"/>
      <c r="T41" s="29"/>
    </row>
    <row r="42" spans="8:20" s="28" customFormat="1" ht="12.75">
      <c r="H42" s="29"/>
      <c r="I42" s="229"/>
      <c r="J42" s="229"/>
      <c r="K42" s="229"/>
      <c r="L42" s="229"/>
      <c r="M42" s="229"/>
      <c r="N42" s="230"/>
      <c r="T42" s="29"/>
    </row>
    <row r="43" spans="8:20" s="28" customFormat="1" ht="12.75">
      <c r="H43" s="29"/>
      <c r="I43" s="229"/>
      <c r="J43" s="229"/>
      <c r="K43" s="229"/>
      <c r="L43" s="229"/>
      <c r="M43" s="229"/>
      <c r="N43" s="230"/>
      <c r="T43" s="29"/>
    </row>
    <row r="44" spans="8:20" s="28" customFormat="1" ht="12.75">
      <c r="H44" s="29"/>
      <c r="I44" s="229"/>
      <c r="J44" s="229"/>
      <c r="K44" s="229"/>
      <c r="L44" s="229"/>
      <c r="M44" s="229"/>
      <c r="N44" s="230"/>
      <c r="T44" s="29"/>
    </row>
    <row r="45" spans="8:20" s="28" customFormat="1" ht="12.75">
      <c r="H45" s="29"/>
      <c r="I45" s="229"/>
      <c r="J45" s="229"/>
      <c r="K45" s="229"/>
      <c r="L45" s="229"/>
      <c r="M45" s="229"/>
      <c r="N45" s="230"/>
      <c r="T45" s="29"/>
    </row>
    <row r="46" spans="8:20" s="28" customFormat="1" ht="12.75">
      <c r="H46" s="29"/>
      <c r="I46" s="229"/>
      <c r="J46" s="229"/>
      <c r="K46" s="229"/>
      <c r="L46" s="229"/>
      <c r="M46" s="229"/>
      <c r="N46" s="230"/>
      <c r="T46" s="29"/>
    </row>
    <row r="47" spans="8:20" s="28" customFormat="1" ht="12.75">
      <c r="H47" s="29"/>
      <c r="I47" s="229"/>
      <c r="J47" s="229"/>
      <c r="K47" s="229"/>
      <c r="L47" s="229"/>
      <c r="M47" s="229"/>
      <c r="N47" s="230"/>
      <c r="T47" s="29"/>
    </row>
    <row r="48" spans="8:20" s="28" customFormat="1" ht="12.75">
      <c r="H48" s="29"/>
      <c r="I48" s="229"/>
      <c r="J48" s="229"/>
      <c r="K48" s="229"/>
      <c r="L48" s="229"/>
      <c r="M48" s="229"/>
      <c r="N48" s="230"/>
      <c r="T48" s="29"/>
    </row>
    <row r="49" spans="8:20" s="28" customFormat="1" ht="12.75">
      <c r="H49" s="29"/>
      <c r="I49" s="229"/>
      <c r="J49" s="229"/>
      <c r="K49" s="229"/>
      <c r="L49" s="229"/>
      <c r="M49" s="229"/>
      <c r="N49" s="230"/>
      <c r="T49" s="29"/>
    </row>
    <row r="50" spans="8:20" s="28" customFormat="1" ht="12.75">
      <c r="H50" s="29"/>
      <c r="I50" s="229"/>
      <c r="J50" s="229"/>
      <c r="K50" s="229"/>
      <c r="L50" s="229"/>
      <c r="M50" s="229"/>
      <c r="N50" s="230"/>
      <c r="T50" s="29"/>
    </row>
    <row r="51" spans="8:20" s="28" customFormat="1" ht="12.75">
      <c r="H51" s="29"/>
      <c r="I51" s="229"/>
      <c r="J51" s="229"/>
      <c r="K51" s="229"/>
      <c r="L51" s="229"/>
      <c r="M51" s="229"/>
      <c r="N51" s="230"/>
      <c r="T51" s="29"/>
    </row>
    <row r="52" spans="8:20" s="28" customFormat="1" ht="12.75">
      <c r="H52" s="29"/>
      <c r="I52" s="229"/>
      <c r="J52" s="229"/>
      <c r="K52" s="229"/>
      <c r="L52" s="229"/>
      <c r="M52" s="229"/>
      <c r="N52" s="230"/>
      <c r="T52" s="29"/>
    </row>
    <row r="53" spans="8:20" s="28" customFormat="1" ht="12.75">
      <c r="H53" s="29"/>
      <c r="I53" s="229"/>
      <c r="J53" s="229"/>
      <c r="K53" s="229"/>
      <c r="L53" s="229"/>
      <c r="M53" s="229"/>
      <c r="N53" s="230"/>
      <c r="T53" s="29"/>
    </row>
    <row r="54" spans="8:20" s="28" customFormat="1" ht="12.75">
      <c r="H54" s="29"/>
      <c r="I54" s="229"/>
      <c r="J54" s="229"/>
      <c r="K54" s="229"/>
      <c r="L54" s="229"/>
      <c r="M54" s="229"/>
      <c r="N54" s="230"/>
      <c r="T54" s="29"/>
    </row>
    <row r="55" spans="8:20" s="28" customFormat="1" ht="12.75">
      <c r="H55" s="29"/>
      <c r="I55" s="229"/>
      <c r="J55" s="229"/>
      <c r="K55" s="229"/>
      <c r="L55" s="229"/>
      <c r="M55" s="229"/>
      <c r="N55" s="230"/>
      <c r="T55" s="29"/>
    </row>
    <row r="56" spans="8:20" s="28" customFormat="1" ht="12.75">
      <c r="H56" s="29"/>
      <c r="I56" s="229"/>
      <c r="J56" s="229"/>
      <c r="K56" s="229"/>
      <c r="L56" s="229"/>
      <c r="M56" s="229"/>
      <c r="N56" s="230"/>
      <c r="T56" s="29"/>
    </row>
    <row r="57" spans="8:20" s="28" customFormat="1" ht="12.75">
      <c r="H57" s="29"/>
      <c r="I57" s="229"/>
      <c r="J57" s="229"/>
      <c r="K57" s="229"/>
      <c r="L57" s="229"/>
      <c r="M57" s="229"/>
      <c r="N57" s="230"/>
      <c r="T57" s="29"/>
    </row>
    <row r="58" spans="8:20" s="28" customFormat="1" ht="12.75">
      <c r="H58" s="29"/>
      <c r="I58" s="229"/>
      <c r="J58" s="229"/>
      <c r="K58" s="229"/>
      <c r="L58" s="229"/>
      <c r="M58" s="229"/>
      <c r="N58" s="230"/>
      <c r="T58" s="29"/>
    </row>
    <row r="59" spans="8:20" s="28" customFormat="1" ht="12.75">
      <c r="H59" s="29"/>
      <c r="I59" s="229"/>
      <c r="J59" s="229"/>
      <c r="K59" s="229"/>
      <c r="L59" s="229"/>
      <c r="M59" s="229"/>
      <c r="N59" s="230"/>
      <c r="T59" s="29"/>
    </row>
    <row r="60" spans="8:20" s="28" customFormat="1" ht="12.75">
      <c r="H60" s="29"/>
      <c r="I60" s="229"/>
      <c r="J60" s="229"/>
      <c r="K60" s="229"/>
      <c r="L60" s="229"/>
      <c r="M60" s="229"/>
      <c r="N60" s="230"/>
      <c r="T60" s="29"/>
    </row>
    <row r="61" spans="8:20" s="28" customFormat="1" ht="12.75">
      <c r="H61" s="29"/>
      <c r="I61" s="229"/>
      <c r="J61" s="229"/>
      <c r="K61" s="229"/>
      <c r="L61" s="229"/>
      <c r="M61" s="229"/>
      <c r="N61" s="230"/>
      <c r="T61" s="29"/>
    </row>
    <row r="62" spans="8:20" s="28" customFormat="1" ht="12.75">
      <c r="H62" s="29"/>
      <c r="I62" s="229"/>
      <c r="J62" s="229"/>
      <c r="K62" s="229"/>
      <c r="L62" s="229"/>
      <c r="M62" s="229"/>
      <c r="N62" s="230"/>
      <c r="T62" s="29"/>
    </row>
    <row r="63" spans="8:20" s="28" customFormat="1" ht="12.75">
      <c r="H63" s="29"/>
      <c r="I63" s="229"/>
      <c r="J63" s="229"/>
      <c r="K63" s="229"/>
      <c r="L63" s="229"/>
      <c r="M63" s="229"/>
      <c r="N63" s="230"/>
      <c r="T63" s="29"/>
    </row>
    <row r="64" spans="8:20" s="28" customFormat="1" ht="12.75">
      <c r="H64" s="29"/>
      <c r="I64" s="229"/>
      <c r="J64" s="229"/>
      <c r="K64" s="229"/>
      <c r="L64" s="229"/>
      <c r="M64" s="229"/>
      <c r="N64" s="230"/>
      <c r="T64" s="29"/>
    </row>
    <row r="65" spans="8:20" s="28" customFormat="1" ht="12.75">
      <c r="H65" s="29"/>
      <c r="I65" s="229"/>
      <c r="J65" s="229"/>
      <c r="K65" s="229"/>
      <c r="L65" s="229"/>
      <c r="M65" s="229"/>
      <c r="N65" s="230"/>
      <c r="T65" s="29"/>
    </row>
    <row r="66" spans="8:20" s="28" customFormat="1" ht="12.75">
      <c r="H66" s="29"/>
      <c r="I66" s="229"/>
      <c r="J66" s="229"/>
      <c r="K66" s="229"/>
      <c r="L66" s="229"/>
      <c r="M66" s="229"/>
      <c r="N66" s="230"/>
      <c r="T66" s="29"/>
    </row>
    <row r="67" spans="8:20" s="28" customFormat="1" ht="12.75">
      <c r="H67" s="29"/>
      <c r="I67" s="229"/>
      <c r="J67" s="229"/>
      <c r="K67" s="229"/>
      <c r="L67" s="229"/>
      <c r="M67" s="229"/>
      <c r="N67" s="230"/>
      <c r="T67" s="29"/>
    </row>
    <row r="68" spans="8:20" s="28" customFormat="1" ht="12.75">
      <c r="H68" s="29"/>
      <c r="I68" s="229"/>
      <c r="J68" s="229"/>
      <c r="K68" s="229"/>
      <c r="L68" s="229"/>
      <c r="M68" s="229"/>
      <c r="N68" s="230"/>
      <c r="T68" s="29"/>
    </row>
    <row r="69" spans="8:20" s="28" customFormat="1" ht="12.75">
      <c r="H69" s="29"/>
      <c r="I69" s="229"/>
      <c r="J69" s="229"/>
      <c r="K69" s="229"/>
      <c r="L69" s="229"/>
      <c r="M69" s="229"/>
      <c r="N69" s="230"/>
      <c r="T69" s="29"/>
    </row>
    <row r="70" spans="8:20" s="28" customFormat="1" ht="12.75">
      <c r="H70" s="29"/>
      <c r="I70" s="229"/>
      <c r="J70" s="229"/>
      <c r="K70" s="229"/>
      <c r="L70" s="229"/>
      <c r="M70" s="229"/>
      <c r="N70" s="230"/>
      <c r="T70" s="29"/>
    </row>
    <row r="71" spans="8:20" s="28" customFormat="1" ht="12.75">
      <c r="H71" s="29"/>
      <c r="I71" s="229"/>
      <c r="J71" s="229"/>
      <c r="K71" s="229"/>
      <c r="L71" s="229"/>
      <c r="M71" s="229"/>
      <c r="N71" s="230"/>
      <c r="T71" s="29"/>
    </row>
    <row r="72" spans="8:20" s="28" customFormat="1" ht="12.75">
      <c r="H72" s="29"/>
      <c r="I72" s="229"/>
      <c r="J72" s="229"/>
      <c r="K72" s="229"/>
      <c r="L72" s="229"/>
      <c r="M72" s="229"/>
      <c r="N72" s="230"/>
      <c r="T72" s="29"/>
    </row>
    <row r="73" spans="8:20" s="28" customFormat="1" ht="12.75">
      <c r="H73" s="29"/>
      <c r="I73" s="229"/>
      <c r="J73" s="229"/>
      <c r="K73" s="229"/>
      <c r="L73" s="229"/>
      <c r="M73" s="229"/>
      <c r="N73" s="230"/>
      <c r="T73" s="29"/>
    </row>
    <row r="74" spans="8:20" s="28" customFormat="1" ht="12.75">
      <c r="H74" s="29"/>
      <c r="I74" s="229"/>
      <c r="J74" s="229"/>
      <c r="K74" s="229"/>
      <c r="L74" s="229"/>
      <c r="M74" s="229"/>
      <c r="N74" s="230"/>
      <c r="T74" s="29"/>
    </row>
    <row r="75" spans="8:20" s="28" customFormat="1" ht="12.75">
      <c r="H75" s="29"/>
      <c r="I75" s="229"/>
      <c r="J75" s="229"/>
      <c r="K75" s="229"/>
      <c r="L75" s="229"/>
      <c r="M75" s="229"/>
      <c r="N75" s="230"/>
      <c r="T75" s="29"/>
    </row>
    <row r="76" spans="8:20" s="28" customFormat="1" ht="12.75">
      <c r="H76" s="29"/>
      <c r="I76" s="229"/>
      <c r="J76" s="229"/>
      <c r="K76" s="229"/>
      <c r="L76" s="229"/>
      <c r="M76" s="229"/>
      <c r="N76" s="230"/>
      <c r="T76" s="29"/>
    </row>
    <row r="77" spans="8:20" s="28" customFormat="1" ht="12.75">
      <c r="H77" s="29"/>
      <c r="I77" s="229"/>
      <c r="J77" s="229"/>
      <c r="K77" s="229"/>
      <c r="L77" s="229"/>
      <c r="M77" s="229"/>
      <c r="N77" s="230"/>
      <c r="T77" s="29"/>
    </row>
    <row r="78" spans="8:20" s="28" customFormat="1" ht="12.75">
      <c r="H78" s="29"/>
      <c r="I78" s="229"/>
      <c r="J78" s="229"/>
      <c r="K78" s="229"/>
      <c r="L78" s="229"/>
      <c r="M78" s="229"/>
      <c r="N78" s="230"/>
      <c r="T78" s="29"/>
    </row>
    <row r="79" spans="8:20" s="28" customFormat="1" ht="12.75">
      <c r="H79" s="29"/>
      <c r="I79" s="229"/>
      <c r="J79" s="229"/>
      <c r="K79" s="229"/>
      <c r="L79" s="229"/>
      <c r="M79" s="229"/>
      <c r="N79" s="230"/>
      <c r="T79" s="29"/>
    </row>
    <row r="80" spans="8:20" s="28" customFormat="1" ht="12.75">
      <c r="H80" s="29"/>
      <c r="I80" s="229"/>
      <c r="J80" s="229"/>
      <c r="K80" s="229"/>
      <c r="L80" s="229"/>
      <c r="M80" s="229"/>
      <c r="N80" s="230"/>
      <c r="T80" s="29"/>
    </row>
    <row r="81" spans="8:20" s="28" customFormat="1" ht="12.75">
      <c r="H81" s="29"/>
      <c r="I81" s="229"/>
      <c r="J81" s="229"/>
      <c r="K81" s="229"/>
      <c r="L81" s="229"/>
      <c r="M81" s="229"/>
      <c r="N81" s="230"/>
      <c r="T81" s="29"/>
    </row>
    <row r="82" spans="8:20" s="28" customFormat="1" ht="12.75">
      <c r="H82" s="29"/>
      <c r="I82" s="229"/>
      <c r="J82" s="229"/>
      <c r="K82" s="229"/>
      <c r="L82" s="229"/>
      <c r="M82" s="229"/>
      <c r="N82" s="230"/>
      <c r="T82" s="29"/>
    </row>
    <row r="83" spans="8:20" s="28" customFormat="1" ht="12.75">
      <c r="H83" s="29"/>
      <c r="I83" s="229"/>
      <c r="J83" s="229"/>
      <c r="K83" s="229"/>
      <c r="L83" s="229"/>
      <c r="M83" s="229"/>
      <c r="N83" s="230"/>
      <c r="T83" s="29"/>
    </row>
    <row r="84" spans="8:20" s="28" customFormat="1" ht="12.75">
      <c r="H84" s="29"/>
      <c r="I84" s="229"/>
      <c r="J84" s="229"/>
      <c r="K84" s="229"/>
      <c r="L84" s="229"/>
      <c r="M84" s="229"/>
      <c r="N84" s="230"/>
      <c r="T84" s="29"/>
    </row>
    <row r="85" spans="8:20" s="28" customFormat="1" ht="12.75">
      <c r="H85" s="29"/>
      <c r="I85" s="229"/>
      <c r="J85" s="229"/>
      <c r="K85" s="229"/>
      <c r="L85" s="229"/>
      <c r="M85" s="229"/>
      <c r="N85" s="230"/>
      <c r="T85" s="29"/>
    </row>
    <row r="86" spans="8:20" s="28" customFormat="1" ht="12.75">
      <c r="H86" s="29"/>
      <c r="I86" s="229"/>
      <c r="J86" s="229"/>
      <c r="K86" s="229"/>
      <c r="L86" s="229"/>
      <c r="M86" s="229"/>
      <c r="N86" s="230"/>
      <c r="T86" s="29"/>
    </row>
    <row r="87" spans="8:20" s="28" customFormat="1" ht="12.75">
      <c r="H87" s="29"/>
      <c r="I87" s="229"/>
      <c r="J87" s="229"/>
      <c r="K87" s="229"/>
      <c r="L87" s="229"/>
      <c r="M87" s="229"/>
      <c r="N87" s="230"/>
      <c r="T87" s="29"/>
    </row>
  </sheetData>
  <sheetProtection/>
  <mergeCells count="15">
    <mergeCell ref="G6:G7"/>
    <mergeCell ref="H6:H7"/>
    <mergeCell ref="I6:K6"/>
    <mergeCell ref="L6:L7"/>
    <mergeCell ref="M6:M7"/>
    <mergeCell ref="T6:T7"/>
    <mergeCell ref="N6:N7"/>
    <mergeCell ref="O6:Q6"/>
    <mergeCell ref="R6:R7"/>
    <mergeCell ref="S6:S7"/>
    <mergeCell ref="C5:H5"/>
    <mergeCell ref="I5:N5"/>
    <mergeCell ref="O5:T5"/>
    <mergeCell ref="C6:E6"/>
    <mergeCell ref="F6:F7"/>
  </mergeCell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0.9921875" style="63" customWidth="1"/>
    <col min="2" max="2" width="18.421875" style="63" customWidth="1"/>
    <col min="3" max="3" width="7.421875" style="63" customWidth="1"/>
    <col min="4" max="4" width="6.28125" style="63" customWidth="1"/>
    <col min="5" max="5" width="7.57421875" style="63" customWidth="1"/>
    <col min="6" max="6" width="6.28125" style="63" customWidth="1"/>
    <col min="7" max="7" width="6.7109375" style="63" customWidth="1"/>
    <col min="8" max="8" width="6.7109375" style="64" customWidth="1"/>
    <col min="9" max="9" width="7.8515625" style="63" customWidth="1"/>
    <col min="10" max="10" width="6.28125" style="63" customWidth="1"/>
    <col min="11" max="11" width="7.140625" style="63" customWidth="1"/>
    <col min="12" max="12" width="6.421875" style="63" customWidth="1"/>
    <col min="13" max="13" width="6.140625" style="63" customWidth="1"/>
    <col min="14" max="14" width="7.8515625" style="64" customWidth="1"/>
    <col min="15" max="15" width="7.8515625" style="63" customWidth="1"/>
    <col min="16" max="16" width="6.28125" style="63" customWidth="1"/>
    <col min="17" max="17" width="7.140625" style="63" customWidth="1"/>
    <col min="18" max="18" width="6.140625" style="63" customWidth="1"/>
    <col min="19" max="19" width="6.28125" style="63" customWidth="1"/>
    <col min="20" max="20" width="7.421875" style="64" customWidth="1"/>
    <col min="21" max="21" width="3.421875" style="63" customWidth="1"/>
    <col min="22" max="16384" width="9.140625" style="63" customWidth="1"/>
  </cols>
  <sheetData>
    <row r="1" spans="1:20" ht="18" customHeight="1">
      <c r="A1" s="366" t="s">
        <v>80</v>
      </c>
      <c r="B1" s="25"/>
      <c r="H1" s="26"/>
      <c r="N1" s="26"/>
      <c r="T1" s="26"/>
    </row>
    <row r="2" spans="1:20" s="28" customFormat="1" ht="24.75" customHeight="1">
      <c r="A2"/>
      <c r="B2" s="27" t="s">
        <v>3</v>
      </c>
      <c r="H2" s="29"/>
      <c r="N2" s="29"/>
      <c r="T2" s="29"/>
    </row>
    <row r="3" spans="1:20" s="28" customFormat="1" ht="6" customHeight="1">
      <c r="A3"/>
      <c r="H3" s="29"/>
      <c r="N3" s="29"/>
      <c r="T3" s="29"/>
    </row>
    <row r="4" spans="1:20" s="28" customFormat="1" ht="21" customHeight="1">
      <c r="A4" s="30"/>
      <c r="B4" s="31"/>
      <c r="C4" s="402" t="s">
        <v>76</v>
      </c>
      <c r="D4" s="398"/>
      <c r="E4" s="398"/>
      <c r="F4" s="398"/>
      <c r="G4" s="398"/>
      <c r="H4" s="399"/>
      <c r="I4" s="398" t="s">
        <v>81</v>
      </c>
      <c r="J4" s="398"/>
      <c r="K4" s="398"/>
      <c r="L4" s="398"/>
      <c r="M4" s="398"/>
      <c r="N4" s="399"/>
      <c r="O4" s="398" t="s">
        <v>82</v>
      </c>
      <c r="P4" s="398"/>
      <c r="Q4" s="398"/>
      <c r="R4" s="398"/>
      <c r="S4" s="398"/>
      <c r="T4" s="399"/>
    </row>
    <row r="5" spans="1:20" s="28" customFormat="1" ht="21" customHeight="1">
      <c r="A5" s="32"/>
      <c r="B5" s="33"/>
      <c r="C5" s="402" t="s">
        <v>28</v>
      </c>
      <c r="D5" s="398"/>
      <c r="E5" s="399"/>
      <c r="F5" s="400" t="s">
        <v>29</v>
      </c>
      <c r="G5" s="400" t="s">
        <v>30</v>
      </c>
      <c r="H5" s="394" t="s">
        <v>31</v>
      </c>
      <c r="I5" s="398" t="s">
        <v>28</v>
      </c>
      <c r="J5" s="398"/>
      <c r="K5" s="399"/>
      <c r="L5" s="400" t="s">
        <v>29</v>
      </c>
      <c r="M5" s="400" t="s">
        <v>30</v>
      </c>
      <c r="N5" s="394" t="s">
        <v>31</v>
      </c>
      <c r="O5" s="398" t="s">
        <v>28</v>
      </c>
      <c r="P5" s="398"/>
      <c r="Q5" s="399"/>
      <c r="R5" s="400" t="s">
        <v>29</v>
      </c>
      <c r="S5" s="400" t="s">
        <v>30</v>
      </c>
      <c r="T5" s="394" t="s">
        <v>31</v>
      </c>
    </row>
    <row r="6" spans="1:20" s="28" customFormat="1" ht="45" customHeight="1">
      <c r="A6" s="34"/>
      <c r="B6" s="35" t="s">
        <v>0</v>
      </c>
      <c r="C6" s="36" t="s">
        <v>32</v>
      </c>
      <c r="D6" s="36" t="s">
        <v>72</v>
      </c>
      <c r="E6" s="36" t="s">
        <v>33</v>
      </c>
      <c r="F6" s="408"/>
      <c r="G6" s="408"/>
      <c r="H6" s="407"/>
      <c r="I6" s="36" t="s">
        <v>32</v>
      </c>
      <c r="J6" s="36" t="s">
        <v>72</v>
      </c>
      <c r="K6" s="36" t="s">
        <v>33</v>
      </c>
      <c r="L6" s="408"/>
      <c r="M6" s="408"/>
      <c r="N6" s="407"/>
      <c r="O6" s="36" t="s">
        <v>32</v>
      </c>
      <c r="P6" s="36" t="s">
        <v>72</v>
      </c>
      <c r="Q6" s="36" t="s">
        <v>33</v>
      </c>
      <c r="R6" s="408"/>
      <c r="S6" s="408"/>
      <c r="T6" s="407"/>
    </row>
    <row r="7" spans="1:20" s="28" customFormat="1" ht="39.75" customHeight="1">
      <c r="A7" s="37"/>
      <c r="B7" s="49" t="s">
        <v>27</v>
      </c>
      <c r="C7" s="192">
        <v>3704</v>
      </c>
      <c r="D7" s="193">
        <v>788</v>
      </c>
      <c r="E7" s="193">
        <f>+C7+D7</f>
        <v>4492</v>
      </c>
      <c r="F7" s="191">
        <v>0</v>
      </c>
      <c r="G7" s="191">
        <v>0</v>
      </c>
      <c r="H7" s="207">
        <f>SUM(E7:G7)</f>
        <v>4492</v>
      </c>
      <c r="I7" s="255">
        <f>2616+394</f>
        <v>3010</v>
      </c>
      <c r="J7" s="256">
        <v>772</v>
      </c>
      <c r="K7" s="256">
        <f>SUM(I7:J7)</f>
        <v>3782</v>
      </c>
      <c r="L7" s="245">
        <v>0</v>
      </c>
      <c r="M7" s="245">
        <v>0</v>
      </c>
      <c r="N7" s="257">
        <f>SUM(K7:M7)</f>
        <v>3782</v>
      </c>
      <c r="O7" s="192">
        <f>2412+384+1</f>
        <v>2797</v>
      </c>
      <c r="P7" s="193">
        <v>774</v>
      </c>
      <c r="Q7" s="193">
        <f>SUM(O7:P7)</f>
        <v>3571</v>
      </c>
      <c r="R7" s="149">
        <v>0</v>
      </c>
      <c r="S7" s="149">
        <v>0</v>
      </c>
      <c r="T7" s="194">
        <f>SUM(Q7:S7)</f>
        <v>3571</v>
      </c>
    </row>
    <row r="8" spans="1:20" s="28" customFormat="1" ht="30" customHeight="1">
      <c r="A8" s="37"/>
      <c r="B8" s="43" t="s">
        <v>9</v>
      </c>
      <c r="C8" s="46">
        <v>253</v>
      </c>
      <c r="D8" s="45">
        <v>0</v>
      </c>
      <c r="E8" s="47">
        <f aca="true" t="shared" si="0" ref="E8:E15">+C8+D8</f>
        <v>253</v>
      </c>
      <c r="F8" s="45">
        <v>0</v>
      </c>
      <c r="G8" s="45">
        <v>0</v>
      </c>
      <c r="H8" s="208">
        <f aca="true" t="shared" si="1" ref="H8:H15">SUM(E8:G8)</f>
        <v>253</v>
      </c>
      <c r="I8" s="236">
        <v>244</v>
      </c>
      <c r="J8" s="237">
        <v>0</v>
      </c>
      <c r="K8" s="238">
        <f>SUM(I8:J8)</f>
        <v>244</v>
      </c>
      <c r="L8" s="237">
        <v>0</v>
      </c>
      <c r="M8" s="237">
        <v>0</v>
      </c>
      <c r="N8" s="239">
        <f aca="true" t="shared" si="2" ref="N8:N15">SUM(K8:M8)</f>
        <v>244</v>
      </c>
      <c r="O8" s="46">
        <v>244</v>
      </c>
      <c r="P8" s="45">
        <v>0</v>
      </c>
      <c r="Q8" s="47">
        <f>SUM(O8:P8)</f>
        <v>244</v>
      </c>
      <c r="R8" s="45">
        <v>0</v>
      </c>
      <c r="S8" s="45">
        <v>0</v>
      </c>
      <c r="T8" s="48">
        <f>SUM(Q8:S8)</f>
        <v>244</v>
      </c>
    </row>
    <row r="9" spans="1:20" s="28" customFormat="1" ht="30" customHeight="1">
      <c r="A9" s="37"/>
      <c r="B9" s="43" t="s">
        <v>11</v>
      </c>
      <c r="C9" s="46">
        <v>1698</v>
      </c>
      <c r="D9" s="47">
        <v>268</v>
      </c>
      <c r="E9" s="47">
        <f t="shared" si="0"/>
        <v>1966</v>
      </c>
      <c r="F9" s="45">
        <v>0</v>
      </c>
      <c r="G9" s="45">
        <v>0</v>
      </c>
      <c r="H9" s="208">
        <f t="shared" si="1"/>
        <v>1966</v>
      </c>
      <c r="I9" s="236">
        <v>1433</v>
      </c>
      <c r="J9" s="238">
        <v>320</v>
      </c>
      <c r="K9" s="238">
        <f aca="true" t="shared" si="3" ref="K9:K15">SUM(I9:J9)</f>
        <v>1753</v>
      </c>
      <c r="L9" s="237">
        <v>0</v>
      </c>
      <c r="M9" s="237">
        <v>0</v>
      </c>
      <c r="N9" s="239">
        <f t="shared" si="2"/>
        <v>1753</v>
      </c>
      <c r="O9" s="46">
        <v>1321</v>
      </c>
      <c r="P9" s="47">
        <v>311</v>
      </c>
      <c r="Q9" s="47">
        <f aca="true" t="shared" si="4" ref="Q9:Q15">SUM(O9:P9)</f>
        <v>1632</v>
      </c>
      <c r="R9" s="45">
        <v>0</v>
      </c>
      <c r="S9" s="45">
        <v>0</v>
      </c>
      <c r="T9" s="48">
        <f aca="true" t="shared" si="5" ref="T9:T15">SUM(Q9:S9)</f>
        <v>1632</v>
      </c>
    </row>
    <row r="10" spans="1:20" s="28" customFormat="1" ht="39.75" customHeight="1">
      <c r="A10" s="37"/>
      <c r="B10" s="65" t="s">
        <v>34</v>
      </c>
      <c r="C10" s="145">
        <v>257</v>
      </c>
      <c r="D10" s="149">
        <v>0</v>
      </c>
      <c r="E10" s="146">
        <f t="shared" si="0"/>
        <v>257</v>
      </c>
      <c r="F10" s="149">
        <v>0</v>
      </c>
      <c r="G10" s="149">
        <v>0</v>
      </c>
      <c r="H10" s="209">
        <f t="shared" si="1"/>
        <v>257</v>
      </c>
      <c r="I10" s="240">
        <v>253</v>
      </c>
      <c r="J10" s="245">
        <v>0</v>
      </c>
      <c r="K10" s="241">
        <f t="shared" si="3"/>
        <v>253</v>
      </c>
      <c r="L10" s="245">
        <v>0</v>
      </c>
      <c r="M10" s="245">
        <v>0</v>
      </c>
      <c r="N10" s="242">
        <f t="shared" si="2"/>
        <v>253</v>
      </c>
      <c r="O10" s="145">
        <v>252</v>
      </c>
      <c r="P10" s="149">
        <v>0</v>
      </c>
      <c r="Q10" s="146">
        <f t="shared" si="4"/>
        <v>252</v>
      </c>
      <c r="R10" s="149">
        <v>0</v>
      </c>
      <c r="S10" s="149">
        <v>0</v>
      </c>
      <c r="T10" s="147">
        <f t="shared" si="5"/>
        <v>252</v>
      </c>
    </row>
    <row r="11" spans="1:20" s="28" customFormat="1" ht="39.75" customHeight="1">
      <c r="A11" s="37"/>
      <c r="B11" s="65" t="s">
        <v>22</v>
      </c>
      <c r="C11" s="145">
        <v>56</v>
      </c>
      <c r="D11" s="146">
        <v>44</v>
      </c>
      <c r="E11" s="146">
        <f t="shared" si="0"/>
        <v>100</v>
      </c>
      <c r="F11" s="149">
        <v>0</v>
      </c>
      <c r="G11" s="149">
        <v>0</v>
      </c>
      <c r="H11" s="209">
        <f t="shared" si="1"/>
        <v>100</v>
      </c>
      <c r="I11" s="240">
        <v>51</v>
      </c>
      <c r="J11" s="241">
        <v>44</v>
      </c>
      <c r="K11" s="241">
        <f t="shared" si="3"/>
        <v>95</v>
      </c>
      <c r="L11" s="245">
        <v>0</v>
      </c>
      <c r="M11" s="245">
        <v>0</v>
      </c>
      <c r="N11" s="242">
        <f t="shared" si="2"/>
        <v>95</v>
      </c>
      <c r="O11" s="145">
        <v>51</v>
      </c>
      <c r="P11" s="146">
        <f>49+1</f>
        <v>50</v>
      </c>
      <c r="Q11" s="146">
        <f t="shared" si="4"/>
        <v>101</v>
      </c>
      <c r="R11" s="149">
        <v>0</v>
      </c>
      <c r="S11" s="149">
        <v>0</v>
      </c>
      <c r="T11" s="147">
        <f t="shared" si="5"/>
        <v>101</v>
      </c>
    </row>
    <row r="12" spans="1:20" s="28" customFormat="1" ht="39.75" customHeight="1">
      <c r="A12" s="50"/>
      <c r="B12" s="49" t="s">
        <v>35</v>
      </c>
      <c r="C12" s="145">
        <v>20399</v>
      </c>
      <c r="D12" s="146">
        <v>1635</v>
      </c>
      <c r="E12" s="146">
        <f t="shared" si="0"/>
        <v>22034</v>
      </c>
      <c r="F12" s="146">
        <v>2287</v>
      </c>
      <c r="G12" s="146">
        <v>5910</v>
      </c>
      <c r="H12" s="209">
        <f t="shared" si="1"/>
        <v>30231</v>
      </c>
      <c r="I12" s="240">
        <v>20705</v>
      </c>
      <c r="J12" s="241">
        <v>1835</v>
      </c>
      <c r="K12" s="241">
        <f t="shared" si="3"/>
        <v>22540</v>
      </c>
      <c r="L12" s="241">
        <v>2181</v>
      </c>
      <c r="M12" s="241">
        <v>5902</v>
      </c>
      <c r="N12" s="242">
        <f t="shared" si="2"/>
        <v>30623</v>
      </c>
      <c r="O12" s="145">
        <f>20225+18</f>
        <v>20243</v>
      </c>
      <c r="P12" s="146">
        <f>1904+4</f>
        <v>1908</v>
      </c>
      <c r="Q12" s="146">
        <f t="shared" si="4"/>
        <v>22151</v>
      </c>
      <c r="R12" s="146">
        <v>2102</v>
      </c>
      <c r="S12" s="146">
        <v>5757</v>
      </c>
      <c r="T12" s="147">
        <f>SUM(Q12:S12)</f>
        <v>30010</v>
      </c>
    </row>
    <row r="13" spans="1:20" s="28" customFormat="1" ht="30" customHeight="1">
      <c r="A13" s="50"/>
      <c r="B13" s="43" t="s">
        <v>14</v>
      </c>
      <c r="C13" s="46">
        <v>5361</v>
      </c>
      <c r="D13" s="47">
        <v>1820</v>
      </c>
      <c r="E13" s="47">
        <f t="shared" si="0"/>
        <v>7181</v>
      </c>
      <c r="F13" s="45">
        <v>0</v>
      </c>
      <c r="G13" s="45">
        <v>0</v>
      </c>
      <c r="H13" s="208">
        <f t="shared" si="1"/>
        <v>7181</v>
      </c>
      <c r="I13" s="236">
        <v>5164</v>
      </c>
      <c r="J13" s="238">
        <v>1908</v>
      </c>
      <c r="K13" s="238">
        <f t="shared" si="3"/>
        <v>7072</v>
      </c>
      <c r="L13" s="237">
        <v>0</v>
      </c>
      <c r="M13" s="237">
        <v>0</v>
      </c>
      <c r="N13" s="239">
        <f t="shared" si="2"/>
        <v>7072</v>
      </c>
      <c r="O13" s="46">
        <v>5149</v>
      </c>
      <c r="P13" s="47">
        <f>1848+3</f>
        <v>1851</v>
      </c>
      <c r="Q13" s="47">
        <f t="shared" si="4"/>
        <v>7000</v>
      </c>
      <c r="R13" s="45">
        <v>0</v>
      </c>
      <c r="S13" s="45">
        <v>0</v>
      </c>
      <c r="T13" s="48">
        <f t="shared" si="5"/>
        <v>7000</v>
      </c>
    </row>
    <row r="14" spans="1:20" s="28" customFormat="1" ht="30" customHeight="1">
      <c r="A14" s="37"/>
      <c r="B14" s="51" t="s">
        <v>15</v>
      </c>
      <c r="C14" s="46">
        <v>5460</v>
      </c>
      <c r="D14" s="47">
        <v>735</v>
      </c>
      <c r="E14" s="47">
        <f t="shared" si="0"/>
        <v>6195</v>
      </c>
      <c r="F14" s="45">
        <v>0</v>
      </c>
      <c r="G14" s="45">
        <v>0</v>
      </c>
      <c r="H14" s="208">
        <f t="shared" si="1"/>
        <v>6195</v>
      </c>
      <c r="I14" s="236">
        <v>5449</v>
      </c>
      <c r="J14" s="238">
        <f>718+1</f>
        <v>719</v>
      </c>
      <c r="K14" s="238">
        <f t="shared" si="3"/>
        <v>6168</v>
      </c>
      <c r="L14" s="237">
        <v>0</v>
      </c>
      <c r="M14" s="237">
        <v>0</v>
      </c>
      <c r="N14" s="239">
        <f t="shared" si="2"/>
        <v>6168</v>
      </c>
      <c r="O14" s="46">
        <f>5249+31</f>
        <v>5280</v>
      </c>
      <c r="P14" s="47">
        <f>748+1</f>
        <v>749</v>
      </c>
      <c r="Q14" s="47">
        <f t="shared" si="4"/>
        <v>6029</v>
      </c>
      <c r="R14" s="45">
        <v>0</v>
      </c>
      <c r="S14" s="45">
        <v>0</v>
      </c>
      <c r="T14" s="48">
        <f t="shared" si="5"/>
        <v>6029</v>
      </c>
    </row>
    <row r="15" spans="1:23" s="28" customFormat="1" ht="39.75" customHeight="1">
      <c r="A15" s="37"/>
      <c r="B15" s="65" t="s">
        <v>36</v>
      </c>
      <c r="C15" s="150">
        <v>179</v>
      </c>
      <c r="D15" s="151">
        <v>55</v>
      </c>
      <c r="E15" s="151">
        <f t="shared" si="0"/>
        <v>234</v>
      </c>
      <c r="F15" s="153">
        <v>0</v>
      </c>
      <c r="G15" s="153">
        <v>0</v>
      </c>
      <c r="H15" s="210">
        <f t="shared" si="1"/>
        <v>234</v>
      </c>
      <c r="I15" s="243">
        <v>169</v>
      </c>
      <c r="J15" s="244">
        <v>61</v>
      </c>
      <c r="K15" s="241">
        <f t="shared" si="3"/>
        <v>230</v>
      </c>
      <c r="L15" s="245">
        <v>0</v>
      </c>
      <c r="M15" s="245">
        <v>0</v>
      </c>
      <c r="N15" s="246">
        <f t="shared" si="2"/>
        <v>230</v>
      </c>
      <c r="O15" s="150">
        <v>143</v>
      </c>
      <c r="P15" s="151">
        <v>59</v>
      </c>
      <c r="Q15" s="146">
        <f t="shared" si="4"/>
        <v>202</v>
      </c>
      <c r="R15" s="149">
        <v>0</v>
      </c>
      <c r="S15" s="149">
        <v>0</v>
      </c>
      <c r="T15" s="147">
        <f t="shared" si="5"/>
        <v>202</v>
      </c>
      <c r="W15" s="277"/>
    </row>
    <row r="16" spans="1:20" s="28" customFormat="1" ht="39.75" customHeight="1">
      <c r="A16" s="52"/>
      <c r="B16" s="53" t="s">
        <v>12</v>
      </c>
      <c r="C16" s="212">
        <f>SUM(C7:C15)</f>
        <v>37367</v>
      </c>
      <c r="D16" s="212">
        <f aca="true" t="shared" si="6" ref="D16:S16">SUM(D7:D15)</f>
        <v>5345</v>
      </c>
      <c r="E16" s="212">
        <f t="shared" si="6"/>
        <v>42712</v>
      </c>
      <c r="F16" s="212">
        <f t="shared" si="6"/>
        <v>2287</v>
      </c>
      <c r="G16" s="212">
        <f t="shared" si="6"/>
        <v>5910</v>
      </c>
      <c r="H16" s="211">
        <f t="shared" si="6"/>
        <v>50909</v>
      </c>
      <c r="I16" s="247">
        <f t="shared" si="6"/>
        <v>36478</v>
      </c>
      <c r="J16" s="248">
        <f t="shared" si="6"/>
        <v>5659</v>
      </c>
      <c r="K16" s="248">
        <f t="shared" si="6"/>
        <v>42137</v>
      </c>
      <c r="L16" s="248">
        <f t="shared" si="6"/>
        <v>2181</v>
      </c>
      <c r="M16" s="248">
        <f t="shared" si="6"/>
        <v>5902</v>
      </c>
      <c r="N16" s="249">
        <f t="shared" si="6"/>
        <v>50220</v>
      </c>
      <c r="O16" s="54">
        <f t="shared" si="6"/>
        <v>35480</v>
      </c>
      <c r="P16" s="55">
        <f t="shared" si="6"/>
        <v>5702</v>
      </c>
      <c r="Q16" s="55">
        <f t="shared" si="6"/>
        <v>41182</v>
      </c>
      <c r="R16" s="55">
        <f t="shared" si="6"/>
        <v>2102</v>
      </c>
      <c r="S16" s="55">
        <f t="shared" si="6"/>
        <v>5757</v>
      </c>
      <c r="T16" s="56">
        <f>SUM(T7:T15)</f>
        <v>49041</v>
      </c>
    </row>
    <row r="17" spans="1:20" s="28" customFormat="1" ht="12.75" customHeight="1">
      <c r="A17" s="57"/>
      <c r="B17" s="12"/>
      <c r="C17" s="58"/>
      <c r="D17" s="58"/>
      <c r="E17" s="58"/>
      <c r="F17" s="58"/>
      <c r="G17" s="58"/>
      <c r="H17" s="59"/>
      <c r="I17" s="60"/>
      <c r="J17" s="60"/>
      <c r="K17" s="60"/>
      <c r="L17" s="60"/>
      <c r="M17" s="60"/>
      <c r="N17" s="61"/>
      <c r="O17" s="60"/>
      <c r="P17" s="60"/>
      <c r="Q17" s="60"/>
      <c r="R17" s="60"/>
      <c r="S17" s="60"/>
      <c r="T17" s="61"/>
    </row>
    <row r="18" spans="1:20" s="28" customFormat="1" ht="15" customHeight="1">
      <c r="A18" s="62"/>
      <c r="B18" s="28" t="s">
        <v>68</v>
      </c>
      <c r="H18" s="29"/>
      <c r="N18" s="29"/>
      <c r="T18" s="29"/>
    </row>
    <row r="19" spans="1:20" s="28" customFormat="1" ht="18.75" customHeight="1">
      <c r="A19" s="62"/>
      <c r="B19" s="28" t="s">
        <v>67</v>
      </c>
      <c r="H19" s="190"/>
      <c r="N19" s="206"/>
      <c r="T19" s="206"/>
    </row>
    <row r="20" spans="1:20" s="28" customFormat="1" ht="15.75">
      <c r="A20" s="62"/>
      <c r="H20" s="29"/>
      <c r="N20" s="29"/>
      <c r="T20" s="29"/>
    </row>
    <row r="21" spans="8:20" s="28" customFormat="1" ht="12.75">
      <c r="H21" s="29"/>
      <c r="N21" s="29"/>
      <c r="T21" s="29"/>
    </row>
    <row r="22" spans="8:20" s="28" customFormat="1" ht="12.75">
      <c r="H22" s="29"/>
      <c r="N22" s="29"/>
      <c r="T22" s="29"/>
    </row>
    <row r="23" spans="8:20" s="28" customFormat="1" ht="12.75">
      <c r="H23" s="29"/>
      <c r="N23" s="29"/>
      <c r="T23" s="29"/>
    </row>
    <row r="24" spans="8:20" s="28" customFormat="1" ht="12.75">
      <c r="H24" s="29"/>
      <c r="N24" s="29"/>
      <c r="T24" s="29"/>
    </row>
    <row r="25" spans="8:20" s="28" customFormat="1" ht="12.75">
      <c r="H25" s="29"/>
      <c r="N25" s="29"/>
      <c r="T25" s="29"/>
    </row>
    <row r="26" spans="8:20" s="28" customFormat="1" ht="12.75">
      <c r="H26" s="29"/>
      <c r="N26" s="29"/>
      <c r="T26" s="29"/>
    </row>
    <row r="27" spans="8:20" s="28" customFormat="1" ht="12.75">
      <c r="H27" s="29"/>
      <c r="N27" s="29"/>
      <c r="T27" s="29"/>
    </row>
    <row r="28" spans="8:20" s="28" customFormat="1" ht="12.75">
      <c r="H28" s="29"/>
      <c r="N28" s="29"/>
      <c r="T28" s="29"/>
    </row>
    <row r="29" spans="8:20" s="28" customFormat="1" ht="12.75">
      <c r="H29" s="29"/>
      <c r="N29" s="29"/>
      <c r="T29" s="29"/>
    </row>
    <row r="30" spans="8:20" s="28" customFormat="1" ht="12.75">
      <c r="H30" s="29"/>
      <c r="N30" s="29"/>
      <c r="T30" s="29"/>
    </row>
    <row r="31" spans="8:20" s="28" customFormat="1" ht="12.75">
      <c r="H31" s="29"/>
      <c r="N31" s="29"/>
      <c r="T31" s="29"/>
    </row>
    <row r="32" spans="8:20" s="28" customFormat="1" ht="12.75">
      <c r="H32" s="29"/>
      <c r="N32" s="29"/>
      <c r="T32" s="29"/>
    </row>
    <row r="33" spans="8:20" s="28" customFormat="1" ht="12.75">
      <c r="H33" s="29"/>
      <c r="N33" s="29"/>
      <c r="T33" s="29"/>
    </row>
    <row r="34" spans="8:20" s="28" customFormat="1" ht="12.75">
      <c r="H34" s="29"/>
      <c r="N34" s="29"/>
      <c r="T34" s="29"/>
    </row>
    <row r="35" spans="8:20" s="28" customFormat="1" ht="12.75">
      <c r="H35" s="29"/>
      <c r="N35" s="29"/>
      <c r="T35" s="29"/>
    </row>
    <row r="36" spans="8:20" s="28" customFormat="1" ht="12.75">
      <c r="H36" s="29"/>
      <c r="N36" s="29"/>
      <c r="T36" s="29"/>
    </row>
    <row r="37" spans="8:20" s="28" customFormat="1" ht="12.75">
      <c r="H37" s="29"/>
      <c r="N37" s="29"/>
      <c r="T37" s="29"/>
    </row>
    <row r="38" spans="8:20" s="28" customFormat="1" ht="12.75">
      <c r="H38" s="29"/>
      <c r="N38" s="29"/>
      <c r="T38" s="29"/>
    </row>
    <row r="39" spans="8:20" s="28" customFormat="1" ht="12.75">
      <c r="H39" s="29"/>
      <c r="N39" s="29"/>
      <c r="T39" s="29"/>
    </row>
    <row r="40" spans="8:20" s="28" customFormat="1" ht="12.75">
      <c r="H40" s="29"/>
      <c r="N40" s="29"/>
      <c r="T40" s="29"/>
    </row>
    <row r="41" spans="8:20" s="28" customFormat="1" ht="12.75">
      <c r="H41" s="29"/>
      <c r="N41" s="29"/>
      <c r="T41" s="29"/>
    </row>
    <row r="42" spans="8:20" s="28" customFormat="1" ht="12.75">
      <c r="H42" s="29"/>
      <c r="N42" s="29"/>
      <c r="T42" s="29"/>
    </row>
    <row r="43" spans="8:20" s="28" customFormat="1" ht="12.75">
      <c r="H43" s="29"/>
      <c r="N43" s="29"/>
      <c r="T43" s="29"/>
    </row>
    <row r="44" spans="8:20" s="28" customFormat="1" ht="12.75">
      <c r="H44" s="29"/>
      <c r="N44" s="29"/>
      <c r="T44" s="29"/>
    </row>
    <row r="45" spans="8:20" s="28" customFormat="1" ht="12.75">
      <c r="H45" s="29"/>
      <c r="N45" s="29"/>
      <c r="T45" s="29"/>
    </row>
    <row r="46" spans="8:20" s="28" customFormat="1" ht="12.75">
      <c r="H46" s="29"/>
      <c r="N46" s="29"/>
      <c r="T46" s="29"/>
    </row>
    <row r="47" spans="8:20" s="28" customFormat="1" ht="12.75">
      <c r="H47" s="29"/>
      <c r="N47" s="29"/>
      <c r="T47" s="29"/>
    </row>
    <row r="48" spans="8:20" s="28" customFormat="1" ht="12.75">
      <c r="H48" s="29"/>
      <c r="N48" s="29"/>
      <c r="T48" s="29"/>
    </row>
    <row r="49" spans="8:20" s="28" customFormat="1" ht="12.75">
      <c r="H49" s="29"/>
      <c r="N49" s="29"/>
      <c r="T49" s="29"/>
    </row>
    <row r="50" spans="8:20" s="28" customFormat="1" ht="12.75">
      <c r="H50" s="29"/>
      <c r="N50" s="29"/>
      <c r="T50" s="29"/>
    </row>
    <row r="51" spans="8:20" s="28" customFormat="1" ht="12.75">
      <c r="H51" s="29"/>
      <c r="N51" s="29"/>
      <c r="T51" s="29"/>
    </row>
    <row r="52" spans="8:20" s="28" customFormat="1" ht="12.75">
      <c r="H52" s="29"/>
      <c r="N52" s="29"/>
      <c r="T52" s="29"/>
    </row>
    <row r="53" spans="8:20" s="28" customFormat="1" ht="12.75">
      <c r="H53" s="29"/>
      <c r="N53" s="29"/>
      <c r="T53" s="29"/>
    </row>
    <row r="54" spans="8:20" s="28" customFormat="1" ht="12.75">
      <c r="H54" s="29"/>
      <c r="N54" s="29"/>
      <c r="T54" s="29"/>
    </row>
    <row r="55" spans="8:20" s="28" customFormat="1" ht="12.75">
      <c r="H55" s="29"/>
      <c r="N55" s="29"/>
      <c r="T55" s="29"/>
    </row>
    <row r="56" spans="8:20" s="28" customFormat="1" ht="12.75">
      <c r="H56" s="29"/>
      <c r="N56" s="29"/>
      <c r="T56" s="29"/>
    </row>
    <row r="57" spans="8:20" s="28" customFormat="1" ht="12.75">
      <c r="H57" s="29"/>
      <c r="N57" s="29"/>
      <c r="T57" s="29"/>
    </row>
    <row r="58" spans="8:20" s="28" customFormat="1" ht="12.75">
      <c r="H58" s="29"/>
      <c r="N58" s="29"/>
      <c r="T58" s="29"/>
    </row>
    <row r="59" spans="8:20" s="28" customFormat="1" ht="12.75">
      <c r="H59" s="29"/>
      <c r="N59" s="29"/>
      <c r="T59" s="29"/>
    </row>
    <row r="60" spans="8:20" s="28" customFormat="1" ht="12.75">
      <c r="H60" s="29"/>
      <c r="N60" s="29"/>
      <c r="T60" s="29"/>
    </row>
    <row r="61" spans="8:20" s="28" customFormat="1" ht="12.75">
      <c r="H61" s="29"/>
      <c r="N61" s="29"/>
      <c r="T61" s="29"/>
    </row>
    <row r="62" spans="8:20" s="28" customFormat="1" ht="12.75">
      <c r="H62" s="29"/>
      <c r="N62" s="29"/>
      <c r="T62" s="29"/>
    </row>
    <row r="63" spans="8:20" s="28" customFormat="1" ht="12.75">
      <c r="H63" s="29"/>
      <c r="N63" s="29"/>
      <c r="T63" s="29"/>
    </row>
    <row r="64" spans="8:20" s="28" customFormat="1" ht="12.75">
      <c r="H64" s="29"/>
      <c r="N64" s="29"/>
      <c r="T64" s="29"/>
    </row>
    <row r="65" spans="8:20" s="28" customFormat="1" ht="12.75">
      <c r="H65" s="29"/>
      <c r="N65" s="29"/>
      <c r="T65" s="29"/>
    </row>
    <row r="66" spans="8:20" s="28" customFormat="1" ht="12.75">
      <c r="H66" s="29"/>
      <c r="N66" s="29"/>
      <c r="T66" s="29"/>
    </row>
    <row r="67" spans="8:20" s="28" customFormat="1" ht="12.75">
      <c r="H67" s="29"/>
      <c r="N67" s="29"/>
      <c r="T67" s="29"/>
    </row>
    <row r="68" spans="8:20" s="28" customFormat="1" ht="12.75">
      <c r="H68" s="29"/>
      <c r="N68" s="29"/>
      <c r="T68" s="29"/>
    </row>
    <row r="69" spans="8:20" s="28" customFormat="1" ht="12.75">
      <c r="H69" s="29"/>
      <c r="N69" s="29"/>
      <c r="T69" s="29"/>
    </row>
    <row r="70" spans="8:20" s="28" customFormat="1" ht="12.75">
      <c r="H70" s="29"/>
      <c r="N70" s="29"/>
      <c r="T70" s="29"/>
    </row>
    <row r="71" spans="8:20" s="28" customFormat="1" ht="12.75">
      <c r="H71" s="29"/>
      <c r="N71" s="29"/>
      <c r="T71" s="29"/>
    </row>
    <row r="72" spans="8:20" s="28" customFormat="1" ht="12.75">
      <c r="H72" s="29"/>
      <c r="N72" s="29"/>
      <c r="T72" s="29"/>
    </row>
    <row r="73" spans="8:20" s="28" customFormat="1" ht="12.75">
      <c r="H73" s="29"/>
      <c r="N73" s="29"/>
      <c r="T73" s="29"/>
    </row>
    <row r="74" spans="8:20" s="28" customFormat="1" ht="12.75">
      <c r="H74" s="29"/>
      <c r="N74" s="29"/>
      <c r="T74" s="29"/>
    </row>
    <row r="75" spans="8:20" s="28" customFormat="1" ht="12.75">
      <c r="H75" s="29"/>
      <c r="N75" s="29"/>
      <c r="T75" s="29"/>
    </row>
    <row r="76" spans="8:20" s="28" customFormat="1" ht="12.75">
      <c r="H76" s="29"/>
      <c r="N76" s="29"/>
      <c r="T76" s="29"/>
    </row>
    <row r="77" spans="8:20" s="28" customFormat="1" ht="12.75">
      <c r="H77" s="29"/>
      <c r="N77" s="29"/>
      <c r="T77" s="29"/>
    </row>
    <row r="78" spans="8:20" s="28" customFormat="1" ht="12.75">
      <c r="H78" s="29"/>
      <c r="N78" s="29"/>
      <c r="T78" s="29"/>
    </row>
    <row r="79" spans="8:20" s="28" customFormat="1" ht="12.75">
      <c r="H79" s="29"/>
      <c r="N79" s="29"/>
      <c r="T79" s="29"/>
    </row>
    <row r="80" spans="8:20" s="28" customFormat="1" ht="12.75">
      <c r="H80" s="29"/>
      <c r="N80" s="29"/>
      <c r="T80" s="29"/>
    </row>
    <row r="81" spans="8:20" s="28" customFormat="1" ht="12.75">
      <c r="H81" s="29"/>
      <c r="N81" s="29"/>
      <c r="T81" s="29"/>
    </row>
    <row r="82" spans="8:20" s="28" customFormat="1" ht="12.75">
      <c r="H82" s="29"/>
      <c r="N82" s="29"/>
      <c r="T82" s="29"/>
    </row>
    <row r="83" spans="8:20" s="28" customFormat="1" ht="12.75">
      <c r="H83" s="29"/>
      <c r="N83" s="29"/>
      <c r="T83" s="29"/>
    </row>
    <row r="84" spans="8:20" s="28" customFormat="1" ht="12.75">
      <c r="H84" s="29"/>
      <c r="N84" s="29"/>
      <c r="T84" s="29"/>
    </row>
    <row r="85" spans="8:20" s="28" customFormat="1" ht="12.75">
      <c r="H85" s="29"/>
      <c r="N85" s="29"/>
      <c r="T85" s="29"/>
    </row>
    <row r="86" spans="8:20" s="28" customFormat="1" ht="12.75">
      <c r="H86" s="29"/>
      <c r="N86" s="29"/>
      <c r="T86" s="29"/>
    </row>
  </sheetData>
  <sheetProtection/>
  <mergeCells count="15">
    <mergeCell ref="R5:R6"/>
    <mergeCell ref="S5:S6"/>
    <mergeCell ref="T5:T6"/>
    <mergeCell ref="C4:H4"/>
    <mergeCell ref="I4:N4"/>
    <mergeCell ref="O4:T4"/>
    <mergeCell ref="C5:E5"/>
    <mergeCell ref="F5:F6"/>
    <mergeCell ref="G5:G6"/>
    <mergeCell ref="H5:H6"/>
    <mergeCell ref="I5:K5"/>
    <mergeCell ref="L5:L6"/>
    <mergeCell ref="M5:M6"/>
    <mergeCell ref="N5:N6"/>
    <mergeCell ref="O5:Q5"/>
  </mergeCells>
  <printOptions/>
  <pageMargins left="0.25" right="0" top="0.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63" customWidth="1"/>
    <col min="2" max="2" width="18.8515625" style="63" customWidth="1"/>
    <col min="3" max="4" width="7.00390625" style="63" customWidth="1"/>
    <col min="5" max="5" width="6.57421875" style="63" customWidth="1"/>
    <col min="6" max="6" width="6.421875" style="63" customWidth="1"/>
    <col min="7" max="7" width="6.7109375" style="63" customWidth="1"/>
    <col min="8" max="8" width="6.57421875" style="63" customWidth="1"/>
    <col min="9" max="9" width="7.140625" style="63" customWidth="1"/>
    <col min="10" max="10" width="6.8515625" style="63" customWidth="1"/>
    <col min="11" max="11" width="7.140625" style="63" customWidth="1"/>
    <col min="12" max="12" width="6.00390625" style="63" customWidth="1"/>
    <col min="13" max="13" width="6.28125" style="63" customWidth="1"/>
    <col min="14" max="14" width="7.7109375" style="63" customWidth="1"/>
    <col min="15" max="15" width="7.140625" style="63" customWidth="1"/>
    <col min="16" max="16" width="6.7109375" style="63" customWidth="1"/>
    <col min="17" max="17" width="7.140625" style="63" customWidth="1"/>
    <col min="18" max="18" width="5.7109375" style="63" customWidth="1"/>
    <col min="19" max="19" width="6.28125" style="63" customWidth="1"/>
    <col min="20" max="20" width="7.7109375" style="63" customWidth="1"/>
    <col min="21" max="21" width="4.421875" style="63" customWidth="1"/>
    <col min="22" max="16384" width="9.140625" style="63" customWidth="1"/>
  </cols>
  <sheetData>
    <row r="1" spans="1:2" ht="18" customHeight="1">
      <c r="A1" s="366" t="s">
        <v>83</v>
      </c>
      <c r="B1" s="25"/>
    </row>
    <row r="2" spans="1:2" ht="12.75" customHeight="1">
      <c r="A2" s="24"/>
      <c r="B2" s="25"/>
    </row>
    <row r="3" spans="1:2" s="28" customFormat="1" ht="14.25" customHeight="1">
      <c r="A3"/>
      <c r="B3" s="27" t="s">
        <v>4</v>
      </c>
    </row>
    <row r="4" s="28" customFormat="1" ht="6" customHeight="1">
      <c r="A4" s="9"/>
    </row>
    <row r="5" spans="1:20" s="28" customFormat="1" ht="21" customHeight="1">
      <c r="A5" s="30"/>
      <c r="B5" s="31"/>
      <c r="C5" s="402" t="s">
        <v>76</v>
      </c>
      <c r="D5" s="398"/>
      <c r="E5" s="398"/>
      <c r="F5" s="398"/>
      <c r="G5" s="398"/>
      <c r="H5" s="399"/>
      <c r="I5" s="411" t="s">
        <v>84</v>
      </c>
      <c r="J5" s="411"/>
      <c r="K5" s="411"/>
      <c r="L5" s="411"/>
      <c r="M5" s="411"/>
      <c r="N5" s="412"/>
      <c r="O5" s="398" t="s">
        <v>82</v>
      </c>
      <c r="P5" s="398"/>
      <c r="Q5" s="398"/>
      <c r="R5" s="398"/>
      <c r="S5" s="398"/>
      <c r="T5" s="399"/>
    </row>
    <row r="6" spans="1:20" s="28" customFormat="1" ht="21" customHeight="1">
      <c r="A6" s="32"/>
      <c r="B6" s="33"/>
      <c r="C6" s="402" t="s">
        <v>28</v>
      </c>
      <c r="D6" s="398"/>
      <c r="E6" s="399"/>
      <c r="F6" s="400" t="s">
        <v>29</v>
      </c>
      <c r="G6" s="400" t="s">
        <v>30</v>
      </c>
      <c r="H6" s="394" t="s">
        <v>31</v>
      </c>
      <c r="I6" s="411" t="s">
        <v>28</v>
      </c>
      <c r="J6" s="411"/>
      <c r="K6" s="412"/>
      <c r="L6" s="413" t="s">
        <v>29</v>
      </c>
      <c r="M6" s="413" t="s">
        <v>30</v>
      </c>
      <c r="N6" s="409" t="s">
        <v>31</v>
      </c>
      <c r="O6" s="398" t="s">
        <v>28</v>
      </c>
      <c r="P6" s="398"/>
      <c r="Q6" s="399"/>
      <c r="R6" s="400" t="s">
        <v>29</v>
      </c>
      <c r="S6" s="400" t="s">
        <v>30</v>
      </c>
      <c r="T6" s="394" t="s">
        <v>31</v>
      </c>
    </row>
    <row r="7" spans="1:20" s="28" customFormat="1" ht="45.75" customHeight="1">
      <c r="A7" s="34"/>
      <c r="B7" s="35" t="s">
        <v>0</v>
      </c>
      <c r="C7" s="36" t="s">
        <v>32</v>
      </c>
      <c r="D7" s="36" t="s">
        <v>72</v>
      </c>
      <c r="E7" s="36" t="s">
        <v>33</v>
      </c>
      <c r="F7" s="408"/>
      <c r="G7" s="408"/>
      <c r="H7" s="407"/>
      <c r="I7" s="258" t="s">
        <v>32</v>
      </c>
      <c r="J7" s="258" t="s">
        <v>85</v>
      </c>
      <c r="K7" s="258" t="s">
        <v>33</v>
      </c>
      <c r="L7" s="414"/>
      <c r="M7" s="414"/>
      <c r="N7" s="410"/>
      <c r="O7" s="36" t="s">
        <v>32</v>
      </c>
      <c r="P7" s="36" t="s">
        <v>72</v>
      </c>
      <c r="Q7" s="36" t="s">
        <v>33</v>
      </c>
      <c r="R7" s="408"/>
      <c r="S7" s="408"/>
      <c r="T7" s="407"/>
    </row>
    <row r="8" spans="1:20" s="28" customFormat="1" ht="36.75" customHeight="1">
      <c r="A8" s="37"/>
      <c r="B8" s="49" t="s">
        <v>27</v>
      </c>
      <c r="C8" s="192">
        <v>287</v>
      </c>
      <c r="D8" s="193">
        <v>155</v>
      </c>
      <c r="E8" s="193">
        <f aca="true" t="shared" si="0" ref="E8:E16">SUM(C8:D8)</f>
        <v>442</v>
      </c>
      <c r="F8" s="191">
        <v>0</v>
      </c>
      <c r="G8" s="191">
        <v>0</v>
      </c>
      <c r="H8" s="207">
        <f aca="true" t="shared" si="1" ref="H8:H16">SUM(E8:G8)</f>
        <v>442</v>
      </c>
      <c r="I8" s="259">
        <f>219+59</f>
        <v>278</v>
      </c>
      <c r="J8" s="260">
        <v>155</v>
      </c>
      <c r="K8" s="260">
        <f>SUM(I8:J8)</f>
        <v>433</v>
      </c>
      <c r="L8" s="261">
        <v>0</v>
      </c>
      <c r="M8" s="261">
        <v>0</v>
      </c>
      <c r="N8" s="262">
        <f aca="true" t="shared" si="2" ref="N8:N16">SUM(K8:M8)</f>
        <v>433</v>
      </c>
      <c r="O8" s="192">
        <f>207+55</f>
        <v>262</v>
      </c>
      <c r="P8" s="193">
        <v>156</v>
      </c>
      <c r="Q8" s="193">
        <f>+O8+P8</f>
        <v>418</v>
      </c>
      <c r="R8" s="261">
        <v>0</v>
      </c>
      <c r="S8" s="261">
        <v>0</v>
      </c>
      <c r="T8" s="194">
        <f>SUM(Q8:S8)</f>
        <v>418</v>
      </c>
    </row>
    <row r="9" spans="1:20" s="28" customFormat="1" ht="30.75" customHeight="1">
      <c r="A9" s="37"/>
      <c r="B9" s="43" t="s">
        <v>9</v>
      </c>
      <c r="C9" s="46">
        <v>39</v>
      </c>
      <c r="D9" s="45">
        <v>0</v>
      </c>
      <c r="E9" s="47">
        <f t="shared" si="0"/>
        <v>39</v>
      </c>
      <c r="F9" s="45">
        <v>0</v>
      </c>
      <c r="G9" s="45">
        <v>0</v>
      </c>
      <c r="H9" s="208">
        <f t="shared" si="1"/>
        <v>39</v>
      </c>
      <c r="I9" s="263">
        <v>34</v>
      </c>
      <c r="J9" s="264">
        <v>0</v>
      </c>
      <c r="K9" s="265">
        <f>SUM(I9:J9)</f>
        <v>34</v>
      </c>
      <c r="L9" s="264">
        <v>0</v>
      </c>
      <c r="M9" s="264">
        <v>0</v>
      </c>
      <c r="N9" s="266">
        <f t="shared" si="2"/>
        <v>34</v>
      </c>
      <c r="O9" s="46">
        <v>34</v>
      </c>
      <c r="P9" s="45"/>
      <c r="Q9" s="47">
        <f>+O9+P9</f>
        <v>34</v>
      </c>
      <c r="R9" s="264">
        <v>0</v>
      </c>
      <c r="S9" s="264">
        <v>0</v>
      </c>
      <c r="T9" s="48">
        <f>SUM(Q9:S9)</f>
        <v>34</v>
      </c>
    </row>
    <row r="10" spans="1:20" s="28" customFormat="1" ht="30.75" customHeight="1">
      <c r="A10" s="37"/>
      <c r="B10" s="43" t="s">
        <v>11</v>
      </c>
      <c r="C10" s="46">
        <v>169</v>
      </c>
      <c r="D10" s="47">
        <v>21</v>
      </c>
      <c r="E10" s="47">
        <f t="shared" si="0"/>
        <v>190</v>
      </c>
      <c r="F10" s="45">
        <v>0</v>
      </c>
      <c r="G10" s="45">
        <v>0</v>
      </c>
      <c r="H10" s="208">
        <f t="shared" si="1"/>
        <v>190</v>
      </c>
      <c r="I10" s="263">
        <v>160</v>
      </c>
      <c r="J10" s="265">
        <v>24</v>
      </c>
      <c r="K10" s="265">
        <f aca="true" t="shared" si="3" ref="K10:K16">SUM(I10:J10)</f>
        <v>184</v>
      </c>
      <c r="L10" s="264">
        <v>0</v>
      </c>
      <c r="M10" s="264">
        <v>0</v>
      </c>
      <c r="N10" s="266">
        <f t="shared" si="2"/>
        <v>184</v>
      </c>
      <c r="O10" s="46">
        <v>167</v>
      </c>
      <c r="P10" s="47">
        <v>23</v>
      </c>
      <c r="Q10" s="47">
        <f aca="true" t="shared" si="4" ref="Q10:Q16">+O10+P10</f>
        <v>190</v>
      </c>
      <c r="R10" s="264">
        <v>0</v>
      </c>
      <c r="S10" s="264">
        <v>0</v>
      </c>
      <c r="T10" s="48">
        <f aca="true" t="shared" si="5" ref="T10:T16">SUM(Q10:S10)</f>
        <v>190</v>
      </c>
    </row>
    <row r="11" spans="1:20" s="28" customFormat="1" ht="36.75" customHeight="1">
      <c r="A11" s="37"/>
      <c r="B11" s="65" t="s">
        <v>34</v>
      </c>
      <c r="C11" s="145">
        <v>57</v>
      </c>
      <c r="D11" s="149">
        <v>0</v>
      </c>
      <c r="E11" s="146">
        <f t="shared" si="0"/>
        <v>57</v>
      </c>
      <c r="F11" s="149">
        <v>0</v>
      </c>
      <c r="G11" s="149">
        <v>0</v>
      </c>
      <c r="H11" s="209">
        <f t="shared" si="1"/>
        <v>57</v>
      </c>
      <c r="I11" s="267">
        <v>56</v>
      </c>
      <c r="J11" s="268">
        <v>0</v>
      </c>
      <c r="K11" s="269">
        <f t="shared" si="3"/>
        <v>56</v>
      </c>
      <c r="L11" s="268">
        <v>0</v>
      </c>
      <c r="M11" s="268">
        <v>0</v>
      </c>
      <c r="N11" s="270">
        <f t="shared" si="2"/>
        <v>56</v>
      </c>
      <c r="O11" s="145">
        <v>66</v>
      </c>
      <c r="P11" s="149"/>
      <c r="Q11" s="47">
        <f t="shared" si="4"/>
        <v>66</v>
      </c>
      <c r="R11" s="264">
        <v>0</v>
      </c>
      <c r="S11" s="264">
        <v>0</v>
      </c>
      <c r="T11" s="147">
        <f t="shared" si="5"/>
        <v>66</v>
      </c>
    </row>
    <row r="12" spans="1:20" s="28" customFormat="1" ht="36.75" customHeight="1">
      <c r="A12" s="37"/>
      <c r="B12" s="65" t="s">
        <v>22</v>
      </c>
      <c r="C12" s="145">
        <v>138</v>
      </c>
      <c r="D12" s="146">
        <v>33</v>
      </c>
      <c r="E12" s="146">
        <f t="shared" si="0"/>
        <v>171</v>
      </c>
      <c r="F12" s="149">
        <v>0</v>
      </c>
      <c r="G12" s="149">
        <v>0</v>
      </c>
      <c r="H12" s="209">
        <f t="shared" si="1"/>
        <v>171</v>
      </c>
      <c r="I12" s="267">
        <v>137</v>
      </c>
      <c r="J12" s="269">
        <v>32</v>
      </c>
      <c r="K12" s="269">
        <f t="shared" si="3"/>
        <v>169</v>
      </c>
      <c r="L12" s="268">
        <v>0</v>
      </c>
      <c r="M12" s="268">
        <v>0</v>
      </c>
      <c r="N12" s="270">
        <f t="shared" si="2"/>
        <v>169</v>
      </c>
      <c r="O12" s="145">
        <v>142</v>
      </c>
      <c r="P12" s="146">
        <v>37</v>
      </c>
      <c r="Q12" s="146">
        <f t="shared" si="4"/>
        <v>179</v>
      </c>
      <c r="R12" s="268">
        <v>0</v>
      </c>
      <c r="S12" s="268">
        <v>0</v>
      </c>
      <c r="T12" s="147">
        <f t="shared" si="5"/>
        <v>179</v>
      </c>
    </row>
    <row r="13" spans="1:20" s="28" customFormat="1" ht="39.75" customHeight="1">
      <c r="A13" s="50"/>
      <c r="B13" s="49" t="s">
        <v>35</v>
      </c>
      <c r="C13" s="145">
        <v>6258</v>
      </c>
      <c r="D13" s="146">
        <v>1355</v>
      </c>
      <c r="E13" s="146">
        <f t="shared" si="0"/>
        <v>7613</v>
      </c>
      <c r="F13" s="146">
        <v>607</v>
      </c>
      <c r="G13" s="146">
        <v>1095</v>
      </c>
      <c r="H13" s="209">
        <f t="shared" si="1"/>
        <v>9315</v>
      </c>
      <c r="I13" s="267">
        <v>6257</v>
      </c>
      <c r="J13" s="269">
        <v>1245</v>
      </c>
      <c r="K13" s="269">
        <f t="shared" si="3"/>
        <v>7502</v>
      </c>
      <c r="L13" s="269">
        <v>606</v>
      </c>
      <c r="M13" s="269">
        <v>1081</v>
      </c>
      <c r="N13" s="270">
        <f t="shared" si="2"/>
        <v>9189</v>
      </c>
      <c r="O13" s="145">
        <f>6509+4</f>
        <v>6513</v>
      </c>
      <c r="P13" s="146">
        <f>1316+3</f>
        <v>1319</v>
      </c>
      <c r="Q13" s="146">
        <f t="shared" si="4"/>
        <v>7832</v>
      </c>
      <c r="R13" s="146">
        <v>617</v>
      </c>
      <c r="S13" s="146">
        <v>1102</v>
      </c>
      <c r="T13" s="147">
        <f t="shared" si="5"/>
        <v>9551</v>
      </c>
    </row>
    <row r="14" spans="1:20" s="28" customFormat="1" ht="30.75" customHeight="1">
      <c r="A14" s="50"/>
      <c r="B14" s="43" t="s">
        <v>14</v>
      </c>
      <c r="C14" s="46">
        <v>5456</v>
      </c>
      <c r="D14" s="47">
        <v>1941</v>
      </c>
      <c r="E14" s="47">
        <f t="shared" si="0"/>
        <v>7397</v>
      </c>
      <c r="F14" s="45">
        <v>0</v>
      </c>
      <c r="G14" s="45">
        <v>0</v>
      </c>
      <c r="H14" s="216">
        <f t="shared" si="1"/>
        <v>7397</v>
      </c>
      <c r="I14" s="263">
        <v>5695</v>
      </c>
      <c r="J14" s="265">
        <v>2093</v>
      </c>
      <c r="K14" s="265">
        <f t="shared" si="3"/>
        <v>7788</v>
      </c>
      <c r="L14" s="264">
        <v>0</v>
      </c>
      <c r="M14" s="264">
        <v>0</v>
      </c>
      <c r="N14" s="266">
        <f t="shared" si="2"/>
        <v>7788</v>
      </c>
      <c r="O14" s="46">
        <v>5922</v>
      </c>
      <c r="P14" s="47">
        <f>2199+2</f>
        <v>2201</v>
      </c>
      <c r="Q14" s="47">
        <f t="shared" si="4"/>
        <v>8123</v>
      </c>
      <c r="R14" s="264">
        <v>0</v>
      </c>
      <c r="S14" s="264">
        <v>0</v>
      </c>
      <c r="T14" s="48">
        <f t="shared" si="5"/>
        <v>8123</v>
      </c>
    </row>
    <row r="15" spans="1:20" s="28" customFormat="1" ht="30.75" customHeight="1">
      <c r="A15" s="37"/>
      <c r="B15" s="51" t="s">
        <v>15</v>
      </c>
      <c r="C15" s="46">
        <v>4544</v>
      </c>
      <c r="D15" s="47">
        <v>400</v>
      </c>
      <c r="E15" s="47">
        <f t="shared" si="0"/>
        <v>4944</v>
      </c>
      <c r="F15" s="45">
        <v>0</v>
      </c>
      <c r="G15" s="45">
        <v>0</v>
      </c>
      <c r="H15" s="216">
        <f t="shared" si="1"/>
        <v>4944</v>
      </c>
      <c r="I15" s="263">
        <v>4846</v>
      </c>
      <c r="J15" s="265">
        <f>394+1</f>
        <v>395</v>
      </c>
      <c r="K15" s="265">
        <f t="shared" si="3"/>
        <v>5241</v>
      </c>
      <c r="L15" s="264">
        <v>0</v>
      </c>
      <c r="M15" s="264">
        <v>0</v>
      </c>
      <c r="N15" s="266">
        <f t="shared" si="2"/>
        <v>5241</v>
      </c>
      <c r="O15" s="46">
        <f>4786+7</f>
        <v>4793</v>
      </c>
      <c r="P15" s="47">
        <v>395</v>
      </c>
      <c r="Q15" s="47">
        <f t="shared" si="4"/>
        <v>5188</v>
      </c>
      <c r="R15" s="264">
        <v>0</v>
      </c>
      <c r="S15" s="264">
        <v>0</v>
      </c>
      <c r="T15" s="48">
        <f t="shared" si="5"/>
        <v>5188</v>
      </c>
    </row>
    <row r="16" spans="1:20" s="28" customFormat="1" ht="36.75" customHeight="1">
      <c r="A16" s="37"/>
      <c r="B16" s="65" t="s">
        <v>36</v>
      </c>
      <c r="C16" s="150">
        <v>27</v>
      </c>
      <c r="D16" s="151">
        <v>43</v>
      </c>
      <c r="E16" s="151">
        <f t="shared" si="0"/>
        <v>70</v>
      </c>
      <c r="F16" s="149">
        <v>0</v>
      </c>
      <c r="G16" s="149">
        <v>0</v>
      </c>
      <c r="H16" s="210">
        <f t="shared" si="1"/>
        <v>70</v>
      </c>
      <c r="I16" s="271">
        <v>27</v>
      </c>
      <c r="J16" s="272">
        <v>45</v>
      </c>
      <c r="K16" s="269">
        <f t="shared" si="3"/>
        <v>72</v>
      </c>
      <c r="L16" s="268">
        <v>0</v>
      </c>
      <c r="M16" s="268">
        <v>0</v>
      </c>
      <c r="N16" s="273">
        <f t="shared" si="2"/>
        <v>72</v>
      </c>
      <c r="O16" s="150">
        <v>33</v>
      </c>
      <c r="P16" s="151">
        <v>45</v>
      </c>
      <c r="Q16" s="151">
        <f t="shared" si="4"/>
        <v>78</v>
      </c>
      <c r="R16" s="268">
        <v>0</v>
      </c>
      <c r="S16" s="268">
        <v>0</v>
      </c>
      <c r="T16" s="147">
        <f t="shared" si="5"/>
        <v>78</v>
      </c>
    </row>
    <row r="17" spans="1:20" s="28" customFormat="1" ht="36.75" customHeight="1">
      <c r="A17" s="52"/>
      <c r="B17" s="53" t="s">
        <v>12</v>
      </c>
      <c r="C17" s="215">
        <f aca="true" t="shared" si="6" ref="C17:T17">SUM(C8:C16)</f>
        <v>16975</v>
      </c>
      <c r="D17" s="215">
        <f t="shared" si="6"/>
        <v>3948</v>
      </c>
      <c r="E17" s="215">
        <f t="shared" si="6"/>
        <v>20923</v>
      </c>
      <c r="F17" s="215">
        <f t="shared" si="6"/>
        <v>607</v>
      </c>
      <c r="G17" s="215">
        <f t="shared" si="6"/>
        <v>1095</v>
      </c>
      <c r="H17" s="211">
        <f t="shared" si="6"/>
        <v>22625</v>
      </c>
      <c r="I17" s="274">
        <f t="shared" si="6"/>
        <v>17490</v>
      </c>
      <c r="J17" s="275">
        <f t="shared" si="6"/>
        <v>3989</v>
      </c>
      <c r="K17" s="275">
        <f t="shared" si="6"/>
        <v>21479</v>
      </c>
      <c r="L17" s="275">
        <f t="shared" si="6"/>
        <v>606</v>
      </c>
      <c r="M17" s="275">
        <f t="shared" si="6"/>
        <v>1081</v>
      </c>
      <c r="N17" s="276">
        <f t="shared" si="6"/>
        <v>23166</v>
      </c>
      <c r="O17" s="54">
        <f>SUM(O8:O16)</f>
        <v>17932</v>
      </c>
      <c r="P17" s="54">
        <f t="shared" si="6"/>
        <v>4176</v>
      </c>
      <c r="Q17" s="54">
        <f t="shared" si="6"/>
        <v>22108</v>
      </c>
      <c r="R17" s="54">
        <f t="shared" si="6"/>
        <v>617</v>
      </c>
      <c r="S17" s="54">
        <f t="shared" si="6"/>
        <v>1102</v>
      </c>
      <c r="T17" s="154">
        <f t="shared" si="6"/>
        <v>23827</v>
      </c>
    </row>
    <row r="18" s="28" customFormat="1" ht="15" customHeight="1">
      <c r="A18" s="62"/>
    </row>
    <row r="19" spans="1:2" s="28" customFormat="1" ht="15" customHeight="1">
      <c r="A19" s="62"/>
      <c r="B19" s="28" t="s">
        <v>68</v>
      </c>
    </row>
    <row r="20" spans="1:2" s="28" customFormat="1" ht="15.75">
      <c r="A20" s="62"/>
      <c r="B20" s="28" t="s">
        <v>67</v>
      </c>
    </row>
    <row r="21" s="28" customFormat="1" ht="12.75"/>
    <row r="22" s="28" customFormat="1" ht="12.75"/>
    <row r="23" s="28" customFormat="1" ht="12.75"/>
    <row r="24" s="28" customFormat="1" ht="12.75"/>
    <row r="25" s="28" customFormat="1" ht="12.75"/>
    <row r="26" s="28" customFormat="1" ht="12.75"/>
    <row r="27" s="28" customFormat="1" ht="12.75"/>
    <row r="28" s="28" customFormat="1" ht="12.75"/>
    <row r="29" s="28" customFormat="1" ht="12.75"/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</sheetData>
  <sheetProtection/>
  <mergeCells count="15">
    <mergeCell ref="G6:G7"/>
    <mergeCell ref="H6:H7"/>
    <mergeCell ref="I6:K6"/>
    <mergeCell ref="L6:L7"/>
    <mergeCell ref="M6:M7"/>
    <mergeCell ref="T6:T7"/>
    <mergeCell ref="N6:N7"/>
    <mergeCell ref="O6:Q6"/>
    <mergeCell ref="R6:R7"/>
    <mergeCell ref="S6:S7"/>
    <mergeCell ref="C5:H5"/>
    <mergeCell ref="I5:N5"/>
    <mergeCell ref="O5:T5"/>
    <mergeCell ref="C6:E6"/>
    <mergeCell ref="F6:F7"/>
  </mergeCells>
  <printOptions/>
  <pageMargins left="0.25" right="0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V29"/>
  <sheetViews>
    <sheetView zoomScalePageLayoutView="0" workbookViewId="0" topLeftCell="C1">
      <pane xSplit="2" ySplit="9" topLeftCell="E10" activePane="bottomRight" state="frozen"/>
      <selection pane="topLeft" activeCell="C1" sqref="C1"/>
      <selection pane="topRight" activeCell="E1" sqref="E1"/>
      <selection pane="bottomLeft" activeCell="C10" sqref="C10"/>
      <selection pane="bottomRight" activeCell="O22" sqref="O22"/>
    </sheetView>
  </sheetViews>
  <sheetFormatPr defaultColWidth="9.140625" defaultRowHeight="12.75"/>
  <cols>
    <col min="1" max="1" width="2.7109375" style="3" customWidth="1"/>
    <col min="2" max="2" width="0.71875" style="3" customWidth="1"/>
    <col min="3" max="3" width="2.8515625" style="3" customWidth="1"/>
    <col min="4" max="4" width="38.8515625" style="3" customWidth="1"/>
    <col min="5" max="5" width="7.8515625" style="3" customWidth="1"/>
    <col min="6" max="6" width="1.421875" style="3" customWidth="1"/>
    <col min="7" max="7" width="7.8515625" style="3" customWidth="1"/>
    <col min="8" max="8" width="1.421875" style="3" customWidth="1"/>
    <col min="9" max="9" width="7.8515625" style="3" customWidth="1"/>
    <col min="10" max="10" width="1.421875" style="3" customWidth="1"/>
    <col min="11" max="11" width="7.8515625" style="3" customWidth="1"/>
    <col min="12" max="12" width="1.421875" style="3" customWidth="1"/>
    <col min="13" max="13" width="7.8515625" style="3" customWidth="1"/>
    <col min="14" max="14" width="1.421875" style="3" customWidth="1"/>
    <col min="15" max="15" width="7.8515625" style="3" customWidth="1"/>
    <col min="16" max="16" width="1.421875" style="3" customWidth="1"/>
    <col min="17" max="17" width="7.8515625" style="3" customWidth="1"/>
    <col min="18" max="18" width="1.421875" style="3" customWidth="1"/>
    <col min="19" max="19" width="7.8515625" style="3" customWidth="1"/>
    <col min="20" max="20" width="1.421875" style="3" customWidth="1"/>
    <col min="21" max="21" width="7.8515625" style="3" customWidth="1"/>
    <col min="22" max="22" width="1.421875" style="3" customWidth="1"/>
    <col min="23" max="23" width="10.00390625" style="3" customWidth="1"/>
    <col min="24" max="16384" width="9.140625" style="3" customWidth="1"/>
  </cols>
  <sheetData>
    <row r="1" spans="3:17" ht="38.25" customHeight="1">
      <c r="C1" s="367" t="s">
        <v>126</v>
      </c>
      <c r="K1" s="66"/>
      <c r="Q1" s="66"/>
    </row>
    <row r="2" spans="1:3" ht="4.5" customHeight="1">
      <c r="A2" s="67"/>
      <c r="B2" s="67"/>
      <c r="C2" s="67"/>
    </row>
    <row r="3" spans="1:4" ht="6" customHeight="1">
      <c r="A3" s="2"/>
      <c r="B3" s="2"/>
      <c r="D3" s="57" t="s">
        <v>1</v>
      </c>
    </row>
    <row r="4" spans="1:22" ht="12.75" customHeight="1">
      <c r="A4" s="2"/>
      <c r="B4" s="7"/>
      <c r="C4" s="11"/>
      <c r="D4" s="68"/>
      <c r="E4" s="17"/>
      <c r="F4" s="68"/>
      <c r="G4" s="68"/>
      <c r="H4" s="68"/>
      <c r="I4" s="68"/>
      <c r="J4" s="69"/>
      <c r="K4" s="17"/>
      <c r="L4" s="68"/>
      <c r="M4" s="68"/>
      <c r="N4" s="68"/>
      <c r="O4" s="68"/>
      <c r="P4" s="69"/>
      <c r="Q4" s="415" t="s">
        <v>119</v>
      </c>
      <c r="R4" s="416"/>
      <c r="S4" s="416"/>
      <c r="T4" s="416"/>
      <c r="U4" s="416"/>
      <c r="V4" s="417"/>
    </row>
    <row r="5" spans="1:22" ht="15.75" customHeight="1">
      <c r="A5" s="2"/>
      <c r="B5" s="16"/>
      <c r="C5" s="2"/>
      <c r="D5" s="70" t="s">
        <v>1</v>
      </c>
      <c r="E5" s="73" t="s">
        <v>93</v>
      </c>
      <c r="F5" s="71"/>
      <c r="G5" s="71"/>
      <c r="H5" s="72"/>
      <c r="I5" s="71"/>
      <c r="J5" s="71"/>
      <c r="K5" s="73" t="s">
        <v>94</v>
      </c>
      <c r="L5" s="71"/>
      <c r="M5" s="71"/>
      <c r="N5" s="72"/>
      <c r="O5" s="71"/>
      <c r="P5" s="74"/>
      <c r="Q5" s="418"/>
      <c r="R5" s="419"/>
      <c r="S5" s="419"/>
      <c r="T5" s="419"/>
      <c r="U5" s="419"/>
      <c r="V5" s="420"/>
    </row>
    <row r="6" spans="1:22" ht="12" customHeight="1">
      <c r="A6" s="2"/>
      <c r="B6" s="16"/>
      <c r="C6" s="2"/>
      <c r="D6" s="70" t="s">
        <v>37</v>
      </c>
      <c r="E6" s="76"/>
      <c r="F6" s="75"/>
      <c r="G6" s="75"/>
      <c r="H6" s="75"/>
      <c r="I6" s="75"/>
      <c r="J6" s="23"/>
      <c r="K6" s="76"/>
      <c r="L6" s="75"/>
      <c r="M6" s="75"/>
      <c r="N6" s="75"/>
      <c r="O6" s="75"/>
      <c r="P6" s="77"/>
      <c r="Q6" s="421"/>
      <c r="R6" s="422"/>
      <c r="S6" s="422"/>
      <c r="T6" s="422"/>
      <c r="U6" s="422"/>
      <c r="V6" s="423"/>
    </row>
    <row r="7" spans="1:22" ht="4.5" customHeight="1">
      <c r="A7" s="2"/>
      <c r="B7" s="16"/>
      <c r="C7" s="2"/>
      <c r="D7" s="70"/>
      <c r="E7" s="78"/>
      <c r="F7" s="23"/>
      <c r="G7" s="78"/>
      <c r="H7" s="23"/>
      <c r="I7" s="78"/>
      <c r="J7" s="68"/>
      <c r="K7" s="78"/>
      <c r="L7" s="23"/>
      <c r="M7" s="78"/>
      <c r="N7" s="23"/>
      <c r="O7" s="78"/>
      <c r="P7" s="69"/>
      <c r="Q7" s="78"/>
      <c r="R7" s="23"/>
      <c r="S7" s="78"/>
      <c r="T7" s="23"/>
      <c r="U7" s="78"/>
      <c r="V7" s="69"/>
    </row>
    <row r="8" spans="1:22" ht="25.5" customHeight="1">
      <c r="A8" s="2"/>
      <c r="B8" s="16"/>
      <c r="C8" s="2"/>
      <c r="D8" s="23"/>
      <c r="E8" s="79" t="s">
        <v>3</v>
      </c>
      <c r="F8" s="71"/>
      <c r="G8" s="79" t="s">
        <v>4</v>
      </c>
      <c r="H8" s="74"/>
      <c r="I8" s="80" t="s">
        <v>24</v>
      </c>
      <c r="J8" s="80"/>
      <c r="K8" s="79" t="s">
        <v>3</v>
      </c>
      <c r="L8" s="71"/>
      <c r="M8" s="79" t="s">
        <v>4</v>
      </c>
      <c r="N8" s="74"/>
      <c r="O8" s="80" t="s">
        <v>24</v>
      </c>
      <c r="P8" s="81"/>
      <c r="Q8" s="79" t="s">
        <v>3</v>
      </c>
      <c r="R8" s="71"/>
      <c r="S8" s="79" t="s">
        <v>4</v>
      </c>
      <c r="T8" s="74"/>
      <c r="U8" s="80" t="s">
        <v>24</v>
      </c>
      <c r="V8" s="81"/>
    </row>
    <row r="9" spans="1:22" ht="4.5" customHeight="1">
      <c r="A9" s="2"/>
      <c r="B9" s="8"/>
      <c r="C9" s="10"/>
      <c r="D9" s="75"/>
      <c r="E9" s="76"/>
      <c r="F9" s="82"/>
      <c r="G9" s="76"/>
      <c r="H9" s="82"/>
      <c r="I9" s="78"/>
      <c r="J9" s="23"/>
      <c r="K9" s="76"/>
      <c r="L9" s="82"/>
      <c r="M9" s="76"/>
      <c r="N9" s="82"/>
      <c r="O9" s="76"/>
      <c r="P9" s="77"/>
      <c r="Q9" s="76"/>
      <c r="R9" s="82"/>
      <c r="S9" s="76"/>
      <c r="T9" s="82"/>
      <c r="U9" s="76"/>
      <c r="V9" s="82"/>
    </row>
    <row r="10" spans="1:22" s="90" customFormat="1" ht="31.5" customHeight="1">
      <c r="A10" s="83"/>
      <c r="B10" s="84"/>
      <c r="C10" s="85" t="s">
        <v>9</v>
      </c>
      <c r="D10" s="86"/>
      <c r="E10" s="217">
        <f>SUM(E11:E21)</f>
        <v>26435</v>
      </c>
      <c r="F10" s="218"/>
      <c r="G10" s="217">
        <f>SUM(G11:G21)</f>
        <v>39262</v>
      </c>
      <c r="H10" s="221"/>
      <c r="I10" s="217">
        <f>SUM(E10+G10)</f>
        <v>65697</v>
      </c>
      <c r="J10" s="220"/>
      <c r="K10" s="217">
        <f>SUM(K11:K21)</f>
        <v>23001</v>
      </c>
      <c r="L10" s="218"/>
      <c r="M10" s="217">
        <f>SUM(M11:M21)</f>
        <v>32819</v>
      </c>
      <c r="N10" s="219"/>
      <c r="O10" s="217">
        <f>SUM(O11:O21)</f>
        <v>55820</v>
      </c>
      <c r="P10" s="220"/>
      <c r="Q10" s="217">
        <f aca="true" t="shared" si="0" ref="Q10:Q17">+K10-E10</f>
        <v>-3434</v>
      </c>
      <c r="R10" s="218"/>
      <c r="S10" s="217">
        <f aca="true" t="shared" si="1" ref="S10:S16">+M10-G10</f>
        <v>-6443</v>
      </c>
      <c r="T10" s="219"/>
      <c r="U10" s="217">
        <f aca="true" t="shared" si="2" ref="U10:U16">+O10-I10</f>
        <v>-9877</v>
      </c>
      <c r="V10" s="89"/>
    </row>
    <row r="11" spans="1:22" ht="21.75" customHeight="1">
      <c r="A11" s="2"/>
      <c r="B11" s="16"/>
      <c r="C11" s="2"/>
      <c r="D11" s="23" t="s">
        <v>38</v>
      </c>
      <c r="E11" s="22">
        <v>1231</v>
      </c>
      <c r="F11" s="91"/>
      <c r="G11" s="92">
        <v>2861</v>
      </c>
      <c r="H11" s="92"/>
      <c r="I11" s="224">
        <f aca="true" t="shared" si="3" ref="I11:I22">SUM(E11+G11)</f>
        <v>4092</v>
      </c>
      <c r="J11" s="91"/>
      <c r="K11" s="22">
        <v>1329</v>
      </c>
      <c r="L11" s="91"/>
      <c r="M11" s="92">
        <v>2975</v>
      </c>
      <c r="N11" s="91"/>
      <c r="O11" s="92">
        <f>+K11+M11</f>
        <v>4304</v>
      </c>
      <c r="P11" s="91"/>
      <c r="Q11" s="22">
        <f t="shared" si="0"/>
        <v>98</v>
      </c>
      <c r="R11" s="91"/>
      <c r="S11" s="92">
        <f t="shared" si="1"/>
        <v>114</v>
      </c>
      <c r="T11" s="91"/>
      <c r="U11" s="92">
        <f t="shared" si="2"/>
        <v>212</v>
      </c>
      <c r="V11" s="91"/>
    </row>
    <row r="12" spans="1:22" ht="21.75" customHeight="1">
      <c r="A12" s="2"/>
      <c r="B12" s="16"/>
      <c r="C12" s="2"/>
      <c r="D12" s="23" t="s">
        <v>39</v>
      </c>
      <c r="E12" s="22">
        <f>3960+55</f>
        <v>4015</v>
      </c>
      <c r="F12" s="91"/>
      <c r="G12" s="92">
        <f>2139+11</f>
        <v>2150</v>
      </c>
      <c r="H12" s="92"/>
      <c r="I12" s="224">
        <f t="shared" si="3"/>
        <v>6165</v>
      </c>
      <c r="J12" s="91"/>
      <c r="K12" s="22">
        <v>3420</v>
      </c>
      <c r="L12" s="91"/>
      <c r="M12" s="92">
        <v>1430</v>
      </c>
      <c r="N12" s="91"/>
      <c r="O12" s="92">
        <f>+K12+M12</f>
        <v>4850</v>
      </c>
      <c r="P12" s="91"/>
      <c r="Q12" s="22">
        <f t="shared" si="0"/>
        <v>-595</v>
      </c>
      <c r="R12" s="91"/>
      <c r="S12" s="92">
        <f t="shared" si="1"/>
        <v>-720</v>
      </c>
      <c r="T12" s="91"/>
      <c r="U12" s="92">
        <f t="shared" si="2"/>
        <v>-1315</v>
      </c>
      <c r="V12" s="91"/>
    </row>
    <row r="13" spans="1:22" ht="21.75" customHeight="1">
      <c r="A13" s="2"/>
      <c r="B13" s="16"/>
      <c r="C13" s="2"/>
      <c r="D13" s="23" t="s">
        <v>40</v>
      </c>
      <c r="E13" s="22">
        <v>18498</v>
      </c>
      <c r="F13" s="91"/>
      <c r="G13" s="22">
        <v>30032</v>
      </c>
      <c r="H13" s="92"/>
      <c r="I13" s="224">
        <f t="shared" si="3"/>
        <v>48530</v>
      </c>
      <c r="J13" s="91"/>
      <c r="K13" s="22">
        <v>15655</v>
      </c>
      <c r="L13" s="91"/>
      <c r="M13" s="22">
        <v>24676</v>
      </c>
      <c r="N13" s="91"/>
      <c r="O13" s="92">
        <f aca="true" t="shared" si="4" ref="O13:O22">+K13+M13</f>
        <v>40331</v>
      </c>
      <c r="P13" s="91"/>
      <c r="Q13" s="22">
        <f t="shared" si="0"/>
        <v>-2843</v>
      </c>
      <c r="R13" s="91"/>
      <c r="S13" s="92">
        <f t="shared" si="1"/>
        <v>-5356</v>
      </c>
      <c r="T13" s="91"/>
      <c r="U13" s="92">
        <f t="shared" si="2"/>
        <v>-8199</v>
      </c>
      <c r="V13" s="91"/>
    </row>
    <row r="14" spans="1:22" ht="21.75" customHeight="1">
      <c r="A14" s="2"/>
      <c r="B14" s="16"/>
      <c r="C14" s="2"/>
      <c r="D14" s="23" t="s">
        <v>41</v>
      </c>
      <c r="E14" s="22">
        <v>103</v>
      </c>
      <c r="F14" s="91"/>
      <c r="G14" s="92">
        <v>447</v>
      </c>
      <c r="H14" s="92"/>
      <c r="I14" s="224">
        <f t="shared" si="3"/>
        <v>550</v>
      </c>
      <c r="J14" s="91"/>
      <c r="K14" s="22">
        <v>90</v>
      </c>
      <c r="L14" s="91"/>
      <c r="M14" s="92">
        <v>389</v>
      </c>
      <c r="N14" s="91"/>
      <c r="O14" s="92">
        <f t="shared" si="4"/>
        <v>479</v>
      </c>
      <c r="P14" s="91"/>
      <c r="Q14" s="22">
        <f t="shared" si="0"/>
        <v>-13</v>
      </c>
      <c r="R14" s="91"/>
      <c r="S14" s="92">
        <f t="shared" si="1"/>
        <v>-58</v>
      </c>
      <c r="T14" s="91"/>
      <c r="U14" s="92">
        <f t="shared" si="2"/>
        <v>-71</v>
      </c>
      <c r="V14" s="91"/>
    </row>
    <row r="15" spans="1:22" ht="21.75" customHeight="1">
      <c r="A15" s="2"/>
      <c r="B15" s="16"/>
      <c r="C15" s="2"/>
      <c r="D15" s="23" t="s">
        <v>42</v>
      </c>
      <c r="E15" s="22">
        <v>199</v>
      </c>
      <c r="F15" s="91"/>
      <c r="G15" s="92">
        <f>164+2</f>
        <v>166</v>
      </c>
      <c r="H15" s="92"/>
      <c r="I15" s="224">
        <f t="shared" si="3"/>
        <v>365</v>
      </c>
      <c r="J15" s="91"/>
      <c r="K15" s="22">
        <v>204</v>
      </c>
      <c r="L15" s="91"/>
      <c r="M15" s="92">
        <v>172</v>
      </c>
      <c r="N15" s="91"/>
      <c r="O15" s="92">
        <f t="shared" si="4"/>
        <v>376</v>
      </c>
      <c r="P15" s="91"/>
      <c r="Q15" s="22">
        <f t="shared" si="0"/>
        <v>5</v>
      </c>
      <c r="R15" s="91"/>
      <c r="S15" s="92">
        <f t="shared" si="1"/>
        <v>6</v>
      </c>
      <c r="T15" s="91"/>
      <c r="U15" s="92">
        <f t="shared" si="2"/>
        <v>11</v>
      </c>
      <c r="V15" s="91"/>
    </row>
    <row r="16" spans="1:22" ht="21.75" customHeight="1">
      <c r="A16" s="2"/>
      <c r="B16" s="16"/>
      <c r="C16" s="2"/>
      <c r="D16" s="93" t="s">
        <v>43</v>
      </c>
      <c r="E16" s="22">
        <v>312</v>
      </c>
      <c r="F16" s="91"/>
      <c r="G16" s="92">
        <v>638</v>
      </c>
      <c r="H16" s="92"/>
      <c r="I16" s="224">
        <f t="shared" si="3"/>
        <v>950</v>
      </c>
      <c r="J16" s="91"/>
      <c r="K16" s="22">
        <v>283</v>
      </c>
      <c r="L16" s="91"/>
      <c r="M16" s="92">
        <v>511</v>
      </c>
      <c r="N16" s="91"/>
      <c r="O16" s="92">
        <f t="shared" si="4"/>
        <v>794</v>
      </c>
      <c r="P16" s="91"/>
      <c r="Q16" s="22">
        <f t="shared" si="0"/>
        <v>-29</v>
      </c>
      <c r="R16" s="91"/>
      <c r="S16" s="92">
        <f t="shared" si="1"/>
        <v>-127</v>
      </c>
      <c r="T16" s="91"/>
      <c r="U16" s="92">
        <f t="shared" si="2"/>
        <v>-156</v>
      </c>
      <c r="V16" s="91"/>
    </row>
    <row r="17" spans="1:22" ht="21.75" customHeight="1">
      <c r="A17" s="2"/>
      <c r="B17" s="16"/>
      <c r="C17" s="2"/>
      <c r="D17" s="23" t="s">
        <v>44</v>
      </c>
      <c r="E17" s="22">
        <v>284</v>
      </c>
      <c r="F17" s="91"/>
      <c r="G17" s="92">
        <v>469</v>
      </c>
      <c r="H17" s="92"/>
      <c r="I17" s="224">
        <f t="shared" si="3"/>
        <v>753</v>
      </c>
      <c r="J17" s="91"/>
      <c r="K17" s="22">
        <v>289</v>
      </c>
      <c r="L17" s="91"/>
      <c r="M17" s="92">
        <v>388</v>
      </c>
      <c r="N17" s="91"/>
      <c r="O17" s="92">
        <f t="shared" si="4"/>
        <v>677</v>
      </c>
      <c r="P17" s="91"/>
      <c r="Q17" s="22">
        <f t="shared" si="0"/>
        <v>5</v>
      </c>
      <c r="R17" s="91"/>
      <c r="S17" s="92">
        <f>+M17-G17</f>
        <v>-81</v>
      </c>
      <c r="T17" s="91"/>
      <c r="U17" s="92">
        <f>+O17-I17</f>
        <v>-76</v>
      </c>
      <c r="V17" s="91"/>
    </row>
    <row r="18" spans="1:22" ht="21.75" customHeight="1">
      <c r="A18" s="2"/>
      <c r="B18" s="16"/>
      <c r="C18" s="2"/>
      <c r="D18" s="23" t="s">
        <v>45</v>
      </c>
      <c r="E18" s="22">
        <v>720</v>
      </c>
      <c r="F18" s="91"/>
      <c r="G18" s="92">
        <v>1031</v>
      </c>
      <c r="H18" s="92"/>
      <c r="I18" s="224">
        <f t="shared" si="3"/>
        <v>1751</v>
      </c>
      <c r="J18" s="91"/>
      <c r="K18" s="22">
        <v>618</v>
      </c>
      <c r="L18" s="91"/>
      <c r="M18" s="92">
        <v>876</v>
      </c>
      <c r="N18" s="91"/>
      <c r="O18" s="92">
        <f t="shared" si="4"/>
        <v>1494</v>
      </c>
      <c r="P18" s="91"/>
      <c r="Q18" s="22">
        <f>+K18-E18</f>
        <v>-102</v>
      </c>
      <c r="R18" s="91"/>
      <c r="S18" s="92">
        <f>+M18-G18</f>
        <v>-155</v>
      </c>
      <c r="T18" s="91"/>
      <c r="U18" s="92">
        <f>+O18-I18</f>
        <v>-257</v>
      </c>
      <c r="V18" s="91"/>
    </row>
    <row r="19" spans="1:22" ht="21.75" customHeight="1">
      <c r="A19" s="2"/>
      <c r="B19" s="16"/>
      <c r="C19" s="2"/>
      <c r="D19" s="23" t="s">
        <v>46</v>
      </c>
      <c r="E19" s="22">
        <v>380</v>
      </c>
      <c r="F19" s="91"/>
      <c r="G19" s="92">
        <v>158</v>
      </c>
      <c r="H19" s="92"/>
      <c r="I19" s="224">
        <f t="shared" si="3"/>
        <v>538</v>
      </c>
      <c r="J19" s="91"/>
      <c r="K19" s="22">
        <v>332</v>
      </c>
      <c r="L19" s="91"/>
      <c r="M19" s="92">
        <v>147</v>
      </c>
      <c r="N19" s="91"/>
      <c r="O19" s="92">
        <f t="shared" si="4"/>
        <v>479</v>
      </c>
      <c r="P19" s="91"/>
      <c r="Q19" s="22">
        <f>+K19-E19</f>
        <v>-48</v>
      </c>
      <c r="R19" s="91"/>
      <c r="S19" s="92">
        <f>+M19-G19</f>
        <v>-11</v>
      </c>
      <c r="T19" s="91"/>
      <c r="U19" s="92">
        <f>+O19-I19</f>
        <v>-59</v>
      </c>
      <c r="V19" s="91"/>
    </row>
    <row r="20" spans="1:22" ht="21.75" customHeight="1">
      <c r="A20" s="2"/>
      <c r="B20" s="16"/>
      <c r="C20" s="2"/>
      <c r="D20" s="23" t="s">
        <v>47</v>
      </c>
      <c r="E20" s="22">
        <v>206</v>
      </c>
      <c r="F20" s="91"/>
      <c r="G20" s="92">
        <v>130</v>
      </c>
      <c r="H20" s="92"/>
      <c r="I20" s="224">
        <f t="shared" si="3"/>
        <v>336</v>
      </c>
      <c r="J20" s="91"/>
      <c r="K20" s="22">
        <v>254</v>
      </c>
      <c r="L20" s="91"/>
      <c r="M20" s="92">
        <v>136</v>
      </c>
      <c r="N20" s="91"/>
      <c r="O20" s="92">
        <f t="shared" si="4"/>
        <v>390</v>
      </c>
      <c r="P20" s="91"/>
      <c r="Q20" s="22">
        <f>+K20-E20</f>
        <v>48</v>
      </c>
      <c r="R20" s="91"/>
      <c r="S20" s="92">
        <f>+M20-G20</f>
        <v>6</v>
      </c>
      <c r="T20" s="91"/>
      <c r="U20" s="92">
        <f>+O20-I20</f>
        <v>54</v>
      </c>
      <c r="V20" s="91"/>
    </row>
    <row r="21" spans="1:22" ht="21.75" customHeight="1">
      <c r="A21" s="2"/>
      <c r="B21" s="16"/>
      <c r="C21" s="2"/>
      <c r="D21" s="23" t="s">
        <v>48</v>
      </c>
      <c r="E21" s="22">
        <v>487</v>
      </c>
      <c r="F21" s="91"/>
      <c r="G21" s="92">
        <v>1180</v>
      </c>
      <c r="H21" s="92"/>
      <c r="I21" s="224">
        <f t="shared" si="3"/>
        <v>1667</v>
      </c>
      <c r="J21" s="91"/>
      <c r="K21" s="22">
        <v>527</v>
      </c>
      <c r="L21" s="91"/>
      <c r="M21" s="92">
        <v>1119</v>
      </c>
      <c r="N21" s="91"/>
      <c r="O21" s="92">
        <f t="shared" si="4"/>
        <v>1646</v>
      </c>
      <c r="P21" s="91"/>
      <c r="Q21" s="22">
        <f>+K21-E21</f>
        <v>40</v>
      </c>
      <c r="R21" s="91"/>
      <c r="S21" s="92">
        <f>+M21-G21</f>
        <v>-61</v>
      </c>
      <c r="T21" s="91"/>
      <c r="U21" s="92">
        <f>+O21-I21</f>
        <v>-21</v>
      </c>
      <c r="V21" s="91"/>
    </row>
    <row r="22" spans="1:22" s="90" customFormat="1" ht="21.75" customHeight="1">
      <c r="A22" s="83"/>
      <c r="B22" s="84"/>
      <c r="C22" s="85" t="s">
        <v>49</v>
      </c>
      <c r="D22" s="85"/>
      <c r="E22" s="94">
        <v>702</v>
      </c>
      <c r="F22" s="87"/>
      <c r="G22" s="88">
        <v>383</v>
      </c>
      <c r="H22" s="88"/>
      <c r="I22" s="223">
        <f t="shared" si="3"/>
        <v>1085</v>
      </c>
      <c r="J22" s="87"/>
      <c r="K22" s="94">
        <v>832</v>
      </c>
      <c r="L22" s="87"/>
      <c r="M22" s="88">
        <v>375</v>
      </c>
      <c r="N22" s="87"/>
      <c r="O22" s="88">
        <f t="shared" si="4"/>
        <v>1207</v>
      </c>
      <c r="P22" s="87"/>
      <c r="Q22" s="94">
        <f>+K22-E22</f>
        <v>130</v>
      </c>
      <c r="R22" s="87"/>
      <c r="S22" s="88">
        <f>+M22-G22</f>
        <v>-8</v>
      </c>
      <c r="T22" s="87"/>
      <c r="U22" s="88">
        <f>+O22-I22</f>
        <v>122</v>
      </c>
      <c r="V22" s="87"/>
    </row>
    <row r="23" spans="1:22" ht="11.25" customHeight="1">
      <c r="A23" s="2"/>
      <c r="B23" s="8"/>
      <c r="C23" s="2"/>
      <c r="D23" s="23"/>
      <c r="E23" s="22"/>
      <c r="F23" s="95"/>
      <c r="G23" s="96"/>
      <c r="H23" s="92"/>
      <c r="I23" s="5"/>
      <c r="J23" s="95"/>
      <c r="K23" s="22"/>
      <c r="L23" s="95"/>
      <c r="M23" s="96"/>
      <c r="N23" s="91"/>
      <c r="O23" s="4"/>
      <c r="P23" s="95"/>
      <c r="Q23" s="22"/>
      <c r="R23" s="95"/>
      <c r="S23" s="96"/>
      <c r="T23" s="91"/>
      <c r="U23" s="4"/>
      <c r="V23" s="91"/>
    </row>
    <row r="24" spans="1:22" ht="28.5" customHeight="1">
      <c r="A24" s="2"/>
      <c r="B24" s="16"/>
      <c r="C24" s="11"/>
      <c r="D24" s="201" t="s">
        <v>12</v>
      </c>
      <c r="E24" s="202">
        <f>E10+E22</f>
        <v>27137</v>
      </c>
      <c r="F24" s="203"/>
      <c r="G24" s="202">
        <f>G10+G22</f>
        <v>39645</v>
      </c>
      <c r="H24" s="203"/>
      <c r="I24" s="225">
        <f>I10+I22</f>
        <v>66782</v>
      </c>
      <c r="J24" s="204"/>
      <c r="K24" s="202">
        <f>K10+K22</f>
        <v>23833</v>
      </c>
      <c r="L24" s="203"/>
      <c r="M24" s="202">
        <f>M10+M22</f>
        <v>33194</v>
      </c>
      <c r="N24" s="203"/>
      <c r="O24" s="204">
        <f>O10+O22</f>
        <v>57027</v>
      </c>
      <c r="P24" s="226"/>
      <c r="Q24" s="202">
        <f>+K24-E24</f>
        <v>-3304</v>
      </c>
      <c r="R24" s="203"/>
      <c r="S24" s="202">
        <f>+M24-G24</f>
        <v>-6451</v>
      </c>
      <c r="T24" s="203"/>
      <c r="U24" s="204">
        <f>+O24-I24</f>
        <v>-9755</v>
      </c>
      <c r="V24" s="97"/>
    </row>
    <row r="25" spans="1:22" ht="22.5" customHeight="1">
      <c r="A25" s="2"/>
      <c r="B25" s="8"/>
      <c r="C25" s="10"/>
      <c r="D25" s="10" t="s">
        <v>50</v>
      </c>
      <c r="E25" s="5">
        <v>10101</v>
      </c>
      <c r="F25" s="6"/>
      <c r="G25" s="5">
        <v>8310</v>
      </c>
      <c r="H25" s="6"/>
      <c r="I25" s="5">
        <v>18411</v>
      </c>
      <c r="J25" s="14"/>
      <c r="K25" s="5">
        <v>9547</v>
      </c>
      <c r="L25" s="6"/>
      <c r="M25" s="5">
        <v>7290</v>
      </c>
      <c r="N25" s="6"/>
      <c r="O25" s="5">
        <v>16837</v>
      </c>
      <c r="P25" s="6"/>
      <c r="Q25" s="5">
        <f>+K25-E25</f>
        <v>-554</v>
      </c>
      <c r="R25" s="6"/>
      <c r="S25" s="5">
        <f>+M25-G25</f>
        <v>-1020</v>
      </c>
      <c r="T25" s="6"/>
      <c r="U25" s="5">
        <f>+O25-I25</f>
        <v>-1574</v>
      </c>
      <c r="V25" s="6"/>
    </row>
    <row r="27" spans="3:21" ht="15.75">
      <c r="C27" s="13">
        <v>1</v>
      </c>
      <c r="D27" s="3" t="s">
        <v>51</v>
      </c>
      <c r="Q27" s="66"/>
      <c r="S27" s="66"/>
      <c r="U27" s="66"/>
    </row>
    <row r="28" spans="3:21" ht="15.75">
      <c r="C28" s="13"/>
      <c r="Q28" s="66"/>
      <c r="S28" s="66"/>
      <c r="U28" s="66"/>
    </row>
    <row r="29" ht="12.75">
      <c r="D29" s="90"/>
    </row>
  </sheetData>
  <sheetProtection/>
  <mergeCells count="1">
    <mergeCell ref="Q4:V6"/>
  </mergeCells>
  <printOptions/>
  <pageMargins left="0.5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C1">
      <pane xSplit="2" ySplit="9" topLeftCell="E10" activePane="bottomRight" state="frozen"/>
      <selection pane="topLeft" activeCell="C1" sqref="C1"/>
      <selection pane="topRight" activeCell="E1" sqref="E1"/>
      <selection pane="bottomLeft" activeCell="C10" sqref="C10"/>
      <selection pane="bottomRight" activeCell="U25" sqref="U25"/>
    </sheetView>
  </sheetViews>
  <sheetFormatPr defaultColWidth="9.140625" defaultRowHeight="12.75"/>
  <cols>
    <col min="1" max="1" width="2.7109375" style="3" customWidth="1"/>
    <col min="2" max="2" width="0.71875" style="3" customWidth="1"/>
    <col min="3" max="3" width="2.8515625" style="3" customWidth="1"/>
    <col min="4" max="4" width="38.8515625" style="3" customWidth="1"/>
    <col min="5" max="5" width="7.8515625" style="3" customWidth="1"/>
    <col min="6" max="6" width="1.421875" style="3" customWidth="1"/>
    <col min="7" max="7" width="7.8515625" style="3" customWidth="1"/>
    <col min="8" max="8" width="1.421875" style="3" customWidth="1"/>
    <col min="9" max="9" width="7.8515625" style="3" customWidth="1"/>
    <col min="10" max="10" width="1.421875" style="3" customWidth="1"/>
    <col min="11" max="11" width="7.8515625" style="3" customWidth="1"/>
    <col min="12" max="12" width="1.421875" style="3" customWidth="1"/>
    <col min="13" max="13" width="7.8515625" style="3" customWidth="1"/>
    <col min="14" max="14" width="1.421875" style="3" customWidth="1"/>
    <col min="15" max="15" width="7.8515625" style="3" customWidth="1"/>
    <col min="16" max="16" width="1.421875" style="3" customWidth="1"/>
    <col min="17" max="17" width="7.8515625" style="3" customWidth="1"/>
    <col min="18" max="18" width="1.421875" style="3" customWidth="1"/>
    <col min="19" max="19" width="7.8515625" style="3" customWidth="1"/>
    <col min="20" max="20" width="1.421875" style="3" customWidth="1"/>
    <col min="21" max="21" width="7.8515625" style="3" customWidth="1"/>
    <col min="22" max="22" width="1.421875" style="3" customWidth="1"/>
    <col min="23" max="23" width="10.00390625" style="3" customWidth="1"/>
    <col min="24" max="16384" width="9.140625" style="3" customWidth="1"/>
  </cols>
  <sheetData>
    <row r="1" spans="3:17" ht="38.25" customHeight="1">
      <c r="C1" s="367" t="s">
        <v>117</v>
      </c>
      <c r="K1" s="66"/>
      <c r="Q1" s="66"/>
    </row>
    <row r="2" spans="1:3" ht="4.5" customHeight="1">
      <c r="A2" s="67"/>
      <c r="B2" s="67"/>
      <c r="C2" s="67"/>
    </row>
    <row r="3" spans="1:4" ht="6" customHeight="1">
      <c r="A3" s="2"/>
      <c r="B3" s="2"/>
      <c r="D3" s="57" t="s">
        <v>1</v>
      </c>
    </row>
    <row r="4" spans="1:22" ht="12.75">
      <c r="A4" s="2"/>
      <c r="B4" s="7"/>
      <c r="C4" s="11"/>
      <c r="D4" s="68"/>
      <c r="E4" s="17"/>
      <c r="F4" s="68"/>
      <c r="G4" s="68"/>
      <c r="H4" s="68"/>
      <c r="I4" s="68"/>
      <c r="J4" s="69"/>
      <c r="K4" s="17"/>
      <c r="L4" s="68"/>
      <c r="M4" s="68"/>
      <c r="N4" s="68"/>
      <c r="O4" s="68"/>
      <c r="P4" s="69"/>
      <c r="Q4" s="17"/>
      <c r="R4" s="68"/>
      <c r="S4" s="68"/>
      <c r="T4" s="68"/>
      <c r="U4" s="68"/>
      <c r="V4" s="69"/>
    </row>
    <row r="5" spans="1:22" ht="15.75">
      <c r="A5" s="2"/>
      <c r="B5" s="16"/>
      <c r="C5" s="2"/>
      <c r="D5" s="70" t="s">
        <v>1</v>
      </c>
      <c r="E5" s="73" t="s">
        <v>79</v>
      </c>
      <c r="F5" s="71"/>
      <c r="G5" s="71"/>
      <c r="H5" s="72"/>
      <c r="I5" s="71"/>
      <c r="J5" s="71"/>
      <c r="K5" s="73" t="s">
        <v>93</v>
      </c>
      <c r="L5" s="71"/>
      <c r="M5" s="71"/>
      <c r="N5" s="72"/>
      <c r="O5" s="71"/>
      <c r="P5" s="74"/>
      <c r="Q5" s="73" t="s">
        <v>94</v>
      </c>
      <c r="R5" s="71"/>
      <c r="S5" s="71"/>
      <c r="T5" s="72"/>
      <c r="U5" s="71"/>
      <c r="V5" s="74"/>
    </row>
    <row r="6" spans="1:22" ht="12" customHeight="1">
      <c r="A6" s="2"/>
      <c r="B6" s="16"/>
      <c r="C6" s="2"/>
      <c r="D6" s="70" t="s">
        <v>37</v>
      </c>
      <c r="E6" s="76"/>
      <c r="F6" s="75"/>
      <c r="G6" s="75"/>
      <c r="H6" s="75"/>
      <c r="I6" s="75"/>
      <c r="J6" s="23"/>
      <c r="K6" s="76"/>
      <c r="L6" s="75"/>
      <c r="M6" s="75"/>
      <c r="N6" s="75"/>
      <c r="O6" s="75"/>
      <c r="P6" s="77"/>
      <c r="Q6" s="76"/>
      <c r="R6" s="75"/>
      <c r="S6" s="75"/>
      <c r="T6" s="75"/>
      <c r="U6" s="75"/>
      <c r="V6" s="77"/>
    </row>
    <row r="7" spans="1:22" ht="4.5" customHeight="1">
      <c r="A7" s="2"/>
      <c r="B7" s="16"/>
      <c r="C7" s="2"/>
      <c r="D7" s="70"/>
      <c r="E7" s="78"/>
      <c r="F7" s="23"/>
      <c r="G7" s="78"/>
      <c r="H7" s="23"/>
      <c r="I7" s="78"/>
      <c r="J7" s="68"/>
      <c r="K7" s="78"/>
      <c r="L7" s="23"/>
      <c r="M7" s="78"/>
      <c r="N7" s="23"/>
      <c r="O7" s="78"/>
      <c r="P7" s="69"/>
      <c r="Q7" s="78"/>
      <c r="R7" s="23"/>
      <c r="S7" s="78"/>
      <c r="T7" s="23"/>
      <c r="U7" s="78"/>
      <c r="V7" s="69"/>
    </row>
    <row r="8" spans="1:22" ht="25.5" customHeight="1">
      <c r="A8" s="2"/>
      <c r="B8" s="16"/>
      <c r="C8" s="2"/>
      <c r="D8" s="23"/>
      <c r="E8" s="79" t="s">
        <v>3</v>
      </c>
      <c r="F8" s="71"/>
      <c r="G8" s="79" t="s">
        <v>4</v>
      </c>
      <c r="H8" s="74"/>
      <c r="I8" s="80" t="s">
        <v>24</v>
      </c>
      <c r="J8" s="80"/>
      <c r="K8" s="79" t="s">
        <v>3</v>
      </c>
      <c r="L8" s="71"/>
      <c r="M8" s="79" t="s">
        <v>4</v>
      </c>
      <c r="N8" s="74"/>
      <c r="O8" s="80" t="s">
        <v>24</v>
      </c>
      <c r="P8" s="81"/>
      <c r="Q8" s="79" t="s">
        <v>3</v>
      </c>
      <c r="R8" s="71"/>
      <c r="S8" s="79" t="s">
        <v>4</v>
      </c>
      <c r="T8" s="74"/>
      <c r="U8" s="80" t="s">
        <v>24</v>
      </c>
      <c r="V8" s="81"/>
    </row>
    <row r="9" spans="1:22" ht="4.5" customHeight="1">
      <c r="A9" s="2"/>
      <c r="B9" s="8"/>
      <c r="C9" s="10"/>
      <c r="D9" s="75"/>
      <c r="E9" s="76"/>
      <c r="F9" s="82"/>
      <c r="G9" s="76"/>
      <c r="H9" s="82"/>
      <c r="I9" s="78"/>
      <c r="J9" s="23"/>
      <c r="K9" s="76"/>
      <c r="L9" s="82"/>
      <c r="M9" s="76"/>
      <c r="N9" s="82"/>
      <c r="O9" s="78"/>
      <c r="P9" s="77"/>
      <c r="Q9" s="76"/>
      <c r="R9" s="82"/>
      <c r="S9" s="76"/>
      <c r="T9" s="82"/>
      <c r="U9" s="76"/>
      <c r="V9" s="82"/>
    </row>
    <row r="10" spans="1:22" s="90" customFormat="1" ht="31.5" customHeight="1">
      <c r="A10" s="83"/>
      <c r="B10" s="84"/>
      <c r="C10" s="85" t="s">
        <v>9</v>
      </c>
      <c r="D10" s="86"/>
      <c r="E10" s="217">
        <f>SUM(E11:E21)</f>
        <v>24891</v>
      </c>
      <c r="F10" s="218"/>
      <c r="G10" s="217">
        <f>SUM(G11:G21)</f>
        <v>40198</v>
      </c>
      <c r="H10" s="221"/>
      <c r="I10" s="217">
        <f>SUM(E10+G10)</f>
        <v>65089</v>
      </c>
      <c r="J10" s="220"/>
      <c r="K10" s="217">
        <f>SUM(K11:K21)</f>
        <v>26435</v>
      </c>
      <c r="L10" s="218"/>
      <c r="M10" s="217">
        <f>SUM(M11:M21)</f>
        <v>39262</v>
      </c>
      <c r="N10" s="221">
        <v>65089</v>
      </c>
      <c r="O10" s="217">
        <f>SUM(K10+M10)</f>
        <v>65697</v>
      </c>
      <c r="P10" s="220"/>
      <c r="Q10" s="217">
        <f>SUM(Q11:Q21)</f>
        <v>23001</v>
      </c>
      <c r="R10" s="218"/>
      <c r="S10" s="217">
        <f>SUM(S11:S21)</f>
        <v>32819</v>
      </c>
      <c r="T10" s="219"/>
      <c r="U10" s="217">
        <f>SUM(U11:U21)</f>
        <v>55820</v>
      </c>
      <c r="V10" s="89"/>
    </row>
    <row r="11" spans="1:24" ht="21.75" customHeight="1">
      <c r="A11" s="2"/>
      <c r="B11" s="16"/>
      <c r="C11" s="2"/>
      <c r="D11" s="23" t="s">
        <v>38</v>
      </c>
      <c r="E11" s="22">
        <v>1142</v>
      </c>
      <c r="F11" s="91"/>
      <c r="G11" s="92">
        <v>2767</v>
      </c>
      <c r="H11" s="92"/>
      <c r="I11" s="224">
        <f aca="true" t="shared" si="0" ref="I11:I22">SUM(E11+G11)</f>
        <v>3909</v>
      </c>
      <c r="J11" s="91"/>
      <c r="K11" s="22">
        <v>1231</v>
      </c>
      <c r="L11" s="91"/>
      <c r="M11" s="92">
        <v>2861</v>
      </c>
      <c r="N11" s="92"/>
      <c r="O11" s="224">
        <f aca="true" t="shared" si="1" ref="O11:O22">SUM(K11+M11)</f>
        <v>4092</v>
      </c>
      <c r="P11" s="91"/>
      <c r="Q11" s="22">
        <v>1329</v>
      </c>
      <c r="R11" s="91"/>
      <c r="S11" s="92">
        <v>2975</v>
      </c>
      <c r="T11" s="91"/>
      <c r="U11" s="92">
        <f>+Q11+S11</f>
        <v>4304</v>
      </c>
      <c r="V11" s="91"/>
      <c r="X11" s="66"/>
    </row>
    <row r="12" spans="1:22" ht="21.75" customHeight="1">
      <c r="A12" s="2"/>
      <c r="B12" s="16"/>
      <c r="C12" s="2"/>
      <c r="D12" s="23" t="s">
        <v>39</v>
      </c>
      <c r="E12" s="22">
        <v>3861</v>
      </c>
      <c r="F12" s="91"/>
      <c r="G12" s="92">
        <v>2170</v>
      </c>
      <c r="H12" s="92"/>
      <c r="I12" s="224">
        <f t="shared" si="0"/>
        <v>6031</v>
      </c>
      <c r="J12" s="91"/>
      <c r="K12" s="22">
        <f>3960+55</f>
        <v>4015</v>
      </c>
      <c r="L12" s="91"/>
      <c r="M12" s="92">
        <f>2139+11</f>
        <v>2150</v>
      </c>
      <c r="N12" s="92"/>
      <c r="O12" s="224">
        <f t="shared" si="1"/>
        <v>6165</v>
      </c>
      <c r="P12" s="91"/>
      <c r="Q12" s="22">
        <v>3420</v>
      </c>
      <c r="R12" s="91"/>
      <c r="S12" s="92">
        <v>1430</v>
      </c>
      <c r="T12" s="91"/>
      <c r="U12" s="92">
        <f aca="true" t="shared" si="2" ref="U12:U22">+Q12+S12</f>
        <v>4850</v>
      </c>
      <c r="V12" s="91"/>
    </row>
    <row r="13" spans="1:26" ht="21.75" customHeight="1">
      <c r="A13" s="2"/>
      <c r="B13" s="16"/>
      <c r="C13" s="2"/>
      <c r="D13" s="23" t="s">
        <v>40</v>
      </c>
      <c r="E13" s="22">
        <v>17480</v>
      </c>
      <c r="F13" s="91"/>
      <c r="G13" s="22">
        <v>31252</v>
      </c>
      <c r="H13" s="92"/>
      <c r="I13" s="224">
        <f t="shared" si="0"/>
        <v>48732</v>
      </c>
      <c r="J13" s="91"/>
      <c r="K13" s="22">
        <v>18498</v>
      </c>
      <c r="L13" s="91"/>
      <c r="M13" s="22">
        <v>30032</v>
      </c>
      <c r="N13" s="92"/>
      <c r="O13" s="224">
        <f t="shared" si="1"/>
        <v>48530</v>
      </c>
      <c r="P13" s="91"/>
      <c r="Q13" s="22">
        <v>15655</v>
      </c>
      <c r="R13" s="91"/>
      <c r="S13" s="22">
        <v>24676</v>
      </c>
      <c r="T13" s="91"/>
      <c r="U13" s="92">
        <f t="shared" si="2"/>
        <v>40331</v>
      </c>
      <c r="V13" s="91"/>
      <c r="Y13" s="66"/>
      <c r="Z13" s="66"/>
    </row>
    <row r="14" spans="1:26" ht="21.75" customHeight="1">
      <c r="A14" s="2"/>
      <c r="B14" s="16"/>
      <c r="C14" s="2"/>
      <c r="D14" s="23" t="s">
        <v>41</v>
      </c>
      <c r="E14" s="22">
        <v>97</v>
      </c>
      <c r="F14" s="91"/>
      <c r="G14" s="92">
        <v>426</v>
      </c>
      <c r="H14" s="92"/>
      <c r="I14" s="224">
        <f t="shared" si="0"/>
        <v>523</v>
      </c>
      <c r="J14" s="91"/>
      <c r="K14" s="22">
        <v>103</v>
      </c>
      <c r="L14" s="91"/>
      <c r="M14" s="92">
        <v>447</v>
      </c>
      <c r="N14" s="92"/>
      <c r="O14" s="224">
        <f t="shared" si="1"/>
        <v>550</v>
      </c>
      <c r="P14" s="91"/>
      <c r="Q14" s="22">
        <v>90</v>
      </c>
      <c r="R14" s="91"/>
      <c r="S14" s="92">
        <v>389</v>
      </c>
      <c r="T14" s="91"/>
      <c r="U14" s="92">
        <f t="shared" si="2"/>
        <v>479</v>
      </c>
      <c r="V14" s="91"/>
      <c r="Y14" s="66"/>
      <c r="Z14" s="66"/>
    </row>
    <row r="15" spans="1:22" ht="21.75" customHeight="1">
      <c r="A15" s="2"/>
      <c r="B15" s="16"/>
      <c r="C15" s="2"/>
      <c r="D15" s="23" t="s">
        <v>42</v>
      </c>
      <c r="E15" s="22">
        <v>161</v>
      </c>
      <c r="F15" s="91"/>
      <c r="G15" s="92">
        <v>138</v>
      </c>
      <c r="H15" s="92"/>
      <c r="I15" s="224">
        <f t="shared" si="0"/>
        <v>299</v>
      </c>
      <c r="J15" s="91"/>
      <c r="K15" s="22">
        <v>199</v>
      </c>
      <c r="L15" s="91"/>
      <c r="M15" s="92">
        <f>164+2</f>
        <v>166</v>
      </c>
      <c r="N15" s="92"/>
      <c r="O15" s="224">
        <f t="shared" si="1"/>
        <v>365</v>
      </c>
      <c r="P15" s="91"/>
      <c r="Q15" s="22">
        <v>204</v>
      </c>
      <c r="R15" s="91"/>
      <c r="S15" s="92">
        <v>172</v>
      </c>
      <c r="T15" s="91"/>
      <c r="U15" s="92">
        <f t="shared" si="2"/>
        <v>376</v>
      </c>
      <c r="V15" s="91"/>
    </row>
    <row r="16" spans="1:22" ht="21.75" customHeight="1">
      <c r="A16" s="2"/>
      <c r="B16" s="16"/>
      <c r="C16" s="2"/>
      <c r="D16" s="93" t="s">
        <v>43</v>
      </c>
      <c r="E16" s="22">
        <v>301</v>
      </c>
      <c r="F16" s="91"/>
      <c r="G16" s="92">
        <v>559</v>
      </c>
      <c r="H16" s="92"/>
      <c r="I16" s="224">
        <f t="shared" si="0"/>
        <v>860</v>
      </c>
      <c r="J16" s="91"/>
      <c r="K16" s="22">
        <v>312</v>
      </c>
      <c r="L16" s="91"/>
      <c r="M16" s="92">
        <v>638</v>
      </c>
      <c r="N16" s="92"/>
      <c r="O16" s="224">
        <f t="shared" si="1"/>
        <v>950</v>
      </c>
      <c r="P16" s="91"/>
      <c r="Q16" s="22">
        <v>283</v>
      </c>
      <c r="R16" s="91"/>
      <c r="S16" s="92">
        <v>511</v>
      </c>
      <c r="T16" s="91"/>
      <c r="U16" s="92">
        <f t="shared" si="2"/>
        <v>794</v>
      </c>
      <c r="V16" s="91"/>
    </row>
    <row r="17" spans="1:22" ht="21.75" customHeight="1">
      <c r="A17" s="2"/>
      <c r="B17" s="16"/>
      <c r="C17" s="2"/>
      <c r="D17" s="23" t="s">
        <v>44</v>
      </c>
      <c r="E17" s="22">
        <v>274</v>
      </c>
      <c r="F17" s="91"/>
      <c r="G17" s="92">
        <v>447</v>
      </c>
      <c r="H17" s="92"/>
      <c r="I17" s="224">
        <f t="shared" si="0"/>
        <v>721</v>
      </c>
      <c r="J17" s="91"/>
      <c r="K17" s="22">
        <v>284</v>
      </c>
      <c r="L17" s="91"/>
      <c r="M17" s="92">
        <v>469</v>
      </c>
      <c r="N17" s="92"/>
      <c r="O17" s="224">
        <f t="shared" si="1"/>
        <v>753</v>
      </c>
      <c r="P17" s="91"/>
      <c r="Q17" s="22">
        <v>289</v>
      </c>
      <c r="R17" s="91"/>
      <c r="S17" s="92">
        <v>388</v>
      </c>
      <c r="T17" s="91"/>
      <c r="U17" s="92">
        <f t="shared" si="2"/>
        <v>677</v>
      </c>
      <c r="V17" s="91"/>
    </row>
    <row r="18" spans="1:22" ht="21.75" customHeight="1">
      <c r="A18" s="2"/>
      <c r="B18" s="16"/>
      <c r="C18" s="2"/>
      <c r="D18" s="23" t="s">
        <v>45</v>
      </c>
      <c r="E18" s="22">
        <v>713</v>
      </c>
      <c r="F18" s="91"/>
      <c r="G18" s="92">
        <v>990</v>
      </c>
      <c r="H18" s="92"/>
      <c r="I18" s="224">
        <f t="shared" si="0"/>
        <v>1703</v>
      </c>
      <c r="J18" s="91"/>
      <c r="K18" s="22">
        <v>720</v>
      </c>
      <c r="L18" s="91"/>
      <c r="M18" s="92">
        <v>1031</v>
      </c>
      <c r="N18" s="92"/>
      <c r="O18" s="224">
        <f t="shared" si="1"/>
        <v>1751</v>
      </c>
      <c r="P18" s="91"/>
      <c r="Q18" s="22">
        <v>618</v>
      </c>
      <c r="R18" s="91"/>
      <c r="S18" s="92">
        <v>876</v>
      </c>
      <c r="T18" s="91"/>
      <c r="U18" s="92">
        <f t="shared" si="2"/>
        <v>1494</v>
      </c>
      <c r="V18" s="91"/>
    </row>
    <row r="19" spans="1:22" ht="21.75" customHeight="1">
      <c r="A19" s="2"/>
      <c r="B19" s="16"/>
      <c r="C19" s="2"/>
      <c r="D19" s="23" t="s">
        <v>46</v>
      </c>
      <c r="E19" s="22">
        <v>321</v>
      </c>
      <c r="F19" s="91"/>
      <c r="G19" s="92">
        <v>152</v>
      </c>
      <c r="H19" s="92"/>
      <c r="I19" s="224">
        <f t="shared" si="0"/>
        <v>473</v>
      </c>
      <c r="J19" s="91"/>
      <c r="K19" s="22">
        <v>380</v>
      </c>
      <c r="L19" s="91"/>
      <c r="M19" s="92">
        <v>158</v>
      </c>
      <c r="N19" s="92"/>
      <c r="O19" s="224">
        <f t="shared" si="1"/>
        <v>538</v>
      </c>
      <c r="P19" s="91"/>
      <c r="Q19" s="22">
        <v>332</v>
      </c>
      <c r="R19" s="91"/>
      <c r="S19" s="92">
        <v>147</v>
      </c>
      <c r="T19" s="91"/>
      <c r="U19" s="92">
        <f t="shared" si="2"/>
        <v>479</v>
      </c>
      <c r="V19" s="91"/>
    </row>
    <row r="20" spans="1:22" ht="21.75" customHeight="1">
      <c r="A20" s="2"/>
      <c r="B20" s="16"/>
      <c r="C20" s="2"/>
      <c r="D20" s="23" t="s">
        <v>47</v>
      </c>
      <c r="E20" s="22">
        <v>159</v>
      </c>
      <c r="F20" s="91"/>
      <c r="G20" s="92">
        <v>134</v>
      </c>
      <c r="H20" s="92"/>
      <c r="I20" s="224">
        <f t="shared" si="0"/>
        <v>293</v>
      </c>
      <c r="J20" s="91"/>
      <c r="K20" s="22">
        <v>206</v>
      </c>
      <c r="L20" s="91"/>
      <c r="M20" s="92">
        <v>130</v>
      </c>
      <c r="N20" s="92">
        <v>293</v>
      </c>
      <c r="O20" s="224">
        <f t="shared" si="1"/>
        <v>336</v>
      </c>
      <c r="P20" s="91"/>
      <c r="Q20" s="22">
        <v>254</v>
      </c>
      <c r="R20" s="91"/>
      <c r="S20" s="92">
        <v>136</v>
      </c>
      <c r="T20" s="91"/>
      <c r="U20" s="92">
        <f t="shared" si="2"/>
        <v>390</v>
      </c>
      <c r="V20" s="91"/>
    </row>
    <row r="21" spans="1:25" ht="21.75" customHeight="1">
      <c r="A21" s="2"/>
      <c r="B21" s="16"/>
      <c r="C21" s="2"/>
      <c r="D21" s="23" t="s">
        <v>48</v>
      </c>
      <c r="E21" s="22">
        <v>382</v>
      </c>
      <c r="F21" s="91"/>
      <c r="G21" s="92">
        <v>1163</v>
      </c>
      <c r="H21" s="92"/>
      <c r="I21" s="224">
        <f t="shared" si="0"/>
        <v>1545</v>
      </c>
      <c r="J21" s="91"/>
      <c r="K21" s="22">
        <v>487</v>
      </c>
      <c r="L21" s="91"/>
      <c r="M21" s="92">
        <v>1180</v>
      </c>
      <c r="N21" s="92"/>
      <c r="O21" s="224">
        <f t="shared" si="1"/>
        <v>1667</v>
      </c>
      <c r="P21" s="91"/>
      <c r="Q21" s="22">
        <v>527</v>
      </c>
      <c r="R21" s="91"/>
      <c r="S21" s="92">
        <v>1119</v>
      </c>
      <c r="T21" s="91"/>
      <c r="U21" s="92">
        <f t="shared" si="2"/>
        <v>1646</v>
      </c>
      <c r="V21" s="91"/>
      <c r="X21" s="66"/>
      <c r="Y21" s="66"/>
    </row>
    <row r="22" spans="1:25" s="90" customFormat="1" ht="21.75" customHeight="1">
      <c r="A22" s="83"/>
      <c r="B22" s="84"/>
      <c r="C22" s="85" t="s">
        <v>49</v>
      </c>
      <c r="D22" s="85"/>
      <c r="E22" s="94">
        <v>665</v>
      </c>
      <c r="F22" s="87"/>
      <c r="G22" s="88">
        <v>384</v>
      </c>
      <c r="H22" s="88"/>
      <c r="I22" s="223">
        <f t="shared" si="0"/>
        <v>1049</v>
      </c>
      <c r="J22" s="87"/>
      <c r="K22" s="94">
        <v>702</v>
      </c>
      <c r="L22" s="87"/>
      <c r="M22" s="88">
        <v>383</v>
      </c>
      <c r="N22" s="88"/>
      <c r="O22" s="223">
        <f t="shared" si="1"/>
        <v>1085</v>
      </c>
      <c r="P22" s="87"/>
      <c r="Q22" s="94">
        <v>832</v>
      </c>
      <c r="R22" s="87"/>
      <c r="S22" s="88">
        <v>375</v>
      </c>
      <c r="T22" s="87"/>
      <c r="U22" s="88">
        <f t="shared" si="2"/>
        <v>1207</v>
      </c>
      <c r="V22" s="87"/>
      <c r="X22" s="195"/>
      <c r="Y22" s="195"/>
    </row>
    <row r="23" spans="1:22" ht="11.25" customHeight="1">
      <c r="A23" s="2"/>
      <c r="B23" s="8"/>
      <c r="C23" s="2"/>
      <c r="D23" s="23"/>
      <c r="E23" s="22"/>
      <c r="F23" s="95"/>
      <c r="G23" s="96"/>
      <c r="H23" s="92"/>
      <c r="I23" s="5"/>
      <c r="J23" s="95"/>
      <c r="K23" s="22"/>
      <c r="L23" s="95"/>
      <c r="M23" s="96"/>
      <c r="N23" s="92"/>
      <c r="O23" s="5"/>
      <c r="P23" s="95"/>
      <c r="Q23" s="22"/>
      <c r="R23" s="95"/>
      <c r="S23" s="96"/>
      <c r="T23" s="91"/>
      <c r="U23" s="4"/>
      <c r="V23" s="91"/>
    </row>
    <row r="24" spans="1:26" ht="28.5" customHeight="1">
      <c r="A24" s="2"/>
      <c r="B24" s="16"/>
      <c r="C24" s="11"/>
      <c r="D24" s="201" t="s">
        <v>12</v>
      </c>
      <c r="E24" s="202">
        <f>E10+E22</f>
        <v>25556</v>
      </c>
      <c r="F24" s="203"/>
      <c r="G24" s="202">
        <f>G10+G22</f>
        <v>40582</v>
      </c>
      <c r="H24" s="203"/>
      <c r="I24" s="204">
        <f>I10+I22</f>
        <v>66138</v>
      </c>
      <c r="J24" s="204"/>
      <c r="K24" s="202">
        <f>K10+K22</f>
        <v>27137</v>
      </c>
      <c r="L24" s="203"/>
      <c r="M24" s="202">
        <f>M10+M22</f>
        <v>39645</v>
      </c>
      <c r="N24" s="203"/>
      <c r="O24" s="225">
        <f>O10+O22</f>
        <v>66782</v>
      </c>
      <c r="P24" s="226"/>
      <c r="Q24" s="202">
        <f>Q10+Q22</f>
        <v>23833</v>
      </c>
      <c r="R24" s="203"/>
      <c r="S24" s="202">
        <f>S10+S22</f>
        <v>33194</v>
      </c>
      <c r="T24" s="203"/>
      <c r="U24" s="204">
        <f>U10+U22</f>
        <v>57027</v>
      </c>
      <c r="V24" s="97"/>
      <c r="X24" s="66"/>
      <c r="Y24" s="66"/>
      <c r="Z24" s="66"/>
    </row>
    <row r="25" spans="1:26" ht="22.5" customHeight="1">
      <c r="A25" s="2"/>
      <c r="B25" s="8"/>
      <c r="C25" s="10"/>
      <c r="D25" s="10" t="s">
        <v>50</v>
      </c>
      <c r="E25" s="5">
        <v>7791</v>
      </c>
      <c r="F25" s="6"/>
      <c r="G25" s="5">
        <v>8347</v>
      </c>
      <c r="H25" s="6"/>
      <c r="I25" s="5">
        <v>16138</v>
      </c>
      <c r="J25" s="14"/>
      <c r="K25" s="5">
        <v>10101</v>
      </c>
      <c r="L25" s="6"/>
      <c r="M25" s="5">
        <v>8310</v>
      </c>
      <c r="N25" s="6"/>
      <c r="O25" s="5">
        <v>18411</v>
      </c>
      <c r="P25" s="6"/>
      <c r="Q25" s="5">
        <v>9547</v>
      </c>
      <c r="R25" s="6"/>
      <c r="S25" s="5">
        <v>7290</v>
      </c>
      <c r="T25" s="6"/>
      <c r="U25" s="5">
        <v>16837</v>
      </c>
      <c r="V25" s="6"/>
      <c r="X25" s="66"/>
      <c r="Y25" s="66"/>
      <c r="Z25" s="66"/>
    </row>
    <row r="27" spans="3:21" ht="15.75">
      <c r="C27" s="13">
        <v>1</v>
      </c>
      <c r="D27" s="3" t="s">
        <v>51</v>
      </c>
      <c r="Q27" s="66"/>
      <c r="S27" s="66"/>
      <c r="U27" s="66"/>
    </row>
    <row r="28" spans="3:21" ht="15.75">
      <c r="C28" s="13"/>
      <c r="Q28" s="66"/>
      <c r="S28" s="66"/>
      <c r="U28" s="66"/>
    </row>
    <row r="29" ht="12.75">
      <c r="D29" s="90"/>
    </row>
  </sheetData>
  <sheetProtection/>
  <printOptions/>
  <pageMargins left="0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08" customWidth="1"/>
    <col min="2" max="2" width="49.8515625" style="308" customWidth="1"/>
    <col min="3" max="5" width="22.7109375" style="308" customWidth="1"/>
    <col min="6" max="6" width="3.421875" style="308" customWidth="1"/>
    <col min="7" max="7" width="9.140625" style="308" customWidth="1"/>
    <col min="8" max="8" width="14.421875" style="308" customWidth="1"/>
    <col min="9" max="16384" width="9.140625" style="308" customWidth="1"/>
  </cols>
  <sheetData>
    <row r="1" spans="1:5" s="116" customFormat="1" ht="18" customHeight="1">
      <c r="A1" s="113" t="s">
        <v>120</v>
      </c>
      <c r="C1" s="125"/>
      <c r="D1" s="278"/>
      <c r="E1" s="278"/>
    </row>
    <row r="2" spans="1:5" s="116" customFormat="1" ht="15.75" customHeight="1">
      <c r="A2" s="279"/>
      <c r="C2" s="125"/>
      <c r="D2" s="278"/>
      <c r="E2" s="278" t="s">
        <v>52</v>
      </c>
    </row>
    <row r="3" s="116" customFormat="1" ht="2.25" customHeight="1">
      <c r="B3" s="279"/>
    </row>
    <row r="4" spans="1:5" s="116" customFormat="1" ht="7.5" customHeight="1">
      <c r="A4" s="118"/>
      <c r="B4" s="280"/>
      <c r="C4" s="281"/>
      <c r="D4" s="281"/>
      <c r="E4" s="281"/>
    </row>
    <row r="5" spans="1:9" s="116" customFormat="1" ht="15.75">
      <c r="A5" s="124"/>
      <c r="B5" s="282" t="s">
        <v>0</v>
      </c>
      <c r="C5" s="283" t="s">
        <v>88</v>
      </c>
      <c r="D5" s="284" t="s">
        <v>92</v>
      </c>
      <c r="E5" s="284" t="s">
        <v>90</v>
      </c>
      <c r="H5" s="285"/>
      <c r="I5" s="285"/>
    </row>
    <row r="6" spans="1:5" s="116" customFormat="1" ht="3.75" customHeight="1">
      <c r="A6" s="135"/>
      <c r="B6" s="136"/>
      <c r="C6" s="286"/>
      <c r="D6" s="286"/>
      <c r="E6" s="286"/>
    </row>
    <row r="7" spans="1:9" s="116" customFormat="1" ht="18" customHeight="1">
      <c r="A7" s="124"/>
      <c r="B7" s="132" t="s">
        <v>27</v>
      </c>
      <c r="C7" s="287">
        <v>10409</v>
      </c>
      <c r="D7" s="287">
        <v>10990</v>
      </c>
      <c r="E7" s="287">
        <v>12470</v>
      </c>
      <c r="H7" s="288"/>
      <c r="I7" s="288"/>
    </row>
    <row r="8" spans="1:9" s="122" customFormat="1" ht="18" customHeight="1">
      <c r="A8" s="120"/>
      <c r="B8" s="186" t="s">
        <v>53</v>
      </c>
      <c r="C8" s="289">
        <v>9453</v>
      </c>
      <c r="D8" s="289">
        <v>9926</v>
      </c>
      <c r="E8" s="289">
        <v>10504</v>
      </c>
      <c r="H8" s="288"/>
      <c r="I8" s="288"/>
    </row>
    <row r="9" spans="1:9" s="116" customFormat="1" ht="18" customHeight="1">
      <c r="A9" s="124"/>
      <c r="B9" s="129" t="s">
        <v>8</v>
      </c>
      <c r="C9" s="290">
        <v>6340</v>
      </c>
      <c r="D9" s="290">
        <v>6735</v>
      </c>
      <c r="E9" s="290">
        <v>6870</v>
      </c>
      <c r="H9" s="288"/>
      <c r="I9" s="288"/>
    </row>
    <row r="10" spans="1:9" s="116" customFormat="1" ht="18" customHeight="1">
      <c r="A10" s="124"/>
      <c r="B10" s="129" t="s">
        <v>9</v>
      </c>
      <c r="C10" s="290">
        <v>8622</v>
      </c>
      <c r="D10" s="290">
        <v>8979</v>
      </c>
      <c r="E10" s="290">
        <v>10087</v>
      </c>
      <c r="H10" s="288"/>
      <c r="I10" s="288"/>
    </row>
    <row r="11" spans="1:9" s="122" customFormat="1" ht="18" customHeight="1">
      <c r="A11" s="120"/>
      <c r="B11" s="187" t="s">
        <v>54</v>
      </c>
      <c r="C11" s="289">
        <v>12897</v>
      </c>
      <c r="D11" s="289">
        <v>13691</v>
      </c>
      <c r="E11" s="289">
        <v>15756</v>
      </c>
      <c r="H11" s="307"/>
      <c r="I11" s="288"/>
    </row>
    <row r="12" spans="1:9" s="122" customFormat="1" ht="18" customHeight="1">
      <c r="A12" s="120"/>
      <c r="B12" s="187" t="s">
        <v>63</v>
      </c>
      <c r="C12" s="289">
        <v>8930</v>
      </c>
      <c r="D12" s="289">
        <v>9018</v>
      </c>
      <c r="E12" s="289">
        <v>9996</v>
      </c>
      <c r="H12" s="288"/>
      <c r="I12" s="288"/>
    </row>
    <row r="13" spans="1:9" s="122" customFormat="1" ht="18" customHeight="1">
      <c r="A13" s="120"/>
      <c r="B13" s="187" t="s">
        <v>64</v>
      </c>
      <c r="C13" s="289">
        <v>7203</v>
      </c>
      <c r="D13" s="289">
        <v>7520</v>
      </c>
      <c r="E13" s="289">
        <v>8274</v>
      </c>
      <c r="H13" s="288"/>
      <c r="I13" s="288"/>
    </row>
    <row r="14" spans="1:9" s="122" customFormat="1" ht="18" customHeight="1">
      <c r="A14" s="120"/>
      <c r="B14" s="187" t="s">
        <v>65</v>
      </c>
      <c r="C14" s="289">
        <v>10722</v>
      </c>
      <c r="D14" s="289">
        <v>11114</v>
      </c>
      <c r="E14" s="289">
        <v>12123</v>
      </c>
      <c r="H14" s="288"/>
      <c r="I14" s="288"/>
    </row>
    <row r="15" spans="1:9" s="116" customFormat="1" ht="18" customHeight="1">
      <c r="A15" s="124"/>
      <c r="B15" s="129" t="s">
        <v>102</v>
      </c>
      <c r="C15" s="290">
        <v>24125</v>
      </c>
      <c r="D15" s="290">
        <v>24449</v>
      </c>
      <c r="E15" s="290">
        <v>24945</v>
      </c>
      <c r="H15" s="288"/>
      <c r="I15" s="288"/>
    </row>
    <row r="16" spans="1:9" s="116" customFormat="1" ht="18" customHeight="1">
      <c r="A16" s="124"/>
      <c r="B16" s="129" t="s">
        <v>11</v>
      </c>
      <c r="C16" s="290">
        <v>14143</v>
      </c>
      <c r="D16" s="290">
        <v>15457</v>
      </c>
      <c r="E16" s="290">
        <v>16970</v>
      </c>
      <c r="H16" s="288"/>
      <c r="I16" s="288"/>
    </row>
    <row r="17" spans="1:9" s="116" customFormat="1" ht="28.5" customHeight="1">
      <c r="A17" s="124"/>
      <c r="B17" s="188" t="s">
        <v>60</v>
      </c>
      <c r="C17" s="291">
        <v>14387</v>
      </c>
      <c r="D17" s="291">
        <v>15786</v>
      </c>
      <c r="E17" s="291">
        <v>16631</v>
      </c>
      <c r="H17" s="288"/>
      <c r="I17" s="288"/>
    </row>
    <row r="18" spans="1:9" s="122" customFormat="1" ht="15.75" customHeight="1">
      <c r="A18" s="120"/>
      <c r="B18" s="187" t="s">
        <v>55</v>
      </c>
      <c r="C18" s="289">
        <v>14270</v>
      </c>
      <c r="D18" s="289">
        <v>15819</v>
      </c>
      <c r="E18" s="289">
        <v>16575</v>
      </c>
      <c r="H18" s="288"/>
      <c r="I18" s="288"/>
    </row>
    <row r="19" spans="1:9" s="116" customFormat="1" ht="16.5" customHeight="1">
      <c r="A19" s="124"/>
      <c r="B19" s="129" t="s">
        <v>13</v>
      </c>
      <c r="C19" s="292">
        <v>11325</v>
      </c>
      <c r="D19" s="292">
        <v>11550</v>
      </c>
      <c r="E19" s="292">
        <v>13434</v>
      </c>
      <c r="H19" s="307"/>
      <c r="I19" s="288"/>
    </row>
    <row r="20" spans="1:9" s="116" customFormat="1" ht="18" customHeight="1">
      <c r="A20" s="124"/>
      <c r="B20" s="129" t="s">
        <v>56</v>
      </c>
      <c r="C20" s="290">
        <v>17472</v>
      </c>
      <c r="D20" s="290">
        <v>19824</v>
      </c>
      <c r="E20" s="290">
        <v>19918</v>
      </c>
      <c r="H20" s="288"/>
      <c r="I20" s="288"/>
    </row>
    <row r="21" spans="1:9" s="116" customFormat="1" ht="18" customHeight="1">
      <c r="A21" s="124"/>
      <c r="B21" s="129" t="s">
        <v>16</v>
      </c>
      <c r="C21" s="290">
        <v>24504</v>
      </c>
      <c r="D21" s="290">
        <v>27413</v>
      </c>
      <c r="E21" s="290">
        <v>28768</v>
      </c>
      <c r="H21" s="288"/>
      <c r="I21" s="288"/>
    </row>
    <row r="22" spans="1:9" s="122" customFormat="1" ht="18" customHeight="1">
      <c r="A22" s="120"/>
      <c r="B22" s="187" t="s">
        <v>25</v>
      </c>
      <c r="C22" s="289">
        <v>21212</v>
      </c>
      <c r="D22" s="289">
        <v>23306</v>
      </c>
      <c r="E22" s="289">
        <v>25863</v>
      </c>
      <c r="H22" s="288"/>
      <c r="I22" s="288"/>
    </row>
    <row r="23" spans="1:9" s="116" customFormat="1" ht="18" customHeight="1">
      <c r="A23" s="293"/>
      <c r="B23" s="185" t="s">
        <v>22</v>
      </c>
      <c r="C23" s="290">
        <v>13880</v>
      </c>
      <c r="D23" s="290">
        <v>15231</v>
      </c>
      <c r="E23" s="290">
        <v>16668</v>
      </c>
      <c r="H23" s="288"/>
      <c r="I23" s="288"/>
    </row>
    <row r="24" spans="1:9" s="116" customFormat="1" ht="18" customHeight="1">
      <c r="A24" s="294"/>
      <c r="B24" s="129" t="s">
        <v>26</v>
      </c>
      <c r="C24" s="290">
        <v>15497</v>
      </c>
      <c r="D24" s="290">
        <v>16880</v>
      </c>
      <c r="E24" s="290">
        <v>22079</v>
      </c>
      <c r="H24" s="307"/>
      <c r="I24" s="288"/>
    </row>
    <row r="25" spans="1:9" s="116" customFormat="1" ht="18" customHeight="1">
      <c r="A25" s="124"/>
      <c r="B25" s="129" t="s">
        <v>14</v>
      </c>
      <c r="C25" s="290">
        <v>16682</v>
      </c>
      <c r="D25" s="290">
        <v>17287</v>
      </c>
      <c r="E25" s="290">
        <v>22354</v>
      </c>
      <c r="H25" s="307"/>
      <c r="I25" s="288"/>
    </row>
    <row r="26" spans="1:9" s="116" customFormat="1" ht="18" customHeight="1">
      <c r="A26" s="124"/>
      <c r="B26" s="129" t="s">
        <v>15</v>
      </c>
      <c r="C26" s="290">
        <v>18866</v>
      </c>
      <c r="D26" s="290">
        <v>19571</v>
      </c>
      <c r="E26" s="290">
        <v>23417</v>
      </c>
      <c r="H26" s="307"/>
      <c r="I26" s="288"/>
    </row>
    <row r="27" spans="1:9" s="116" customFormat="1" ht="18" customHeight="1">
      <c r="A27" s="124"/>
      <c r="B27" s="129" t="s">
        <v>123</v>
      </c>
      <c r="C27" s="290">
        <v>12513</v>
      </c>
      <c r="D27" s="290">
        <v>13173</v>
      </c>
      <c r="E27" s="290">
        <v>13768</v>
      </c>
      <c r="H27" s="288"/>
      <c r="I27" s="288"/>
    </row>
    <row r="28" spans="1:9" s="116" customFormat="1" ht="1.5" customHeight="1">
      <c r="A28" s="135"/>
      <c r="B28" s="295"/>
      <c r="C28" s="290"/>
      <c r="D28" s="290"/>
      <c r="E28" s="290"/>
      <c r="H28" s="288"/>
      <c r="I28" s="288"/>
    </row>
    <row r="29" spans="1:9" s="116" customFormat="1" ht="3" customHeight="1">
      <c r="A29" s="118"/>
      <c r="B29" s="296"/>
      <c r="C29" s="297"/>
      <c r="D29" s="297"/>
      <c r="E29" s="297"/>
      <c r="H29" s="288"/>
      <c r="I29" s="288"/>
    </row>
    <row r="30" spans="1:9" s="116" customFormat="1" ht="18" customHeight="1">
      <c r="A30" s="124"/>
      <c r="B30" s="282" t="s">
        <v>12</v>
      </c>
      <c r="C30" s="290">
        <v>13397</v>
      </c>
      <c r="D30" s="290">
        <v>14438</v>
      </c>
      <c r="E30" s="290">
        <v>16849</v>
      </c>
      <c r="H30" s="288"/>
      <c r="I30" s="288"/>
    </row>
    <row r="31" spans="1:9" s="116" customFormat="1" ht="24" customHeight="1">
      <c r="A31" s="135"/>
      <c r="B31" s="298" t="s">
        <v>66</v>
      </c>
      <c r="C31" s="299">
        <v>7570</v>
      </c>
      <c r="D31" s="299">
        <v>7870</v>
      </c>
      <c r="E31" s="299">
        <v>8708</v>
      </c>
      <c r="H31" s="288"/>
      <c r="I31" s="288"/>
    </row>
    <row r="32" spans="1:9" s="116" customFormat="1" ht="2.25" customHeight="1">
      <c r="A32" s="125"/>
      <c r="B32" s="300"/>
      <c r="C32" s="301"/>
      <c r="D32" s="301"/>
      <c r="E32" s="301"/>
      <c r="H32" s="288"/>
      <c r="I32" s="288"/>
    </row>
    <row r="33" spans="3:9" s="116" customFormat="1" ht="5.25" customHeight="1">
      <c r="C33" s="302"/>
      <c r="D33" s="302"/>
      <c r="E33" s="302"/>
      <c r="H33" s="288"/>
      <c r="I33" s="288"/>
    </row>
    <row r="34" spans="1:9" s="116" customFormat="1" ht="15" customHeight="1">
      <c r="A34" s="303" t="s">
        <v>57</v>
      </c>
      <c r="B34" s="229" t="s">
        <v>58</v>
      </c>
      <c r="H34" s="288"/>
      <c r="I34" s="288"/>
    </row>
    <row r="35" spans="1:9" s="116" customFormat="1" ht="12.75" customHeight="1">
      <c r="A35" s="304">
        <v>2</v>
      </c>
      <c r="B35" s="305" t="s">
        <v>59</v>
      </c>
      <c r="H35" s="288"/>
      <c r="I35" s="288"/>
    </row>
    <row r="36" spans="1:2" s="116" customFormat="1" ht="14.25" customHeight="1">
      <c r="A36" s="304">
        <v>3</v>
      </c>
      <c r="B36" s="116" t="s">
        <v>51</v>
      </c>
    </row>
    <row r="37" s="116" customFormat="1" ht="15.75">
      <c r="A37" s="130"/>
    </row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</sheetData>
  <sheetProtection/>
  <printOptions/>
  <pageMargins left="0.75" right="0.75" top="0.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8515625" style="0" customWidth="1"/>
    <col min="3" max="3" width="50.28125" style="0" customWidth="1"/>
    <col min="4" max="4" width="15.7109375" style="0" customWidth="1"/>
    <col min="5" max="5" width="4.7109375" style="0" customWidth="1"/>
    <col min="6" max="6" width="15.7109375" style="0" customWidth="1"/>
    <col min="7" max="7" width="4.7109375" style="0" customWidth="1"/>
    <col min="8" max="8" width="15.7109375" style="0" customWidth="1"/>
    <col min="9" max="9" width="4.7109375" style="0" customWidth="1"/>
  </cols>
  <sheetData>
    <row r="1" spans="1:3" s="3" customFormat="1" ht="19.5" customHeight="1">
      <c r="A1" s="1" t="s">
        <v>121</v>
      </c>
      <c r="C1" s="98"/>
    </row>
    <row r="2" spans="2:8" s="3" customFormat="1" ht="15.75" customHeight="1">
      <c r="B2" s="67"/>
      <c r="C2" s="98"/>
      <c r="F2" s="99"/>
      <c r="H2" s="99" t="s">
        <v>52</v>
      </c>
    </row>
    <row r="3" spans="1:9" s="3" customFormat="1" ht="7.5" customHeight="1">
      <c r="A3" s="7"/>
      <c r="B3" s="11"/>
      <c r="C3" s="20"/>
      <c r="D3" s="7"/>
      <c r="E3" s="20"/>
      <c r="F3" s="7"/>
      <c r="G3" s="20"/>
      <c r="H3" s="7"/>
      <c r="I3" s="20"/>
    </row>
    <row r="4" spans="1:9" s="3" customFormat="1" ht="15.75">
      <c r="A4" s="16"/>
      <c r="B4" s="2"/>
      <c r="C4" s="21" t="s">
        <v>0</v>
      </c>
      <c r="D4" s="424" t="s">
        <v>91</v>
      </c>
      <c r="E4" s="425"/>
      <c r="F4" s="424" t="s">
        <v>92</v>
      </c>
      <c r="G4" s="426"/>
      <c r="H4" s="424" t="s">
        <v>90</v>
      </c>
      <c r="I4" s="426"/>
    </row>
    <row r="5" spans="1:9" s="3" customFormat="1" ht="7.5" customHeight="1">
      <c r="A5" s="8"/>
      <c r="B5" s="10"/>
      <c r="C5" s="15"/>
      <c r="D5" s="16"/>
      <c r="E5" s="18"/>
      <c r="F5" s="16"/>
      <c r="G5" s="18"/>
      <c r="H5" s="16"/>
      <c r="I5" s="18"/>
    </row>
    <row r="6" spans="1:10" s="3" customFormat="1" ht="30" customHeight="1">
      <c r="A6" s="16"/>
      <c r="B6" s="100" t="s">
        <v>9</v>
      </c>
      <c r="C6" s="101"/>
      <c r="D6" s="102">
        <v>7424</v>
      </c>
      <c r="E6" s="20"/>
      <c r="F6" s="102">
        <v>7689</v>
      </c>
      <c r="G6" s="20"/>
      <c r="H6" s="102">
        <v>8461</v>
      </c>
      <c r="I6" s="20"/>
      <c r="J6" s="103"/>
    </row>
    <row r="7" spans="1:9" s="3" customFormat="1" ht="8.25" customHeight="1">
      <c r="A7" s="16"/>
      <c r="B7" s="104"/>
      <c r="C7" s="77"/>
      <c r="D7" s="105"/>
      <c r="E7" s="18"/>
      <c r="F7" s="105"/>
      <c r="G7" s="18"/>
      <c r="H7" s="105"/>
      <c r="I7" s="18"/>
    </row>
    <row r="8" spans="1:10" s="3" customFormat="1" ht="24.75" customHeight="1">
      <c r="A8" s="16"/>
      <c r="B8" s="2"/>
      <c r="C8" s="77" t="s">
        <v>38</v>
      </c>
      <c r="D8" s="105">
        <v>6840</v>
      </c>
      <c r="E8" s="18"/>
      <c r="F8" s="105">
        <v>7173</v>
      </c>
      <c r="G8" s="18"/>
      <c r="H8" s="105">
        <v>7633</v>
      </c>
      <c r="I8" s="18"/>
      <c r="J8" s="103"/>
    </row>
    <row r="9" spans="1:10" s="3" customFormat="1" ht="24.75" customHeight="1">
      <c r="A9" s="16"/>
      <c r="B9" s="2"/>
      <c r="C9" s="77" t="s">
        <v>39</v>
      </c>
      <c r="D9" s="105">
        <v>9083</v>
      </c>
      <c r="E9" s="18"/>
      <c r="F9" s="105">
        <v>9841</v>
      </c>
      <c r="G9" s="18"/>
      <c r="H9" s="105">
        <v>11317</v>
      </c>
      <c r="I9" s="18"/>
      <c r="J9" s="103"/>
    </row>
    <row r="10" spans="1:10" s="3" customFormat="1" ht="24.75" customHeight="1">
      <c r="A10" s="16"/>
      <c r="B10" s="2"/>
      <c r="C10" s="77" t="s">
        <v>40</v>
      </c>
      <c r="D10" s="105">
        <v>7159</v>
      </c>
      <c r="E10" s="18"/>
      <c r="F10" s="105">
        <v>7285</v>
      </c>
      <c r="G10" s="18"/>
      <c r="H10" s="105">
        <v>8007</v>
      </c>
      <c r="I10" s="18"/>
      <c r="J10" s="103"/>
    </row>
    <row r="11" spans="1:10" s="3" customFormat="1" ht="24.75" customHeight="1">
      <c r="A11" s="16"/>
      <c r="B11" s="2"/>
      <c r="C11" s="77" t="s">
        <v>41</v>
      </c>
      <c r="D11" s="105">
        <v>7373</v>
      </c>
      <c r="E11" s="18"/>
      <c r="F11" s="105">
        <v>8329</v>
      </c>
      <c r="G11" s="18"/>
      <c r="H11" s="105">
        <v>9029</v>
      </c>
      <c r="I11" s="18"/>
      <c r="J11" s="103"/>
    </row>
    <row r="12" spans="1:10" s="3" customFormat="1" ht="24.75" customHeight="1">
      <c r="A12" s="16"/>
      <c r="B12" s="2"/>
      <c r="C12" s="77" t="s">
        <v>42</v>
      </c>
      <c r="D12" s="105">
        <v>7430</v>
      </c>
      <c r="E12" s="18"/>
      <c r="F12" s="105">
        <v>7921</v>
      </c>
      <c r="G12" s="18"/>
      <c r="H12" s="105">
        <v>8442</v>
      </c>
      <c r="I12" s="18"/>
      <c r="J12" s="103"/>
    </row>
    <row r="13" spans="1:10" s="3" customFormat="1" ht="24.75" customHeight="1">
      <c r="A13" s="16"/>
      <c r="B13" s="2"/>
      <c r="C13" s="65" t="s">
        <v>43</v>
      </c>
      <c r="D13" s="105">
        <v>8459</v>
      </c>
      <c r="E13" s="18"/>
      <c r="F13" s="105">
        <v>8756</v>
      </c>
      <c r="G13" s="18"/>
      <c r="H13" s="105">
        <v>9745</v>
      </c>
      <c r="I13" s="18"/>
      <c r="J13" s="103"/>
    </row>
    <row r="14" spans="1:10" s="3" customFormat="1" ht="24.75" customHeight="1">
      <c r="A14" s="16"/>
      <c r="B14" s="2"/>
      <c r="C14" s="77" t="s">
        <v>44</v>
      </c>
      <c r="D14" s="105">
        <v>7455</v>
      </c>
      <c r="E14" s="18"/>
      <c r="F14" s="105">
        <v>7601</v>
      </c>
      <c r="G14" s="18"/>
      <c r="H14" s="105">
        <v>8138</v>
      </c>
      <c r="I14" s="18"/>
      <c r="J14" s="103"/>
    </row>
    <row r="15" spans="1:10" s="3" customFormat="1" ht="24.75" customHeight="1">
      <c r="A15" s="16"/>
      <c r="B15" s="2"/>
      <c r="C15" s="77" t="s">
        <v>45</v>
      </c>
      <c r="D15" s="105">
        <v>7870</v>
      </c>
      <c r="E15" s="18"/>
      <c r="F15" s="105">
        <v>7995</v>
      </c>
      <c r="G15" s="18"/>
      <c r="H15" s="105">
        <v>8543</v>
      </c>
      <c r="I15" s="18"/>
      <c r="J15" s="103"/>
    </row>
    <row r="16" spans="1:10" s="3" customFormat="1" ht="24.75" customHeight="1">
      <c r="A16" s="16"/>
      <c r="B16" s="2"/>
      <c r="C16" s="77" t="s">
        <v>46</v>
      </c>
      <c r="D16" s="105">
        <v>10058</v>
      </c>
      <c r="E16" s="18"/>
      <c r="F16" s="105">
        <v>10885</v>
      </c>
      <c r="G16" s="18"/>
      <c r="H16" s="105">
        <v>11827</v>
      </c>
      <c r="I16" s="18"/>
      <c r="J16" s="103"/>
    </row>
    <row r="17" spans="1:10" s="3" customFormat="1" ht="24.75" customHeight="1">
      <c r="A17" s="16"/>
      <c r="B17" s="2"/>
      <c r="C17" s="77" t="s">
        <v>47</v>
      </c>
      <c r="D17" s="106">
        <v>9496</v>
      </c>
      <c r="E17" s="18"/>
      <c r="F17" s="106">
        <v>10071</v>
      </c>
      <c r="G17" s="18"/>
      <c r="H17" s="106">
        <v>10642</v>
      </c>
      <c r="I17" s="18"/>
      <c r="J17" s="103"/>
    </row>
    <row r="18" spans="1:10" s="3" customFormat="1" ht="24.75" customHeight="1">
      <c r="A18" s="16"/>
      <c r="B18" s="2"/>
      <c r="C18" s="77" t="s">
        <v>48</v>
      </c>
      <c r="D18" s="105">
        <v>7722</v>
      </c>
      <c r="E18" s="18"/>
      <c r="F18" s="105">
        <v>8485</v>
      </c>
      <c r="G18" s="18"/>
      <c r="H18" s="105">
        <v>9498</v>
      </c>
      <c r="I18" s="18"/>
      <c r="J18" s="103"/>
    </row>
    <row r="19" spans="1:10" s="3" customFormat="1" ht="32.25" customHeight="1">
      <c r="A19" s="8"/>
      <c r="B19" s="100" t="s">
        <v>49</v>
      </c>
      <c r="C19" s="77"/>
      <c r="D19" s="107">
        <v>15388</v>
      </c>
      <c r="E19" s="19"/>
      <c r="F19" s="107">
        <v>16360</v>
      </c>
      <c r="G19" s="19"/>
      <c r="H19" s="107">
        <v>17502</v>
      </c>
      <c r="I19" s="19"/>
      <c r="J19" s="103"/>
    </row>
    <row r="20" spans="1:10" s="3" customFormat="1" ht="25.5" customHeight="1">
      <c r="A20" s="16"/>
      <c r="B20" s="11"/>
      <c r="C20" s="108" t="s">
        <v>12</v>
      </c>
      <c r="D20" s="109">
        <v>7570</v>
      </c>
      <c r="E20" s="20"/>
      <c r="F20" s="109">
        <v>7881</v>
      </c>
      <c r="G20" s="20"/>
      <c r="H20" s="109">
        <v>8708</v>
      </c>
      <c r="I20" s="20"/>
      <c r="J20" s="103"/>
    </row>
    <row r="21" spans="1:9" s="3" customFormat="1" ht="2.25" customHeight="1">
      <c r="A21" s="8"/>
      <c r="B21" s="10"/>
      <c r="C21" s="110"/>
      <c r="D21" s="8"/>
      <c r="E21" s="19"/>
      <c r="F21" s="8"/>
      <c r="G21" s="19"/>
      <c r="H21" s="8"/>
      <c r="I21" s="19"/>
    </row>
    <row r="22" s="3" customFormat="1" ht="12" customHeight="1"/>
    <row r="23" s="3" customFormat="1" ht="15.75">
      <c r="B23" s="111" t="s">
        <v>124</v>
      </c>
    </row>
    <row r="24" s="3" customFormat="1" ht="15.75">
      <c r="B24" s="3" t="s">
        <v>69</v>
      </c>
    </row>
    <row r="25" spans="2:3" s="3" customFormat="1" ht="14.25" customHeight="1">
      <c r="B25" s="3" t="s">
        <v>70</v>
      </c>
      <c r="C25" s="112"/>
    </row>
    <row r="26" spans="2:8" s="3" customFormat="1" ht="4.5" customHeight="1">
      <c r="B26"/>
      <c r="C26"/>
      <c r="D26"/>
      <c r="E26"/>
      <c r="F26"/>
      <c r="H26"/>
    </row>
    <row r="27" spans="2:8" s="3" customFormat="1" ht="12.75">
      <c r="B27"/>
      <c r="C27"/>
      <c r="D27"/>
      <c r="E27"/>
      <c r="F27"/>
      <c r="H27"/>
    </row>
    <row r="28" spans="2:8" s="3" customFormat="1" ht="4.5" customHeight="1">
      <c r="B28"/>
      <c r="C28"/>
      <c r="D28"/>
      <c r="E28"/>
      <c r="F28"/>
      <c r="H28"/>
    </row>
    <row r="29" spans="2:8" s="3" customFormat="1" ht="18.75" customHeight="1">
      <c r="B29"/>
      <c r="C29"/>
      <c r="D29"/>
      <c r="E29"/>
      <c r="F29"/>
      <c r="H29"/>
    </row>
    <row r="30" spans="2:8" s="3" customFormat="1" ht="18.75" customHeight="1">
      <c r="B30"/>
      <c r="C30"/>
      <c r="D30"/>
      <c r="E30"/>
      <c r="F30"/>
      <c r="H30"/>
    </row>
    <row r="31" spans="2:8" s="3" customFormat="1" ht="18.75" customHeight="1">
      <c r="B31"/>
      <c r="C31"/>
      <c r="D31"/>
      <c r="E31"/>
      <c r="F31"/>
      <c r="H31"/>
    </row>
    <row r="32" spans="2:8" s="3" customFormat="1" ht="18.75" customHeight="1">
      <c r="B32"/>
      <c r="C32"/>
      <c r="D32"/>
      <c r="E32"/>
      <c r="F32"/>
      <c r="H32"/>
    </row>
    <row r="33" spans="2:8" s="3" customFormat="1" ht="18.75" customHeight="1">
      <c r="B33"/>
      <c r="C33"/>
      <c r="D33"/>
      <c r="E33"/>
      <c r="F33"/>
      <c r="H33"/>
    </row>
    <row r="34" spans="2:8" s="3" customFormat="1" ht="18.75" customHeight="1">
      <c r="B34"/>
      <c r="C34"/>
      <c r="D34"/>
      <c r="E34"/>
      <c r="F34"/>
      <c r="H34"/>
    </row>
    <row r="35" spans="2:8" s="3" customFormat="1" ht="18.75" customHeight="1">
      <c r="B35"/>
      <c r="C35"/>
      <c r="D35"/>
      <c r="E35"/>
      <c r="F35"/>
      <c r="H35"/>
    </row>
    <row r="36" spans="2:8" s="3" customFormat="1" ht="18.75" customHeight="1">
      <c r="B36"/>
      <c r="C36"/>
      <c r="D36"/>
      <c r="E36"/>
      <c r="F36"/>
      <c r="H36"/>
    </row>
    <row r="37" spans="2:8" s="3" customFormat="1" ht="13.5" customHeight="1">
      <c r="B37"/>
      <c r="C37"/>
      <c r="D37"/>
      <c r="E37"/>
      <c r="F37"/>
      <c r="H37"/>
    </row>
    <row r="38" spans="2:8" s="3" customFormat="1" ht="18.75" customHeight="1">
      <c r="B38"/>
      <c r="C38"/>
      <c r="D38"/>
      <c r="E38"/>
      <c r="F38"/>
      <c r="H38"/>
    </row>
    <row r="39" spans="2:8" s="3" customFormat="1" ht="18.75" customHeight="1">
      <c r="B39"/>
      <c r="C39"/>
      <c r="D39"/>
      <c r="E39"/>
      <c r="F39"/>
      <c r="H39"/>
    </row>
    <row r="40" spans="2:8" s="3" customFormat="1" ht="18.75" customHeight="1">
      <c r="B40"/>
      <c r="C40"/>
      <c r="D40"/>
      <c r="E40"/>
      <c r="F40"/>
      <c r="H40"/>
    </row>
    <row r="41" spans="2:8" s="3" customFormat="1" ht="7.5" customHeight="1">
      <c r="B41"/>
      <c r="C41"/>
      <c r="D41"/>
      <c r="E41"/>
      <c r="F41"/>
      <c r="H41"/>
    </row>
    <row r="42" spans="2:8" s="3" customFormat="1" ht="7.5" customHeight="1">
      <c r="B42"/>
      <c r="C42"/>
      <c r="D42"/>
      <c r="E42"/>
      <c r="F42"/>
      <c r="H42"/>
    </row>
    <row r="43" spans="2:8" s="3" customFormat="1" ht="18" customHeight="1">
      <c r="B43"/>
      <c r="C43"/>
      <c r="D43"/>
      <c r="E43"/>
      <c r="F43"/>
      <c r="H43"/>
    </row>
    <row r="44" spans="2:8" s="3" customFormat="1" ht="7.5" customHeight="1">
      <c r="B44"/>
      <c r="C44"/>
      <c r="D44"/>
      <c r="E44"/>
      <c r="F44"/>
      <c r="H44"/>
    </row>
    <row r="45" spans="2:8" s="3" customFormat="1" ht="12.75">
      <c r="B45"/>
      <c r="C45"/>
      <c r="D45"/>
      <c r="E45"/>
      <c r="F45"/>
      <c r="H45"/>
    </row>
    <row r="46" spans="2:8" s="3" customFormat="1" ht="12.75">
      <c r="B46"/>
      <c r="C46"/>
      <c r="D46"/>
      <c r="E46"/>
      <c r="F46"/>
      <c r="H46"/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</sheetData>
  <sheetProtection/>
  <mergeCells count="3">
    <mergeCell ref="D4:E4"/>
    <mergeCell ref="F4:G4"/>
    <mergeCell ref="H4:I4"/>
  </mergeCells>
  <printOptions/>
  <pageMargins left="0.75" right="0.75" top="1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Central Statistic Office</cp:lastModifiedBy>
  <cp:lastPrinted>2009-09-18T06:45:40Z</cp:lastPrinted>
  <dcterms:created xsi:type="dcterms:W3CDTF">2002-07-29T17:43:12Z</dcterms:created>
  <dcterms:modified xsi:type="dcterms:W3CDTF">2009-09-18T06:46:09Z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