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2000" windowHeight="5805" activeTab="6"/>
  </bookViews>
  <sheets>
    <sheet name="tab 1.1" sheetId="1" r:id="rId1"/>
    <sheet name="tab1.2" sheetId="2" r:id="rId2"/>
    <sheet name="tab1-3" sheetId="3" r:id="rId3"/>
    <sheet name="Table2.1" sheetId="4" r:id="rId4"/>
    <sheet name="Table 2.2" sheetId="5" r:id="rId5"/>
    <sheet name="TAB2-3" sheetId="6" r:id="rId6"/>
    <sheet name="tab2.4%2.5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<sst xmlns="http://schemas.openxmlformats.org/spreadsheetml/2006/main" count="218" uniqueCount="135">
  <si>
    <t>Type of vehicle</t>
  </si>
  <si>
    <t xml:space="preserve">      Car</t>
  </si>
  <si>
    <t xml:space="preserve">      Van</t>
  </si>
  <si>
    <t xml:space="preserve">      Bus</t>
  </si>
  <si>
    <t xml:space="preserve">      Other</t>
  </si>
  <si>
    <t xml:space="preserve">               Total</t>
  </si>
  <si>
    <t xml:space="preserve">      Dual purpose vehicle</t>
  </si>
  <si>
    <t xml:space="preserve">      Motor cycle</t>
  </si>
  <si>
    <t xml:space="preserve">      Auto cycle</t>
  </si>
  <si>
    <t xml:space="preserve">      Lorry and truck</t>
  </si>
  <si>
    <t xml:space="preserve"> </t>
  </si>
  <si>
    <t xml:space="preserve">  Type  of  vehicle</t>
  </si>
  <si>
    <t xml:space="preserve">  Car</t>
  </si>
  <si>
    <t xml:space="preserve">   (of which taxi car)</t>
  </si>
  <si>
    <t xml:space="preserve">  Dual purpose vehicle</t>
  </si>
  <si>
    <t xml:space="preserve">  Heavy motor car</t>
  </si>
  <si>
    <t xml:space="preserve">  Motor cycle</t>
  </si>
  <si>
    <t xml:space="preserve">  Auto cycle</t>
  </si>
  <si>
    <t xml:space="preserve">  Lorry and truck</t>
  </si>
  <si>
    <t xml:space="preserve">  Van</t>
  </si>
  <si>
    <t xml:space="preserve">  Bus  </t>
  </si>
  <si>
    <t xml:space="preserve">  Tractor and dumper</t>
  </si>
  <si>
    <t xml:space="preserve">  Prime mover</t>
  </si>
  <si>
    <t xml:space="preserve">  Trailer</t>
  </si>
  <si>
    <t xml:space="preserve">  Road roller</t>
  </si>
  <si>
    <t xml:space="preserve">  Other</t>
  </si>
  <si>
    <t xml:space="preserve">              TOTAL</t>
  </si>
  <si>
    <t>New vehicles registered</t>
  </si>
  <si>
    <t>Imported second - hand vehicles registered</t>
  </si>
  <si>
    <t>Re -registration of vehicles ¹</t>
  </si>
  <si>
    <t>Vehicles put off the road ²</t>
  </si>
  <si>
    <t xml:space="preserve"> - 7 -</t>
  </si>
  <si>
    <t xml:space="preserve">             -</t>
  </si>
  <si>
    <t xml:space="preserve">      Change</t>
  </si>
  <si>
    <t>Number</t>
  </si>
  <si>
    <t xml:space="preserve">    %</t>
  </si>
  <si>
    <t>1. Road traffic accidents</t>
  </si>
  <si>
    <t xml:space="preserve">                  Serious injury accident</t>
  </si>
  <si>
    <t xml:space="preserve">                  Slight injury accident</t>
  </si>
  <si>
    <t xml:space="preserve">  </t>
  </si>
  <si>
    <t>3. Casualties</t>
  </si>
  <si>
    <t xml:space="preserve">            Seriously injured</t>
  </si>
  <si>
    <t xml:space="preserve">            Slightly injured</t>
  </si>
  <si>
    <t>N/A</t>
  </si>
  <si>
    <t>4. Fatality :</t>
  </si>
  <si>
    <t>Jan. - Jun.</t>
  </si>
  <si>
    <t>Jul. - Dec.</t>
  </si>
  <si>
    <t>Year</t>
  </si>
  <si>
    <t>%</t>
  </si>
  <si>
    <t xml:space="preserve">  Private car</t>
  </si>
  <si>
    <t xml:space="preserve">  Taxi car </t>
  </si>
  <si>
    <t xml:space="preserve">  Bus</t>
  </si>
  <si>
    <t xml:space="preserve">  Lorry</t>
  </si>
  <si>
    <t xml:space="preserve">  Motor/auto cycle</t>
  </si>
  <si>
    <t xml:space="preserve">  Other motor vehicles </t>
  </si>
  <si>
    <t xml:space="preserve">  Total motor vehicles</t>
  </si>
  <si>
    <t xml:space="preserve">  Pedal cycle</t>
  </si>
  <si>
    <t xml:space="preserve">  Other non motor vehicles </t>
  </si>
  <si>
    <t>All vehicles</t>
  </si>
  <si>
    <t>Class of</t>
  </si>
  <si>
    <t>road users</t>
  </si>
  <si>
    <t xml:space="preserve">  Pedestrian</t>
  </si>
  <si>
    <t xml:space="preserve">  Passenger</t>
  </si>
  <si>
    <t xml:space="preserve">  Driver</t>
  </si>
  <si>
    <t xml:space="preserve">  Pedal cyclist</t>
  </si>
  <si>
    <t>100.0</t>
  </si>
  <si>
    <t xml:space="preserve">    Accident</t>
  </si>
  <si>
    <t xml:space="preserve">  Vehicles v/s pedestrians</t>
  </si>
  <si>
    <t xml:space="preserve">  Vehicles v/s vehicles</t>
  </si>
  <si>
    <t>Total</t>
  </si>
  <si>
    <t xml:space="preserve">            Non injury accident</t>
  </si>
  <si>
    <t>of which</t>
  </si>
  <si>
    <t>Motor Vehicles</t>
  </si>
  <si>
    <r>
      <t xml:space="preserve">                  Fatal accident</t>
    </r>
    <r>
      <rPr>
        <vertAlign val="superscript"/>
        <sz val="10"/>
        <rFont val="Times New Roman"/>
        <family val="1"/>
      </rPr>
      <t>2</t>
    </r>
  </si>
  <si>
    <r>
      <t xml:space="preserve">            Fatal </t>
    </r>
    <r>
      <rPr>
        <i/>
        <vertAlign val="superscript"/>
        <sz val="12"/>
        <rFont val="Times New Roman"/>
        <family val="1"/>
      </rPr>
      <t>2</t>
    </r>
  </si>
  <si>
    <t xml:space="preserve">            accidents</t>
  </si>
  <si>
    <t>1.  Road traffic accidents :</t>
  </si>
  <si>
    <t xml:space="preserve">Rate per 100,000 </t>
  </si>
  <si>
    <t xml:space="preserve">    population</t>
  </si>
  <si>
    <t xml:space="preserve">Rate per 1,000 registered </t>
  </si>
  <si>
    <t xml:space="preserve">    motor vehicles</t>
  </si>
  <si>
    <t xml:space="preserve">Number </t>
  </si>
  <si>
    <t>Total number of casualties</t>
  </si>
  <si>
    <t xml:space="preserve">      of which</t>
  </si>
  <si>
    <t xml:space="preserve">      Seriously  injured</t>
  </si>
  <si>
    <t xml:space="preserve">      Slightly injured</t>
  </si>
  <si>
    <t>Rate per 100,000 population</t>
  </si>
  <si>
    <t xml:space="preserve">    motor vehicles </t>
  </si>
  <si>
    <r>
      <t xml:space="preserve">      Fatal</t>
    </r>
    <r>
      <rPr>
        <i/>
        <vertAlign val="superscript"/>
        <sz val="12"/>
        <rFont val="Times New Roman"/>
        <family val="1"/>
      </rPr>
      <t>2</t>
    </r>
  </si>
  <si>
    <r>
      <t xml:space="preserve">Fatality index </t>
    </r>
    <r>
      <rPr>
        <vertAlign val="superscript"/>
        <sz val="10"/>
        <rFont val="Times New Roman"/>
        <family val="1"/>
      </rPr>
      <t>3</t>
    </r>
  </si>
  <si>
    <t xml:space="preserve">  ¹  excluding pedal cycles, but including government vehicles.</t>
  </si>
  <si>
    <t xml:space="preserve">  ²  refers to re-registration of vehicles previously off the road.</t>
  </si>
  <si>
    <t xml:space="preserve">  ³  unlicensed either temporarily or permanently.</t>
  </si>
  <si>
    <t>2.  Motor vehicle involved :</t>
  </si>
  <si>
    <t>3.  Casualties :</t>
  </si>
  <si>
    <t xml:space="preserve">   N / A : Not applicable</t>
  </si>
  <si>
    <t xml:space="preserve">    ¹  excluding pedal cycles, but including government vehicles.</t>
  </si>
  <si>
    <t xml:space="preserve">  ¹  refers to re-registration of vehicles previously off the road.</t>
  </si>
  <si>
    <t xml:space="preserve">  ²  unlicensed  either  temporarily  or  permanently.</t>
  </si>
  <si>
    <t>¹ only three main vehicles have been considered in accidents involving more than three vehicles.</t>
  </si>
  <si>
    <t xml:space="preserve">            Motor-vehicles involved in casualty  </t>
  </si>
  <si>
    <t>¹ exclude accidents involving bicycles only or bicycle and pedestrian.</t>
  </si>
  <si>
    <r>
      <t>2</t>
    </r>
    <r>
      <rPr>
        <sz val="9"/>
        <rFont val="Times New Roman"/>
        <family val="1"/>
      </rPr>
      <t xml:space="preserve"> based on  definition of fatal accidents where death occurred within 30 days.</t>
    </r>
  </si>
  <si>
    <t xml:space="preserve"> ² from 1993 to 2001 figures are based on definition of fatal accidents where death occurred  within 7 days. </t>
  </si>
  <si>
    <t xml:space="preserve"> ¹ exclude accidents involving bicycles only or bicycle and pedestrian. </t>
  </si>
  <si>
    <t xml:space="preserve">   as from 2002, figures are based on definition of fatal accidents where deaths occurred within 30 days.   </t>
  </si>
  <si>
    <r>
      <t xml:space="preserve">3  </t>
    </r>
    <r>
      <rPr>
        <sz val="9"/>
        <rFont val="Times New Roman"/>
        <family val="1"/>
      </rPr>
      <t>fatality index is the number of fatalities per 100 casualties.</t>
    </r>
  </si>
  <si>
    <t xml:space="preserve">            of which  </t>
  </si>
  <si>
    <t xml:space="preserve">            Casualty accidents</t>
  </si>
  <si>
    <t xml:space="preserve">-     </t>
  </si>
  <si>
    <t>No.  of vehicles at 31.12.08</t>
  </si>
  <si>
    <t>No.  of vehicles at 30.06.09</t>
  </si>
  <si>
    <t xml:space="preserve">  Table 1.1 - Vehicles¹ registered as at June 2009</t>
  </si>
  <si>
    <t>2009            ( June )</t>
  </si>
  <si>
    <t>Table 2.4 -  Casualties by class of road users, January 2008 - June 2009</t>
  </si>
  <si>
    <t>Table 2.3 - Vehicles¹ involved in casualty accidents by type, January 2008 - June 2009</t>
  </si>
  <si>
    <t>2.  Vehicles involved in road accidents</t>
  </si>
  <si>
    <t>Table 2.1 -  Road traffic accidents¹, January - June 2008 and 
                   January - June 2009</t>
  </si>
  <si>
    <t>Table 2.2 - Road traffic accidents ¹ and casualties, 1999 - 2009, January - June 2009</t>
  </si>
  <si>
    <r>
      <t xml:space="preserve">2008 </t>
    </r>
    <r>
      <rPr>
        <b/>
        <vertAlign val="superscript"/>
        <sz val="12"/>
        <rFont val="Times New Roman"/>
        <family val="1"/>
      </rPr>
      <t>1</t>
    </r>
  </si>
  <si>
    <t>517</t>
  </si>
  <si>
    <r>
      <t xml:space="preserve">2008 </t>
    </r>
    <r>
      <rPr>
        <b/>
        <vertAlign val="superscript"/>
        <sz val="12"/>
        <rFont val="Times New Roman"/>
        <family val="1"/>
      </rPr>
      <t>4</t>
    </r>
  </si>
  <si>
    <r>
      <rPr>
        <vertAlign val="superscript"/>
        <sz val="10"/>
        <rFont val="Times New Roman"/>
        <family val="1"/>
      </rPr>
      <t xml:space="preserve">4  </t>
    </r>
    <r>
      <rPr>
        <sz val="10"/>
        <rFont val="Times New Roman"/>
        <family val="1"/>
      </rPr>
      <t>Revised</t>
    </r>
  </si>
  <si>
    <t>Table 2.5 -  Casualty accidents involved in "hit and run" cases, January 2008 - June 2009</t>
  </si>
  <si>
    <r>
      <rPr>
        <vertAlign val="superscript"/>
        <sz val="10"/>
        <rFont val="MS Sans Serif"/>
        <family val="2"/>
      </rPr>
      <t>1</t>
    </r>
    <r>
      <rPr>
        <sz val="10"/>
        <rFont val="MS Sans Serif"/>
        <family val="2"/>
      </rPr>
      <t xml:space="preserve">  Revised</t>
    </r>
  </si>
  <si>
    <t>New          vehicles        Jan. - Jun. 09</t>
  </si>
  <si>
    <t xml:space="preserve"> Imported second-hand vehicles            Jan. - Jun. 09</t>
  </si>
  <si>
    <r>
      <t>Re - registered vehicles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             Jan. - Jun. 09</t>
    </r>
  </si>
  <si>
    <r>
      <t>Vehicles off the road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              Jan. - Jun. 09</t>
    </r>
  </si>
  <si>
    <t>Net addition Jan. - Jun. 2009</t>
  </si>
  <si>
    <t>Table 1.2 - Vehicles ¹ registered by type, December 1999 - December 2008 and June 2009</t>
  </si>
  <si>
    <t>Table 1.3 - Registration of vehicles by type, January - June 2008 and January - June 2009</t>
  </si>
  <si>
    <t xml:space="preserve">Jan. - Jun. </t>
  </si>
  <si>
    <t>2009        Jan.-Jun.</t>
  </si>
  <si>
    <t xml:space="preserve">  Rider (motor/auto cycle)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</si>
</sst>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\ \ \ \ "/>
    <numFmt numFmtId="173" formatCode="#,##0\ \ \ \ \ \ "/>
    <numFmt numFmtId="174" formatCode="#,##0\ \ \ \ \ \ \ "/>
    <numFmt numFmtId="175" formatCode="\-\-\ \ \ \ \ \ "/>
    <numFmt numFmtId="176" formatCode="#,##0\ "/>
    <numFmt numFmtId="177" formatCode="#,##0\ \ \ \ \ \ \ \ "/>
    <numFmt numFmtId="178" formatCode="\(#,##0\)"/>
    <numFmt numFmtId="179" formatCode="\ #,##0\ \ \ \ \ \ "/>
    <numFmt numFmtId="180" formatCode="0.0"/>
    <numFmt numFmtId="181" formatCode="#,##0\ \ \ "/>
    <numFmt numFmtId="182" formatCode="\ \+\ #,##0"/>
    <numFmt numFmtId="183" formatCode="\ #,##0"/>
    <numFmt numFmtId="184" formatCode="#,##0\ \ "/>
    <numFmt numFmtId="185" formatCode="0.0\ \ \ \ "/>
    <numFmt numFmtId="186" formatCode="0.0\ \ \ "/>
    <numFmt numFmtId="187" formatCode="0.0\ "/>
    <numFmt numFmtId="188" formatCode="0.0\ \ "/>
    <numFmt numFmtId="189" formatCode="#,##0\ \ \ \ "/>
    <numFmt numFmtId="190" formatCode="#,##0.0\ "/>
    <numFmt numFmtId="191" formatCode="#,##0.0_);\(#,##0.0\)"/>
    <numFmt numFmtId="192" formatCode="0.000"/>
    <numFmt numFmtId="193" formatCode="&quot;Rs&quot;#,##0_);\(&quot;Rs&quot;#,##0\)"/>
    <numFmt numFmtId="194" formatCode="&quot;Rs&quot;#,##0_);[Red]\(&quot;Rs&quot;#,##0\)"/>
    <numFmt numFmtId="195" formatCode="&quot;Rs&quot;#,##0.00_);\(&quot;Rs&quot;#,##0.00\)"/>
    <numFmt numFmtId="196" formatCode="&quot;Rs&quot;#,##0.00_);[Red]\(&quot;Rs&quot;#,##0.00\)"/>
    <numFmt numFmtId="197" formatCode="_(&quot;Rs&quot;* #,##0_);_(&quot;Rs&quot;* \(#,##0\);_(&quot;Rs&quot;* &quot;-&quot;_);_(@_)"/>
    <numFmt numFmtId="198" formatCode="_(&quot;Rs&quot;* #,##0.00_);_(&quot;Rs&quot;* \(#,##0.00\);_(&quot;Rs&quot;* &quot;-&quot;??_);_(@_)"/>
    <numFmt numFmtId="199" formatCode="[$-409]dddd\,\ mmmm\ dd\,\ yyyy"/>
    <numFmt numFmtId="200" formatCode="yy"/>
    <numFmt numFmtId="201" formatCode="yyyy"/>
    <numFmt numFmtId="202" formatCode="[$-409]h:mm:ss\ AM/PM"/>
    <numFmt numFmtId="203" formatCode="d/m/yy"/>
    <numFmt numFmtId="204" formatCode="d/m/yy\ h:mm"/>
    <numFmt numFmtId="205" formatCode="0.0000"/>
    <numFmt numFmtId="206" formatCode="#,##0.0"/>
    <numFmt numFmtId="207" formatCode="#,##0.0_ ;\-#,##0.0\ "/>
  </numFmts>
  <fonts count="74">
    <font>
      <sz val="10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sz val="9"/>
      <name val="Times New Roman"/>
      <family val="1"/>
    </font>
    <font>
      <b/>
      <sz val="14"/>
      <name val="MS Sans Serif"/>
      <family val="2"/>
    </font>
    <font>
      <u val="single"/>
      <sz val="8"/>
      <name val="MS Serif"/>
      <family val="1"/>
    </font>
    <font>
      <u val="single"/>
      <sz val="10"/>
      <name val="MS Serif"/>
      <family val="1"/>
    </font>
    <font>
      <i/>
      <sz val="12"/>
      <name val="Times New Roman"/>
      <family val="1"/>
    </font>
    <font>
      <b/>
      <sz val="10"/>
      <name val="MS Sans Serif"/>
      <family val="2"/>
    </font>
    <font>
      <b/>
      <sz val="12"/>
      <name val="MS Sans Serif"/>
      <family val="2"/>
    </font>
    <font>
      <sz val="10"/>
      <name val="Arial"/>
      <family val="2"/>
    </font>
    <font>
      <b/>
      <sz val="10"/>
      <name val="Times New Roman"/>
      <family val="1"/>
    </font>
    <font>
      <sz val="8.5"/>
      <name val="Times New Roman"/>
      <family val="1"/>
    </font>
    <font>
      <b/>
      <u val="single"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u val="single"/>
      <sz val="10"/>
      <name val="MS Sans Serif"/>
      <family val="2"/>
    </font>
    <font>
      <sz val="8"/>
      <name val="MS Sans Serif"/>
      <family val="2"/>
    </font>
    <font>
      <b/>
      <sz val="13"/>
      <name val="Times New Roman"/>
      <family val="1"/>
    </font>
    <font>
      <b/>
      <u val="single"/>
      <sz val="12"/>
      <name val="MS Sans Serif"/>
      <family val="2"/>
    </font>
    <font>
      <b/>
      <sz val="8"/>
      <name val="MS Sans Serif"/>
      <family val="2"/>
    </font>
    <font>
      <sz val="9"/>
      <name val="MS Sans Serif"/>
      <family val="2"/>
    </font>
    <font>
      <b/>
      <i/>
      <sz val="12"/>
      <name val="Times New Roman"/>
      <family val="1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vertAlign val="superscript"/>
      <sz val="10"/>
      <name val="Times New Roman"/>
      <family val="1"/>
    </font>
    <font>
      <i/>
      <vertAlign val="superscript"/>
      <sz val="12"/>
      <name val="Times New Roman"/>
      <family val="1"/>
    </font>
    <font>
      <b/>
      <sz val="13"/>
      <name val="MS Sans Serif"/>
      <family val="2"/>
    </font>
    <font>
      <i/>
      <sz val="10"/>
      <name val="MS Sans Serif"/>
      <family val="2"/>
    </font>
    <font>
      <sz val="7"/>
      <name val="MS Sans Serif"/>
      <family val="2"/>
    </font>
    <font>
      <sz val="7"/>
      <name val="Times New Roman"/>
      <family val="1"/>
    </font>
    <font>
      <b/>
      <sz val="11"/>
      <name val="Times New Roman"/>
      <family val="1"/>
    </font>
    <font>
      <sz val="11"/>
      <name val="MS Sans Serif"/>
      <family val="2"/>
    </font>
    <font>
      <i/>
      <sz val="10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ashed"/>
      <top style="thin"/>
      <bottom style="thin"/>
    </border>
    <border>
      <left style="thin"/>
      <right style="dotted"/>
      <top style="thin"/>
      <bottom style="thin"/>
    </border>
    <border>
      <left style="thin"/>
      <right style="dashed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72" fontId="3" fillId="0" borderId="0" xfId="0" applyNumberFormat="1" applyFont="1" applyAlignment="1">
      <alignment vertical="center"/>
    </xf>
    <xf numFmtId="172" fontId="3" fillId="0" borderId="10" xfId="0" applyNumberFormat="1" applyFont="1" applyBorder="1" applyAlignment="1">
      <alignment vertical="center"/>
    </xf>
    <xf numFmtId="172" fontId="3" fillId="0" borderId="11" xfId="0" applyNumberFormat="1" applyFont="1" applyBorder="1" applyAlignment="1">
      <alignment vertical="center"/>
    </xf>
    <xf numFmtId="174" fontId="3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vertical="center"/>
    </xf>
    <xf numFmtId="172" fontId="2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177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37" fontId="0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 vertical="center"/>
    </xf>
    <xf numFmtId="179" fontId="3" fillId="0" borderId="14" xfId="0" applyNumberFormat="1" applyFont="1" applyBorder="1" applyAlignment="1">
      <alignment vertical="center"/>
    </xf>
    <xf numFmtId="179" fontId="2" fillId="0" borderId="15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11" xfId="0" applyFont="1" applyBorder="1" applyAlignment="1">
      <alignment vertical="center"/>
    </xf>
    <xf numFmtId="37" fontId="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Continuous" vertical="center" wrapText="1"/>
    </xf>
    <xf numFmtId="0" fontId="1" fillId="0" borderId="0" xfId="57" applyFont="1" applyAlignment="1">
      <alignment horizontal="left" vertical="center"/>
      <protection/>
    </xf>
    <xf numFmtId="0" fontId="6" fillId="0" borderId="0" xfId="57" applyFont="1" applyAlignment="1">
      <alignment horizontal="centerContinuous" vertical="center"/>
      <protection/>
    </xf>
    <xf numFmtId="0" fontId="4" fillId="0" borderId="0" xfId="57">
      <alignment/>
      <protection/>
    </xf>
    <xf numFmtId="0" fontId="7" fillId="0" borderId="0" xfId="57" applyFont="1" applyAlignment="1">
      <alignment vertical="center"/>
      <protection/>
    </xf>
    <xf numFmtId="0" fontId="8" fillId="0" borderId="0" xfId="57" applyFont="1" applyAlignment="1">
      <alignment horizontal="right" vertical="center"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Continuous" vertical="center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4" fillId="0" borderId="0" xfId="57" applyBorder="1">
      <alignment/>
      <protection/>
    </xf>
    <xf numFmtId="0" fontId="3" fillId="0" borderId="10" xfId="57" applyFont="1" applyBorder="1">
      <alignment/>
      <protection/>
    </xf>
    <xf numFmtId="37" fontId="3" fillId="0" borderId="16" xfId="57" applyNumberFormat="1" applyFont="1" applyBorder="1">
      <alignment/>
      <protection/>
    </xf>
    <xf numFmtId="37" fontId="3" fillId="0" borderId="17" xfId="57" applyNumberFormat="1" applyFont="1" applyBorder="1">
      <alignment/>
      <protection/>
    </xf>
    <xf numFmtId="37" fontId="4" fillId="0" borderId="0" xfId="57" applyNumberFormat="1">
      <alignment/>
      <protection/>
    </xf>
    <xf numFmtId="0" fontId="9" fillId="0" borderId="11" xfId="57" applyFont="1" applyBorder="1" applyAlignment="1">
      <alignment vertical="center"/>
      <protection/>
    </xf>
    <xf numFmtId="178" fontId="9" fillId="0" borderId="10" xfId="57" applyNumberFormat="1" applyFont="1" applyBorder="1" applyAlignment="1">
      <alignment vertical="center"/>
      <protection/>
    </xf>
    <xf numFmtId="178" fontId="9" fillId="0" borderId="11" xfId="57" applyNumberFormat="1" applyFont="1" applyBorder="1" applyAlignment="1">
      <alignment vertical="center"/>
      <protection/>
    </xf>
    <xf numFmtId="37" fontId="3" fillId="0" borderId="10" xfId="57" applyNumberFormat="1" applyFont="1" applyBorder="1">
      <alignment/>
      <protection/>
    </xf>
    <xf numFmtId="37" fontId="3" fillId="0" borderId="11" xfId="57" applyNumberFormat="1" applyFont="1" applyBorder="1">
      <alignment/>
      <protection/>
    </xf>
    <xf numFmtId="37" fontId="10" fillId="0" borderId="0" xfId="57" applyNumberFormat="1" applyFont="1" applyBorder="1" applyAlignment="1">
      <alignment vertical="center"/>
      <protection/>
    </xf>
    <xf numFmtId="37" fontId="3" fillId="0" borderId="18" xfId="57" applyNumberFormat="1" applyFont="1" applyBorder="1">
      <alignment/>
      <protection/>
    </xf>
    <xf numFmtId="0" fontId="2" fillId="0" borderId="13" xfId="57" applyFont="1" applyBorder="1" applyAlignment="1">
      <alignment vertical="center"/>
      <protection/>
    </xf>
    <xf numFmtId="37" fontId="2" fillId="0" borderId="13" xfId="57" applyNumberFormat="1" applyFont="1" applyBorder="1" applyAlignment="1">
      <alignment vertical="center"/>
      <protection/>
    </xf>
    <xf numFmtId="37" fontId="2" fillId="0" borderId="12" xfId="57" applyNumberFormat="1" applyFont="1" applyBorder="1" applyAlignment="1">
      <alignment vertical="center"/>
      <protection/>
    </xf>
    <xf numFmtId="37" fontId="4" fillId="0" borderId="0" xfId="57" applyNumberFormat="1" applyBorder="1">
      <alignment/>
      <protection/>
    </xf>
    <xf numFmtId="0" fontId="5" fillId="0" borderId="0" xfId="57" applyFont="1" applyBorder="1">
      <alignment/>
      <protection/>
    </xf>
    <xf numFmtId="0" fontId="1" fillId="0" borderId="0" xfId="58" applyFont="1" applyAlignment="1">
      <alignment horizontal="left"/>
      <protection/>
    </xf>
    <xf numFmtId="0" fontId="2" fillId="0" borderId="0" xfId="58" applyFont="1" applyAlignment="1">
      <alignment horizontal="centerContinuous"/>
      <protection/>
    </xf>
    <xf numFmtId="0" fontId="4" fillId="0" borderId="0" xfId="58">
      <alignment/>
      <protection/>
    </xf>
    <xf numFmtId="0" fontId="0" fillId="0" borderId="0" xfId="58" applyFont="1">
      <alignment/>
      <protection/>
    </xf>
    <xf numFmtId="0" fontId="2" fillId="0" borderId="17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left" vertical="center"/>
      <protection/>
    </xf>
    <xf numFmtId="0" fontId="2" fillId="0" borderId="19" xfId="58" applyFont="1" applyBorder="1" applyAlignment="1">
      <alignment horizontal="centerContinuous" vertical="center"/>
      <protection/>
    </xf>
    <xf numFmtId="0" fontId="2" fillId="0" borderId="16" xfId="58" applyFont="1" applyBorder="1" applyAlignment="1">
      <alignment horizontal="centerContinuous" vertical="center"/>
      <protection/>
    </xf>
    <xf numFmtId="0" fontId="2" fillId="0" borderId="20" xfId="58" applyFont="1" applyBorder="1" applyAlignment="1">
      <alignment horizontal="centerContinuous" vertical="center"/>
      <protection/>
    </xf>
    <xf numFmtId="0" fontId="2" fillId="0" borderId="18" xfId="58" applyFont="1" applyBorder="1" applyAlignment="1">
      <alignment horizontal="center" vertical="center"/>
      <protection/>
    </xf>
    <xf numFmtId="0" fontId="2" fillId="0" borderId="21" xfId="58" applyFont="1" applyBorder="1" applyAlignment="1">
      <alignment horizontal="center" vertical="center"/>
      <protection/>
    </xf>
    <xf numFmtId="0" fontId="3" fillId="0" borderId="11" xfId="58" applyFont="1" applyBorder="1" applyAlignment="1">
      <alignment vertical="center"/>
      <protection/>
    </xf>
    <xf numFmtId="174" fontId="3" fillId="0" borderId="10" xfId="58" applyNumberFormat="1" applyFont="1" applyBorder="1" applyAlignment="1">
      <alignment vertical="center"/>
      <protection/>
    </xf>
    <xf numFmtId="173" fontId="3" fillId="0" borderId="10" xfId="58" applyNumberFormat="1" applyFont="1" applyBorder="1" applyAlignment="1">
      <alignment vertical="center"/>
      <protection/>
    </xf>
    <xf numFmtId="174" fontId="3" fillId="0" borderId="17" xfId="58" applyNumberFormat="1" applyFont="1" applyBorder="1" applyAlignment="1">
      <alignment vertical="center"/>
      <protection/>
    </xf>
    <xf numFmtId="174" fontId="3" fillId="0" borderId="11" xfId="58" applyNumberFormat="1" applyFont="1" applyBorder="1" applyAlignment="1">
      <alignment vertical="center"/>
      <protection/>
    </xf>
    <xf numFmtId="0" fontId="3" fillId="0" borderId="0" xfId="58" applyFont="1" applyAlignment="1">
      <alignment horizontal="center" vertical="center" textRotation="180"/>
      <protection/>
    </xf>
    <xf numFmtId="175" fontId="3" fillId="0" borderId="11" xfId="58" applyNumberFormat="1" applyFont="1" applyBorder="1" applyAlignment="1">
      <alignment horizontal="left" vertical="center"/>
      <protection/>
    </xf>
    <xf numFmtId="0" fontId="3" fillId="0" borderId="21" xfId="58" applyFont="1" applyBorder="1" applyAlignment="1">
      <alignment vertical="center"/>
      <protection/>
    </xf>
    <xf numFmtId="0" fontId="2" fillId="0" borderId="12" xfId="58" applyFont="1" applyBorder="1" applyAlignment="1">
      <alignment horizontal="left" vertical="center"/>
      <protection/>
    </xf>
    <xf numFmtId="174" fontId="2" fillId="0" borderId="13" xfId="58" applyNumberFormat="1" applyFont="1" applyBorder="1" applyAlignment="1">
      <alignment vertical="center"/>
      <protection/>
    </xf>
    <xf numFmtId="173" fontId="2" fillId="0" borderId="13" xfId="58" applyNumberFormat="1" applyFont="1" applyBorder="1" applyAlignment="1">
      <alignment horizontal="right" vertical="center"/>
      <protection/>
    </xf>
    <xf numFmtId="176" fontId="2" fillId="0" borderId="12" xfId="58" applyNumberFormat="1" applyFont="1" applyBorder="1" applyAlignment="1">
      <alignment horizontal="centerContinuous" vertical="center"/>
      <protection/>
    </xf>
    <xf numFmtId="0" fontId="5" fillId="0" borderId="0" xfId="58" applyFont="1">
      <alignment/>
      <protection/>
    </xf>
    <xf numFmtId="174" fontId="4" fillId="0" borderId="0" xfId="58" applyNumberFormat="1">
      <alignment/>
      <protection/>
    </xf>
    <xf numFmtId="0" fontId="12" fillId="0" borderId="0" xfId="60">
      <alignment/>
      <protection/>
    </xf>
    <xf numFmtId="0" fontId="2" fillId="0" borderId="12" xfId="60" applyFont="1" applyBorder="1" applyAlignment="1">
      <alignment horizontal="center" vertical="center"/>
      <protection/>
    </xf>
    <xf numFmtId="0" fontId="1" fillId="0" borderId="0" xfId="61" applyFont="1" applyAlignment="1" quotePrefix="1">
      <alignment horizontal="left"/>
      <protection/>
    </xf>
    <xf numFmtId="0" fontId="10" fillId="0" borderId="0" xfId="61" applyFont="1">
      <alignment/>
      <protection/>
    </xf>
    <xf numFmtId="0" fontId="4" fillId="0" borderId="0" xfId="61" applyFont="1">
      <alignment/>
      <protection/>
    </xf>
    <xf numFmtId="0" fontId="1" fillId="0" borderId="0" xfId="65" applyFont="1" applyAlignment="1">
      <alignment vertical="center"/>
      <protection/>
    </xf>
    <xf numFmtId="0" fontId="4" fillId="0" borderId="0" xfId="65" applyAlignment="1">
      <alignment horizontal="centerContinuous"/>
      <protection/>
    </xf>
    <xf numFmtId="0" fontId="4" fillId="0" borderId="0" xfId="65">
      <alignment/>
      <protection/>
    </xf>
    <xf numFmtId="0" fontId="18" fillId="0" borderId="0" xfId="65" applyFont="1">
      <alignment/>
      <protection/>
    </xf>
    <xf numFmtId="0" fontId="3" fillId="0" borderId="17" xfId="65" applyFont="1" applyBorder="1" applyAlignment="1">
      <alignment vertical="center"/>
      <protection/>
    </xf>
    <xf numFmtId="0" fontId="2" fillId="0" borderId="13" xfId="65" applyFont="1" applyBorder="1" applyAlignment="1">
      <alignment horizontal="centerContinuous" vertical="center"/>
      <protection/>
    </xf>
    <xf numFmtId="0" fontId="3" fillId="0" borderId="22" xfId="65" applyFont="1" applyBorder="1" applyAlignment="1">
      <alignment horizontal="centerContinuous" vertical="center"/>
      <protection/>
    </xf>
    <xf numFmtId="0" fontId="3" fillId="0" borderId="23" xfId="65" applyFont="1" applyBorder="1" applyAlignment="1">
      <alignment horizontal="centerContinuous" vertical="center"/>
      <protection/>
    </xf>
    <xf numFmtId="0" fontId="2" fillId="0" borderId="22" xfId="65" applyFont="1" applyBorder="1" applyAlignment="1">
      <alignment horizontal="centerContinuous" vertical="center"/>
      <protection/>
    </xf>
    <xf numFmtId="0" fontId="2" fillId="0" borderId="23" xfId="65" applyFont="1" applyBorder="1" applyAlignment="1">
      <alignment horizontal="centerContinuous" vertical="center"/>
      <protection/>
    </xf>
    <xf numFmtId="0" fontId="2" fillId="0" borderId="15" xfId="65" applyFont="1" applyBorder="1" applyAlignment="1">
      <alignment horizontal="centerContinuous" vertical="center"/>
      <protection/>
    </xf>
    <xf numFmtId="0" fontId="2" fillId="0" borderId="11" xfId="65" applyFont="1" applyBorder="1" applyAlignment="1">
      <alignment horizontal="centerContinuous" vertical="center"/>
      <protection/>
    </xf>
    <xf numFmtId="0" fontId="3" fillId="0" borderId="21" xfId="65" applyFont="1" applyBorder="1" applyAlignment="1">
      <alignment vertical="center"/>
      <protection/>
    </xf>
    <xf numFmtId="0" fontId="2" fillId="0" borderId="24" xfId="65" applyFont="1" applyBorder="1" applyAlignment="1">
      <alignment horizontal="centerContinuous" vertical="center"/>
      <protection/>
    </xf>
    <xf numFmtId="0" fontId="2" fillId="0" borderId="25" xfId="65" applyFont="1" applyBorder="1" applyAlignment="1">
      <alignment horizontal="centerContinuous" vertical="center"/>
      <protection/>
    </xf>
    <xf numFmtId="181" fontId="3" fillId="0" borderId="26" xfId="65" applyNumberFormat="1" applyFont="1" applyBorder="1" applyAlignment="1">
      <alignment vertical="center"/>
      <protection/>
    </xf>
    <xf numFmtId="185" fontId="3" fillId="0" borderId="27" xfId="65" applyNumberFormat="1" applyFont="1" applyBorder="1" applyAlignment="1">
      <alignment vertical="center"/>
      <protection/>
    </xf>
    <xf numFmtId="181" fontId="3" fillId="0" borderId="28" xfId="65" applyNumberFormat="1" applyFont="1" applyBorder="1" applyAlignment="1">
      <alignment vertical="center"/>
      <protection/>
    </xf>
    <xf numFmtId="185" fontId="3" fillId="0" borderId="19" xfId="65" applyNumberFormat="1" applyFont="1" applyBorder="1" applyAlignment="1">
      <alignment vertical="center"/>
      <protection/>
    </xf>
    <xf numFmtId="186" fontId="3" fillId="0" borderId="20" xfId="65" applyNumberFormat="1" applyFont="1" applyBorder="1" applyAlignment="1">
      <alignment horizontal="right" vertical="center"/>
      <protection/>
    </xf>
    <xf numFmtId="0" fontId="3" fillId="0" borderId="11" xfId="65" applyFont="1" applyBorder="1" applyAlignment="1">
      <alignment vertical="center"/>
      <protection/>
    </xf>
    <xf numFmtId="181" fontId="3" fillId="0" borderId="29" xfId="65" applyNumberFormat="1" applyFont="1" applyBorder="1" applyAlignment="1">
      <alignment vertical="center"/>
      <protection/>
    </xf>
    <xf numFmtId="185" fontId="3" fillId="0" borderId="30" xfId="65" applyNumberFormat="1" applyFont="1" applyBorder="1" applyAlignment="1">
      <alignment vertical="center"/>
      <protection/>
    </xf>
    <xf numFmtId="181" fontId="3" fillId="0" borderId="31" xfId="65" applyNumberFormat="1" applyFont="1" applyBorder="1" applyAlignment="1">
      <alignment vertical="center"/>
      <protection/>
    </xf>
    <xf numFmtId="185" fontId="3" fillId="0" borderId="0" xfId="65" applyNumberFormat="1" applyFont="1" applyBorder="1" applyAlignment="1">
      <alignment vertical="center"/>
      <protection/>
    </xf>
    <xf numFmtId="186" fontId="3" fillId="0" borderId="14" xfId="65" applyNumberFormat="1" applyFont="1" applyBorder="1" applyAlignment="1">
      <alignment horizontal="right" vertical="center"/>
      <protection/>
    </xf>
    <xf numFmtId="0" fontId="2" fillId="0" borderId="12" xfId="65" applyFont="1" applyBorder="1" applyAlignment="1">
      <alignment vertical="center"/>
      <protection/>
    </xf>
    <xf numFmtId="181" fontId="2" fillId="0" borderId="24" xfId="65" applyNumberFormat="1" applyFont="1" applyBorder="1" applyAlignment="1">
      <alignment vertical="center"/>
      <protection/>
    </xf>
    <xf numFmtId="185" fontId="2" fillId="0" borderId="23" xfId="65" applyNumberFormat="1" applyFont="1" applyBorder="1" applyAlignment="1">
      <alignment vertical="center"/>
      <protection/>
    </xf>
    <xf numFmtId="181" fontId="2" fillId="0" borderId="25" xfId="65" applyNumberFormat="1" applyFont="1" applyBorder="1" applyAlignment="1">
      <alignment vertical="center"/>
      <protection/>
    </xf>
    <xf numFmtId="185" fontId="2" fillId="0" borderId="22" xfId="65" applyNumberFormat="1" applyFont="1" applyBorder="1" applyAlignment="1">
      <alignment vertical="center"/>
      <protection/>
    </xf>
    <xf numFmtId="186" fontId="2" fillId="0" borderId="15" xfId="65" applyNumberFormat="1" applyFont="1" applyBorder="1" applyAlignment="1">
      <alignment horizontal="right" vertical="center"/>
      <protection/>
    </xf>
    <xf numFmtId="0" fontId="10" fillId="0" borderId="0" xfId="65" applyFont="1">
      <alignment/>
      <protection/>
    </xf>
    <xf numFmtId="181" fontId="3" fillId="0" borderId="32" xfId="65" applyNumberFormat="1" applyFont="1" applyBorder="1" applyAlignment="1">
      <alignment vertical="center"/>
      <protection/>
    </xf>
    <xf numFmtId="0" fontId="2" fillId="0" borderId="21" xfId="65" applyFont="1" applyBorder="1" applyAlignment="1">
      <alignment horizontal="centerContinuous" vertical="center"/>
      <protection/>
    </xf>
    <xf numFmtId="181" fontId="2" fillId="0" borderId="32" xfId="65" applyNumberFormat="1" applyFont="1" applyBorder="1" applyAlignment="1">
      <alignment vertical="center"/>
      <protection/>
    </xf>
    <xf numFmtId="181" fontId="2" fillId="0" borderId="21" xfId="65" applyNumberFormat="1" applyFont="1" applyBorder="1" applyAlignment="1">
      <alignment vertical="center"/>
      <protection/>
    </xf>
    <xf numFmtId="181" fontId="2" fillId="0" borderId="33" xfId="65" applyNumberFormat="1" applyFont="1" applyBorder="1" applyAlignment="1">
      <alignment vertical="center"/>
      <protection/>
    </xf>
    <xf numFmtId="181" fontId="2" fillId="0" borderId="34" xfId="65" applyNumberFormat="1" applyFont="1" applyBorder="1" applyAlignment="1">
      <alignment vertical="center"/>
      <protection/>
    </xf>
    <xf numFmtId="0" fontId="20" fillId="0" borderId="0" xfId="64" applyFont="1" applyBorder="1" applyAlignment="1">
      <alignment horizontal="left"/>
      <protection/>
    </xf>
    <xf numFmtId="0" fontId="21" fillId="0" borderId="0" xfId="64" applyFont="1">
      <alignment/>
      <protection/>
    </xf>
    <xf numFmtId="0" fontId="22" fillId="0" borderId="0" xfId="64" applyFont="1">
      <alignment/>
      <protection/>
    </xf>
    <xf numFmtId="0" fontId="4" fillId="0" borderId="0" xfId="64">
      <alignment/>
      <protection/>
    </xf>
    <xf numFmtId="0" fontId="11" fillId="0" borderId="0" xfId="64" applyFont="1">
      <alignment/>
      <protection/>
    </xf>
    <xf numFmtId="0" fontId="19" fillId="0" borderId="0" xfId="64" applyFont="1">
      <alignment/>
      <protection/>
    </xf>
    <xf numFmtId="12" fontId="4" fillId="0" borderId="0" xfId="64" applyNumberFormat="1">
      <alignment/>
      <protection/>
    </xf>
    <xf numFmtId="0" fontId="2" fillId="0" borderId="17" xfId="64" applyFont="1" applyBorder="1" applyAlignment="1">
      <alignment horizontal="center"/>
      <protection/>
    </xf>
    <xf numFmtId="0" fontId="2" fillId="0" borderId="22" xfId="64" applyFont="1" applyBorder="1" applyAlignment="1">
      <alignment horizontal="centerContinuous" vertical="center"/>
      <protection/>
    </xf>
    <xf numFmtId="0" fontId="2" fillId="0" borderId="15" xfId="64" applyFont="1" applyBorder="1" applyAlignment="1">
      <alignment horizontal="centerContinuous" vertical="center"/>
      <protection/>
    </xf>
    <xf numFmtId="0" fontId="2" fillId="33" borderId="11" xfId="64" applyFont="1" applyFill="1" applyBorder="1" applyAlignment="1">
      <alignment horizontal="center"/>
      <protection/>
    </xf>
    <xf numFmtId="0" fontId="2" fillId="0" borderId="15" xfId="64" applyFont="1" applyBorder="1" applyAlignment="1">
      <alignment horizontal="center" vertical="center"/>
      <protection/>
    </xf>
    <xf numFmtId="0" fontId="23" fillId="0" borderId="0" xfId="64" applyFont="1">
      <alignment/>
      <protection/>
    </xf>
    <xf numFmtId="0" fontId="2" fillId="33" borderId="21" xfId="64" applyFont="1" applyFill="1" applyBorder="1" applyAlignment="1">
      <alignment horizontal="center" vertical="center"/>
      <protection/>
    </xf>
    <xf numFmtId="0" fontId="3" fillId="0" borderId="11" xfId="64" applyFont="1" applyBorder="1" applyAlignment="1">
      <alignment vertical="center"/>
      <protection/>
    </xf>
    <xf numFmtId="187" fontId="3" fillId="0" borderId="14" xfId="64" applyNumberFormat="1" applyFont="1" applyBorder="1" applyAlignment="1">
      <alignment horizontal="right" vertical="center"/>
      <protection/>
    </xf>
    <xf numFmtId="0" fontId="3" fillId="0" borderId="11" xfId="64" applyFont="1" applyBorder="1" applyAlignment="1">
      <alignment horizontal="left" vertical="center" wrapText="1"/>
      <protection/>
    </xf>
    <xf numFmtId="0" fontId="2" fillId="0" borderId="12" xfId="64" applyFont="1" applyBorder="1" applyAlignment="1">
      <alignment horizontal="centerContinuous" vertical="center"/>
      <protection/>
    </xf>
    <xf numFmtId="0" fontId="10" fillId="0" borderId="0" xfId="64" applyFont="1">
      <alignment/>
      <protection/>
    </xf>
    <xf numFmtId="0" fontId="4" fillId="0" borderId="0" xfId="64" applyAlignment="1">
      <alignment horizontal="right"/>
      <protection/>
    </xf>
    <xf numFmtId="0" fontId="2" fillId="0" borderId="0" xfId="64" applyFont="1" applyBorder="1">
      <alignment/>
      <protection/>
    </xf>
    <xf numFmtId="0" fontId="11" fillId="0" borderId="0" xfId="64" applyFont="1" applyBorder="1">
      <alignment/>
      <protection/>
    </xf>
    <xf numFmtId="0" fontId="2" fillId="0" borderId="16" xfId="64" applyFont="1" applyBorder="1" applyAlignment="1">
      <alignment horizontal="right" vertical="center"/>
      <protection/>
    </xf>
    <xf numFmtId="0" fontId="10" fillId="0" borderId="0" xfId="64" applyFont="1" applyAlignment="1">
      <alignment vertical="center"/>
      <protection/>
    </xf>
    <xf numFmtId="0" fontId="2" fillId="0" borderId="10" xfId="64" applyFont="1" applyBorder="1">
      <alignment/>
      <protection/>
    </xf>
    <xf numFmtId="0" fontId="2" fillId="0" borderId="35" xfId="64" applyFont="1" applyBorder="1">
      <alignment/>
      <protection/>
    </xf>
    <xf numFmtId="0" fontId="24" fillId="0" borderId="36" xfId="64" applyFont="1" applyBorder="1" applyAlignment="1">
      <alignment horizontal="centerContinuous" vertical="center"/>
      <protection/>
    </xf>
    <xf numFmtId="0" fontId="2" fillId="33" borderId="18" xfId="64" applyFont="1" applyFill="1" applyBorder="1" applyAlignment="1">
      <alignment horizontal="center" vertical="center"/>
      <protection/>
    </xf>
    <xf numFmtId="0" fontId="3" fillId="0" borderId="16" xfId="64" applyFont="1" applyBorder="1">
      <alignment/>
      <protection/>
    </xf>
    <xf numFmtId="0" fontId="3" fillId="0" borderId="19" xfId="64" applyFont="1" applyBorder="1">
      <alignment/>
      <protection/>
    </xf>
    <xf numFmtId="0" fontId="3" fillId="0" borderId="20" xfId="64" applyFont="1" applyBorder="1">
      <alignment/>
      <protection/>
    </xf>
    <xf numFmtId="0" fontId="3" fillId="0" borderId="10" xfId="64" applyFont="1" applyBorder="1">
      <alignment/>
      <protection/>
    </xf>
    <xf numFmtId="190" fontId="3" fillId="0" borderId="14" xfId="64" applyNumberFormat="1" applyFont="1" applyBorder="1">
      <alignment/>
      <protection/>
    </xf>
    <xf numFmtId="184" fontId="3" fillId="0" borderId="0" xfId="64" applyNumberFormat="1" applyFont="1" applyBorder="1">
      <alignment/>
      <protection/>
    </xf>
    <xf numFmtId="0" fontId="2" fillId="0" borderId="16" xfId="64" applyFont="1" applyBorder="1" applyAlignment="1">
      <alignment horizontal="center"/>
      <protection/>
    </xf>
    <xf numFmtId="49" fontId="2" fillId="0" borderId="19" xfId="64" applyNumberFormat="1" applyFont="1" applyBorder="1" applyAlignment="1">
      <alignment horizontal="center"/>
      <protection/>
    </xf>
    <xf numFmtId="190" fontId="2" fillId="0" borderId="20" xfId="64" applyNumberFormat="1" applyFont="1" applyBorder="1">
      <alignment/>
      <protection/>
    </xf>
    <xf numFmtId="0" fontId="3" fillId="0" borderId="18" xfId="64" applyFont="1" applyBorder="1">
      <alignment/>
      <protection/>
    </xf>
    <xf numFmtId="0" fontId="3" fillId="0" borderId="37" xfId="64" applyFont="1" applyBorder="1">
      <alignment/>
      <protection/>
    </xf>
    <xf numFmtId="0" fontId="3" fillId="0" borderId="35" xfId="64" applyFont="1" applyBorder="1">
      <alignment/>
      <protection/>
    </xf>
    <xf numFmtId="0" fontId="3" fillId="0" borderId="0" xfId="64" applyFont="1" applyBorder="1">
      <alignment/>
      <protection/>
    </xf>
    <xf numFmtId="0" fontId="4" fillId="0" borderId="0" xfId="64" applyBorder="1">
      <alignment/>
      <protection/>
    </xf>
    <xf numFmtId="0" fontId="0" fillId="0" borderId="0" xfId="59" applyFont="1">
      <alignment/>
      <protection/>
    </xf>
    <xf numFmtId="0" fontId="12" fillId="0" borderId="0" xfId="59">
      <alignment/>
      <protection/>
    </xf>
    <xf numFmtId="0" fontId="0" fillId="0" borderId="16" xfId="59" applyFont="1" applyBorder="1">
      <alignment/>
      <protection/>
    </xf>
    <xf numFmtId="0" fontId="0" fillId="0" borderId="19" xfId="59" applyFont="1" applyBorder="1" applyAlignment="1">
      <alignment vertical="center"/>
      <protection/>
    </xf>
    <xf numFmtId="0" fontId="0" fillId="0" borderId="20" xfId="59" applyFont="1" applyBorder="1" applyAlignment="1">
      <alignment vertical="center"/>
      <protection/>
    </xf>
    <xf numFmtId="0" fontId="0" fillId="0" borderId="10" xfId="59" applyFont="1" applyBorder="1">
      <alignment/>
      <protection/>
    </xf>
    <xf numFmtId="0" fontId="0" fillId="0" borderId="0" xfId="59" applyFont="1" applyBorder="1" applyAlignment="1">
      <alignment vertical="center"/>
      <protection/>
    </xf>
    <xf numFmtId="0" fontId="0" fillId="0" borderId="14" xfId="59" applyFont="1" applyBorder="1" applyAlignment="1">
      <alignment vertical="center"/>
      <protection/>
    </xf>
    <xf numFmtId="0" fontId="0" fillId="0" borderId="0" xfId="59" applyFont="1" applyBorder="1">
      <alignment/>
      <protection/>
    </xf>
    <xf numFmtId="0" fontId="0" fillId="0" borderId="14" xfId="59" applyFont="1" applyBorder="1">
      <alignment/>
      <protection/>
    </xf>
    <xf numFmtId="0" fontId="0" fillId="0" borderId="11" xfId="59" applyFont="1" applyBorder="1">
      <alignment/>
      <protection/>
    </xf>
    <xf numFmtId="0" fontId="2" fillId="0" borderId="11" xfId="59" applyFont="1" applyBorder="1">
      <alignment/>
      <protection/>
    </xf>
    <xf numFmtId="0" fontId="2" fillId="0" borderId="11" xfId="59" applyFont="1" applyBorder="1" applyAlignment="1">
      <alignment horizontal="centerContinuous"/>
      <protection/>
    </xf>
    <xf numFmtId="0" fontId="2" fillId="0" borderId="10" xfId="59" applyFont="1" applyBorder="1">
      <alignment/>
      <protection/>
    </xf>
    <xf numFmtId="0" fontId="13" fillId="0" borderId="0" xfId="59" applyFont="1" applyBorder="1">
      <alignment/>
      <protection/>
    </xf>
    <xf numFmtId="0" fontId="13" fillId="0" borderId="10" xfId="59" applyFont="1" applyBorder="1">
      <alignment/>
      <protection/>
    </xf>
    <xf numFmtId="0" fontId="3" fillId="0" borderId="10" xfId="59" applyFont="1" applyBorder="1">
      <alignment/>
      <protection/>
    </xf>
    <xf numFmtId="0" fontId="3" fillId="0" borderId="0" xfId="59" applyFont="1" applyBorder="1">
      <alignment/>
      <protection/>
    </xf>
    <xf numFmtId="0" fontId="3" fillId="0" borderId="14" xfId="59" applyFont="1" applyBorder="1">
      <alignment/>
      <protection/>
    </xf>
    <xf numFmtId="49" fontId="3" fillId="0" borderId="11" xfId="59" applyNumberFormat="1" applyFont="1" applyBorder="1" applyAlignment="1">
      <alignment horizontal="center"/>
      <protection/>
    </xf>
    <xf numFmtId="0" fontId="12" fillId="0" borderId="0" xfId="59" applyFont="1">
      <alignment/>
      <protection/>
    </xf>
    <xf numFmtId="182" fontId="3" fillId="0" borderId="11" xfId="59" applyNumberFormat="1" applyFont="1" applyBorder="1" applyAlignment="1">
      <alignment horizontal="center"/>
      <protection/>
    </xf>
    <xf numFmtId="0" fontId="12" fillId="0" borderId="11" xfId="59" applyBorder="1" applyAlignment="1">
      <alignment horizontal="center"/>
      <protection/>
    </xf>
    <xf numFmtId="0" fontId="3" fillId="0" borderId="11" xfId="59" applyFont="1" applyBorder="1" applyAlignment="1">
      <alignment horizontal="center"/>
      <protection/>
    </xf>
    <xf numFmtId="0" fontId="9" fillId="0" borderId="10" xfId="59" applyFont="1" applyBorder="1">
      <alignment/>
      <protection/>
    </xf>
    <xf numFmtId="49" fontId="9" fillId="0" borderId="11" xfId="59" applyNumberFormat="1" applyFont="1" applyBorder="1" applyAlignment="1">
      <alignment horizontal="center"/>
      <protection/>
    </xf>
    <xf numFmtId="182" fontId="9" fillId="0" borderId="11" xfId="59" applyNumberFormat="1" applyFont="1" applyBorder="1" applyAlignment="1">
      <alignment horizontal="center"/>
      <protection/>
    </xf>
    <xf numFmtId="0" fontId="12" fillId="0" borderId="0" xfId="59" applyAlignment="1">
      <alignment/>
      <protection/>
    </xf>
    <xf numFmtId="0" fontId="0" fillId="0" borderId="11" xfId="59" applyFont="1" applyBorder="1" applyAlignment="1">
      <alignment horizontal="center"/>
      <protection/>
    </xf>
    <xf numFmtId="0" fontId="12" fillId="0" borderId="11" xfId="59" applyBorder="1">
      <alignment/>
      <protection/>
    </xf>
    <xf numFmtId="0" fontId="9" fillId="0" borderId="0" xfId="59" applyFont="1" applyBorder="1">
      <alignment/>
      <protection/>
    </xf>
    <xf numFmtId="3" fontId="3" fillId="0" borderId="11" xfId="59" applyNumberFormat="1" applyFont="1" applyBorder="1" applyAlignment="1">
      <alignment horizontal="center"/>
      <protection/>
    </xf>
    <xf numFmtId="0" fontId="2" fillId="0" borderId="0" xfId="59" applyFont="1" applyBorder="1">
      <alignment/>
      <protection/>
    </xf>
    <xf numFmtId="0" fontId="9" fillId="0" borderId="11" xfId="59" applyFont="1" applyBorder="1" applyAlignment="1">
      <alignment horizontal="center"/>
      <protection/>
    </xf>
    <xf numFmtId="0" fontId="0" fillId="0" borderId="18" xfId="59" applyFont="1" applyBorder="1">
      <alignment/>
      <protection/>
    </xf>
    <xf numFmtId="0" fontId="0" fillId="0" borderId="37" xfId="59" applyFont="1" applyBorder="1">
      <alignment/>
      <protection/>
    </xf>
    <xf numFmtId="0" fontId="0" fillId="0" borderId="35" xfId="59" applyFont="1" applyBorder="1">
      <alignment/>
      <protection/>
    </xf>
    <xf numFmtId="0" fontId="0" fillId="0" borderId="21" xfId="59" applyFont="1" applyBorder="1" applyAlignment="1">
      <alignment horizontal="center"/>
      <protection/>
    </xf>
    <xf numFmtId="0" fontId="5" fillId="0" borderId="0" xfId="59" applyFont="1">
      <alignment/>
      <protection/>
    </xf>
    <xf numFmtId="0" fontId="14" fillId="0" borderId="0" xfId="59" applyFont="1">
      <alignment/>
      <protection/>
    </xf>
    <xf numFmtId="0" fontId="17" fillId="0" borderId="0" xfId="59" applyFont="1">
      <alignment/>
      <protection/>
    </xf>
    <xf numFmtId="0" fontId="16" fillId="0" borderId="0" xfId="59" applyFont="1">
      <alignment/>
      <protection/>
    </xf>
    <xf numFmtId="0" fontId="29" fillId="0" borderId="0" xfId="62" applyFont="1" applyAlignment="1">
      <alignment horizontal="centerContinuous"/>
      <protection/>
    </xf>
    <xf numFmtId="0" fontId="11" fillId="0" borderId="0" xfId="62" applyFont="1" applyAlignment="1">
      <alignment horizontal="centerContinuous"/>
      <protection/>
    </xf>
    <xf numFmtId="0" fontId="19" fillId="0" borderId="0" xfId="62" applyFont="1" applyAlignment="1">
      <alignment horizontal="centerContinuous"/>
      <protection/>
    </xf>
    <xf numFmtId="0" fontId="4" fillId="0" borderId="0" xfId="62" applyAlignment="1">
      <alignment horizontal="centerContinuous"/>
      <protection/>
    </xf>
    <xf numFmtId="0" fontId="4" fillId="0" borderId="0" xfId="62">
      <alignment/>
      <protection/>
    </xf>
    <xf numFmtId="0" fontId="3" fillId="0" borderId="16" xfId="62" applyFont="1" applyBorder="1">
      <alignment/>
      <protection/>
    </xf>
    <xf numFmtId="0" fontId="3" fillId="0" borderId="19" xfId="62" applyFont="1" applyBorder="1">
      <alignment/>
      <protection/>
    </xf>
    <xf numFmtId="0" fontId="15" fillId="0" borderId="19" xfId="62" applyFont="1" applyBorder="1" applyAlignment="1">
      <alignment/>
      <protection/>
    </xf>
    <xf numFmtId="0" fontId="2" fillId="0" borderId="12" xfId="62" applyFont="1" applyBorder="1" applyAlignment="1">
      <alignment horizontal="center"/>
      <protection/>
    </xf>
    <xf numFmtId="0" fontId="21" fillId="0" borderId="0" xfId="62" applyFont="1" applyBorder="1" applyAlignment="1">
      <alignment/>
      <protection/>
    </xf>
    <xf numFmtId="0" fontId="3" fillId="0" borderId="10" xfId="62" applyFont="1" applyBorder="1">
      <alignment/>
      <protection/>
    </xf>
    <xf numFmtId="0" fontId="3" fillId="0" borderId="0" xfId="62" applyFont="1" applyBorder="1">
      <alignment/>
      <protection/>
    </xf>
    <xf numFmtId="0" fontId="2" fillId="0" borderId="0" xfId="62" applyFont="1" applyBorder="1" applyAlignment="1">
      <alignment horizontal="right"/>
      <protection/>
    </xf>
    <xf numFmtId="0" fontId="2" fillId="0" borderId="17" xfId="62" applyFont="1" applyBorder="1" applyAlignment="1">
      <alignment horizontal="right"/>
      <protection/>
    </xf>
    <xf numFmtId="0" fontId="2" fillId="0" borderId="17" xfId="62" applyFont="1" applyBorder="1">
      <alignment/>
      <protection/>
    </xf>
    <xf numFmtId="0" fontId="4" fillId="0" borderId="0" xfId="62" applyBorder="1">
      <alignment/>
      <protection/>
    </xf>
    <xf numFmtId="0" fontId="2" fillId="0" borderId="10" xfId="62" applyFont="1" applyBorder="1">
      <alignment/>
      <protection/>
    </xf>
    <xf numFmtId="0" fontId="2" fillId="0" borderId="0" xfId="62" applyFont="1" applyBorder="1">
      <alignment/>
      <protection/>
    </xf>
    <xf numFmtId="0" fontId="3" fillId="0" borderId="11" xfId="62" applyFont="1" applyBorder="1">
      <alignment/>
      <protection/>
    </xf>
    <xf numFmtId="3" fontId="2" fillId="0" borderId="0" xfId="62" applyNumberFormat="1" applyFont="1" applyBorder="1">
      <alignment/>
      <protection/>
    </xf>
    <xf numFmtId="3" fontId="3" fillId="0" borderId="11" xfId="62" applyNumberFormat="1" applyFont="1" applyBorder="1" applyAlignment="1">
      <alignment horizontal="center"/>
      <protection/>
    </xf>
    <xf numFmtId="0" fontId="10" fillId="0" borderId="0" xfId="62" applyFont="1" applyBorder="1">
      <alignment/>
      <protection/>
    </xf>
    <xf numFmtId="3" fontId="3" fillId="0" borderId="0" xfId="62" applyNumberFormat="1" applyFont="1" applyBorder="1">
      <alignment/>
      <protection/>
    </xf>
    <xf numFmtId="3" fontId="3" fillId="0" borderId="11" xfId="62" applyNumberFormat="1" applyFont="1" applyBorder="1">
      <alignment/>
      <protection/>
    </xf>
    <xf numFmtId="0" fontId="4" fillId="0" borderId="0" xfId="62" applyFont="1" applyBorder="1">
      <alignment/>
      <protection/>
    </xf>
    <xf numFmtId="0" fontId="3" fillId="0" borderId="0" xfId="62" applyFont="1" applyBorder="1" applyAlignment="1">
      <alignment/>
      <protection/>
    </xf>
    <xf numFmtId="3" fontId="9" fillId="0" borderId="0" xfId="62" applyNumberFormat="1" applyFont="1" applyBorder="1" applyAlignment="1">
      <alignment/>
      <protection/>
    </xf>
    <xf numFmtId="3" fontId="9" fillId="0" borderId="11" xfId="62" applyNumberFormat="1" applyFont="1" applyBorder="1" applyAlignment="1">
      <alignment horizontal="center"/>
      <protection/>
    </xf>
    <xf numFmtId="0" fontId="30" fillId="0" borderId="0" xfId="62" applyFont="1" applyBorder="1" applyAlignment="1">
      <alignment/>
      <protection/>
    </xf>
    <xf numFmtId="0" fontId="4" fillId="0" borderId="0" xfId="62" applyAlignment="1">
      <alignment horizontal="center" vertical="top"/>
      <protection/>
    </xf>
    <xf numFmtId="0" fontId="2" fillId="0" borderId="10" xfId="62" applyFont="1" applyBorder="1" applyAlignment="1">
      <alignment horizontal="left"/>
      <protection/>
    </xf>
    <xf numFmtId="0" fontId="3" fillId="0" borderId="0" xfId="62" applyFont="1">
      <alignment/>
      <protection/>
    </xf>
    <xf numFmtId="3" fontId="9" fillId="0" borderId="0" xfId="62" applyNumberFormat="1" applyFont="1" applyBorder="1">
      <alignment/>
      <protection/>
    </xf>
    <xf numFmtId="0" fontId="30" fillId="0" borderId="0" xfId="62" applyFont="1" applyBorder="1">
      <alignment/>
      <protection/>
    </xf>
    <xf numFmtId="0" fontId="3" fillId="0" borderId="0" xfId="62" applyFont="1" applyBorder="1" applyAlignment="1">
      <alignment horizontal="left"/>
      <protection/>
    </xf>
    <xf numFmtId="0" fontId="9" fillId="0" borderId="0" xfId="62" applyFont="1" applyBorder="1">
      <alignment/>
      <protection/>
    </xf>
    <xf numFmtId="49" fontId="9" fillId="0" borderId="11" xfId="62" applyNumberFormat="1" applyFont="1" applyBorder="1" applyAlignment="1">
      <alignment horizontal="center"/>
      <protection/>
    </xf>
    <xf numFmtId="0" fontId="2" fillId="0" borderId="10" xfId="62" applyFont="1" applyBorder="1" applyAlignment="1">
      <alignment/>
      <protection/>
    </xf>
    <xf numFmtId="0" fontId="2" fillId="0" borderId="0" xfId="62" applyFont="1" applyBorder="1" applyAlignment="1">
      <alignment/>
      <protection/>
    </xf>
    <xf numFmtId="180" fontId="9" fillId="0" borderId="0" xfId="62" applyNumberFormat="1" applyFont="1" applyBorder="1">
      <alignment/>
      <protection/>
    </xf>
    <xf numFmtId="180" fontId="9" fillId="0" borderId="0" xfId="62" applyNumberFormat="1" applyFont="1">
      <alignment/>
      <protection/>
    </xf>
    <xf numFmtId="180" fontId="9" fillId="0" borderId="11" xfId="62" applyNumberFormat="1" applyFont="1" applyBorder="1" applyAlignment="1">
      <alignment horizontal="center"/>
      <protection/>
    </xf>
    <xf numFmtId="180" fontId="3" fillId="0" borderId="0" xfId="62" applyNumberFormat="1" applyFont="1" applyBorder="1">
      <alignment/>
      <protection/>
    </xf>
    <xf numFmtId="180" fontId="3" fillId="0" borderId="0" xfId="62" applyNumberFormat="1" applyFont="1">
      <alignment/>
      <protection/>
    </xf>
    <xf numFmtId="180" fontId="3" fillId="0" borderId="11" xfId="62" applyNumberFormat="1" applyFont="1" applyBorder="1">
      <alignment/>
      <protection/>
    </xf>
    <xf numFmtId="180" fontId="9" fillId="0" borderId="0" xfId="62" applyNumberFormat="1" applyFont="1" applyBorder="1" applyAlignment="1">
      <alignment/>
      <protection/>
    </xf>
    <xf numFmtId="180" fontId="9" fillId="0" borderId="0" xfId="62" applyNumberFormat="1" applyFont="1" applyAlignment="1">
      <alignment/>
      <protection/>
    </xf>
    <xf numFmtId="180" fontId="9" fillId="0" borderId="11" xfId="62" applyNumberFormat="1" applyFont="1" applyBorder="1" applyAlignment="1">
      <alignment/>
      <protection/>
    </xf>
    <xf numFmtId="0" fontId="2" fillId="0" borderId="18" xfId="62" applyFont="1" applyBorder="1" applyAlignment="1">
      <alignment vertical="top"/>
      <protection/>
    </xf>
    <xf numFmtId="0" fontId="3" fillId="0" borderId="37" xfId="62" applyFont="1" applyBorder="1" applyAlignment="1">
      <alignment vertical="top"/>
      <protection/>
    </xf>
    <xf numFmtId="180" fontId="9" fillId="0" borderId="37" xfId="62" applyNumberFormat="1" applyFont="1" applyBorder="1" applyAlignment="1">
      <alignment vertical="top"/>
      <protection/>
    </xf>
    <xf numFmtId="180" fontId="9" fillId="0" borderId="21" xfId="62" applyNumberFormat="1" applyFont="1" applyBorder="1" applyAlignment="1">
      <alignment horizontal="center" vertical="top"/>
      <protection/>
    </xf>
    <xf numFmtId="3" fontId="4" fillId="0" borderId="0" xfId="62" applyNumberFormat="1" applyFont="1" applyBorder="1" applyAlignment="1">
      <alignment vertical="top"/>
      <protection/>
    </xf>
    <xf numFmtId="0" fontId="4" fillId="0" borderId="0" xfId="62" applyAlignment="1">
      <alignment vertical="top"/>
      <protection/>
    </xf>
    <xf numFmtId="0" fontId="19" fillId="0" borderId="0" xfId="62" applyFont="1">
      <alignment/>
      <protection/>
    </xf>
    <xf numFmtId="0" fontId="5" fillId="0" borderId="0" xfId="62" applyFont="1">
      <alignment/>
      <protection/>
    </xf>
    <xf numFmtId="0" fontId="23" fillId="0" borderId="0" xfId="62" applyFont="1">
      <alignment/>
      <protection/>
    </xf>
    <xf numFmtId="0" fontId="17" fillId="0" borderId="0" xfId="62" applyFont="1">
      <alignment/>
      <protection/>
    </xf>
    <xf numFmtId="0" fontId="31" fillId="0" borderId="0" xfId="62" applyFont="1">
      <alignment/>
      <protection/>
    </xf>
    <xf numFmtId="0" fontId="2" fillId="0" borderId="12" xfId="61" applyFont="1" applyBorder="1" applyAlignment="1">
      <alignment horizontal="center" wrapText="1"/>
      <protection/>
    </xf>
    <xf numFmtId="180" fontId="4" fillId="0" borderId="0" xfId="64" applyNumberFormat="1">
      <alignment/>
      <protection/>
    </xf>
    <xf numFmtId="180" fontId="10" fillId="0" borderId="0" xfId="64" applyNumberFormat="1" applyFont="1">
      <alignment/>
      <protection/>
    </xf>
    <xf numFmtId="0" fontId="32" fillId="0" borderId="0" xfId="62" applyFont="1">
      <alignment/>
      <protection/>
    </xf>
    <xf numFmtId="0" fontId="0" fillId="0" borderId="0" xfId="62" applyFont="1">
      <alignment/>
      <protection/>
    </xf>
    <xf numFmtId="0" fontId="3" fillId="0" borderId="11" xfId="64" applyFont="1" applyBorder="1">
      <alignment/>
      <protection/>
    </xf>
    <xf numFmtId="0" fontId="3" fillId="0" borderId="17" xfId="64" applyFont="1" applyBorder="1" applyAlignment="1">
      <alignment vertical="center"/>
      <protection/>
    </xf>
    <xf numFmtId="0" fontId="33" fillId="0" borderId="0" xfId="64" applyFont="1" applyBorder="1">
      <alignment/>
      <protection/>
    </xf>
    <xf numFmtId="0" fontId="34" fillId="0" borderId="0" xfId="64" applyFont="1" applyAlignment="1">
      <alignment horizontal="right"/>
      <protection/>
    </xf>
    <xf numFmtId="0" fontId="34" fillId="0" borderId="0" xfId="64" applyFont="1">
      <alignment/>
      <protection/>
    </xf>
    <xf numFmtId="0" fontId="35" fillId="0" borderId="0" xfId="59" applyFont="1">
      <alignment/>
      <protection/>
    </xf>
    <xf numFmtId="0" fontId="12" fillId="0" borderId="10" xfId="59" applyBorder="1">
      <alignment/>
      <protection/>
    </xf>
    <xf numFmtId="175" fontId="3" fillId="0" borderId="11" xfId="0" applyNumberFormat="1" applyFont="1" applyBorder="1" applyAlignment="1" quotePrefix="1">
      <alignment horizontal="right" vertical="center"/>
    </xf>
    <xf numFmtId="176" fontId="2" fillId="0" borderId="13" xfId="0" applyNumberFormat="1" applyFont="1" applyBorder="1" applyAlignment="1">
      <alignment horizontal="centerContinuous" vertical="center"/>
    </xf>
    <xf numFmtId="37" fontId="3" fillId="0" borderId="17" xfId="0" applyNumberFormat="1" applyFont="1" applyBorder="1" applyAlignment="1">
      <alignment/>
    </xf>
    <xf numFmtId="178" fontId="9" fillId="0" borderId="11" xfId="0" applyNumberFormat="1" applyFont="1" applyBorder="1" applyAlignment="1">
      <alignment vertical="center"/>
    </xf>
    <xf numFmtId="37" fontId="3" fillId="0" borderId="11" xfId="0" applyNumberFormat="1" applyFont="1" applyBorder="1" applyAlignment="1">
      <alignment/>
    </xf>
    <xf numFmtId="180" fontId="4" fillId="0" borderId="0" xfId="57" applyNumberFormat="1">
      <alignment/>
      <protection/>
    </xf>
    <xf numFmtId="181" fontId="3" fillId="0" borderId="38" xfId="65" applyNumberFormat="1" applyFont="1" applyBorder="1" applyAlignment="1">
      <alignment horizontal="right" vertical="center"/>
      <protection/>
    </xf>
    <xf numFmtId="37" fontId="2" fillId="0" borderId="12" xfId="0" applyNumberFormat="1" applyFont="1" applyBorder="1" applyAlignment="1">
      <alignment vertical="center"/>
    </xf>
    <xf numFmtId="0" fontId="2" fillId="0" borderId="11" xfId="59" applyNumberFormat="1" applyFont="1" applyBorder="1" applyAlignment="1">
      <alignment horizontal="center"/>
      <protection/>
    </xf>
    <xf numFmtId="3" fontId="2" fillId="0" borderId="11" xfId="59" applyNumberFormat="1" applyFont="1" applyBorder="1" applyAlignment="1">
      <alignment horizontal="center"/>
      <protection/>
    </xf>
    <xf numFmtId="0" fontId="9" fillId="0" borderId="11" xfId="59" applyNumberFormat="1" applyFont="1" applyBorder="1" applyAlignment="1">
      <alignment horizontal="left" indent="3"/>
      <protection/>
    </xf>
    <xf numFmtId="0" fontId="9" fillId="0" borderId="11" xfId="59" applyNumberFormat="1" applyFont="1" applyBorder="1" applyAlignment="1">
      <alignment horizontal="center"/>
      <protection/>
    </xf>
    <xf numFmtId="0" fontId="9" fillId="0" borderId="11" xfId="59" applyNumberFormat="1" applyFont="1" applyBorder="1" applyAlignment="1">
      <alignment horizontal="left" indent="2"/>
      <protection/>
    </xf>
    <xf numFmtId="3" fontId="2" fillId="0" borderId="11" xfId="59" applyNumberFormat="1" applyFont="1" applyBorder="1" applyAlignment="1">
      <alignment horizontal="left" indent="1"/>
      <protection/>
    </xf>
    <xf numFmtId="3" fontId="9" fillId="0" borderId="11" xfId="59" applyNumberFormat="1" applyFont="1" applyBorder="1" applyAlignment="1">
      <alignment horizontal="left" indent="1"/>
      <protection/>
    </xf>
    <xf numFmtId="3" fontId="9" fillId="0" borderId="11" xfId="59" applyNumberFormat="1" applyFont="1" applyBorder="1" applyAlignment="1">
      <alignment horizontal="left" indent="2"/>
      <protection/>
    </xf>
    <xf numFmtId="180" fontId="4" fillId="0" borderId="0" xfId="65" applyNumberFormat="1">
      <alignment/>
      <protection/>
    </xf>
    <xf numFmtId="180" fontId="2" fillId="0" borderId="11" xfId="59" applyNumberFormat="1" applyFont="1" applyBorder="1" applyAlignment="1">
      <alignment horizontal="center"/>
      <protection/>
    </xf>
    <xf numFmtId="180" fontId="3" fillId="0" borderId="11" xfId="59" applyNumberFormat="1" applyFont="1" applyBorder="1" applyAlignment="1">
      <alignment horizontal="center"/>
      <protection/>
    </xf>
    <xf numFmtId="207" fontId="4" fillId="0" borderId="0" xfId="57" applyNumberFormat="1">
      <alignment/>
      <protection/>
    </xf>
    <xf numFmtId="49" fontId="4" fillId="0" borderId="0" xfId="62" applyNumberFormat="1">
      <alignment/>
      <protection/>
    </xf>
    <xf numFmtId="0" fontId="9" fillId="0" borderId="11" xfId="62" applyNumberFormat="1" applyFont="1" applyBorder="1" applyAlignment="1">
      <alignment horizontal="center"/>
      <protection/>
    </xf>
    <xf numFmtId="0" fontId="2" fillId="0" borderId="12" xfId="64" applyFont="1" applyBorder="1" applyAlignment="1">
      <alignment horizontal="center" vertical="center"/>
      <protection/>
    </xf>
    <xf numFmtId="0" fontId="3" fillId="0" borderId="17" xfId="64" applyFont="1" applyBorder="1">
      <alignment/>
      <protection/>
    </xf>
    <xf numFmtId="184" fontId="3" fillId="0" borderId="11" xfId="64" applyNumberFormat="1" applyFont="1" applyBorder="1">
      <alignment/>
      <protection/>
    </xf>
    <xf numFmtId="184" fontId="2" fillId="0" borderId="17" xfId="64" applyNumberFormat="1" applyFont="1" applyBorder="1">
      <alignment/>
      <protection/>
    </xf>
    <xf numFmtId="0" fontId="3" fillId="0" borderId="21" xfId="64" applyFont="1" applyBorder="1">
      <alignment/>
      <protection/>
    </xf>
    <xf numFmtId="184" fontId="3" fillId="0" borderId="14" xfId="64" applyNumberFormat="1" applyFont="1" applyBorder="1">
      <alignment/>
      <protection/>
    </xf>
    <xf numFmtId="184" fontId="2" fillId="0" borderId="20" xfId="64" applyNumberFormat="1" applyFont="1" applyBorder="1">
      <alignment/>
      <protection/>
    </xf>
    <xf numFmtId="0" fontId="4" fillId="0" borderId="35" xfId="64" applyBorder="1">
      <alignment/>
      <protection/>
    </xf>
    <xf numFmtId="0" fontId="2" fillId="0" borderId="14" xfId="64" applyFont="1" applyBorder="1">
      <alignment/>
      <protection/>
    </xf>
    <xf numFmtId="184" fontId="3" fillId="0" borderId="21" xfId="64" applyNumberFormat="1" applyFont="1" applyBorder="1">
      <alignment/>
      <protection/>
    </xf>
    <xf numFmtId="189" fontId="3" fillId="0" borderId="14" xfId="63" applyNumberFormat="1" applyFont="1" applyBorder="1" applyAlignment="1">
      <alignment horizontal="right" vertical="center"/>
      <protection/>
    </xf>
    <xf numFmtId="181" fontId="2" fillId="0" borderId="12" xfId="63" applyNumberFormat="1" applyFont="1" applyBorder="1" applyAlignment="1">
      <alignment horizontal="right" vertical="center"/>
      <protection/>
    </xf>
    <xf numFmtId="189" fontId="3" fillId="0" borderId="11" xfId="64" applyNumberFormat="1" applyFont="1" applyBorder="1" applyAlignment="1">
      <alignment horizontal="right" vertical="center"/>
      <protection/>
    </xf>
    <xf numFmtId="181" fontId="2" fillId="0" borderId="12" xfId="64" applyNumberFormat="1" applyFont="1" applyBorder="1" applyAlignment="1">
      <alignment horizontal="right" vertical="center"/>
      <protection/>
    </xf>
    <xf numFmtId="187" fontId="2" fillId="0" borderId="12" xfId="64" applyNumberFormat="1" applyFont="1" applyBorder="1" applyAlignment="1">
      <alignment horizontal="right" vertical="center"/>
      <protection/>
    </xf>
    <xf numFmtId="181" fontId="3" fillId="0" borderId="35" xfId="65" applyNumberFormat="1" applyFont="1" applyBorder="1" applyAlignment="1">
      <alignment horizontal="right" vertical="center"/>
      <protection/>
    </xf>
    <xf numFmtId="0" fontId="2" fillId="0" borderId="15" xfId="65" applyFont="1" applyBorder="1" applyAlignment="1">
      <alignment horizontal="center" vertical="center"/>
      <protection/>
    </xf>
    <xf numFmtId="181" fontId="3" fillId="0" borderId="20" xfId="65" applyNumberFormat="1" applyFont="1" applyBorder="1" applyAlignment="1">
      <alignment vertical="center"/>
      <protection/>
    </xf>
    <xf numFmtId="181" fontId="3" fillId="0" borderId="14" xfId="65" applyNumberFormat="1" applyFont="1" applyBorder="1" applyAlignment="1">
      <alignment vertical="center"/>
      <protection/>
    </xf>
    <xf numFmtId="181" fontId="2" fillId="0" borderId="15" xfId="65" applyNumberFormat="1" applyFont="1" applyBorder="1" applyAlignment="1">
      <alignment horizontal="right" vertical="center"/>
      <protection/>
    </xf>
    <xf numFmtId="181" fontId="3" fillId="0" borderId="14" xfId="65" applyNumberFormat="1" applyFont="1" applyBorder="1" applyAlignment="1">
      <alignment horizontal="right" vertical="center"/>
      <protection/>
    </xf>
    <xf numFmtId="181" fontId="2" fillId="0" borderId="35" xfId="65" applyNumberFormat="1" applyFont="1" applyBorder="1" applyAlignment="1">
      <alignment horizontal="right" vertical="center"/>
      <protection/>
    </xf>
    <xf numFmtId="0" fontId="2" fillId="0" borderId="12" xfId="65" applyFont="1" applyBorder="1" applyAlignment="1">
      <alignment horizontal="centerContinuous" vertical="center"/>
      <protection/>
    </xf>
    <xf numFmtId="181" fontId="3" fillId="0" borderId="17" xfId="65" applyNumberFormat="1" applyFont="1" applyBorder="1" applyAlignment="1">
      <alignment horizontal="right" vertical="center"/>
      <protection/>
    </xf>
    <xf numFmtId="181" fontId="3" fillId="0" borderId="11" xfId="65" applyNumberFormat="1" applyFont="1" applyBorder="1" applyAlignment="1">
      <alignment horizontal="right" vertical="center"/>
      <protection/>
    </xf>
    <xf numFmtId="181" fontId="2" fillId="0" borderId="12" xfId="65" applyNumberFormat="1" applyFont="1" applyBorder="1" applyAlignment="1">
      <alignment horizontal="right" vertical="center"/>
      <protection/>
    </xf>
    <xf numFmtId="181" fontId="3" fillId="0" borderId="21" xfId="65" applyNumberFormat="1" applyFont="1" applyBorder="1" applyAlignment="1">
      <alignment horizontal="right" vertical="center"/>
      <protection/>
    </xf>
    <xf numFmtId="0" fontId="2" fillId="0" borderId="12" xfId="65" applyFont="1" applyBorder="1" applyAlignment="1">
      <alignment horizontal="center" vertical="center"/>
      <protection/>
    </xf>
    <xf numFmtId="181" fontId="3" fillId="0" borderId="17" xfId="65" applyNumberFormat="1" applyFont="1" applyBorder="1" applyAlignment="1">
      <alignment vertical="center"/>
      <protection/>
    </xf>
    <xf numFmtId="181" fontId="3" fillId="0" borderId="11" xfId="65" applyNumberFormat="1" applyFont="1" applyBorder="1" applyAlignment="1">
      <alignment vertical="center"/>
      <protection/>
    </xf>
    <xf numFmtId="181" fontId="2" fillId="0" borderId="21" xfId="65" applyNumberFormat="1" applyFont="1" applyBorder="1" applyAlignment="1">
      <alignment horizontal="right" vertical="center"/>
      <protection/>
    </xf>
    <xf numFmtId="180" fontId="9" fillId="0" borderId="11" xfId="59" applyNumberFormat="1" applyFont="1" applyBorder="1" applyAlignment="1">
      <alignment horizontal="center"/>
      <protection/>
    </xf>
    <xf numFmtId="176" fontId="2" fillId="0" borderId="12" xfId="0" applyNumberFormat="1" applyFont="1" applyBorder="1" applyAlignment="1">
      <alignment horizontal="centerContinuous" vertical="center"/>
    </xf>
    <xf numFmtId="186" fontId="3" fillId="0" borderId="11" xfId="65" applyNumberFormat="1" applyFont="1" applyBorder="1" applyAlignment="1">
      <alignment horizontal="right" vertical="center"/>
      <protection/>
    </xf>
    <xf numFmtId="189" fontId="9" fillId="0" borderId="11" xfId="59" applyNumberFormat="1" applyFont="1" applyBorder="1" applyAlignment="1">
      <alignment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21" xfId="60" applyNumberFormat="1" applyFont="1" applyBorder="1" applyAlignment="1">
      <alignment horizontal="center" vertical="center"/>
      <protection/>
    </xf>
    <xf numFmtId="0" fontId="0" fillId="0" borderId="0" xfId="65" applyFont="1">
      <alignment/>
      <protection/>
    </xf>
    <xf numFmtId="0" fontId="4" fillId="0" borderId="0" xfId="64" applyAlignment="1">
      <alignment vertical="top"/>
      <protection/>
    </xf>
    <xf numFmtId="0" fontId="2" fillId="0" borderId="16" xfId="58" applyFont="1" applyBorder="1" applyAlignment="1">
      <alignment horizontal="center" vertical="center" wrapText="1"/>
      <protection/>
    </xf>
    <xf numFmtId="0" fontId="2" fillId="0" borderId="20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/>
      <protection/>
    </xf>
    <xf numFmtId="0" fontId="2" fillId="0" borderId="20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 vertical="center"/>
      <protection/>
    </xf>
    <xf numFmtId="0" fontId="4" fillId="0" borderId="11" xfId="58" applyBorder="1" applyAlignment="1">
      <alignment horizontal="center" vertical="center"/>
      <protection/>
    </xf>
    <xf numFmtId="0" fontId="4" fillId="0" borderId="21" xfId="58" applyBorder="1" applyAlignment="1">
      <alignment horizontal="center" vertical="center"/>
      <protection/>
    </xf>
    <xf numFmtId="0" fontId="1" fillId="0" borderId="0" xfId="60" applyFont="1" applyAlignment="1" quotePrefix="1">
      <alignment wrapText="1"/>
      <protection/>
    </xf>
    <xf numFmtId="0" fontId="0" fillId="0" borderId="0" xfId="0" applyAlignment="1">
      <alignment wrapText="1"/>
    </xf>
    <xf numFmtId="0" fontId="2" fillId="0" borderId="13" xfId="60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2" fillId="0" borderId="13" xfId="64" applyFont="1" applyBorder="1" applyAlignment="1">
      <alignment horizontal="center" vertical="center"/>
      <protection/>
    </xf>
    <xf numFmtId="0" fontId="2" fillId="0" borderId="22" xfId="64" applyFont="1" applyBorder="1" applyAlignment="1">
      <alignment horizontal="center" vertical="center"/>
      <protection/>
    </xf>
    <xf numFmtId="0" fontId="2" fillId="0" borderId="15" xfId="64" applyFont="1" applyBorder="1" applyAlignment="1">
      <alignment horizontal="center" vertical="center"/>
      <protection/>
    </xf>
    <xf numFmtId="189" fontId="2" fillId="0" borderId="11" xfId="59" applyNumberFormat="1" applyFont="1" applyBorder="1" applyAlignment="1">
      <alignment/>
      <protection/>
    </xf>
    <xf numFmtId="1" fontId="2" fillId="0" borderId="11" xfId="59" applyNumberFormat="1" applyFont="1" applyBorder="1" applyAlignment="1">
      <alignment horizontal="center"/>
      <protection/>
    </xf>
    <xf numFmtId="1" fontId="9" fillId="0" borderId="11" xfId="59" applyNumberFormat="1" applyFont="1" applyBorder="1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-1.2" xfId="57"/>
    <cellStyle name="Normal_TAB-1.3" xfId="58"/>
    <cellStyle name="Normal_tables  indicator transport 2005 final" xfId="59"/>
    <cellStyle name="Normal_TMUTAB2.1" xfId="60"/>
    <cellStyle name="Normal_TMUTAB2.2" xfId="61"/>
    <cellStyle name="Normal_TMUTAB2.2_tables  indicator transport 2005 final" xfId="62"/>
    <cellStyle name="Normal_TMUTAB2.4" xfId="63"/>
    <cellStyle name="Normal_TMUTAB2.4&amp;2.5" xfId="64"/>
    <cellStyle name="Normal_TMUTAB2-3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95250</xdr:rowOff>
    </xdr:from>
    <xdr:to>
      <xdr:col>8</xdr:col>
      <xdr:colOff>438150</xdr:colOff>
      <xdr:row>14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362950" y="95250"/>
          <a:ext cx="352425" cy="5838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- 5 -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161925</xdr:colOff>
      <xdr:row>0</xdr:row>
      <xdr:rowOff>209550</xdr:rowOff>
    </xdr:from>
    <xdr:to>
      <xdr:col>12</xdr:col>
      <xdr:colOff>409575</xdr:colOff>
      <xdr:row>19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420100" y="209550"/>
          <a:ext cx="247650" cy="5638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- 6 -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85725</xdr:colOff>
      <xdr:row>0</xdr:row>
      <xdr:rowOff>114300</xdr:rowOff>
    </xdr:from>
    <xdr:to>
      <xdr:col>18</xdr:col>
      <xdr:colOff>542925</xdr:colOff>
      <xdr:row>33</xdr:row>
      <xdr:rowOff>85725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286750" y="114300"/>
          <a:ext cx="457200" cy="6200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- 9 -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142875</xdr:colOff>
      <xdr:row>0</xdr:row>
      <xdr:rowOff>142875</xdr:rowOff>
    </xdr:from>
    <xdr:to>
      <xdr:col>17</xdr:col>
      <xdr:colOff>581025</xdr:colOff>
      <xdr:row>17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8286750" y="142875"/>
          <a:ext cx="438150" cy="5934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10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s-new07\New%20STATS\newrgncncel98\fleet98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EET-04"/>
      <sheetName val="FLEET-05"/>
      <sheetName val="Sheet4"/>
      <sheetName val="Sheet5"/>
      <sheetName val="FLEET-09"/>
      <sheetName val="FLEET-08"/>
      <sheetName val="FLEET-07"/>
      <sheetName val="FLEET-06"/>
      <sheetName val="FLEET-03"/>
      <sheetName val="FLEET01"/>
      <sheetName val="FLEET00"/>
      <sheetName val="fleet02"/>
      <sheetName val="Sheet1"/>
      <sheetName val="fleet98"/>
      <sheetName val="fleet99"/>
      <sheetName val="Compatibility Report"/>
      <sheetName val="Compatibility Report (1)"/>
    </sheetNames>
    <sheetDataSet>
      <sheetData sheetId="5">
        <row r="4">
          <cell r="AX4">
            <v>109507</v>
          </cell>
        </row>
        <row r="5">
          <cell r="AX5">
            <v>46021</v>
          </cell>
        </row>
        <row r="6">
          <cell r="AX6">
            <v>1290</v>
          </cell>
        </row>
        <row r="7">
          <cell r="AX7">
            <v>40804</v>
          </cell>
        </row>
        <row r="8">
          <cell r="AX8">
            <v>107184</v>
          </cell>
        </row>
        <row r="9">
          <cell r="AX9">
            <v>12726</v>
          </cell>
        </row>
        <row r="10">
          <cell r="AX10">
            <v>25334</v>
          </cell>
        </row>
        <row r="11">
          <cell r="AX11">
            <v>2762</v>
          </cell>
        </row>
        <row r="12">
          <cell r="AX12">
            <v>3045</v>
          </cell>
        </row>
        <row r="13">
          <cell r="AX13">
            <v>505</v>
          </cell>
        </row>
        <row r="14">
          <cell r="AX14">
            <v>1809</v>
          </cell>
        </row>
        <row r="15">
          <cell r="AX15">
            <v>96</v>
          </cell>
        </row>
        <row r="16">
          <cell r="AX16">
            <v>323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E8" sqref="E8"/>
    </sheetView>
  </sheetViews>
  <sheetFormatPr defaultColWidth="9.33203125" defaultRowHeight="12.75"/>
  <cols>
    <col min="1" max="1" width="28.5" style="0" customWidth="1"/>
    <col min="2" max="2" width="14.16015625" style="0" customWidth="1"/>
    <col min="3" max="3" width="16.66015625" style="0" customWidth="1"/>
    <col min="4" max="4" width="17.33203125" style="0" customWidth="1"/>
    <col min="5" max="5" width="18.5" style="0" customWidth="1"/>
    <col min="6" max="6" width="17.16015625" style="0" customWidth="1"/>
    <col min="7" max="7" width="15.33203125" style="0" customWidth="1"/>
    <col min="8" max="8" width="17.16015625" style="0" customWidth="1"/>
    <col min="9" max="9" width="9" style="0" customWidth="1"/>
  </cols>
  <sheetData>
    <row r="1" spans="1:9" s="3" customFormat="1" ht="21.75" customHeight="1">
      <c r="A1" s="1" t="s">
        <v>112</v>
      </c>
      <c r="B1" s="2"/>
      <c r="C1" s="2"/>
      <c r="D1" s="2"/>
      <c r="E1" s="2"/>
      <c r="F1" s="2"/>
      <c r="G1" s="2"/>
      <c r="H1" s="2"/>
      <c r="I1" s="16"/>
    </row>
    <row r="2" spans="1:9" ht="9" customHeight="1">
      <c r="A2" s="4"/>
      <c r="B2" s="4"/>
      <c r="C2" s="4"/>
      <c r="D2" s="4"/>
      <c r="E2" s="4"/>
      <c r="F2" s="4"/>
      <c r="G2" s="5"/>
      <c r="H2" s="5"/>
      <c r="I2" s="17"/>
    </row>
    <row r="3" spans="1:9" s="26" customFormat="1" ht="72" customHeight="1">
      <c r="A3" s="27" t="s">
        <v>0</v>
      </c>
      <c r="B3" s="28" t="s">
        <v>110</v>
      </c>
      <c r="C3" s="29" t="s">
        <v>125</v>
      </c>
      <c r="D3" s="30" t="s">
        <v>126</v>
      </c>
      <c r="E3" s="28" t="s">
        <v>127</v>
      </c>
      <c r="F3" s="28" t="s">
        <v>128</v>
      </c>
      <c r="G3" s="28" t="s">
        <v>111</v>
      </c>
      <c r="H3" s="31" t="s">
        <v>129</v>
      </c>
      <c r="I3" s="25"/>
    </row>
    <row r="4" spans="1:9" ht="37.5" customHeight="1">
      <c r="A4" s="24" t="s">
        <v>1</v>
      </c>
      <c r="B4" s="6">
        <f>'[1]FLEET-08'!$AX$4</f>
        <v>109507</v>
      </c>
      <c r="C4" s="7">
        <v>1589</v>
      </c>
      <c r="D4" s="7">
        <v>2820</v>
      </c>
      <c r="E4" s="7">
        <v>163</v>
      </c>
      <c r="F4" s="9">
        <v>576</v>
      </c>
      <c r="G4" s="8">
        <f aca="true" t="shared" si="0" ref="G4:G11">B4+C4+D4+E4-F4</f>
        <v>113503</v>
      </c>
      <c r="H4" s="20">
        <f aca="true" t="shared" si="1" ref="H4:H12">C4+D4+E4-F4</f>
        <v>3996</v>
      </c>
      <c r="I4" s="18"/>
    </row>
    <row r="5" spans="1:9" ht="37.5" customHeight="1">
      <c r="A5" s="24" t="s">
        <v>6</v>
      </c>
      <c r="B5" s="8">
        <f>'[1]FLEET-08'!$AX$5</f>
        <v>46021</v>
      </c>
      <c r="C5" s="7">
        <v>616</v>
      </c>
      <c r="D5" s="7">
        <v>63</v>
      </c>
      <c r="E5" s="7">
        <v>46</v>
      </c>
      <c r="F5" s="9">
        <v>306</v>
      </c>
      <c r="G5" s="8">
        <f t="shared" si="0"/>
        <v>46440</v>
      </c>
      <c r="H5" s="20">
        <f t="shared" si="1"/>
        <v>419</v>
      </c>
      <c r="I5" s="18"/>
    </row>
    <row r="6" spans="1:9" ht="37.5" customHeight="1">
      <c r="A6" s="24" t="s">
        <v>7</v>
      </c>
      <c r="B6" s="8">
        <f>'[1]FLEET-08'!$AX$7</f>
        <v>40804</v>
      </c>
      <c r="C6" s="7">
        <v>1914</v>
      </c>
      <c r="D6" s="7">
        <v>25</v>
      </c>
      <c r="E6" s="7">
        <v>105</v>
      </c>
      <c r="F6" s="9">
        <v>340</v>
      </c>
      <c r="G6" s="8">
        <f t="shared" si="0"/>
        <v>42508</v>
      </c>
      <c r="H6" s="20">
        <f t="shared" si="1"/>
        <v>1704</v>
      </c>
      <c r="I6" s="18"/>
    </row>
    <row r="7" spans="1:9" ht="37.5" customHeight="1">
      <c r="A7" s="24" t="s">
        <v>8</v>
      </c>
      <c r="B7" s="8">
        <f>'[1]FLEET-08'!$AX$8</f>
        <v>107184</v>
      </c>
      <c r="C7" s="7">
        <v>1580</v>
      </c>
      <c r="D7" s="7">
        <v>6</v>
      </c>
      <c r="E7" s="7">
        <v>1</v>
      </c>
      <c r="F7" s="9">
        <v>716</v>
      </c>
      <c r="G7" s="8">
        <f t="shared" si="0"/>
        <v>108055</v>
      </c>
      <c r="H7" s="20">
        <f t="shared" si="1"/>
        <v>871</v>
      </c>
      <c r="I7" s="18"/>
    </row>
    <row r="8" spans="1:9" ht="37.5" customHeight="1">
      <c r="A8" s="24" t="s">
        <v>9</v>
      </c>
      <c r="B8" s="8">
        <f>'[1]FLEET-08'!$AX$9</f>
        <v>12726</v>
      </c>
      <c r="C8" s="7">
        <v>90</v>
      </c>
      <c r="D8" s="7">
        <v>84</v>
      </c>
      <c r="E8" s="7">
        <v>33</v>
      </c>
      <c r="F8" s="9">
        <v>101</v>
      </c>
      <c r="G8" s="8">
        <f t="shared" si="0"/>
        <v>12832</v>
      </c>
      <c r="H8" s="20">
        <f t="shared" si="1"/>
        <v>106</v>
      </c>
      <c r="I8" s="18"/>
    </row>
    <row r="9" spans="1:9" ht="37.5" customHeight="1">
      <c r="A9" s="24" t="s">
        <v>2</v>
      </c>
      <c r="B9" s="8">
        <f>'[1]FLEET-08'!$AX$10</f>
        <v>25334</v>
      </c>
      <c r="C9" s="7">
        <v>132</v>
      </c>
      <c r="D9" s="7">
        <v>162</v>
      </c>
      <c r="E9" s="7">
        <v>39</v>
      </c>
      <c r="F9" s="9">
        <v>232</v>
      </c>
      <c r="G9" s="8">
        <f t="shared" si="0"/>
        <v>25435</v>
      </c>
      <c r="H9" s="20">
        <f t="shared" si="1"/>
        <v>101</v>
      </c>
      <c r="I9" s="18"/>
    </row>
    <row r="10" spans="1:9" ht="37.5" customHeight="1">
      <c r="A10" s="24" t="s">
        <v>3</v>
      </c>
      <c r="B10" s="8">
        <f>'[1]FLEET-08'!$AX$11</f>
        <v>2762</v>
      </c>
      <c r="C10" s="7">
        <v>72</v>
      </c>
      <c r="D10" s="281" t="s">
        <v>109</v>
      </c>
      <c r="E10" s="281" t="s">
        <v>109</v>
      </c>
      <c r="F10" s="9">
        <v>36</v>
      </c>
      <c r="G10" s="8">
        <f>B10+C10-F10</f>
        <v>2798</v>
      </c>
      <c r="H10" s="20">
        <f>C10+-F10</f>
        <v>36</v>
      </c>
      <c r="I10" s="18"/>
    </row>
    <row r="11" spans="1:9" ht="37.5" customHeight="1">
      <c r="A11" s="24" t="s">
        <v>4</v>
      </c>
      <c r="B11" s="8">
        <f>SUM('[1]FLEET-08'!$AX$6,'[1]FLEET-08'!$AX$12:$AX$16)</f>
        <v>7068</v>
      </c>
      <c r="C11" s="7">
        <v>116</v>
      </c>
      <c r="D11" s="7">
        <v>47</v>
      </c>
      <c r="E11" s="7">
        <v>15</v>
      </c>
      <c r="F11" s="9">
        <v>127</v>
      </c>
      <c r="G11" s="8">
        <f t="shared" si="0"/>
        <v>7119</v>
      </c>
      <c r="H11" s="20">
        <f t="shared" si="1"/>
        <v>51</v>
      </c>
      <c r="I11" s="18"/>
    </row>
    <row r="12" spans="1:9" ht="37.5" customHeight="1">
      <c r="A12" s="10" t="s">
        <v>5</v>
      </c>
      <c r="B12" s="11">
        <f aca="true" t="shared" si="2" ref="B12:G12">SUM(B4:B11)</f>
        <v>351406</v>
      </c>
      <c r="C12" s="11">
        <f t="shared" si="2"/>
        <v>6109</v>
      </c>
      <c r="D12" s="12">
        <f t="shared" si="2"/>
        <v>3207</v>
      </c>
      <c r="E12" s="11">
        <f t="shared" si="2"/>
        <v>402</v>
      </c>
      <c r="F12" s="282">
        <f t="shared" si="2"/>
        <v>2434</v>
      </c>
      <c r="G12" s="335">
        <f t="shared" si="2"/>
        <v>358690</v>
      </c>
      <c r="H12" s="21">
        <f t="shared" si="1"/>
        <v>7284</v>
      </c>
      <c r="I12" s="18"/>
    </row>
    <row r="13" spans="1:9" s="13" customFormat="1" ht="11.25" customHeight="1">
      <c r="A13"/>
      <c r="B13"/>
      <c r="C13"/>
      <c r="D13"/>
      <c r="E13"/>
      <c r="F13"/>
      <c r="G13"/>
      <c r="H13"/>
      <c r="I13" s="18"/>
    </row>
    <row r="14" spans="1:9" s="13" customFormat="1" ht="15" customHeight="1">
      <c r="A14" s="23" t="s">
        <v>90</v>
      </c>
      <c r="B14"/>
      <c r="C14"/>
      <c r="D14"/>
      <c r="E14"/>
      <c r="F14"/>
      <c r="G14"/>
      <c r="H14"/>
      <c r="I14" s="19"/>
    </row>
    <row r="15" spans="1:9" s="13" customFormat="1" ht="15" customHeight="1">
      <c r="A15" s="22" t="s">
        <v>91</v>
      </c>
      <c r="B15"/>
      <c r="C15"/>
      <c r="D15"/>
      <c r="E15"/>
      <c r="F15"/>
      <c r="G15"/>
      <c r="H15"/>
      <c r="I15" s="3"/>
    </row>
    <row r="16" spans="1:9" s="13" customFormat="1" ht="15" customHeight="1">
      <c r="A16" s="22" t="s">
        <v>92</v>
      </c>
      <c r="B16"/>
      <c r="C16"/>
      <c r="D16"/>
      <c r="E16" s="15"/>
      <c r="F16" s="14"/>
      <c r="G16"/>
      <c r="H16"/>
      <c r="I16" s="3"/>
    </row>
    <row r="17" spans="1:9" s="13" customFormat="1" ht="15" customHeight="1">
      <c r="A17"/>
      <c r="B17"/>
      <c r="C17"/>
      <c r="D17" s="15"/>
      <c r="E17" s="15"/>
      <c r="F17" s="14"/>
      <c r="G17"/>
      <c r="H17"/>
      <c r="I17"/>
    </row>
  </sheetData>
  <sheetProtection/>
  <printOptions horizontalCentered="1" verticalCentered="1"/>
  <pageMargins left="0.4" right="0.25" top="0.5" bottom="0.5" header="0.25" footer="0.5"/>
  <pageSetup horizontalDpi="600" verticalDpi="600" orientation="landscape" paperSize="9" r:id="rId2"/>
  <ignoredErrors>
    <ignoredError sqref="G10:H1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N13" sqref="N13"/>
    </sheetView>
  </sheetViews>
  <sheetFormatPr defaultColWidth="10.66015625" defaultRowHeight="12.75"/>
  <cols>
    <col min="1" max="1" width="29.66015625" style="34" customWidth="1"/>
    <col min="2" max="5" width="10.33203125" style="34" customWidth="1"/>
    <col min="6" max="7" width="10.66015625" style="34" customWidth="1"/>
    <col min="8" max="11" width="10.33203125" style="34" customWidth="1"/>
    <col min="12" max="12" width="10.83203125" style="34" customWidth="1"/>
    <col min="13" max="13" width="8.5" style="34" customWidth="1"/>
    <col min="14" max="17" width="10.66015625" style="34" customWidth="1"/>
    <col min="18" max="18" width="18.83203125" style="34" customWidth="1"/>
    <col min="19" max="16384" width="10.66015625" style="34" customWidth="1"/>
  </cols>
  <sheetData>
    <row r="1" spans="1:11" ht="18.75" customHeight="1">
      <c r="A1" s="32" t="s">
        <v>130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9" customHeight="1">
      <c r="A2" s="33" t="s">
        <v>10</v>
      </c>
      <c r="B2" s="33"/>
      <c r="C2" s="33"/>
      <c r="D2" s="33"/>
      <c r="E2" s="33"/>
      <c r="F2" s="35"/>
      <c r="G2" s="36"/>
      <c r="H2" s="36"/>
      <c r="I2" s="36"/>
      <c r="J2" s="36"/>
      <c r="K2" s="36"/>
    </row>
    <row r="3" spans="1:17" s="40" customFormat="1" ht="36" customHeight="1">
      <c r="A3" s="37" t="s">
        <v>11</v>
      </c>
      <c r="B3" s="38">
        <v>1999</v>
      </c>
      <c r="C3" s="38">
        <v>2000</v>
      </c>
      <c r="D3" s="38">
        <v>2001</v>
      </c>
      <c r="E3" s="38">
        <v>2002</v>
      </c>
      <c r="F3" s="38">
        <v>2003</v>
      </c>
      <c r="G3" s="38">
        <v>2004</v>
      </c>
      <c r="H3" s="38">
        <v>2005</v>
      </c>
      <c r="I3" s="38">
        <v>2006</v>
      </c>
      <c r="J3" s="38">
        <v>2007</v>
      </c>
      <c r="K3" s="38">
        <v>2008</v>
      </c>
      <c r="L3" s="39" t="s">
        <v>113</v>
      </c>
      <c r="N3" s="34"/>
      <c r="O3" s="34"/>
      <c r="P3" s="34"/>
      <c r="Q3" s="34"/>
    </row>
    <row r="4" spans="1:17" s="40" customFormat="1" ht="26.25" customHeight="1">
      <c r="A4" s="41" t="s">
        <v>12</v>
      </c>
      <c r="B4" s="42">
        <v>52892</v>
      </c>
      <c r="C4" s="42">
        <v>54911</v>
      </c>
      <c r="D4" s="42">
        <v>58082</v>
      </c>
      <c r="E4" s="43">
        <v>63307</v>
      </c>
      <c r="F4" s="43">
        <v>68524</v>
      </c>
      <c r="G4" s="43">
        <v>77342</v>
      </c>
      <c r="H4" s="43">
        <v>84818</v>
      </c>
      <c r="I4" s="43">
        <v>91911</v>
      </c>
      <c r="J4" s="43">
        <v>99770</v>
      </c>
      <c r="K4" s="283">
        <v>109507</v>
      </c>
      <c r="L4" s="283">
        <v>113503</v>
      </c>
      <c r="N4" s="44"/>
      <c r="O4" s="44"/>
      <c r="P4" s="44"/>
      <c r="Q4" s="286"/>
    </row>
    <row r="5" spans="1:17" s="40" customFormat="1" ht="21" customHeight="1">
      <c r="A5" s="45" t="s">
        <v>13</v>
      </c>
      <c r="B5" s="46">
        <v>4905</v>
      </c>
      <c r="C5" s="46">
        <v>5039</v>
      </c>
      <c r="D5" s="46">
        <v>5318</v>
      </c>
      <c r="E5" s="47">
        <v>5801</v>
      </c>
      <c r="F5" s="47">
        <v>5979</v>
      </c>
      <c r="G5" s="47">
        <v>6482</v>
      </c>
      <c r="H5" s="47">
        <v>6798</v>
      </c>
      <c r="I5" s="47">
        <v>6860</v>
      </c>
      <c r="J5" s="47">
        <v>6885</v>
      </c>
      <c r="K5" s="284">
        <v>6941</v>
      </c>
      <c r="L5" s="284">
        <v>6928</v>
      </c>
      <c r="N5" s="34"/>
      <c r="O5" s="34"/>
      <c r="P5" s="286"/>
      <c r="Q5" s="286"/>
    </row>
    <row r="6" spans="1:17" s="40" customFormat="1" ht="25.5" customHeight="1">
      <c r="A6" s="41" t="s">
        <v>14</v>
      </c>
      <c r="B6" s="48">
        <v>32262</v>
      </c>
      <c r="C6" s="48">
        <v>34912</v>
      </c>
      <c r="D6" s="48">
        <v>36984</v>
      </c>
      <c r="E6" s="49">
        <v>38129</v>
      </c>
      <c r="F6" s="49">
        <v>39383</v>
      </c>
      <c r="G6" s="49">
        <v>40667</v>
      </c>
      <c r="H6" s="49">
        <v>42026</v>
      </c>
      <c r="I6" s="49">
        <v>43221</v>
      </c>
      <c r="J6" s="49">
        <v>44635</v>
      </c>
      <c r="K6" s="285">
        <v>46021</v>
      </c>
      <c r="L6" s="285">
        <v>46440</v>
      </c>
      <c r="N6" s="34"/>
      <c r="O6" s="34"/>
      <c r="P6" s="44"/>
      <c r="Q6" s="286"/>
    </row>
    <row r="7" spans="1:17" s="40" customFormat="1" ht="25.5" customHeight="1">
      <c r="A7" s="41" t="s">
        <v>15</v>
      </c>
      <c r="B7" s="48">
        <v>934</v>
      </c>
      <c r="C7" s="48">
        <v>916</v>
      </c>
      <c r="D7" s="48">
        <v>923</v>
      </c>
      <c r="E7" s="49">
        <v>944</v>
      </c>
      <c r="F7" s="49">
        <v>958</v>
      </c>
      <c r="G7" s="49">
        <v>1020</v>
      </c>
      <c r="H7" s="49">
        <v>1045</v>
      </c>
      <c r="I7" s="49">
        <v>1118</v>
      </c>
      <c r="J7" s="49">
        <v>1223</v>
      </c>
      <c r="K7" s="285">
        <v>1290</v>
      </c>
      <c r="L7" s="285">
        <v>1283</v>
      </c>
      <c r="N7" s="34"/>
      <c r="O7" s="34"/>
      <c r="P7" s="34"/>
      <c r="Q7" s="286"/>
    </row>
    <row r="8" spans="1:17" s="40" customFormat="1" ht="25.5" customHeight="1">
      <c r="A8" s="41" t="s">
        <v>16</v>
      </c>
      <c r="B8" s="48">
        <v>24125</v>
      </c>
      <c r="C8" s="48">
        <v>24523</v>
      </c>
      <c r="D8" s="48">
        <v>25104</v>
      </c>
      <c r="E8" s="49">
        <v>25723</v>
      </c>
      <c r="F8" s="49">
        <v>26744</v>
      </c>
      <c r="G8" s="49">
        <v>28646</v>
      </c>
      <c r="H8" s="49">
        <v>30927</v>
      </c>
      <c r="I8" s="49">
        <v>33936</v>
      </c>
      <c r="J8" s="49">
        <v>36969</v>
      </c>
      <c r="K8" s="285">
        <v>40804</v>
      </c>
      <c r="L8" s="285">
        <v>42508</v>
      </c>
      <c r="N8" s="34"/>
      <c r="O8" s="44"/>
      <c r="P8" s="44"/>
      <c r="Q8" s="286"/>
    </row>
    <row r="9" spans="1:17" s="40" customFormat="1" ht="25.5" customHeight="1">
      <c r="A9" s="41" t="s">
        <v>17</v>
      </c>
      <c r="B9" s="48">
        <v>88821</v>
      </c>
      <c r="C9" s="48">
        <v>91955</v>
      </c>
      <c r="D9" s="48">
        <v>94849</v>
      </c>
      <c r="E9" s="49">
        <v>97078</v>
      </c>
      <c r="F9" s="49">
        <v>98858</v>
      </c>
      <c r="G9" s="49">
        <v>100854</v>
      </c>
      <c r="H9" s="49">
        <v>102503</v>
      </c>
      <c r="I9" s="49">
        <v>104238</v>
      </c>
      <c r="J9" s="49">
        <v>105637</v>
      </c>
      <c r="K9" s="285">
        <v>107184</v>
      </c>
      <c r="L9" s="285">
        <v>108055</v>
      </c>
      <c r="N9" s="34"/>
      <c r="O9" s="44"/>
      <c r="P9" s="44"/>
      <c r="Q9" s="286"/>
    </row>
    <row r="10" spans="1:17" s="40" customFormat="1" ht="25.5" customHeight="1">
      <c r="A10" s="41" t="s">
        <v>18</v>
      </c>
      <c r="B10" s="48">
        <v>10138</v>
      </c>
      <c r="C10" s="48">
        <v>10485</v>
      </c>
      <c r="D10" s="48">
        <v>10888</v>
      </c>
      <c r="E10" s="49">
        <v>11236</v>
      </c>
      <c r="F10" s="49">
        <v>11501</v>
      </c>
      <c r="G10" s="49">
        <v>11774</v>
      </c>
      <c r="H10" s="49">
        <v>12047</v>
      </c>
      <c r="I10" s="49">
        <v>12272</v>
      </c>
      <c r="J10" s="49">
        <v>12536</v>
      </c>
      <c r="K10" s="285">
        <v>12726</v>
      </c>
      <c r="L10" s="285">
        <v>12832</v>
      </c>
      <c r="N10" s="34"/>
      <c r="O10" s="44"/>
      <c r="P10" s="300"/>
      <c r="Q10" s="286"/>
    </row>
    <row r="11" spans="1:17" s="40" customFormat="1" ht="25.5" customHeight="1">
      <c r="A11" s="41" t="s">
        <v>19</v>
      </c>
      <c r="B11" s="48">
        <v>16814</v>
      </c>
      <c r="C11" s="48">
        <v>18807</v>
      </c>
      <c r="D11" s="48">
        <v>20694</v>
      </c>
      <c r="E11" s="49">
        <v>21750</v>
      </c>
      <c r="F11" s="49">
        <v>22496</v>
      </c>
      <c r="G11" s="49">
        <v>23326</v>
      </c>
      <c r="H11" s="49">
        <v>23989</v>
      </c>
      <c r="I11" s="49">
        <v>24522</v>
      </c>
      <c r="J11" s="49">
        <v>24934</v>
      </c>
      <c r="K11" s="285">
        <v>25334</v>
      </c>
      <c r="L11" s="285">
        <v>25435</v>
      </c>
      <c r="N11" s="34"/>
      <c r="O11" s="34"/>
      <c r="P11" s="44"/>
      <c r="Q11" s="286"/>
    </row>
    <row r="12" spans="1:17" s="40" customFormat="1" ht="25.5" customHeight="1">
      <c r="A12" s="41" t="s">
        <v>20</v>
      </c>
      <c r="B12" s="48">
        <v>2344</v>
      </c>
      <c r="C12" s="48">
        <v>2394</v>
      </c>
      <c r="D12" s="48">
        <v>2408</v>
      </c>
      <c r="E12" s="49">
        <v>2450</v>
      </c>
      <c r="F12" s="49">
        <v>2460</v>
      </c>
      <c r="G12" s="49">
        <v>2457</v>
      </c>
      <c r="H12" s="49">
        <v>2560</v>
      </c>
      <c r="I12" s="49">
        <v>2612</v>
      </c>
      <c r="J12" s="49">
        <v>2753</v>
      </c>
      <c r="K12" s="285">
        <v>2762</v>
      </c>
      <c r="L12" s="285">
        <v>2798</v>
      </c>
      <c r="N12" s="34"/>
      <c r="O12" s="34"/>
      <c r="P12" s="44"/>
      <c r="Q12" s="286"/>
    </row>
    <row r="13" spans="1:17" s="40" customFormat="1" ht="25.5" customHeight="1">
      <c r="A13" s="41" t="s">
        <v>21</v>
      </c>
      <c r="B13" s="48">
        <v>2630</v>
      </c>
      <c r="C13" s="48">
        <v>2645</v>
      </c>
      <c r="D13" s="48">
        <v>2683</v>
      </c>
      <c r="E13" s="49">
        <v>2683</v>
      </c>
      <c r="F13" s="49">
        <v>2877</v>
      </c>
      <c r="G13" s="49">
        <v>2935</v>
      </c>
      <c r="H13" s="49">
        <v>2982</v>
      </c>
      <c r="I13" s="49">
        <v>3001</v>
      </c>
      <c r="J13" s="49">
        <v>3025</v>
      </c>
      <c r="K13" s="285">
        <v>3045</v>
      </c>
      <c r="L13" s="285">
        <v>3083</v>
      </c>
      <c r="N13" s="34"/>
      <c r="O13" s="44"/>
      <c r="P13" s="34"/>
      <c r="Q13" s="34"/>
    </row>
    <row r="14" spans="1:17" s="40" customFormat="1" ht="25.5" customHeight="1">
      <c r="A14" s="41" t="s">
        <v>22</v>
      </c>
      <c r="B14" s="48">
        <v>315</v>
      </c>
      <c r="C14" s="48">
        <v>322</v>
      </c>
      <c r="D14" s="48">
        <v>335</v>
      </c>
      <c r="E14" s="49">
        <v>349</v>
      </c>
      <c r="F14" s="49">
        <v>369</v>
      </c>
      <c r="G14" s="49">
        <v>388</v>
      </c>
      <c r="H14" s="49">
        <v>412</v>
      </c>
      <c r="I14" s="49">
        <v>436</v>
      </c>
      <c r="J14" s="49">
        <v>452</v>
      </c>
      <c r="K14" s="285">
        <v>505</v>
      </c>
      <c r="L14" s="285">
        <v>527</v>
      </c>
      <c r="N14" s="34"/>
      <c r="O14" s="286"/>
      <c r="P14" s="34"/>
      <c r="Q14" s="34"/>
    </row>
    <row r="15" spans="1:17" s="40" customFormat="1" ht="25.5" customHeight="1">
      <c r="A15" s="41" t="s">
        <v>23</v>
      </c>
      <c r="B15" s="48">
        <v>1719</v>
      </c>
      <c r="C15" s="48">
        <v>1726</v>
      </c>
      <c r="D15" s="48">
        <v>1776</v>
      </c>
      <c r="E15" s="49">
        <v>1770</v>
      </c>
      <c r="F15" s="49">
        <v>1772</v>
      </c>
      <c r="G15" s="49">
        <v>1771</v>
      </c>
      <c r="H15" s="49">
        <v>1765</v>
      </c>
      <c r="I15" s="49">
        <v>1756</v>
      </c>
      <c r="J15" s="49">
        <v>1795</v>
      </c>
      <c r="K15" s="285">
        <v>1809</v>
      </c>
      <c r="L15" s="285">
        <v>1811</v>
      </c>
      <c r="N15" s="34"/>
      <c r="O15" s="34"/>
      <c r="P15" s="34"/>
      <c r="Q15" s="34"/>
    </row>
    <row r="16" spans="1:17" s="40" customFormat="1" ht="25.5" customHeight="1">
      <c r="A16" s="41" t="s">
        <v>24</v>
      </c>
      <c r="B16" s="48">
        <v>102</v>
      </c>
      <c r="C16" s="48">
        <v>100</v>
      </c>
      <c r="D16" s="48">
        <v>100</v>
      </c>
      <c r="E16" s="49">
        <v>101</v>
      </c>
      <c r="F16" s="49">
        <v>100</v>
      </c>
      <c r="G16" s="49">
        <v>99</v>
      </c>
      <c r="H16" s="49">
        <v>96</v>
      </c>
      <c r="I16" s="49">
        <v>96</v>
      </c>
      <c r="J16" s="49">
        <v>96</v>
      </c>
      <c r="K16" s="285">
        <v>96</v>
      </c>
      <c r="L16" s="285">
        <v>96</v>
      </c>
      <c r="N16" s="34"/>
      <c r="O16" s="34"/>
      <c r="P16" s="50"/>
      <c r="Q16" s="34"/>
    </row>
    <row r="17" spans="1:17" s="40" customFormat="1" ht="25.5" customHeight="1">
      <c r="A17" s="41" t="s">
        <v>25</v>
      </c>
      <c r="B17" s="51">
        <v>319</v>
      </c>
      <c r="C17" s="51">
        <v>322</v>
      </c>
      <c r="D17" s="51">
        <v>323</v>
      </c>
      <c r="E17" s="49">
        <v>321</v>
      </c>
      <c r="F17" s="49">
        <v>329</v>
      </c>
      <c r="G17" s="49">
        <v>326</v>
      </c>
      <c r="H17" s="49">
        <v>326</v>
      </c>
      <c r="I17" s="49">
        <v>321</v>
      </c>
      <c r="J17" s="49">
        <v>320</v>
      </c>
      <c r="K17" s="285">
        <v>323</v>
      </c>
      <c r="L17" s="285">
        <v>319</v>
      </c>
      <c r="N17" s="34"/>
      <c r="O17" s="34"/>
      <c r="P17" s="34"/>
      <c r="Q17" s="34"/>
    </row>
    <row r="18" spans="1:17" s="40" customFormat="1" ht="33.75" customHeight="1">
      <c r="A18" s="52" t="s">
        <v>26</v>
      </c>
      <c r="B18" s="53">
        <f aca="true" t="shared" si="0" ref="B18:K18">SUM(B4,B6:B17)</f>
        <v>233415</v>
      </c>
      <c r="C18" s="53">
        <f t="shared" si="0"/>
        <v>244018</v>
      </c>
      <c r="D18" s="53">
        <f t="shared" si="0"/>
        <v>255149</v>
      </c>
      <c r="E18" s="53">
        <f t="shared" si="0"/>
        <v>265841</v>
      </c>
      <c r="F18" s="54">
        <f t="shared" si="0"/>
        <v>276371</v>
      </c>
      <c r="G18" s="54">
        <f t="shared" si="0"/>
        <v>291605</v>
      </c>
      <c r="H18" s="54">
        <f t="shared" si="0"/>
        <v>305496</v>
      </c>
      <c r="I18" s="54">
        <f t="shared" si="0"/>
        <v>319440</v>
      </c>
      <c r="J18" s="54">
        <f t="shared" si="0"/>
        <v>334145</v>
      </c>
      <c r="K18" s="288">
        <f t="shared" si="0"/>
        <v>351406</v>
      </c>
      <c r="L18" s="54">
        <f>SUM(L4,L6:L17)</f>
        <v>358690</v>
      </c>
      <c r="N18" s="34"/>
      <c r="O18" s="34"/>
      <c r="P18" s="34"/>
      <c r="Q18" s="34"/>
    </row>
    <row r="19" spans="1:11" ht="6.75" customHeight="1">
      <c r="A19" s="40"/>
      <c r="B19" s="55"/>
      <c r="C19" s="55"/>
      <c r="D19" s="55"/>
      <c r="E19" s="55"/>
      <c r="F19" s="55"/>
      <c r="G19" s="55"/>
      <c r="H19" s="55"/>
      <c r="I19" s="55"/>
      <c r="J19" s="55"/>
      <c r="K19" s="55"/>
    </row>
    <row r="20" spans="1:11" ht="12.75">
      <c r="A20" s="56" t="s">
        <v>96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1:11" ht="12.7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</row>
  </sheetData>
  <sheetProtection/>
  <printOptions/>
  <pageMargins left="0.75" right="0" top="0.75" bottom="0.75" header="0.261811024" footer="0.51181102362204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9" sqref="F9"/>
    </sheetView>
  </sheetViews>
  <sheetFormatPr defaultColWidth="10.66015625" defaultRowHeight="12.75"/>
  <cols>
    <col min="1" max="1" width="28.16015625" style="59" customWidth="1"/>
    <col min="2" max="5" width="14.33203125" style="59" customWidth="1"/>
    <col min="6" max="6" width="14.83203125" style="59" customWidth="1"/>
    <col min="7" max="7" width="15.83203125" style="59" customWidth="1"/>
    <col min="8" max="8" width="14.83203125" style="59" customWidth="1"/>
    <col min="9" max="9" width="15.16015625" style="59" customWidth="1"/>
    <col min="10" max="10" width="10.66015625" style="59" customWidth="1"/>
    <col min="11" max="16384" width="10.66015625" style="59" customWidth="1"/>
  </cols>
  <sheetData>
    <row r="1" spans="1:9" ht="18.75">
      <c r="A1" s="57" t="s">
        <v>131</v>
      </c>
      <c r="B1" s="58"/>
      <c r="C1" s="58"/>
      <c r="D1" s="58"/>
      <c r="E1" s="58"/>
      <c r="F1" s="58"/>
      <c r="G1" s="58"/>
      <c r="H1" s="58"/>
      <c r="I1" s="58"/>
    </row>
    <row r="2" spans="1:9" ht="9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ht="31.5" customHeight="1">
      <c r="A3" s="346" t="s">
        <v>0</v>
      </c>
      <c r="B3" s="344" t="s">
        <v>27</v>
      </c>
      <c r="C3" s="345"/>
      <c r="D3" s="342" t="s">
        <v>28</v>
      </c>
      <c r="E3" s="343"/>
      <c r="F3" s="62" t="s">
        <v>29</v>
      </c>
      <c r="G3" s="63"/>
      <c r="H3" s="64" t="s">
        <v>30</v>
      </c>
      <c r="I3" s="65"/>
    </row>
    <row r="4" spans="1:9" ht="18" customHeight="1">
      <c r="A4" s="347"/>
      <c r="B4" s="61" t="s">
        <v>132</v>
      </c>
      <c r="C4" s="61" t="s">
        <v>132</v>
      </c>
      <c r="D4" s="61" t="s">
        <v>132</v>
      </c>
      <c r="E4" s="61" t="s">
        <v>132</v>
      </c>
      <c r="F4" s="61" t="s">
        <v>132</v>
      </c>
      <c r="G4" s="61" t="s">
        <v>132</v>
      </c>
      <c r="H4" s="61" t="s">
        <v>132</v>
      </c>
      <c r="I4" s="61" t="s">
        <v>132</v>
      </c>
    </row>
    <row r="5" spans="1:9" ht="23.25" customHeight="1">
      <c r="A5" s="348"/>
      <c r="B5" s="66">
        <v>2008</v>
      </c>
      <c r="C5" s="66">
        <v>2009</v>
      </c>
      <c r="D5" s="66">
        <v>2008</v>
      </c>
      <c r="E5" s="66">
        <v>2009</v>
      </c>
      <c r="F5" s="66">
        <v>2008</v>
      </c>
      <c r="G5" s="66">
        <v>2009</v>
      </c>
      <c r="H5" s="66">
        <v>2008</v>
      </c>
      <c r="I5" s="67">
        <v>2009</v>
      </c>
    </row>
    <row r="6" spans="1:9" ht="37.5" customHeight="1">
      <c r="A6" s="68" t="s">
        <v>1</v>
      </c>
      <c r="B6" s="69">
        <v>2501</v>
      </c>
      <c r="C6" s="69">
        <v>1589</v>
      </c>
      <c r="D6" s="70">
        <v>2577</v>
      </c>
      <c r="E6" s="7">
        <v>2820</v>
      </c>
      <c r="F6" s="69">
        <v>322</v>
      </c>
      <c r="G6" s="69">
        <v>163</v>
      </c>
      <c r="H6" s="71">
        <v>565</v>
      </c>
      <c r="I6" s="71">
        <v>576</v>
      </c>
    </row>
    <row r="7" spans="1:9" ht="37.5" customHeight="1">
      <c r="A7" s="68" t="s">
        <v>6</v>
      </c>
      <c r="B7" s="69">
        <v>817</v>
      </c>
      <c r="C7" s="69">
        <v>616</v>
      </c>
      <c r="D7" s="70">
        <v>78</v>
      </c>
      <c r="E7" s="7">
        <v>63</v>
      </c>
      <c r="F7" s="69">
        <v>106</v>
      </c>
      <c r="G7" s="69">
        <v>46</v>
      </c>
      <c r="H7" s="72">
        <v>294</v>
      </c>
      <c r="I7" s="72">
        <v>306</v>
      </c>
    </row>
    <row r="8" spans="1:9" ht="37.5" customHeight="1">
      <c r="A8" s="68" t="s">
        <v>7</v>
      </c>
      <c r="B8" s="69">
        <v>2091</v>
      </c>
      <c r="C8" s="69">
        <v>1914</v>
      </c>
      <c r="D8" s="70">
        <v>25</v>
      </c>
      <c r="E8" s="7">
        <v>25</v>
      </c>
      <c r="F8" s="69">
        <v>174</v>
      </c>
      <c r="G8" s="69">
        <v>105</v>
      </c>
      <c r="H8" s="72">
        <v>335</v>
      </c>
      <c r="I8" s="72">
        <v>340</v>
      </c>
    </row>
    <row r="9" spans="1:10" ht="37.5" customHeight="1">
      <c r="A9" s="68" t="s">
        <v>8</v>
      </c>
      <c r="B9" s="69">
        <v>1330</v>
      </c>
      <c r="C9" s="69">
        <v>1580</v>
      </c>
      <c r="D9" s="70">
        <v>3</v>
      </c>
      <c r="E9" s="7">
        <v>6</v>
      </c>
      <c r="F9" s="69">
        <v>9</v>
      </c>
      <c r="G9" s="69">
        <v>1</v>
      </c>
      <c r="H9" s="72">
        <v>725</v>
      </c>
      <c r="I9" s="72">
        <v>716</v>
      </c>
      <c r="J9" s="73" t="s">
        <v>31</v>
      </c>
    </row>
    <row r="10" spans="1:9" ht="37.5" customHeight="1">
      <c r="A10" s="68" t="s">
        <v>9</v>
      </c>
      <c r="B10" s="69">
        <v>92</v>
      </c>
      <c r="C10" s="69">
        <v>90</v>
      </c>
      <c r="D10" s="70">
        <v>54</v>
      </c>
      <c r="E10" s="7">
        <v>84</v>
      </c>
      <c r="F10" s="69">
        <v>67</v>
      </c>
      <c r="G10" s="69">
        <v>33</v>
      </c>
      <c r="H10" s="72">
        <v>100</v>
      </c>
      <c r="I10" s="72">
        <v>101</v>
      </c>
    </row>
    <row r="11" spans="1:9" ht="37.5" customHeight="1">
      <c r="A11" s="68" t="s">
        <v>2</v>
      </c>
      <c r="B11" s="69">
        <v>176</v>
      </c>
      <c r="C11" s="69">
        <v>132</v>
      </c>
      <c r="D11" s="70">
        <v>170</v>
      </c>
      <c r="E11" s="7">
        <v>162</v>
      </c>
      <c r="F11" s="69">
        <v>79</v>
      </c>
      <c r="G11" s="69">
        <v>39</v>
      </c>
      <c r="H11" s="72">
        <v>218</v>
      </c>
      <c r="I11" s="72">
        <v>232</v>
      </c>
    </row>
    <row r="12" spans="1:9" ht="37.5" customHeight="1">
      <c r="A12" s="68" t="s">
        <v>3</v>
      </c>
      <c r="B12" s="69">
        <v>41</v>
      </c>
      <c r="C12" s="69">
        <v>72</v>
      </c>
      <c r="D12" s="74" t="s">
        <v>32</v>
      </c>
      <c r="E12" s="281" t="str">
        <f>'tab 1.1'!D10</f>
        <v>-     </v>
      </c>
      <c r="F12" s="74" t="s">
        <v>32</v>
      </c>
      <c r="G12" s="74" t="s">
        <v>32</v>
      </c>
      <c r="H12" s="72">
        <v>30</v>
      </c>
      <c r="I12" s="72">
        <v>36</v>
      </c>
    </row>
    <row r="13" spans="1:9" ht="37.5" customHeight="1">
      <c r="A13" s="75" t="s">
        <v>4</v>
      </c>
      <c r="B13" s="69">
        <v>137</v>
      </c>
      <c r="C13" s="69">
        <v>116</v>
      </c>
      <c r="D13" s="70">
        <v>33</v>
      </c>
      <c r="E13" s="7">
        <v>47</v>
      </c>
      <c r="F13" s="69">
        <v>27</v>
      </c>
      <c r="G13" s="69">
        <v>15</v>
      </c>
      <c r="H13" s="72">
        <v>121</v>
      </c>
      <c r="I13" s="72">
        <v>127</v>
      </c>
    </row>
    <row r="14" spans="1:9" ht="45.75" customHeight="1">
      <c r="A14" s="76" t="s">
        <v>5</v>
      </c>
      <c r="B14" s="77">
        <f>SUM(B6:B13)</f>
        <v>7185</v>
      </c>
      <c r="C14" s="77">
        <f aca="true" t="shared" si="0" ref="C14:I14">SUM(C6:C13)</f>
        <v>6109</v>
      </c>
      <c r="D14" s="78">
        <f t="shared" si="0"/>
        <v>2940</v>
      </c>
      <c r="E14" s="78">
        <f t="shared" si="0"/>
        <v>3207</v>
      </c>
      <c r="F14" s="77">
        <f t="shared" si="0"/>
        <v>784</v>
      </c>
      <c r="G14" s="77">
        <f t="shared" si="0"/>
        <v>402</v>
      </c>
      <c r="H14" s="79">
        <f t="shared" si="0"/>
        <v>2388</v>
      </c>
      <c r="I14" s="79">
        <f t="shared" si="0"/>
        <v>2434</v>
      </c>
    </row>
    <row r="16" ht="12.75">
      <c r="A16" s="80" t="s">
        <v>97</v>
      </c>
    </row>
    <row r="17" ht="12.75">
      <c r="A17" s="80" t="s">
        <v>98</v>
      </c>
    </row>
    <row r="19" ht="12.75">
      <c r="G19" s="81"/>
    </row>
  </sheetData>
  <sheetProtection/>
  <mergeCells count="3">
    <mergeCell ref="D3:E3"/>
    <mergeCell ref="B3:C3"/>
    <mergeCell ref="A3:A5"/>
  </mergeCells>
  <printOptions/>
  <pageMargins left="0.37" right="0" top="0.75" bottom="0.5" header="0.5" footer="0.5"/>
  <pageSetup horizontalDpi="600" verticalDpi="600" orientation="landscape" paperSize="9" r:id="rId1"/>
  <ignoredErrors>
    <ignoredError sqref="H14:I14 B14:C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:I1"/>
    </sheetView>
  </sheetViews>
  <sheetFormatPr defaultColWidth="10.66015625" defaultRowHeight="12.75"/>
  <cols>
    <col min="1" max="3" width="10.66015625" style="169" customWidth="1"/>
    <col min="4" max="4" width="11.83203125" style="169" customWidth="1"/>
    <col min="5" max="5" width="4" style="169" customWidth="1"/>
    <col min="6" max="9" width="13" style="169" customWidth="1"/>
    <col min="10" max="16384" width="10.66015625" style="169" customWidth="1"/>
  </cols>
  <sheetData>
    <row r="1" spans="1:9" s="82" customFormat="1" ht="36" customHeight="1">
      <c r="A1" s="349" t="s">
        <v>117</v>
      </c>
      <c r="B1" s="350"/>
      <c r="C1" s="350"/>
      <c r="D1" s="350"/>
      <c r="E1" s="350"/>
      <c r="F1" s="350"/>
      <c r="G1" s="350"/>
      <c r="H1" s="350"/>
      <c r="I1" s="350"/>
    </row>
    <row r="2" spans="1:9" ht="9" customHeight="1">
      <c r="A2" s="168" t="s">
        <v>10</v>
      </c>
      <c r="B2" s="168"/>
      <c r="C2" s="168"/>
      <c r="D2" s="168"/>
      <c r="E2" s="168"/>
      <c r="F2" s="168"/>
      <c r="G2" s="168"/>
      <c r="H2" s="168"/>
      <c r="I2" s="168"/>
    </row>
    <row r="3" spans="1:9" ht="23.25" customHeight="1">
      <c r="A3" s="170"/>
      <c r="B3" s="171"/>
      <c r="C3" s="171"/>
      <c r="D3" s="171"/>
      <c r="E3" s="172"/>
      <c r="F3" s="338" t="s">
        <v>45</v>
      </c>
      <c r="G3" s="338" t="s">
        <v>45</v>
      </c>
      <c r="H3" s="351" t="s">
        <v>33</v>
      </c>
      <c r="I3" s="352"/>
    </row>
    <row r="4" spans="1:9" ht="24.75" customHeight="1">
      <c r="A4" s="173"/>
      <c r="B4" s="174"/>
      <c r="C4" s="174"/>
      <c r="D4" s="174"/>
      <c r="E4" s="175"/>
      <c r="F4" s="339">
        <v>2008</v>
      </c>
      <c r="G4" s="339">
        <v>2009</v>
      </c>
      <c r="H4" s="83" t="s">
        <v>34</v>
      </c>
      <c r="I4" s="83" t="s">
        <v>35</v>
      </c>
    </row>
    <row r="5" spans="1:9" ht="13.5" customHeight="1">
      <c r="A5" s="173"/>
      <c r="B5" s="176"/>
      <c r="C5" s="176"/>
      <c r="D5" s="176"/>
      <c r="E5" s="177"/>
      <c r="F5" s="178"/>
      <c r="G5" s="178"/>
      <c r="H5" s="179"/>
      <c r="I5" s="180"/>
    </row>
    <row r="6" spans="1:9" ht="28.5" customHeight="1">
      <c r="A6" s="181" t="s">
        <v>36</v>
      </c>
      <c r="B6" s="182"/>
      <c r="C6" s="182"/>
      <c r="D6" s="176"/>
      <c r="E6" s="177"/>
      <c r="F6" s="290">
        <f>SUM(F8,F16)</f>
        <v>10410</v>
      </c>
      <c r="G6" s="290">
        <f>SUM(G8,G16)</f>
        <v>10185</v>
      </c>
      <c r="H6" s="290">
        <f>G6-F6</f>
        <v>-225</v>
      </c>
      <c r="I6" s="298">
        <f>G6/F6*100-100</f>
        <v>-2.1613832853026054</v>
      </c>
    </row>
    <row r="7" spans="1:9" ht="19.5" customHeight="1">
      <c r="A7" s="184" t="s">
        <v>107</v>
      </c>
      <c r="B7" s="185"/>
      <c r="C7" s="182"/>
      <c r="D7" s="176"/>
      <c r="E7" s="177"/>
      <c r="F7" s="178"/>
      <c r="G7" s="178"/>
      <c r="H7" s="178"/>
      <c r="I7" s="178"/>
    </row>
    <row r="8" spans="1:9" s="188" customFormat="1" ht="20.25" customHeight="1">
      <c r="A8" s="184" t="s">
        <v>108</v>
      </c>
      <c r="C8" s="185"/>
      <c r="D8" s="185"/>
      <c r="E8" s="186"/>
      <c r="F8" s="199">
        <f>SUM(F10,F12,F14)</f>
        <v>1123</v>
      </c>
      <c r="G8" s="199">
        <f>SUM(G10,G12,G14)</f>
        <v>1215</v>
      </c>
      <c r="H8" s="199">
        <f>G8-F8</f>
        <v>92</v>
      </c>
      <c r="I8" s="299">
        <f>G8/F8*100-100</f>
        <v>8.192341941228847</v>
      </c>
    </row>
    <row r="9" spans="1:9" ht="15.75" customHeight="1">
      <c r="A9" s="280"/>
      <c r="B9" s="185"/>
      <c r="C9" s="185"/>
      <c r="D9" s="185"/>
      <c r="E9" s="186"/>
      <c r="F9" s="189"/>
      <c r="G9" s="189"/>
      <c r="H9" s="190"/>
      <c r="I9" s="191"/>
    </row>
    <row r="10" spans="1:9" ht="18" customHeight="1">
      <c r="A10" s="192" t="s">
        <v>73</v>
      </c>
      <c r="B10" s="185"/>
      <c r="C10" s="185"/>
      <c r="D10" s="185"/>
      <c r="E10" s="186"/>
      <c r="F10" s="291">
        <v>75</v>
      </c>
      <c r="G10" s="291">
        <f>49+15</f>
        <v>64</v>
      </c>
      <c r="H10" s="199">
        <f>G10-F10</f>
        <v>-11</v>
      </c>
      <c r="I10" s="299">
        <f>G10/F10*100-100</f>
        <v>-14.666666666666657</v>
      </c>
    </row>
    <row r="11" spans="1:12" ht="11.25" customHeight="1">
      <c r="A11" s="192"/>
      <c r="B11" s="185"/>
      <c r="C11" s="185"/>
      <c r="D11" s="185"/>
      <c r="E11" s="186"/>
      <c r="F11" s="194"/>
      <c r="G11" s="194"/>
      <c r="H11" s="194"/>
      <c r="I11" s="193"/>
      <c r="L11" s="195"/>
    </row>
    <row r="12" spans="1:9" ht="16.5" customHeight="1">
      <c r="A12" s="192" t="s">
        <v>37</v>
      </c>
      <c r="B12" s="185"/>
      <c r="C12" s="185"/>
      <c r="D12" s="185"/>
      <c r="E12" s="186"/>
      <c r="F12" s="293">
        <v>188</v>
      </c>
      <c r="G12" s="293">
        <f>139+64</f>
        <v>203</v>
      </c>
      <c r="H12" s="292">
        <f>G12-F12</f>
        <v>15</v>
      </c>
      <c r="I12" s="299">
        <f>G12/F12*100-100</f>
        <v>7.9787234042553195</v>
      </c>
    </row>
    <row r="13" spans="1:9" ht="15.75" customHeight="1">
      <c r="A13" s="192"/>
      <c r="B13" s="185"/>
      <c r="C13" s="185"/>
      <c r="D13" s="185"/>
      <c r="E13" s="186"/>
      <c r="F13" s="194"/>
      <c r="G13" s="194"/>
      <c r="H13" s="194"/>
      <c r="I13" s="193"/>
    </row>
    <row r="14" spans="1:9" ht="13.5" customHeight="1">
      <c r="A14" s="192" t="s">
        <v>38</v>
      </c>
      <c r="B14" s="185"/>
      <c r="C14" s="185"/>
      <c r="D14" s="185"/>
      <c r="E14" s="186"/>
      <c r="F14" s="293">
        <v>860</v>
      </c>
      <c r="G14" s="293">
        <f>713+235</f>
        <v>948</v>
      </c>
      <c r="H14" s="292">
        <f>G14-F14</f>
        <v>88</v>
      </c>
      <c r="I14" s="299">
        <f>G14/F14*100-100</f>
        <v>10.232558139534873</v>
      </c>
    </row>
    <row r="15" spans="1:9" ht="15.75">
      <c r="A15" s="184"/>
      <c r="B15" s="185"/>
      <c r="C15" s="185"/>
      <c r="D15" s="185"/>
      <c r="E15" s="186"/>
      <c r="F15" s="189"/>
      <c r="G15" s="189"/>
      <c r="H15" s="189"/>
      <c r="I15" s="191"/>
    </row>
    <row r="16" spans="1:9" s="188" customFormat="1" ht="15.75">
      <c r="A16" s="184" t="s">
        <v>70</v>
      </c>
      <c r="B16" s="185"/>
      <c r="C16" s="185"/>
      <c r="D16" s="185"/>
      <c r="E16" s="186"/>
      <c r="F16" s="199">
        <v>9287</v>
      </c>
      <c r="G16" s="199">
        <f>(14700/2)+1620</f>
        <v>8970</v>
      </c>
      <c r="H16" s="292">
        <f>G16-F16</f>
        <v>-317</v>
      </c>
      <c r="I16" s="299">
        <f>G16/F16*100-100</f>
        <v>-3.4133735328954486</v>
      </c>
    </row>
    <row r="17" spans="1:9" ht="15.75">
      <c r="A17" s="184" t="s">
        <v>39</v>
      </c>
      <c r="B17" s="185"/>
      <c r="C17" s="185"/>
      <c r="D17" s="185"/>
      <c r="E17" s="186"/>
      <c r="F17" s="191"/>
      <c r="G17" s="191"/>
      <c r="H17" s="191"/>
      <c r="I17" s="191"/>
    </row>
    <row r="18" spans="1:9" ht="26.25" customHeight="1">
      <c r="A18" s="181" t="s">
        <v>116</v>
      </c>
      <c r="B18" s="182"/>
      <c r="C18" s="182"/>
      <c r="D18" s="176"/>
      <c r="E18" s="177"/>
      <c r="F18" s="294">
        <v>20360</v>
      </c>
      <c r="G18" s="294">
        <f>1921+(8970*2)</f>
        <v>19861</v>
      </c>
      <c r="H18" s="289">
        <f>G18-F18</f>
        <v>-499</v>
      </c>
      <c r="I18" s="298">
        <f>G18/F18*100-100</f>
        <v>-2.450884086444006</v>
      </c>
    </row>
    <row r="19" spans="1:9" ht="12" customHeight="1">
      <c r="A19" s="183"/>
      <c r="B19" s="182"/>
      <c r="C19" s="182"/>
      <c r="D19" s="176"/>
      <c r="E19" s="177"/>
      <c r="F19" s="197"/>
      <c r="G19" s="197"/>
      <c r="H19" s="196"/>
      <c r="I19" s="196"/>
    </row>
    <row r="20" spans="1:9" ht="12.75" customHeight="1">
      <c r="A20" s="173"/>
      <c r="B20" s="185" t="s">
        <v>71</v>
      </c>
      <c r="C20" s="176"/>
      <c r="D20" s="176"/>
      <c r="E20" s="177"/>
      <c r="F20" s="196"/>
      <c r="G20" s="196"/>
      <c r="H20" s="196"/>
      <c r="I20" s="196"/>
    </row>
    <row r="21" spans="1:9" ht="17.25" customHeight="1">
      <c r="A21" s="184"/>
      <c r="B21" s="198" t="s">
        <v>72</v>
      </c>
      <c r="C21" s="198"/>
      <c r="E21" s="186"/>
      <c r="F21" s="295">
        <v>20247</v>
      </c>
      <c r="G21" s="295">
        <f>G18-117</f>
        <v>19744</v>
      </c>
      <c r="H21" s="292">
        <f>G21-F21</f>
        <v>-503</v>
      </c>
      <c r="I21" s="299">
        <f>G21/F21*100-100</f>
        <v>-2.4843186644935003</v>
      </c>
    </row>
    <row r="22" spans="1:9" ht="12" customHeight="1">
      <c r="A22" s="184"/>
      <c r="B22" s="185"/>
      <c r="C22" s="185"/>
      <c r="D22" s="185"/>
      <c r="E22" s="186"/>
      <c r="F22" s="199"/>
      <c r="G22" s="199"/>
      <c r="H22" s="187"/>
      <c r="I22" s="187"/>
    </row>
    <row r="23" spans="1:9" ht="24" customHeight="1">
      <c r="A23" s="192" t="s">
        <v>100</v>
      </c>
      <c r="B23" s="198"/>
      <c r="C23" s="198"/>
      <c r="D23" s="198"/>
      <c r="E23" s="186"/>
      <c r="F23" s="296">
        <v>1685</v>
      </c>
      <c r="G23" s="296">
        <f>1346+458</f>
        <v>1804</v>
      </c>
      <c r="H23" s="292">
        <f>G23-F23</f>
        <v>119</v>
      </c>
      <c r="I23" s="299">
        <f>G23/F23*100-100</f>
        <v>7.062314540059347</v>
      </c>
    </row>
    <row r="24" spans="1:9" ht="13.5" customHeight="1">
      <c r="A24" s="192" t="s">
        <v>75</v>
      </c>
      <c r="B24" s="279"/>
      <c r="C24" s="198"/>
      <c r="D24" s="198"/>
      <c r="E24" s="186"/>
      <c r="F24" s="191"/>
      <c r="G24" s="191"/>
      <c r="H24" s="191"/>
      <c r="I24" s="191"/>
    </row>
    <row r="25" spans="1:9" ht="15.75">
      <c r="A25" s="184"/>
      <c r="B25" s="185"/>
      <c r="C25" s="185"/>
      <c r="D25" s="185"/>
      <c r="E25" s="186"/>
      <c r="F25" s="191"/>
      <c r="G25" s="191"/>
      <c r="H25" s="191"/>
      <c r="I25" s="191"/>
    </row>
    <row r="26" spans="1:9" ht="26.25" customHeight="1">
      <c r="A26" s="181" t="s">
        <v>40</v>
      </c>
      <c r="B26" s="200"/>
      <c r="C26" s="185"/>
      <c r="D26" s="185"/>
      <c r="E26" s="186"/>
      <c r="F26" s="356">
        <f>SUM(F28:F32)</f>
        <v>1551</v>
      </c>
      <c r="G26" s="356">
        <f>SUM(G28:G32)</f>
        <v>1848</v>
      </c>
      <c r="H26" s="357">
        <f>G26-F26</f>
        <v>297</v>
      </c>
      <c r="I26" s="298">
        <f>G26/F26*100-100</f>
        <v>19.148936170212764</v>
      </c>
    </row>
    <row r="27" spans="1:9" ht="12.75" customHeight="1">
      <c r="A27" s="181"/>
      <c r="B27" s="200"/>
      <c r="C27" s="185"/>
      <c r="D27" s="185"/>
      <c r="E27" s="186"/>
      <c r="F27" s="191"/>
      <c r="G27" s="191"/>
      <c r="H27" s="191"/>
      <c r="I27" s="191"/>
    </row>
    <row r="28" spans="1:9" ht="17.25" customHeight="1">
      <c r="A28" s="192" t="s">
        <v>74</v>
      </c>
      <c r="B28" s="185"/>
      <c r="C28" s="185"/>
      <c r="D28" s="185"/>
      <c r="E28" s="186"/>
      <c r="F28" s="337">
        <v>76</v>
      </c>
      <c r="G28" s="337">
        <f>54+16</f>
        <v>70</v>
      </c>
      <c r="H28" s="358">
        <f>G28-F28</f>
        <v>-6</v>
      </c>
      <c r="I28" s="334">
        <f>G28/F28*100-100</f>
        <v>-7.89473684210526</v>
      </c>
    </row>
    <row r="29" spans="1:9" ht="12.75" customHeight="1">
      <c r="A29" s="192"/>
      <c r="B29" s="185"/>
      <c r="C29" s="185"/>
      <c r="D29" s="185"/>
      <c r="E29" s="186"/>
      <c r="F29" s="337"/>
      <c r="G29" s="337"/>
      <c r="H29" s="194"/>
      <c r="I29" s="201"/>
    </row>
    <row r="30" spans="1:9" ht="15" customHeight="1">
      <c r="A30" s="192" t="s">
        <v>41</v>
      </c>
      <c r="B30" s="185"/>
      <c r="C30" s="185"/>
      <c r="D30" s="185"/>
      <c r="E30" s="186"/>
      <c r="F30" s="337">
        <v>222</v>
      </c>
      <c r="G30" s="337">
        <f>184+97</f>
        <v>281</v>
      </c>
      <c r="H30" s="292">
        <f>G30-F30</f>
        <v>59</v>
      </c>
      <c r="I30" s="334">
        <f>G30/F30*100-100</f>
        <v>26.57657657657657</v>
      </c>
    </row>
    <row r="31" spans="1:9" ht="15.75">
      <c r="A31" s="192"/>
      <c r="B31" s="185"/>
      <c r="C31" s="185"/>
      <c r="D31" s="185"/>
      <c r="E31" s="186"/>
      <c r="F31" s="337"/>
      <c r="G31" s="337" t="s">
        <v>10</v>
      </c>
      <c r="H31" s="194"/>
      <c r="I31" s="201"/>
    </row>
    <row r="32" spans="1:9" ht="15.75">
      <c r="A32" s="192" t="s">
        <v>42</v>
      </c>
      <c r="B32" s="185"/>
      <c r="C32" s="185"/>
      <c r="D32" s="185"/>
      <c r="E32" s="186"/>
      <c r="F32" s="337">
        <v>1253</v>
      </c>
      <c r="G32" s="337">
        <f>1101+396</f>
        <v>1497</v>
      </c>
      <c r="H32" s="292">
        <f>G32-F32</f>
        <v>244</v>
      </c>
      <c r="I32" s="334">
        <f>G32/F32*100-100</f>
        <v>19.4732641660016</v>
      </c>
    </row>
    <row r="33" spans="1:9" ht="12.75">
      <c r="A33" s="202"/>
      <c r="B33" s="203"/>
      <c r="C33" s="203"/>
      <c r="D33" s="203"/>
      <c r="E33" s="204"/>
      <c r="F33" s="205"/>
      <c r="G33" s="205"/>
      <c r="H33" s="205"/>
      <c r="I33" s="205"/>
    </row>
    <row r="34" spans="1:9" ht="5.25" customHeight="1">
      <c r="A34" s="168"/>
      <c r="B34" s="168"/>
      <c r="C34" s="168"/>
      <c r="D34" s="168"/>
      <c r="E34" s="168"/>
      <c r="F34" s="168"/>
      <c r="G34" s="168"/>
      <c r="H34" s="168"/>
      <c r="I34" s="168"/>
    </row>
    <row r="35" spans="1:9" ht="18.75" customHeight="1">
      <c r="A35" s="206" t="s">
        <v>101</v>
      </c>
      <c r="B35" s="207"/>
      <c r="C35" s="207"/>
      <c r="D35" s="207"/>
      <c r="E35" s="207"/>
      <c r="F35" s="207"/>
      <c r="G35" s="168"/>
      <c r="H35" s="168"/>
      <c r="I35" s="168"/>
    </row>
    <row r="36" spans="1:9" ht="18.75" customHeight="1">
      <c r="A36" s="208" t="s">
        <v>102</v>
      </c>
      <c r="B36" s="207"/>
      <c r="C36" s="207"/>
      <c r="D36" s="207"/>
      <c r="E36" s="207"/>
      <c r="F36" s="207"/>
      <c r="G36" s="168"/>
      <c r="H36" s="168"/>
      <c r="I36" s="168"/>
    </row>
    <row r="37" spans="1:9" ht="19.5" customHeight="1">
      <c r="A37" s="206"/>
      <c r="B37" s="168"/>
      <c r="C37" s="168"/>
      <c r="D37" s="168"/>
      <c r="E37" s="168"/>
      <c r="F37" s="168"/>
      <c r="G37" s="168"/>
      <c r="H37" s="168"/>
      <c r="I37" s="168"/>
    </row>
    <row r="38" spans="1:9" ht="18" customHeight="1">
      <c r="A38" s="209"/>
      <c r="B38" s="168"/>
      <c r="C38" s="168"/>
      <c r="D38" s="168"/>
      <c r="E38" s="168"/>
      <c r="F38" s="168"/>
      <c r="G38" s="168"/>
      <c r="H38" s="168"/>
      <c r="I38" s="168"/>
    </row>
  </sheetData>
  <sheetProtection/>
  <mergeCells count="2">
    <mergeCell ref="A1:I1"/>
    <mergeCell ref="H3:I3"/>
  </mergeCells>
  <printOptions horizontalCentered="1"/>
  <pageMargins left="0.61" right="0.61" top="1" bottom="0.75" header="0.5" footer="0.31496062992126"/>
  <pageSetup horizontalDpi="600" verticalDpi="600" orientation="portrait" paperSize="9" r:id="rId1"/>
  <headerFooter alignWithMargins="0">
    <oddHeader>&amp;C&amp;12- 8 -&amp;"Arial,Regular"&amp;10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1">
      <selection activeCell="Q10" sqref="Q10"/>
    </sheetView>
  </sheetViews>
  <sheetFormatPr defaultColWidth="10.66015625" defaultRowHeight="12.75"/>
  <cols>
    <col min="1" max="1" width="7.83203125" style="214" customWidth="1"/>
    <col min="2" max="2" width="30.5" style="214" customWidth="1"/>
    <col min="3" max="3" width="10.66015625" style="214" hidden="1" customWidth="1"/>
    <col min="4" max="5" width="8.33203125" style="214" hidden="1" customWidth="1"/>
    <col min="6" max="6" width="9.83203125" style="214" hidden="1" customWidth="1"/>
    <col min="7" max="7" width="0.4921875" style="214" hidden="1" customWidth="1"/>
    <col min="8" max="17" width="9.33203125" style="214" customWidth="1"/>
    <col min="18" max="18" width="11.83203125" style="214" customWidth="1"/>
    <col min="19" max="19" width="11" style="214" customWidth="1"/>
    <col min="20" max="20" width="8.16015625" style="214" customWidth="1"/>
    <col min="21" max="16384" width="10.66015625" style="214" customWidth="1"/>
  </cols>
  <sheetData>
    <row r="1" spans="1:3" s="86" customFormat="1" ht="18" customHeight="1">
      <c r="A1" s="84" t="s">
        <v>118</v>
      </c>
      <c r="B1" s="85"/>
      <c r="C1" s="85"/>
    </row>
    <row r="2" spans="1:19" ht="9" customHeight="1">
      <c r="A2" s="211"/>
      <c r="B2" s="210"/>
      <c r="C2" s="210"/>
      <c r="D2" s="210"/>
      <c r="E2" s="210"/>
      <c r="F2" s="210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3"/>
    </row>
    <row r="3" spans="1:19" ht="33" customHeight="1">
      <c r="A3" s="215"/>
      <c r="B3" s="216"/>
      <c r="C3" s="217">
        <v>1984</v>
      </c>
      <c r="D3" s="217">
        <f>C3+1</f>
        <v>1985</v>
      </c>
      <c r="E3" s="217">
        <f>D3+1</f>
        <v>1986</v>
      </c>
      <c r="F3" s="217">
        <v>1989</v>
      </c>
      <c r="G3" s="217">
        <f>F3+1</f>
        <v>1990</v>
      </c>
      <c r="H3" s="218">
        <v>1999</v>
      </c>
      <c r="I3" s="218">
        <v>2000</v>
      </c>
      <c r="J3" s="218">
        <v>2001</v>
      </c>
      <c r="K3" s="218">
        <v>2002</v>
      </c>
      <c r="L3" s="218">
        <v>2003</v>
      </c>
      <c r="M3" s="218">
        <v>2004</v>
      </c>
      <c r="N3" s="218">
        <v>2005</v>
      </c>
      <c r="O3" s="218">
        <v>2006</v>
      </c>
      <c r="P3" s="218">
        <v>2007</v>
      </c>
      <c r="Q3" s="218" t="s">
        <v>121</v>
      </c>
      <c r="R3" s="269" t="s">
        <v>133</v>
      </c>
      <c r="S3" s="219"/>
    </row>
    <row r="4" spans="1:19" ht="10.5" customHeight="1">
      <c r="A4" s="220"/>
      <c r="B4" s="221"/>
      <c r="C4" s="222"/>
      <c r="D4" s="222"/>
      <c r="E4" s="222"/>
      <c r="F4" s="222"/>
      <c r="G4" s="222"/>
      <c r="H4" s="223"/>
      <c r="I4" s="223"/>
      <c r="J4" s="224"/>
      <c r="K4" s="224"/>
      <c r="L4" s="224"/>
      <c r="M4" s="224"/>
      <c r="N4" s="224"/>
      <c r="O4" s="224"/>
      <c r="P4" s="224"/>
      <c r="Q4" s="224"/>
      <c r="R4" s="224"/>
      <c r="S4" s="225"/>
    </row>
    <row r="5" spans="1:19" ht="15" customHeight="1">
      <c r="A5" s="226" t="s">
        <v>76</v>
      </c>
      <c r="B5" s="227"/>
      <c r="C5" s="221"/>
      <c r="D5" s="221"/>
      <c r="E5" s="221"/>
      <c r="F5" s="221"/>
      <c r="G5" s="221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5"/>
    </row>
    <row r="6" spans="1:19" ht="15.75" customHeight="1">
      <c r="A6" s="226"/>
      <c r="B6" s="221" t="s">
        <v>34</v>
      </c>
      <c r="C6" s="229">
        <v>4681</v>
      </c>
      <c r="D6" s="229">
        <v>5035</v>
      </c>
      <c r="E6" s="229">
        <v>5707</v>
      </c>
      <c r="F6" s="229">
        <v>9085</v>
      </c>
      <c r="G6" s="229">
        <v>10316</v>
      </c>
      <c r="H6" s="230">
        <v>17877</v>
      </c>
      <c r="I6" s="230">
        <v>18278</v>
      </c>
      <c r="J6" s="230">
        <v>18517</v>
      </c>
      <c r="K6" s="230">
        <v>18022</v>
      </c>
      <c r="L6" s="230">
        <v>19178</v>
      </c>
      <c r="M6" s="230">
        <v>19495</v>
      </c>
      <c r="N6" s="230">
        <v>22554</v>
      </c>
      <c r="O6" s="230">
        <v>20242</v>
      </c>
      <c r="P6" s="230">
        <v>20519</v>
      </c>
      <c r="Q6" s="230">
        <v>20877</v>
      </c>
      <c r="R6" s="230">
        <v>10185</v>
      </c>
      <c r="S6" s="231"/>
    </row>
    <row r="7" spans="1:19" ht="15.75" customHeight="1">
      <c r="A7" s="226"/>
      <c r="B7" s="221" t="s">
        <v>77</v>
      </c>
      <c r="C7" s="232" t="s">
        <v>10</v>
      </c>
      <c r="D7" s="232"/>
      <c r="E7" s="232"/>
      <c r="F7" s="232"/>
      <c r="G7" s="232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4"/>
    </row>
    <row r="8" spans="1:19" ht="13.5" customHeight="1">
      <c r="A8" s="226"/>
      <c r="B8" s="235" t="s">
        <v>78</v>
      </c>
      <c r="C8" s="236">
        <v>479</v>
      </c>
      <c r="D8" s="236">
        <v>511</v>
      </c>
      <c r="E8" s="236">
        <v>574</v>
      </c>
      <c r="F8" s="236">
        <v>893</v>
      </c>
      <c r="G8" s="236">
        <v>1007</v>
      </c>
      <c r="H8" s="237">
        <v>1569</v>
      </c>
      <c r="I8" s="237">
        <v>1588</v>
      </c>
      <c r="J8" s="237">
        <v>1591</v>
      </c>
      <c r="K8" s="237">
        <v>1535</v>
      </c>
      <c r="L8" s="237">
        <v>1616</v>
      </c>
      <c r="M8" s="237">
        <v>1629</v>
      </c>
      <c r="N8" s="237">
        <v>1869</v>
      </c>
      <c r="O8" s="237">
        <v>1665</v>
      </c>
      <c r="P8" s="237">
        <v>1678</v>
      </c>
      <c r="Q8" s="237">
        <v>1695.6477588903103</v>
      </c>
      <c r="R8" s="237" t="s">
        <v>43</v>
      </c>
      <c r="S8" s="238"/>
    </row>
    <row r="9" spans="1:19" ht="14.25" customHeight="1">
      <c r="A9" s="226"/>
      <c r="B9" s="221" t="s">
        <v>79</v>
      </c>
      <c r="C9" s="232"/>
      <c r="D9" s="232"/>
      <c r="E9" s="232"/>
      <c r="F9" s="232"/>
      <c r="G9" s="232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4"/>
    </row>
    <row r="10" spans="1:19" ht="15.75" customHeight="1">
      <c r="A10" s="226"/>
      <c r="B10" s="235" t="s">
        <v>80</v>
      </c>
      <c r="C10" s="236">
        <v>63</v>
      </c>
      <c r="D10" s="236">
        <v>67</v>
      </c>
      <c r="E10" s="236">
        <v>74</v>
      </c>
      <c r="F10" s="236">
        <v>89</v>
      </c>
      <c r="G10" s="236">
        <v>94</v>
      </c>
      <c r="H10" s="237">
        <v>79</v>
      </c>
      <c r="I10" s="237">
        <v>77</v>
      </c>
      <c r="J10" s="237">
        <v>75</v>
      </c>
      <c r="K10" s="237">
        <v>69</v>
      </c>
      <c r="L10" s="237">
        <v>72</v>
      </c>
      <c r="M10" s="237">
        <v>69</v>
      </c>
      <c r="N10" s="237">
        <v>76</v>
      </c>
      <c r="O10" s="237">
        <v>65</v>
      </c>
      <c r="P10" s="237">
        <v>63</v>
      </c>
      <c r="Q10" s="237">
        <v>60.97083635173977</v>
      </c>
      <c r="R10" s="237" t="s">
        <v>43</v>
      </c>
      <c r="S10" s="238"/>
    </row>
    <row r="11" spans="1:20" ht="10.5" customHeight="1">
      <c r="A11" s="226"/>
      <c r="B11" s="227"/>
      <c r="C11" s="232"/>
      <c r="D11" s="232"/>
      <c r="E11" s="232"/>
      <c r="F11" s="232"/>
      <c r="G11" s="232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4"/>
      <c r="T11" s="239"/>
    </row>
    <row r="12" spans="1:19" ht="15" customHeight="1">
      <c r="A12" s="240" t="s">
        <v>93</v>
      </c>
      <c r="B12" s="227"/>
      <c r="C12" s="232"/>
      <c r="D12" s="232"/>
      <c r="E12" s="232"/>
      <c r="F12" s="232"/>
      <c r="G12" s="232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4"/>
    </row>
    <row r="13" spans="1:19" ht="16.5" customHeight="1">
      <c r="A13" s="226"/>
      <c r="B13" s="221" t="s">
        <v>81</v>
      </c>
      <c r="C13" s="229">
        <v>7538</v>
      </c>
      <c r="D13" s="229">
        <v>8235</v>
      </c>
      <c r="E13" s="229">
        <v>9410</v>
      </c>
      <c r="F13" s="229">
        <v>15489</v>
      </c>
      <c r="G13" s="229">
        <v>17562</v>
      </c>
      <c r="H13" s="230">
        <v>32547</v>
      </c>
      <c r="I13" s="230">
        <v>33537</v>
      </c>
      <c r="J13" s="230">
        <v>33988</v>
      </c>
      <c r="K13" s="230">
        <v>33119</v>
      </c>
      <c r="L13" s="230">
        <v>35239</v>
      </c>
      <c r="M13" s="230">
        <v>35506</v>
      </c>
      <c r="N13" s="230">
        <v>43741</v>
      </c>
      <c r="O13" s="230">
        <v>40023</v>
      </c>
      <c r="P13" s="230">
        <v>41178</v>
      </c>
      <c r="Q13" s="230">
        <v>42910</v>
      </c>
      <c r="R13" s="230">
        <v>19744</v>
      </c>
      <c r="S13" s="231"/>
    </row>
    <row r="14" spans="1:19" ht="9" customHeight="1">
      <c r="A14" s="226"/>
      <c r="B14" s="221" t="s">
        <v>10</v>
      </c>
      <c r="C14" s="221"/>
      <c r="D14" s="241"/>
      <c r="E14" s="241"/>
      <c r="F14" s="241"/>
      <c r="G14" s="241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34"/>
    </row>
    <row r="15" spans="1:19" ht="13.5" customHeight="1">
      <c r="A15" s="226"/>
      <c r="B15" s="221" t="s">
        <v>79</v>
      </c>
      <c r="C15" s="242">
        <v>102</v>
      </c>
      <c r="D15" s="242">
        <v>110</v>
      </c>
      <c r="E15" s="242">
        <v>123</v>
      </c>
      <c r="F15" s="242">
        <v>152</v>
      </c>
      <c r="G15" s="242">
        <v>160</v>
      </c>
      <c r="H15" s="237">
        <v>144</v>
      </c>
      <c r="I15" s="237">
        <v>142</v>
      </c>
      <c r="J15" s="237">
        <v>137</v>
      </c>
      <c r="K15" s="237">
        <v>127</v>
      </c>
      <c r="L15" s="237">
        <v>133</v>
      </c>
      <c r="M15" s="237">
        <v>126</v>
      </c>
      <c r="N15" s="237">
        <v>148</v>
      </c>
      <c r="O15" s="237">
        <v>129</v>
      </c>
      <c r="P15" s="237">
        <v>127</v>
      </c>
      <c r="Q15" s="237">
        <v>125.34176150304957</v>
      </c>
      <c r="R15" s="237" t="s">
        <v>43</v>
      </c>
      <c r="S15" s="243"/>
    </row>
    <row r="16" spans="1:19" ht="12" customHeight="1">
      <c r="A16" s="226"/>
      <c r="B16" s="235" t="s">
        <v>80</v>
      </c>
      <c r="C16" s="232"/>
      <c r="D16" s="232"/>
      <c r="E16" s="232"/>
      <c r="F16" s="232"/>
      <c r="G16" s="232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4"/>
    </row>
    <row r="17" spans="1:19" ht="15" customHeight="1">
      <c r="A17" s="226" t="s">
        <v>94</v>
      </c>
      <c r="B17" s="227"/>
      <c r="C17" s="232"/>
      <c r="D17" s="232"/>
      <c r="E17" s="232"/>
      <c r="F17" s="232"/>
      <c r="G17" s="232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4"/>
    </row>
    <row r="18" spans="1:21" ht="16.5" customHeight="1">
      <c r="A18" s="220"/>
      <c r="B18" s="244" t="s">
        <v>82</v>
      </c>
      <c r="C18" s="229">
        <v>2329</v>
      </c>
      <c r="D18" s="229">
        <v>2685</v>
      </c>
      <c r="E18" s="229">
        <v>2834</v>
      </c>
      <c r="F18" s="229">
        <v>3141</v>
      </c>
      <c r="G18" s="229">
        <v>3575</v>
      </c>
      <c r="H18" s="230">
        <v>3405</v>
      </c>
      <c r="I18" s="230">
        <v>3291</v>
      </c>
      <c r="J18" s="230">
        <v>3264</v>
      </c>
      <c r="K18" s="230">
        <v>2904</v>
      </c>
      <c r="L18" s="230">
        <v>2698</v>
      </c>
      <c r="M18" s="230">
        <v>2951</v>
      </c>
      <c r="N18" s="230">
        <v>2760</v>
      </c>
      <c r="O18" s="230">
        <v>2522</v>
      </c>
      <c r="P18" s="230">
        <v>3055</v>
      </c>
      <c r="Q18" s="230">
        <v>3431</v>
      </c>
      <c r="R18" s="230">
        <f>SUM(R20:R22)</f>
        <v>1848</v>
      </c>
      <c r="S18" s="231"/>
      <c r="U18" s="301"/>
    </row>
    <row r="19" spans="1:19" ht="13.5" customHeight="1">
      <c r="A19" s="240" t="s">
        <v>10</v>
      </c>
      <c r="B19" s="221" t="s">
        <v>83</v>
      </c>
      <c r="C19" s="232"/>
      <c r="D19" s="232"/>
      <c r="E19" s="232"/>
      <c r="F19" s="232"/>
      <c r="G19" s="232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4"/>
    </row>
    <row r="20" spans="1:19" ht="16.5" customHeight="1">
      <c r="A20" s="226"/>
      <c r="B20" s="245" t="s">
        <v>88</v>
      </c>
      <c r="C20" s="242">
        <v>82</v>
      </c>
      <c r="D20" s="242">
        <v>104</v>
      </c>
      <c r="E20" s="242">
        <v>109</v>
      </c>
      <c r="F20" s="242">
        <v>130</v>
      </c>
      <c r="G20" s="242">
        <v>144</v>
      </c>
      <c r="H20" s="246">
        <v>170</v>
      </c>
      <c r="I20" s="246">
        <v>163</v>
      </c>
      <c r="J20" s="246">
        <v>126</v>
      </c>
      <c r="K20" s="246">
        <v>158</v>
      </c>
      <c r="L20" s="246">
        <v>131</v>
      </c>
      <c r="M20" s="246">
        <v>144</v>
      </c>
      <c r="N20" s="246">
        <v>136</v>
      </c>
      <c r="O20" s="246">
        <v>134</v>
      </c>
      <c r="P20" s="246">
        <v>140</v>
      </c>
      <c r="Q20" s="246">
        <v>168</v>
      </c>
      <c r="R20" s="302">
        <v>70</v>
      </c>
      <c r="S20" s="234"/>
    </row>
    <row r="21" spans="1:19" ht="16.5" customHeight="1">
      <c r="A21" s="226"/>
      <c r="B21" s="245" t="s">
        <v>84</v>
      </c>
      <c r="C21" s="242">
        <v>253</v>
      </c>
      <c r="D21" s="242">
        <v>266</v>
      </c>
      <c r="E21" s="242">
        <v>226</v>
      </c>
      <c r="F21" s="242">
        <v>250</v>
      </c>
      <c r="G21" s="242">
        <v>315</v>
      </c>
      <c r="H21" s="246">
        <v>237</v>
      </c>
      <c r="I21" s="246">
        <v>266</v>
      </c>
      <c r="J21" s="246">
        <v>288</v>
      </c>
      <c r="K21" s="246">
        <v>216</v>
      </c>
      <c r="L21" s="246">
        <v>291</v>
      </c>
      <c r="M21" s="246">
        <v>245</v>
      </c>
      <c r="N21" s="246">
        <v>358</v>
      </c>
      <c r="O21" s="246">
        <v>348</v>
      </c>
      <c r="P21" s="246">
        <v>500</v>
      </c>
      <c r="Q21" s="246" t="s">
        <v>120</v>
      </c>
      <c r="R21" s="302">
        <v>281</v>
      </c>
      <c r="S21" s="234"/>
    </row>
    <row r="22" spans="1:19" ht="17.25" customHeight="1">
      <c r="A22" s="226"/>
      <c r="B22" s="245" t="s">
        <v>85</v>
      </c>
      <c r="C22" s="242">
        <v>1994</v>
      </c>
      <c r="D22" s="242">
        <v>2315</v>
      </c>
      <c r="E22" s="242">
        <v>2499</v>
      </c>
      <c r="F22" s="242">
        <v>2761</v>
      </c>
      <c r="G22" s="242">
        <v>3116</v>
      </c>
      <c r="H22" s="237">
        <v>2998</v>
      </c>
      <c r="I22" s="237">
        <v>2862</v>
      </c>
      <c r="J22" s="237">
        <v>2850</v>
      </c>
      <c r="K22" s="237">
        <v>2530</v>
      </c>
      <c r="L22" s="237">
        <v>2276</v>
      </c>
      <c r="M22" s="237">
        <v>2562</v>
      </c>
      <c r="N22" s="237">
        <v>2266</v>
      </c>
      <c r="O22" s="237">
        <v>2040</v>
      </c>
      <c r="P22" s="237">
        <v>2415</v>
      </c>
      <c r="Q22" s="237">
        <v>2746</v>
      </c>
      <c r="R22" s="237">
        <v>1497</v>
      </c>
      <c r="S22" s="234"/>
    </row>
    <row r="23" spans="1:19" ht="13.5" customHeight="1">
      <c r="A23" s="226"/>
      <c r="B23" s="227"/>
      <c r="C23" s="232"/>
      <c r="D23" s="232"/>
      <c r="E23" s="232"/>
      <c r="F23" s="232"/>
      <c r="G23" s="232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4"/>
    </row>
    <row r="24" spans="1:19" ht="18.75" customHeight="1">
      <c r="A24" s="247" t="s">
        <v>44</v>
      </c>
      <c r="B24" s="248"/>
      <c r="C24" s="232"/>
      <c r="D24" s="232"/>
      <c r="E24" s="232"/>
      <c r="F24" s="232"/>
      <c r="G24" s="232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4"/>
    </row>
    <row r="25" spans="1:19" ht="15.75" customHeight="1">
      <c r="A25" s="220" t="s">
        <v>10</v>
      </c>
      <c r="B25" s="244" t="s">
        <v>86</v>
      </c>
      <c r="C25" s="249">
        <v>8.4</v>
      </c>
      <c r="D25" s="250">
        <v>10.6</v>
      </c>
      <c r="E25" s="250">
        <v>11</v>
      </c>
      <c r="F25" s="250">
        <v>12.6</v>
      </c>
      <c r="G25" s="250">
        <v>14.1</v>
      </c>
      <c r="H25" s="251">
        <v>14.9</v>
      </c>
      <c r="I25" s="251">
        <v>14.2</v>
      </c>
      <c r="J25" s="251">
        <v>10.8</v>
      </c>
      <c r="K25" s="251">
        <v>13.5</v>
      </c>
      <c r="L25" s="251">
        <v>11</v>
      </c>
      <c r="M25" s="251">
        <v>12</v>
      </c>
      <c r="N25" s="251">
        <v>11.3</v>
      </c>
      <c r="O25" s="251">
        <v>11</v>
      </c>
      <c r="P25" s="251">
        <v>11.4</v>
      </c>
      <c r="Q25" s="251">
        <v>13.647718272101383</v>
      </c>
      <c r="R25" s="251" t="s">
        <v>43</v>
      </c>
      <c r="S25" s="243"/>
    </row>
    <row r="26" spans="1:19" ht="15" customHeight="1">
      <c r="A26" s="226"/>
      <c r="B26" s="221" t="s">
        <v>79</v>
      </c>
      <c r="C26" s="252"/>
      <c r="D26" s="253"/>
      <c r="E26" s="253"/>
      <c r="F26" s="253"/>
      <c r="G26" s="253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34"/>
    </row>
    <row r="27" spans="1:19" ht="15" customHeight="1">
      <c r="A27" s="226"/>
      <c r="B27" s="235" t="s">
        <v>87</v>
      </c>
      <c r="C27" s="255">
        <v>1.1</v>
      </c>
      <c r="D27" s="256">
        <v>1.4</v>
      </c>
      <c r="E27" s="256">
        <v>1.4</v>
      </c>
      <c r="F27" s="256">
        <v>1.3</v>
      </c>
      <c r="G27" s="256">
        <v>1.3</v>
      </c>
      <c r="H27" s="251">
        <v>0.8</v>
      </c>
      <c r="I27" s="251">
        <v>0.7</v>
      </c>
      <c r="J27" s="251">
        <v>0.5</v>
      </c>
      <c r="K27" s="251">
        <v>0.6</v>
      </c>
      <c r="L27" s="251">
        <v>0.5</v>
      </c>
      <c r="M27" s="251">
        <v>0.5</v>
      </c>
      <c r="N27" s="251">
        <v>0.4</v>
      </c>
      <c r="O27" s="251">
        <v>0.4</v>
      </c>
      <c r="P27" s="251">
        <v>0.4</v>
      </c>
      <c r="Q27" s="251">
        <v>0.4907344659173229</v>
      </c>
      <c r="R27" s="251" t="s">
        <v>43</v>
      </c>
      <c r="S27" s="238"/>
    </row>
    <row r="28" spans="1:19" ht="13.5" customHeight="1">
      <c r="A28" s="226"/>
      <c r="B28" s="248"/>
      <c r="C28" s="255"/>
      <c r="D28" s="256"/>
      <c r="E28" s="256"/>
      <c r="F28" s="256"/>
      <c r="G28" s="256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38"/>
    </row>
    <row r="29" spans="1:19" s="263" customFormat="1" ht="18.75" customHeight="1">
      <c r="A29" s="258"/>
      <c r="B29" s="259" t="s">
        <v>89</v>
      </c>
      <c r="C29" s="260">
        <v>3.5</v>
      </c>
      <c r="D29" s="260">
        <f>(D20/D18)*100</f>
        <v>3.8733705772811917</v>
      </c>
      <c r="E29" s="260">
        <f>(E20/E18)*100</f>
        <v>3.8461538461538463</v>
      </c>
      <c r="F29" s="260">
        <v>4.1</v>
      </c>
      <c r="G29" s="260">
        <v>4</v>
      </c>
      <c r="H29" s="261">
        <v>5</v>
      </c>
      <c r="I29" s="261">
        <v>5</v>
      </c>
      <c r="J29" s="261">
        <v>3.9</v>
      </c>
      <c r="K29" s="261">
        <v>5.4</v>
      </c>
      <c r="L29" s="261">
        <v>4.8</v>
      </c>
      <c r="M29" s="261">
        <v>4.9</v>
      </c>
      <c r="N29" s="261">
        <v>4.9</v>
      </c>
      <c r="O29" s="261">
        <v>5.3</v>
      </c>
      <c r="P29" s="261">
        <v>4.6</v>
      </c>
      <c r="Q29" s="261">
        <v>4.890829694323144</v>
      </c>
      <c r="R29" s="261" t="s">
        <v>43</v>
      </c>
      <c r="S29" s="262"/>
    </row>
    <row r="30" spans="1:18" ht="0.75" customHeight="1">
      <c r="A30" s="241" t="s">
        <v>10</v>
      </c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64"/>
      <c r="R30" s="264"/>
    </row>
    <row r="31" spans="1:18" ht="17.25" customHeight="1">
      <c r="A31" s="265" t="s">
        <v>104</v>
      </c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4"/>
      <c r="R31" s="264"/>
    </row>
    <row r="32" spans="1:16" ht="15" customHeight="1">
      <c r="A32" s="265" t="s">
        <v>103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</row>
    <row r="33" spans="1:16" ht="15" customHeight="1">
      <c r="A33" s="265" t="s">
        <v>105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</row>
    <row r="34" spans="1:16" ht="15" customHeight="1">
      <c r="A34" s="267" t="s">
        <v>106</v>
      </c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</row>
    <row r="35" spans="1:10" s="273" customFormat="1" ht="15" customHeight="1">
      <c r="A35" s="272" t="s">
        <v>95</v>
      </c>
      <c r="B35" s="272"/>
      <c r="J35" s="273" t="s">
        <v>122</v>
      </c>
    </row>
    <row r="36" spans="1:2" ht="12.75">
      <c r="A36" s="268"/>
      <c r="B36" s="268"/>
    </row>
    <row r="37" spans="1:2" ht="12.75">
      <c r="A37" s="268"/>
      <c r="B37" s="268"/>
    </row>
  </sheetData>
  <sheetProtection/>
  <printOptions horizontalCentered="1" verticalCentered="1"/>
  <pageMargins left="0.55" right="0" top="0.53" bottom="0.5" header="0.511811023622047" footer="0"/>
  <pageSetup horizontalDpi="180" verticalDpi="180" orientation="landscape" paperSize="9" r:id="rId2"/>
  <ignoredErrors>
    <ignoredError sqref="Q21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K7" sqref="K7"/>
    </sheetView>
  </sheetViews>
  <sheetFormatPr defaultColWidth="10.66015625" defaultRowHeight="12.75"/>
  <cols>
    <col min="1" max="1" width="30.33203125" style="89" customWidth="1"/>
    <col min="2" max="4" width="13.66015625" style="89" hidden="1" customWidth="1"/>
    <col min="5" max="5" width="11.33203125" style="89" hidden="1" customWidth="1"/>
    <col min="6" max="8" width="15" style="89" hidden="1" customWidth="1"/>
    <col min="9" max="9" width="20.66015625" style="89" hidden="1" customWidth="1"/>
    <col min="10" max="14" width="14" style="89" customWidth="1"/>
    <col min="15" max="15" width="14.16015625" style="89" customWidth="1"/>
    <col min="16" max="17" width="14" style="89" customWidth="1"/>
    <col min="18" max="18" width="10.83203125" style="89" customWidth="1"/>
    <col min="19" max="16384" width="10.66015625" style="89" customWidth="1"/>
  </cols>
  <sheetData>
    <row r="1" spans="1:17" ht="18.75">
      <c r="A1" s="87" t="s">
        <v>115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ht="15.75" customHeight="1">
      <c r="A2" s="90"/>
    </row>
    <row r="3" spans="1:17" ht="21.75" customHeight="1">
      <c r="A3" s="91"/>
      <c r="B3" s="92">
        <v>1994</v>
      </c>
      <c r="C3" s="93"/>
      <c r="D3" s="93"/>
      <c r="E3" s="94"/>
      <c r="F3" s="92">
        <v>1995</v>
      </c>
      <c r="G3" s="93"/>
      <c r="H3" s="93"/>
      <c r="I3" s="93"/>
      <c r="J3" s="92">
        <v>2008</v>
      </c>
      <c r="K3" s="95"/>
      <c r="L3" s="95"/>
      <c r="M3" s="95"/>
      <c r="N3" s="95"/>
      <c r="O3" s="97"/>
      <c r="P3" s="95">
        <v>2009</v>
      </c>
      <c r="Q3" s="97"/>
    </row>
    <row r="4" spans="1:17" ht="21.75" customHeight="1">
      <c r="A4" s="98" t="s">
        <v>0</v>
      </c>
      <c r="B4" s="92" t="s">
        <v>45</v>
      </c>
      <c r="C4" s="92" t="s">
        <v>46</v>
      </c>
      <c r="D4" s="92" t="s">
        <v>47</v>
      </c>
      <c r="E4" s="96"/>
      <c r="F4" s="92" t="s">
        <v>45</v>
      </c>
      <c r="G4" s="92" t="s">
        <v>46</v>
      </c>
      <c r="H4" s="92" t="s">
        <v>47</v>
      </c>
      <c r="I4" s="95"/>
      <c r="J4" s="95" t="s">
        <v>45</v>
      </c>
      <c r="K4" s="97"/>
      <c r="L4" s="92" t="s">
        <v>46</v>
      </c>
      <c r="M4" s="97"/>
      <c r="N4" s="92" t="s">
        <v>47</v>
      </c>
      <c r="O4" s="97"/>
      <c r="P4" s="95" t="s">
        <v>45</v>
      </c>
      <c r="Q4" s="97"/>
    </row>
    <row r="5" spans="1:17" ht="21.75" customHeight="1">
      <c r="A5" s="99"/>
      <c r="B5" s="100" t="s">
        <v>34</v>
      </c>
      <c r="C5" s="100" t="s">
        <v>34</v>
      </c>
      <c r="D5" s="100" t="s">
        <v>34</v>
      </c>
      <c r="E5" s="96" t="s">
        <v>48</v>
      </c>
      <c r="F5" s="100" t="s">
        <v>34</v>
      </c>
      <c r="G5" s="100" t="s">
        <v>34</v>
      </c>
      <c r="H5" s="101" t="s">
        <v>34</v>
      </c>
      <c r="I5" s="95" t="s">
        <v>48</v>
      </c>
      <c r="J5" s="319" t="s">
        <v>34</v>
      </c>
      <c r="K5" s="97" t="s">
        <v>48</v>
      </c>
      <c r="L5" s="330" t="s">
        <v>34</v>
      </c>
      <c r="M5" s="95" t="s">
        <v>48</v>
      </c>
      <c r="N5" s="325" t="s">
        <v>34</v>
      </c>
      <c r="O5" s="97" t="s">
        <v>48</v>
      </c>
      <c r="P5" s="319" t="s">
        <v>34</v>
      </c>
      <c r="Q5" s="97" t="s">
        <v>48</v>
      </c>
    </row>
    <row r="6" spans="1:21" ht="31.5" customHeight="1">
      <c r="A6" s="91" t="s">
        <v>49</v>
      </c>
      <c r="B6" s="102">
        <v>5329</v>
      </c>
      <c r="C6" s="102">
        <v>6406</v>
      </c>
      <c r="D6" s="102">
        <v>11735</v>
      </c>
      <c r="E6" s="103">
        <v>42.49040480845825</v>
      </c>
      <c r="F6" s="102">
        <v>5628</v>
      </c>
      <c r="G6" s="102">
        <v>5944</v>
      </c>
      <c r="H6" s="104">
        <v>11572</v>
      </c>
      <c r="I6" s="105">
        <v>44.4563964656166</v>
      </c>
      <c r="J6" s="320">
        <v>612</v>
      </c>
      <c r="K6" s="106">
        <f>J6/1798*100</f>
        <v>34.03781979977753</v>
      </c>
      <c r="L6" s="331">
        <v>656</v>
      </c>
      <c r="M6" s="106">
        <f aca="true" t="shared" si="0" ref="M6:M12">L6/1770*100</f>
        <v>37.06214689265537</v>
      </c>
      <c r="N6" s="326">
        <f aca="true" t="shared" si="1" ref="N6:N14">SUM(J6,L6)</f>
        <v>1268</v>
      </c>
      <c r="O6" s="106">
        <v>34</v>
      </c>
      <c r="P6" s="320">
        <f>466+155</f>
        <v>621</v>
      </c>
      <c r="Q6" s="106">
        <f>P6/P$16*100</f>
        <v>32.3269130661114</v>
      </c>
      <c r="U6" s="297"/>
    </row>
    <row r="7" spans="1:21" ht="32.25" customHeight="1">
      <c r="A7" s="107" t="s">
        <v>50</v>
      </c>
      <c r="B7" s="108">
        <v>1096</v>
      </c>
      <c r="C7" s="108">
        <v>1211</v>
      </c>
      <c r="D7" s="108">
        <v>2307</v>
      </c>
      <c r="E7" s="109">
        <v>8.353247881816207</v>
      </c>
      <c r="F7" s="108">
        <v>1104</v>
      </c>
      <c r="G7" s="108">
        <v>1162</v>
      </c>
      <c r="H7" s="110">
        <v>2266</v>
      </c>
      <c r="I7" s="111">
        <v>8.705339992316558</v>
      </c>
      <c r="J7" s="321">
        <v>71</v>
      </c>
      <c r="K7" s="336">
        <v>4</v>
      </c>
      <c r="L7" s="332">
        <v>20</v>
      </c>
      <c r="M7" s="336">
        <f t="shared" si="0"/>
        <v>1.1299435028248588</v>
      </c>
      <c r="N7" s="327">
        <f t="shared" si="1"/>
        <v>91</v>
      </c>
      <c r="O7" s="112">
        <v>3</v>
      </c>
      <c r="P7" s="321">
        <f>36+20</f>
        <v>56</v>
      </c>
      <c r="Q7" s="112">
        <f aca="true" t="shared" si="2" ref="Q7:Q12">P7/P$16*100</f>
        <v>2.9151483602290473</v>
      </c>
      <c r="U7" s="297"/>
    </row>
    <row r="8" spans="1:21" ht="31.5" customHeight="1">
      <c r="A8" s="107" t="s">
        <v>51</v>
      </c>
      <c r="B8" s="108">
        <v>1049</v>
      </c>
      <c r="C8" s="108">
        <v>1113</v>
      </c>
      <c r="D8" s="108">
        <v>2162</v>
      </c>
      <c r="E8" s="109">
        <v>7.828227967267724</v>
      </c>
      <c r="F8" s="108">
        <v>1010</v>
      </c>
      <c r="G8" s="108">
        <v>971</v>
      </c>
      <c r="H8" s="110">
        <v>1981</v>
      </c>
      <c r="I8" s="111">
        <v>7.610449481367652</v>
      </c>
      <c r="J8" s="321">
        <v>146</v>
      </c>
      <c r="K8" s="336">
        <v>8.1</v>
      </c>
      <c r="L8" s="332">
        <v>133</v>
      </c>
      <c r="M8" s="336">
        <f t="shared" si="0"/>
        <v>7.514124293785311</v>
      </c>
      <c r="N8" s="327">
        <f t="shared" si="1"/>
        <v>279</v>
      </c>
      <c r="O8" s="112">
        <v>8</v>
      </c>
      <c r="P8" s="321">
        <f>105+52</f>
        <v>157</v>
      </c>
      <c r="Q8" s="112">
        <f t="shared" si="2"/>
        <v>8.172826652785007</v>
      </c>
      <c r="U8" s="297"/>
    </row>
    <row r="9" spans="1:21" ht="32.25" customHeight="1">
      <c r="A9" s="107" t="s">
        <v>52</v>
      </c>
      <c r="B9" s="108">
        <v>796</v>
      </c>
      <c r="C9" s="108">
        <v>883</v>
      </c>
      <c r="D9" s="108">
        <v>1679</v>
      </c>
      <c r="E9" s="109">
        <v>6.079368527771743</v>
      </c>
      <c r="F9" s="108">
        <v>668</v>
      </c>
      <c r="G9" s="108">
        <v>758</v>
      </c>
      <c r="H9" s="110">
        <v>1426</v>
      </c>
      <c r="I9" s="111">
        <v>5.478294275835574</v>
      </c>
      <c r="J9" s="321">
        <v>60</v>
      </c>
      <c r="K9" s="336">
        <v>3.3</v>
      </c>
      <c r="L9" s="332">
        <v>45</v>
      </c>
      <c r="M9" s="336">
        <f t="shared" si="0"/>
        <v>2.5423728813559325</v>
      </c>
      <c r="N9" s="327">
        <f t="shared" si="1"/>
        <v>105</v>
      </c>
      <c r="O9" s="112">
        <v>3.6</v>
      </c>
      <c r="P9" s="321">
        <f>50+15</f>
        <v>65</v>
      </c>
      <c r="Q9" s="112">
        <f t="shared" si="2"/>
        <v>3.38365434669443</v>
      </c>
      <c r="U9" s="297"/>
    </row>
    <row r="10" spans="1:21" ht="32.25" customHeight="1">
      <c r="A10" s="107" t="s">
        <v>19</v>
      </c>
      <c r="B10" s="108">
        <v>1890</v>
      </c>
      <c r="C10" s="108">
        <v>2015</v>
      </c>
      <c r="D10" s="108">
        <v>3905</v>
      </c>
      <c r="E10" s="109">
        <v>14.139329422840177</v>
      </c>
      <c r="F10" s="108">
        <v>1811</v>
      </c>
      <c r="G10" s="108">
        <v>1787</v>
      </c>
      <c r="H10" s="110">
        <v>3598</v>
      </c>
      <c r="I10" s="111">
        <v>13.822512485593546</v>
      </c>
      <c r="J10" s="321">
        <v>237</v>
      </c>
      <c r="K10" s="336">
        <v>13.2</v>
      </c>
      <c r="L10" s="332">
        <v>239</v>
      </c>
      <c r="M10" s="336">
        <f t="shared" si="0"/>
        <v>13.502824858757062</v>
      </c>
      <c r="N10" s="327">
        <f t="shared" si="1"/>
        <v>476</v>
      </c>
      <c r="O10" s="112">
        <v>12.3</v>
      </c>
      <c r="P10" s="321">
        <f>181+54</f>
        <v>235</v>
      </c>
      <c r="Q10" s="112">
        <f t="shared" si="2"/>
        <v>12.233211868818323</v>
      </c>
      <c r="U10" s="297"/>
    </row>
    <row r="11" spans="1:21" ht="32.25" customHeight="1">
      <c r="A11" s="107" t="s">
        <v>53</v>
      </c>
      <c r="B11" s="108">
        <v>2465</v>
      </c>
      <c r="C11" s="108">
        <v>2669</v>
      </c>
      <c r="D11" s="108">
        <v>5134</v>
      </c>
      <c r="E11" s="109">
        <v>18.589325802013178</v>
      </c>
      <c r="F11" s="108">
        <v>2312</v>
      </c>
      <c r="G11" s="108">
        <v>2246</v>
      </c>
      <c r="H11" s="110">
        <v>4558</v>
      </c>
      <c r="I11" s="111">
        <v>17.510564733000383</v>
      </c>
      <c r="J11" s="321">
        <v>557</v>
      </c>
      <c r="K11" s="336">
        <v>31</v>
      </c>
      <c r="L11" s="332">
        <v>571</v>
      </c>
      <c r="M11" s="336">
        <f t="shared" si="0"/>
        <v>32.259887005649716</v>
      </c>
      <c r="N11" s="327">
        <f t="shared" si="1"/>
        <v>1128</v>
      </c>
      <c r="O11" s="112">
        <v>33.6</v>
      </c>
      <c r="P11" s="321">
        <f>505+162</f>
        <v>667</v>
      </c>
      <c r="Q11" s="112">
        <f t="shared" si="2"/>
        <v>34.72149921915669</v>
      </c>
      <c r="U11" s="297"/>
    </row>
    <row r="12" spans="1:21" ht="34.5" customHeight="1">
      <c r="A12" s="107" t="s">
        <v>54</v>
      </c>
      <c r="B12" s="108">
        <v>90</v>
      </c>
      <c r="C12" s="108">
        <v>110</v>
      </c>
      <c r="D12" s="108">
        <v>200</v>
      </c>
      <c r="E12" s="109">
        <v>0.7241653993772178</v>
      </c>
      <c r="F12" s="108">
        <v>68</v>
      </c>
      <c r="G12" s="108">
        <v>115</v>
      </c>
      <c r="H12" s="110">
        <v>183</v>
      </c>
      <c r="I12" s="111">
        <v>0.7030349596619285</v>
      </c>
      <c r="J12" s="321">
        <v>2</v>
      </c>
      <c r="K12" s="112">
        <v>0.1</v>
      </c>
      <c r="L12" s="332">
        <v>3</v>
      </c>
      <c r="M12" s="112">
        <f t="shared" si="0"/>
        <v>0.1694915254237288</v>
      </c>
      <c r="N12" s="327">
        <f t="shared" si="1"/>
        <v>5</v>
      </c>
      <c r="O12" s="112">
        <v>0.3</v>
      </c>
      <c r="P12" s="321">
        <f>3+0</f>
        <v>3</v>
      </c>
      <c r="Q12" s="112">
        <f t="shared" si="2"/>
        <v>0.15616866215512754</v>
      </c>
      <c r="U12" s="297"/>
    </row>
    <row r="13" spans="1:21" s="119" customFormat="1" ht="34.5" customHeight="1">
      <c r="A13" s="113" t="s">
        <v>55</v>
      </c>
      <c r="B13" s="114"/>
      <c r="C13" s="114"/>
      <c r="D13" s="114"/>
      <c r="E13" s="115"/>
      <c r="F13" s="114"/>
      <c r="G13" s="114"/>
      <c r="H13" s="116"/>
      <c r="I13" s="117"/>
      <c r="J13" s="322">
        <f>SUM(J6:J12)</f>
        <v>1685</v>
      </c>
      <c r="K13" s="118">
        <f>SUM(K6:K12)</f>
        <v>93.73781979977753</v>
      </c>
      <c r="L13" s="328">
        <f>SUM(L6:L12)</f>
        <v>1667</v>
      </c>
      <c r="M13" s="118">
        <f>SUM(M6:M12)</f>
        <v>94.18079096045197</v>
      </c>
      <c r="N13" s="328">
        <f t="shared" si="1"/>
        <v>3352</v>
      </c>
      <c r="O13" s="118">
        <v>94.8</v>
      </c>
      <c r="P13" s="322">
        <f>SUM(P6:P12)</f>
        <v>1804</v>
      </c>
      <c r="Q13" s="118">
        <f>SUM(Q6:Q12)</f>
        <v>93.90942217595003</v>
      </c>
      <c r="U13" s="297"/>
    </row>
    <row r="14" spans="1:21" ht="32.25" customHeight="1">
      <c r="A14" s="107" t="s">
        <v>56</v>
      </c>
      <c r="B14" s="108">
        <v>203</v>
      </c>
      <c r="C14" s="108">
        <v>261</v>
      </c>
      <c r="D14" s="108">
        <v>464</v>
      </c>
      <c r="E14" s="109">
        <v>1.6800637265551452</v>
      </c>
      <c r="F14" s="108">
        <v>160</v>
      </c>
      <c r="G14" s="108">
        <v>236</v>
      </c>
      <c r="H14" s="110">
        <v>396</v>
      </c>
      <c r="I14" s="111">
        <v>1.5213215520553207</v>
      </c>
      <c r="J14" s="323">
        <v>113</v>
      </c>
      <c r="K14" s="112">
        <v>6.3</v>
      </c>
      <c r="L14" s="327">
        <v>103</v>
      </c>
      <c r="M14" s="112">
        <f>L14/L16*100</f>
        <v>5.8192090395480225</v>
      </c>
      <c r="N14" s="327">
        <f t="shared" si="1"/>
        <v>216</v>
      </c>
      <c r="O14" s="112">
        <v>5.2</v>
      </c>
      <c r="P14" s="323">
        <f>77+40</f>
        <v>117</v>
      </c>
      <c r="Q14" s="112">
        <f>P14/P16*100</f>
        <v>6.090577824049974</v>
      </c>
      <c r="U14" s="297"/>
    </row>
    <row r="15" spans="1:17" ht="33" customHeight="1">
      <c r="A15" s="99" t="s">
        <v>57</v>
      </c>
      <c r="B15" s="120">
        <v>21</v>
      </c>
      <c r="C15" s="120">
        <v>11</v>
      </c>
      <c r="D15" s="120">
        <v>32</v>
      </c>
      <c r="E15" s="109">
        <v>0.11586646390035484</v>
      </c>
      <c r="F15" s="120">
        <v>28</v>
      </c>
      <c r="G15" s="120">
        <v>22</v>
      </c>
      <c r="H15" s="110">
        <v>50</v>
      </c>
      <c r="I15" s="111">
        <v>0.1920860545524395</v>
      </c>
      <c r="J15" s="287">
        <v>0</v>
      </c>
      <c r="K15" s="318">
        <v>0</v>
      </c>
      <c r="L15" s="329">
        <v>0</v>
      </c>
      <c r="M15" s="318">
        <v>0</v>
      </c>
      <c r="N15" s="329">
        <v>0</v>
      </c>
      <c r="O15" s="318">
        <v>0</v>
      </c>
      <c r="P15" s="318">
        <v>0</v>
      </c>
      <c r="Q15" s="318">
        <v>0</v>
      </c>
    </row>
    <row r="16" spans="1:17" ht="32.25" customHeight="1">
      <c r="A16" s="121" t="s">
        <v>58</v>
      </c>
      <c r="B16" s="122">
        <v>12939</v>
      </c>
      <c r="C16" s="123">
        <v>14679</v>
      </c>
      <c r="D16" s="124">
        <v>27618</v>
      </c>
      <c r="E16" s="115">
        <v>100</v>
      </c>
      <c r="F16" s="122">
        <v>12789</v>
      </c>
      <c r="G16" s="123">
        <v>13241</v>
      </c>
      <c r="H16" s="125">
        <v>26030</v>
      </c>
      <c r="I16" s="117">
        <v>100</v>
      </c>
      <c r="J16" s="324">
        <f>SUM(J13,J14:J15)</f>
        <v>1798</v>
      </c>
      <c r="K16" s="118">
        <f>SUM(K13,K14:K15)</f>
        <v>100.03781979977752</v>
      </c>
      <c r="L16" s="333">
        <f>SUM(L13,L14:L15)</f>
        <v>1770</v>
      </c>
      <c r="M16" s="118">
        <v>100</v>
      </c>
      <c r="N16" s="328">
        <f>SUM(N13:N15)</f>
        <v>3568</v>
      </c>
      <c r="O16" s="118">
        <v>100</v>
      </c>
      <c r="P16" s="328">
        <f>SUM(P13:P15)</f>
        <v>1921</v>
      </c>
      <c r="Q16" s="118">
        <f>SUM(Q13,Q14:Q15)</f>
        <v>100</v>
      </c>
    </row>
    <row r="18" ht="12.75">
      <c r="A18" s="340" t="s">
        <v>99</v>
      </c>
    </row>
  </sheetData>
  <sheetProtection/>
  <printOptions/>
  <pageMargins left="0.57" right="0" top="0.75" bottom="0.5" header="0.5" footer="0"/>
  <pageSetup orientation="landscape" paperSize="9" r:id="rId2"/>
  <ignoredErrors>
    <ignoredError sqref="Q13 Q16" evalError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3">
      <selection activeCell="M25" sqref="M25"/>
    </sheetView>
  </sheetViews>
  <sheetFormatPr defaultColWidth="10.66015625" defaultRowHeight="12.75"/>
  <cols>
    <col min="1" max="1" width="28.33203125" style="129" customWidth="1"/>
    <col min="2" max="2" width="11" style="129" customWidth="1"/>
    <col min="3" max="3" width="9.16015625" style="129" customWidth="1"/>
    <col min="4" max="4" width="11.5" style="129" customWidth="1"/>
    <col min="5" max="5" width="10.83203125" style="129" customWidth="1"/>
    <col min="6" max="7" width="12.83203125" style="129" customWidth="1"/>
    <col min="8" max="8" width="5.66015625" style="129" customWidth="1"/>
    <col min="9" max="16384" width="10.66015625" style="129" customWidth="1"/>
  </cols>
  <sheetData>
    <row r="1" spans="1:7" ht="16.5" customHeight="1">
      <c r="A1" s="126" t="s">
        <v>114</v>
      </c>
      <c r="B1" s="127"/>
      <c r="C1" s="127"/>
      <c r="D1" s="128"/>
      <c r="E1" s="128"/>
      <c r="F1" s="128"/>
      <c r="G1" s="128"/>
    </row>
    <row r="2" spans="1:7" ht="4.5" customHeight="1">
      <c r="A2" s="130"/>
      <c r="B2" s="130"/>
      <c r="C2" s="130"/>
      <c r="D2" s="131"/>
      <c r="E2" s="131"/>
      <c r="F2" s="131"/>
      <c r="G2" s="131"/>
    </row>
    <row r="3" ht="15.75" customHeight="1">
      <c r="F3" s="132"/>
    </row>
    <row r="4" spans="1:7" ht="33.75" customHeight="1">
      <c r="A4" s="133" t="s">
        <v>59</v>
      </c>
      <c r="B4" s="353" t="s">
        <v>119</v>
      </c>
      <c r="C4" s="354"/>
      <c r="D4" s="354"/>
      <c r="E4" s="355"/>
      <c r="F4" s="134">
        <v>2009</v>
      </c>
      <c r="G4" s="135"/>
    </row>
    <row r="5" spans="1:7" s="138" customFormat="1" ht="33.75" customHeight="1">
      <c r="A5" s="136" t="s">
        <v>60</v>
      </c>
      <c r="B5" s="353" t="s">
        <v>45</v>
      </c>
      <c r="C5" s="355"/>
      <c r="D5" s="353" t="s">
        <v>46</v>
      </c>
      <c r="E5" s="355"/>
      <c r="F5" s="354" t="s">
        <v>45</v>
      </c>
      <c r="G5" s="355"/>
    </row>
    <row r="6" spans="1:7" s="138" customFormat="1" ht="33.75" customHeight="1">
      <c r="A6" s="139"/>
      <c r="B6" s="303" t="s">
        <v>34</v>
      </c>
      <c r="C6" s="137" t="s">
        <v>48</v>
      </c>
      <c r="D6" s="303" t="s">
        <v>34</v>
      </c>
      <c r="E6" s="137" t="s">
        <v>48</v>
      </c>
      <c r="F6" s="303" t="s">
        <v>34</v>
      </c>
      <c r="G6" s="137" t="s">
        <v>48</v>
      </c>
    </row>
    <row r="7" spans="1:9" ht="43.5" customHeight="1">
      <c r="A7" s="275" t="s">
        <v>61</v>
      </c>
      <c r="B7" s="313">
        <v>333</v>
      </c>
      <c r="C7" s="141">
        <f aca="true" t="shared" si="0" ref="C7:C12">B7/1589*100</f>
        <v>20.956576463184394</v>
      </c>
      <c r="D7" s="313">
        <v>297</v>
      </c>
      <c r="E7" s="141">
        <f aca="true" t="shared" si="1" ref="E7:E12">D7/1846*100</f>
        <v>16.08884073672806</v>
      </c>
      <c r="F7" s="315">
        <f>229+85</f>
        <v>314</v>
      </c>
      <c r="G7" s="141">
        <f>F7/F12*100</f>
        <v>16.99134199134199</v>
      </c>
      <c r="I7" s="270"/>
    </row>
    <row r="8" spans="1:9" ht="43.5" customHeight="1">
      <c r="A8" s="140" t="s">
        <v>62</v>
      </c>
      <c r="B8" s="313">
        <v>435</v>
      </c>
      <c r="C8" s="141">
        <f t="shared" si="0"/>
        <v>27.375707992448078</v>
      </c>
      <c r="D8" s="313">
        <v>718</v>
      </c>
      <c r="E8" s="141">
        <f t="shared" si="1"/>
        <v>38.894907908992415</v>
      </c>
      <c r="F8" s="315">
        <f>427+184</f>
        <v>611</v>
      </c>
      <c r="G8" s="141">
        <f>F8/F12*100</f>
        <v>33.06277056277056</v>
      </c>
      <c r="I8" s="270"/>
    </row>
    <row r="9" spans="1:9" ht="43.5" customHeight="1">
      <c r="A9" s="140" t="s">
        <v>63</v>
      </c>
      <c r="B9" s="313">
        <v>215</v>
      </c>
      <c r="C9" s="141">
        <f t="shared" si="0"/>
        <v>13.530522341095027</v>
      </c>
      <c r="D9" s="313">
        <v>222</v>
      </c>
      <c r="E9" s="141">
        <f t="shared" si="1"/>
        <v>12.026002166847237</v>
      </c>
      <c r="F9" s="315">
        <f>185+54</f>
        <v>239</v>
      </c>
      <c r="G9" s="141">
        <f>F9/F12*100</f>
        <v>12.932900432900432</v>
      </c>
      <c r="I9" s="270"/>
    </row>
    <row r="10" spans="1:9" ht="43.5" customHeight="1">
      <c r="A10" s="142" t="s">
        <v>134</v>
      </c>
      <c r="B10" s="313">
        <v>493</v>
      </c>
      <c r="C10" s="141">
        <f t="shared" si="0"/>
        <v>31.02580239144116</v>
      </c>
      <c r="D10" s="313">
        <v>517</v>
      </c>
      <c r="E10" s="141">
        <f t="shared" si="1"/>
        <v>28.00650054171181</v>
      </c>
      <c r="F10" s="315">
        <f>431+149</f>
        <v>580</v>
      </c>
      <c r="G10" s="141">
        <f>F10/F12*100</f>
        <v>31.38528138528138</v>
      </c>
      <c r="I10" s="270"/>
    </row>
    <row r="11" spans="1:9" ht="43.5" customHeight="1">
      <c r="A11" s="140" t="s">
        <v>64</v>
      </c>
      <c r="B11" s="313">
        <v>113</v>
      </c>
      <c r="C11" s="141">
        <f t="shared" si="0"/>
        <v>7.11139081183134</v>
      </c>
      <c r="D11" s="313">
        <v>92</v>
      </c>
      <c r="E11" s="141">
        <f t="shared" si="1"/>
        <v>4.9837486457204765</v>
      </c>
      <c r="F11" s="315">
        <f>67+37</f>
        <v>104</v>
      </c>
      <c r="G11" s="141">
        <f>F11/F12*100</f>
        <v>5.627705627705628</v>
      </c>
      <c r="I11" s="270"/>
    </row>
    <row r="12" spans="1:9" s="144" customFormat="1" ht="43.5" customHeight="1">
      <c r="A12" s="143" t="s">
        <v>69</v>
      </c>
      <c r="B12" s="314">
        <f>SUM(B7:B11)</f>
        <v>1589</v>
      </c>
      <c r="C12" s="317">
        <f t="shared" si="0"/>
        <v>100</v>
      </c>
      <c r="D12" s="314">
        <f>SUM(D7:D11)</f>
        <v>1846</v>
      </c>
      <c r="E12" s="317">
        <f t="shared" si="1"/>
        <v>100</v>
      </c>
      <c r="F12" s="316">
        <f>SUM(F7:F11)</f>
        <v>1848</v>
      </c>
      <c r="G12" s="317">
        <f>F12/F12*100</f>
        <v>100</v>
      </c>
      <c r="I12" s="271"/>
    </row>
    <row r="13" spans="2:3" ht="12.75">
      <c r="B13" s="145"/>
      <c r="C13" s="145"/>
    </row>
    <row r="14" spans="1:3" ht="22.5" customHeight="1">
      <c r="A14" s="341" t="s">
        <v>124</v>
      </c>
      <c r="B14" s="145"/>
      <c r="C14" s="145"/>
    </row>
    <row r="15" spans="2:3" ht="12.75">
      <c r="B15" s="145"/>
      <c r="C15" s="145"/>
    </row>
    <row r="16" spans="1:3" s="278" customFormat="1" ht="15.75" customHeight="1">
      <c r="A16" s="276" t="s">
        <v>123</v>
      </c>
      <c r="B16" s="277"/>
      <c r="C16" s="277"/>
    </row>
    <row r="17" spans="1:3" ht="4.5" customHeight="1">
      <c r="A17" s="147"/>
      <c r="B17" s="145"/>
      <c r="C17" s="145"/>
    </row>
    <row r="18" spans="1:3" ht="4.5" customHeight="1">
      <c r="A18" s="147"/>
      <c r="B18" s="145"/>
      <c r="C18" s="145"/>
    </row>
    <row r="19" spans="2:3" ht="9" customHeight="1">
      <c r="B19" s="145"/>
      <c r="C19" s="145"/>
    </row>
    <row r="20" spans="1:7" s="149" customFormat="1" ht="41.25" customHeight="1">
      <c r="A20" s="148"/>
      <c r="B20" s="353" t="s">
        <v>119</v>
      </c>
      <c r="C20" s="354"/>
      <c r="D20" s="354"/>
      <c r="E20" s="355"/>
      <c r="F20" s="354">
        <v>2009</v>
      </c>
      <c r="G20" s="355"/>
    </row>
    <row r="21" spans="1:7" s="144" customFormat="1" ht="6.75" customHeight="1" hidden="1">
      <c r="A21" s="150"/>
      <c r="B21" s="150"/>
      <c r="C21" s="146"/>
      <c r="D21" s="146"/>
      <c r="E21" s="311"/>
      <c r="F21" s="146"/>
      <c r="G21" s="151"/>
    </row>
    <row r="22" spans="1:7" s="138" customFormat="1" ht="35.25" customHeight="1">
      <c r="A22" s="136" t="s">
        <v>66</v>
      </c>
      <c r="B22" s="353" t="s">
        <v>45</v>
      </c>
      <c r="C22" s="355"/>
      <c r="D22" s="353" t="s">
        <v>46</v>
      </c>
      <c r="E22" s="355"/>
      <c r="F22" s="134" t="s">
        <v>45</v>
      </c>
      <c r="G22" s="152"/>
    </row>
    <row r="23" spans="1:7" s="138" customFormat="1" ht="31.5" customHeight="1">
      <c r="A23" s="153"/>
      <c r="B23" s="303" t="s">
        <v>34</v>
      </c>
      <c r="C23" s="137" t="s">
        <v>48</v>
      </c>
      <c r="D23" s="303" t="s">
        <v>34</v>
      </c>
      <c r="E23" s="137" t="s">
        <v>48</v>
      </c>
      <c r="F23" s="137" t="s">
        <v>34</v>
      </c>
      <c r="G23" s="137" t="s">
        <v>48</v>
      </c>
    </row>
    <row r="24" spans="1:7" ht="9" customHeight="1">
      <c r="A24" s="154"/>
      <c r="B24" s="304"/>
      <c r="C24" s="155"/>
      <c r="D24" s="304"/>
      <c r="E24" s="156"/>
      <c r="F24" s="156"/>
      <c r="G24" s="156"/>
    </row>
    <row r="25" spans="1:7" ht="37.5" customHeight="1">
      <c r="A25" s="274" t="s">
        <v>67</v>
      </c>
      <c r="B25" s="305">
        <v>46</v>
      </c>
      <c r="C25" s="158">
        <f>B25/89*100</f>
        <v>51.68539325842697</v>
      </c>
      <c r="D25" s="305">
        <v>29</v>
      </c>
      <c r="E25" s="158">
        <v>39.2</v>
      </c>
      <c r="F25" s="308">
        <f>44+4</f>
        <v>48</v>
      </c>
      <c r="G25" s="158">
        <f>F25/F28*100</f>
        <v>44.03669724770643</v>
      </c>
    </row>
    <row r="26" spans="1:7" ht="34.5" customHeight="1">
      <c r="A26" s="274" t="s">
        <v>68</v>
      </c>
      <c r="B26" s="305">
        <v>43</v>
      </c>
      <c r="C26" s="158">
        <v>48.3</v>
      </c>
      <c r="D26" s="305">
        <v>45</v>
      </c>
      <c r="E26" s="158">
        <v>60.8</v>
      </c>
      <c r="F26" s="308">
        <f>43+18</f>
        <v>61</v>
      </c>
      <c r="G26" s="158">
        <f>F26/F28*100</f>
        <v>55.96330275229357</v>
      </c>
    </row>
    <row r="27" spans="1:7" ht="15.75">
      <c r="A27" s="157"/>
      <c r="B27" s="305"/>
      <c r="C27" s="159"/>
      <c r="D27" s="305"/>
      <c r="E27" s="308"/>
      <c r="F27" s="308"/>
      <c r="G27" s="312"/>
    </row>
    <row r="28" spans="1:7" s="144" customFormat="1" ht="32.25" customHeight="1">
      <c r="A28" s="160" t="s">
        <v>69</v>
      </c>
      <c r="B28" s="306">
        <f>SUM(B25:B27)</f>
        <v>89</v>
      </c>
      <c r="C28" s="161" t="s">
        <v>65</v>
      </c>
      <c r="D28" s="306">
        <f>SUM(D25:D27)</f>
        <v>74</v>
      </c>
      <c r="E28" s="162">
        <f>SUM(E25:E27)</f>
        <v>100</v>
      </c>
      <c r="F28" s="309">
        <f>SUM(F25:F26)</f>
        <v>109</v>
      </c>
      <c r="G28" s="162">
        <f>SUM(G25:G27)</f>
        <v>100</v>
      </c>
    </row>
    <row r="29" spans="1:7" ht="9.75" customHeight="1">
      <c r="A29" s="163"/>
      <c r="B29" s="307"/>
      <c r="C29" s="164"/>
      <c r="D29" s="307"/>
      <c r="E29" s="165"/>
      <c r="F29" s="310"/>
      <c r="G29" s="165"/>
    </row>
    <row r="30" ht="8.25" customHeight="1">
      <c r="F30" s="166"/>
    </row>
    <row r="31" spans="1:6" ht="19.5" customHeight="1">
      <c r="A31" s="341" t="s">
        <v>124</v>
      </c>
      <c r="F31" s="167"/>
    </row>
    <row r="32" ht="6" customHeight="1"/>
  </sheetData>
  <sheetProtection/>
  <mergeCells count="8">
    <mergeCell ref="B4:E4"/>
    <mergeCell ref="B22:C22"/>
    <mergeCell ref="D22:E22"/>
    <mergeCell ref="F5:G5"/>
    <mergeCell ref="B20:E20"/>
    <mergeCell ref="F20:G20"/>
    <mergeCell ref="B5:C5"/>
    <mergeCell ref="D5:E5"/>
  </mergeCells>
  <printOptions horizontalCentered="1"/>
  <pageMargins left="0.5" right="0.5" top="0.75" bottom="0.41" header="0.39" footer="0.34"/>
  <pageSetup horizontalDpi="600" verticalDpi="600" orientation="portrait" paperSize="9" r:id="rId1"/>
  <headerFooter alignWithMargins="0">
    <oddHeader>&amp;C&amp;"Times New Roman,Regular"&amp;12- 11 -</oddHeader>
  </headerFooter>
  <ignoredErrors>
    <ignoredError sqref="C28" numberStoredAsText="1"/>
    <ignoredError sqref="F28 C12 E12" formula="1"/>
    <ignoredError sqref="G25:G26 G28 G7:G1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N.T.A</dc:creator>
  <cp:keywords/>
  <dc:description/>
  <cp:lastModifiedBy>anirood</cp:lastModifiedBy>
  <cp:lastPrinted>2009-08-25T05:17:42Z</cp:lastPrinted>
  <dcterms:created xsi:type="dcterms:W3CDTF">2001-05-14T10:05:21Z</dcterms:created>
  <dcterms:modified xsi:type="dcterms:W3CDTF">2009-08-25T05:19:11Z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