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045" firstSheet="18" activeTab="23"/>
  </bookViews>
  <sheets>
    <sheet name="T1.1-2-3" sheetId="1" r:id="rId1"/>
    <sheet name="T 2.1-2" sheetId="2" r:id="rId2"/>
    <sheet name="Tab 2.3-4" sheetId="3" r:id="rId3"/>
    <sheet name="T 3.1-2" sheetId="4" r:id="rId4"/>
    <sheet name="T 3.3-4" sheetId="5" r:id="rId5"/>
    <sheet name="T 3.5-6" sheetId="6" r:id="rId6"/>
    <sheet name="T 3.7" sheetId="7" r:id="rId7"/>
    <sheet name="T 3.8" sheetId="8" r:id="rId8"/>
    <sheet name="T3.9-10" sheetId="9" r:id="rId9"/>
    <sheet name="T3.11" sheetId="10" r:id="rId10"/>
    <sheet name="T3.12" sheetId="11" r:id="rId11"/>
    <sheet name="T 4.1-2" sheetId="12" r:id="rId12"/>
    <sheet name="T4.3-4" sheetId="13" r:id="rId13"/>
    <sheet name="T4.5-6" sheetId="14" r:id="rId14"/>
    <sheet name="T4.7" sheetId="15" r:id="rId15"/>
    <sheet name="T 4.8" sheetId="16" r:id="rId16"/>
    <sheet name="T 4.9 -10" sheetId="17" r:id="rId17"/>
    <sheet name="T 4.11 -12" sheetId="18" r:id="rId18"/>
    <sheet name=" T 4.13-14 " sheetId="19" r:id="rId19"/>
    <sheet name="T4.15-16" sheetId="20" r:id="rId20"/>
    <sheet name="T4.17  " sheetId="21" r:id="rId21"/>
    <sheet name="T4.18" sheetId="22" r:id="rId22"/>
    <sheet name="T5.1a" sheetId="23" r:id="rId23"/>
    <sheet name="T5.1b" sheetId="24" r:id="rId24"/>
    <sheet name="Sheet1" sheetId="25" r:id="rId25"/>
  </sheets>
  <definedNames>
    <definedName name="_xlnm.Print_Area" localSheetId="16">'T 4.9 -10'!$A$1:$I$36</definedName>
    <definedName name="_xlnm.Print_Area" localSheetId="21">'T4.18'!$A$1:$V$32</definedName>
  </definedNames>
  <calcPr fullCalcOnLoad="1"/>
</workbook>
</file>

<file path=xl/sharedStrings.xml><?xml version="1.0" encoding="utf-8"?>
<sst xmlns="http://schemas.openxmlformats.org/spreadsheetml/2006/main" count="1394" uniqueCount="347">
  <si>
    <t>- 7 -</t>
  </si>
  <si>
    <t xml:space="preserve">Table 1.1 - Total Government Expenditure  (Capital and Recurrent), 2005/2006, 2006/2007 and 2007/2008 </t>
  </si>
  <si>
    <t>(Rs million)</t>
  </si>
  <si>
    <t xml:space="preserve">Total Government Expenditure </t>
  </si>
  <si>
    <t xml:space="preserve">           Capital </t>
  </si>
  <si>
    <t xml:space="preserve">           Recurrent </t>
  </si>
  <si>
    <t xml:space="preserve">Table 1.2 - Government Expenditure on Education (Capital and Recurrent),2005/2006, 2006/2007,2007/2008  </t>
  </si>
  <si>
    <t>Island of Mauritius</t>
  </si>
  <si>
    <t xml:space="preserve">  Ministry of Education &amp; HR</t>
  </si>
  <si>
    <t>Island of Rodrigues</t>
  </si>
  <si>
    <t xml:space="preserve">   Ministry of Rodrigues &amp; Outer Islands</t>
  </si>
  <si>
    <t>Total</t>
  </si>
  <si>
    <t xml:space="preserve">Table 1.3 - Government Recurrent Expenditure on Education by sector, 2005/2006, 2006/2007 and 2007/2008 </t>
  </si>
  <si>
    <t xml:space="preserve">Amount          </t>
  </si>
  <si>
    <t>%</t>
  </si>
  <si>
    <r>
      <t>Island of Mauritius</t>
    </r>
  </si>
  <si>
    <t xml:space="preserve">         Pre-primary</t>
  </si>
  <si>
    <t xml:space="preserve">         Primary</t>
  </si>
  <si>
    <t xml:space="preserve">         Secondary</t>
  </si>
  <si>
    <t xml:space="preserve">         Technical &amp; Vocational</t>
  </si>
  <si>
    <t xml:space="preserve">         Post Secondary</t>
  </si>
  <si>
    <r>
      <t xml:space="preserve">         Other </t>
    </r>
    <r>
      <rPr>
        <i/>
        <vertAlign val="superscript"/>
        <sz val="11"/>
        <rFont val="Times New Roman"/>
        <family val="1"/>
      </rPr>
      <t>\3</t>
    </r>
  </si>
  <si>
    <t xml:space="preserve">         Pre-Primary</t>
  </si>
  <si>
    <t xml:space="preserve">    -</t>
  </si>
  <si>
    <t xml:space="preserve">     Total</t>
  </si>
  <si>
    <r>
      <t>2005/2006</t>
    </r>
    <r>
      <rPr>
        <vertAlign val="superscript"/>
        <sz val="11"/>
        <rFont val="Times New Roman"/>
        <family val="1"/>
      </rPr>
      <t>\1</t>
    </r>
  </si>
  <si>
    <r>
      <t>2006/2007</t>
    </r>
    <r>
      <rPr>
        <vertAlign val="superscript"/>
        <sz val="11"/>
        <rFont val="Times New Roman"/>
        <family val="1"/>
      </rPr>
      <t>\2</t>
    </r>
  </si>
  <si>
    <r>
      <t>2007/2008</t>
    </r>
    <r>
      <rPr>
        <vertAlign val="superscript"/>
        <sz val="11"/>
        <rFont val="Times New Roman"/>
        <family val="1"/>
      </rPr>
      <t>\2</t>
    </r>
  </si>
  <si>
    <r>
      <t>Island of Rodrigues</t>
    </r>
    <r>
      <rPr>
        <b/>
        <vertAlign val="superscript"/>
        <sz val="12"/>
        <rFont val="Times New Roman"/>
        <family val="1"/>
      </rPr>
      <t>4</t>
    </r>
  </si>
  <si>
    <r>
      <t>Other Ministries</t>
    </r>
    <r>
      <rPr>
        <b/>
        <vertAlign val="superscript"/>
        <sz val="12"/>
        <rFont val="Times New Roman"/>
        <family val="1"/>
      </rPr>
      <t>5</t>
    </r>
  </si>
  <si>
    <r>
      <t>\1</t>
    </r>
    <r>
      <rPr>
        <sz val="11"/>
        <rFont val="Times New Roman"/>
        <family val="1"/>
      </rPr>
      <t xml:space="preserve">  Actual           </t>
    </r>
  </si>
  <si>
    <r>
      <t>\2</t>
    </r>
    <r>
      <rPr>
        <sz val="11"/>
        <rFont val="Times New Roman"/>
        <family val="1"/>
      </rPr>
      <t xml:space="preserve">  Provisional : budget estimates </t>
    </r>
  </si>
  <si>
    <r>
      <t>\3</t>
    </r>
    <r>
      <rPr>
        <sz val="11"/>
        <rFont val="Times New Roman"/>
        <family val="1"/>
      </rPr>
      <t xml:space="preserve">  Includes administrative staff,  Conservatoire, MQA, HR, HRDC &amp; NPCC         </t>
    </r>
  </si>
  <si>
    <r>
      <t>\4</t>
    </r>
    <r>
      <rPr>
        <sz val="11"/>
        <rFont val="Times New Roman"/>
        <family val="1"/>
      </rPr>
      <t xml:space="preserve">  Expenditure on Education under Ministry of Rodrigues Vote</t>
    </r>
  </si>
  <si>
    <r>
      <t>\5</t>
    </r>
    <r>
      <rPr>
        <sz val="11"/>
        <rFont val="Times New Roman"/>
        <family val="1"/>
      </rPr>
      <t xml:space="preserve">  Includes Sea Training, MIH &amp; Training under the Empowerment  Programme</t>
    </r>
  </si>
  <si>
    <t>District</t>
  </si>
  <si>
    <t xml:space="preserve">Type of Administration </t>
  </si>
  <si>
    <t>Municipal/</t>
  </si>
  <si>
    <t xml:space="preserve"> Private</t>
  </si>
  <si>
    <t>V.Council</t>
  </si>
  <si>
    <t xml:space="preserve"> Port Louis</t>
  </si>
  <si>
    <t xml:space="preserve"> Pamplemousses</t>
  </si>
  <si>
    <t xml:space="preserve"> Riv. du Rempart</t>
  </si>
  <si>
    <t xml:space="preserve"> Flacq</t>
  </si>
  <si>
    <t xml:space="preserve"> Grand Port</t>
  </si>
  <si>
    <t xml:space="preserve"> Savanne</t>
  </si>
  <si>
    <t xml:space="preserve"> Plaines Wilhems</t>
  </si>
  <si>
    <t xml:space="preserve"> Moka</t>
  </si>
  <si>
    <t xml:space="preserve"> Black River</t>
  </si>
  <si>
    <t xml:space="preserve"> Island of  Mauritius</t>
  </si>
  <si>
    <t xml:space="preserve"> Island of  Rodrigues</t>
  </si>
  <si>
    <t xml:space="preserve"> Republic of  Mauritius</t>
  </si>
  <si>
    <t>Zone</t>
  </si>
  <si>
    <t xml:space="preserve">  1 - Port Louis / North</t>
  </si>
  <si>
    <t xml:space="preserve">  2 - B.Bassin-R.Hill / East</t>
  </si>
  <si>
    <t xml:space="preserve">  3 - Curepipe / South</t>
  </si>
  <si>
    <t xml:space="preserve">  4 - Q.Bornes / Vacoas-Phoenix /West</t>
  </si>
  <si>
    <t xml:space="preserve">  5 - Rodrigues</t>
  </si>
  <si>
    <t>-</t>
  </si>
  <si>
    <t xml:space="preserve">    All Zones</t>
  </si>
  <si>
    <r>
      <t xml:space="preserve">Table 2.1 - Distribution of pre-primary schools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by district and type of administration, 2007</t>
    </r>
  </si>
  <si>
    <r>
      <t>PSTF</t>
    </r>
    <r>
      <rPr>
        <vertAlign val="superscript"/>
        <sz val="12"/>
        <rFont val="Times New Roman"/>
        <family val="1"/>
      </rPr>
      <t>1</t>
    </r>
  </si>
  <si>
    <r>
      <t>RC</t>
    </r>
    <r>
      <rPr>
        <vertAlign val="superscript"/>
        <sz val="12"/>
        <rFont val="Times New Roman"/>
        <family val="1"/>
      </rPr>
      <t>2</t>
    </r>
  </si>
  <si>
    <r>
      <t xml:space="preserve">Table 2.2 - Distribution of pre-primary schools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by zone and type of administration, 2007</t>
    </r>
  </si>
  <si>
    <r>
      <t>PSTF</t>
    </r>
    <r>
      <rPr>
        <vertAlign val="superscript"/>
        <sz val="11"/>
        <rFont val="Times New Roman"/>
        <family val="1"/>
      </rPr>
      <t>1</t>
    </r>
  </si>
  <si>
    <r>
      <t>RC</t>
    </r>
    <r>
      <rPr>
        <vertAlign val="superscript"/>
        <sz val="11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</si>
  <si>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 Pre-School Trust Fund </t>
    </r>
  </si>
  <si>
    <r>
      <t>2</t>
    </r>
    <r>
      <rPr>
        <sz val="10"/>
        <rFont val="Times New Roman"/>
        <family val="1"/>
      </rPr>
      <t xml:space="preserve">  Roman Catholic </t>
    </r>
  </si>
  <si>
    <r>
      <t>3</t>
    </r>
    <r>
      <rPr>
        <sz val="11"/>
        <rFont val="Times New Roman"/>
        <family val="1"/>
      </rPr>
      <t xml:space="preserve"> Figures are provisional</t>
    </r>
  </si>
  <si>
    <t xml:space="preserve">Enrolment </t>
  </si>
  <si>
    <t xml:space="preserve">Personnel </t>
  </si>
  <si>
    <t>Male</t>
  </si>
  <si>
    <t>Female</t>
  </si>
  <si>
    <t>Teaching</t>
  </si>
  <si>
    <t>Non - Teaching</t>
  </si>
  <si>
    <t xml:space="preserve"> Riviere du Rempart</t>
  </si>
  <si>
    <t xml:space="preserve"> Island of Mauritius</t>
  </si>
  <si>
    <t xml:space="preserve"> Island of Rodrigues</t>
  </si>
  <si>
    <t xml:space="preserve"> Republic of Mauritius</t>
  </si>
  <si>
    <t xml:space="preserve">  4 - Q.Bornes / Vacoas-Phoenix / West</t>
  </si>
  <si>
    <t xml:space="preserve">  All Zones</t>
  </si>
  <si>
    <r>
      <t>1</t>
    </r>
    <r>
      <rPr>
        <sz val="10"/>
        <rFont val="Times New Roman"/>
        <family val="1"/>
      </rPr>
      <t xml:space="preserve"> Figures are provisional</t>
    </r>
  </si>
  <si>
    <t>Type of Administration</t>
  </si>
  <si>
    <t>Government</t>
  </si>
  <si>
    <t>Private</t>
  </si>
  <si>
    <t>Aided</t>
  </si>
  <si>
    <t>Non - Aided</t>
  </si>
  <si>
    <t>No.</t>
  </si>
  <si>
    <t xml:space="preserve">  Port Louis</t>
  </si>
  <si>
    <t xml:space="preserve">  Pamplemousses</t>
  </si>
  <si>
    <t xml:space="preserve"> -</t>
  </si>
  <si>
    <t xml:space="preserve">  Riviere du Rempart</t>
  </si>
  <si>
    <t xml:space="preserve">  Flacq</t>
  </si>
  <si>
    <t xml:space="preserve">  Grand Port</t>
  </si>
  <si>
    <t xml:space="preserve">  Savanne</t>
  </si>
  <si>
    <t xml:space="preserve">  Plaines Wilhems</t>
  </si>
  <si>
    <t xml:space="preserve">  Moka</t>
  </si>
  <si>
    <t xml:space="preserve">  Black River</t>
  </si>
  <si>
    <t xml:space="preserve">  Island of Mauritius</t>
  </si>
  <si>
    <t xml:space="preserve">  Island of Rodrigues</t>
  </si>
  <si>
    <t xml:space="preserve">  Republic  of  Mauritius</t>
  </si>
  <si>
    <t xml:space="preserve"> 1 - Port Louis / North</t>
  </si>
  <si>
    <t xml:space="preserve"> 2 - B.Bassin-R.Hill / East</t>
  </si>
  <si>
    <t xml:space="preserve"> 3 - Curepipe / South</t>
  </si>
  <si>
    <t xml:space="preserve"> 4 - Q.Bornes / Vacoas-Phoenix / West</t>
  </si>
  <si>
    <t xml:space="preserve">  All  Zones</t>
  </si>
  <si>
    <t xml:space="preserve">  ¹ Excluding schools with partial stream </t>
  </si>
  <si>
    <t>All schools</t>
  </si>
  <si>
    <t>Government schools</t>
  </si>
  <si>
    <t xml:space="preserve">Private schools </t>
  </si>
  <si>
    <t>Non-aided</t>
  </si>
  <si>
    <t>Private schools</t>
  </si>
  <si>
    <t xml:space="preserve">    ¹ including enrolment in schools with a partial stream </t>
  </si>
  <si>
    <r>
      <t>Aided</t>
    </r>
    <r>
      <rPr>
        <vertAlign val="superscript"/>
        <sz val="11"/>
        <rFont val="Times New Roman"/>
        <family val="1"/>
      </rPr>
      <t xml:space="preserve"> </t>
    </r>
  </si>
  <si>
    <t>Grade/Standard</t>
  </si>
  <si>
    <t>All Grades</t>
  </si>
  <si>
    <t>I</t>
  </si>
  <si>
    <t>II</t>
  </si>
  <si>
    <t>III</t>
  </si>
  <si>
    <t>IV</t>
  </si>
  <si>
    <t>V</t>
  </si>
  <si>
    <t>VI</t>
  </si>
  <si>
    <t>VI (repeaters)</t>
  </si>
  <si>
    <t xml:space="preserve">  Republic of  Mauritius</t>
  </si>
  <si>
    <t xml:space="preserve"> 2 -B.Bassin-R.Hill / East</t>
  </si>
  <si>
    <t xml:space="preserve"> 3 -Curepipe / South</t>
  </si>
  <si>
    <t xml:space="preserve"> 4 -Q.Bornes/Vacoas-Phoenix/West</t>
  </si>
  <si>
    <t xml:space="preserve"> 5 -Rodrigues</t>
  </si>
  <si>
    <t xml:space="preserve"> All  Zones</t>
  </si>
  <si>
    <t xml:space="preserve">  ¹ including enrolment in schools with a partial stream </t>
  </si>
  <si>
    <t>Grade</t>
  </si>
  <si>
    <t xml:space="preserve"> </t>
  </si>
  <si>
    <t>Repeaters</t>
  </si>
  <si>
    <r>
      <t xml:space="preserve"> </t>
    </r>
    <r>
      <rPr>
        <vertAlign val="superscript"/>
        <sz val="10"/>
        <rFont val="Times New Roman"/>
        <family val="0"/>
      </rPr>
      <t>1</t>
    </r>
    <r>
      <rPr>
        <sz val="10"/>
        <rFont val="Times New Roman"/>
        <family val="0"/>
      </rPr>
      <t xml:space="preserve"> Includes pupils attending schools with a partial stream </t>
    </r>
  </si>
  <si>
    <t>Republic of Mauritius</t>
  </si>
  <si>
    <t xml:space="preserve"> All schools</t>
  </si>
  <si>
    <t>VI Repeaters</t>
  </si>
  <si>
    <t xml:space="preserve"> Government schools</t>
  </si>
  <si>
    <t xml:space="preserve"> Private schools</t>
  </si>
  <si>
    <t xml:space="preserve">¹ including enrolment in schools with a partial stream </t>
  </si>
  <si>
    <t xml:space="preserve"> Head Teacher</t>
  </si>
  <si>
    <t xml:space="preserve"> Total</t>
  </si>
  <si>
    <t xml:space="preserve"> Hindi</t>
  </si>
  <si>
    <t xml:space="preserve"> Urdu</t>
  </si>
  <si>
    <t xml:space="preserve"> Tamil</t>
  </si>
  <si>
    <t xml:space="preserve"> Telugu</t>
  </si>
  <si>
    <t xml:space="preserve"> Marathi</t>
  </si>
  <si>
    <t xml:space="preserve"> Arabic</t>
  </si>
  <si>
    <t xml:space="preserve"> School clerk</t>
  </si>
  <si>
    <t xml:space="preserve"> Caretaker</t>
  </si>
  <si>
    <t xml:space="preserve"> Labourer</t>
  </si>
  <si>
    <t xml:space="preserve"> Other</t>
  </si>
  <si>
    <t xml:space="preserve"> TOTAL</t>
  </si>
  <si>
    <t xml:space="preserve">  Riv. du Rempart</t>
  </si>
  <si>
    <t xml:space="preserve">  Island of  Mauritius</t>
  </si>
  <si>
    <t xml:space="preserve">  Island of  Rodrigues</t>
  </si>
  <si>
    <t xml:space="preserve">      -</t>
  </si>
  <si>
    <t xml:space="preserve">  * including physical education instructors</t>
  </si>
  <si>
    <t>School Candidates only</t>
  </si>
  <si>
    <t>No. Examined</t>
  </si>
  <si>
    <t>No.        Passed</t>
  </si>
  <si>
    <t>%             Passed</t>
  </si>
  <si>
    <t xml:space="preserve">Island of Rodrigues </t>
  </si>
  <si>
    <t xml:space="preserve">    Source: Mauritius Examinations Syndicate </t>
  </si>
  <si>
    <t>No.             Passed</t>
  </si>
  <si>
    <t>%                   Passed</t>
  </si>
  <si>
    <t>School Candidates</t>
  </si>
  <si>
    <t xml:space="preserve">         First Sitting</t>
  </si>
  <si>
    <t xml:space="preserve">         Second Sitting</t>
  </si>
  <si>
    <t xml:space="preserve">          Total</t>
  </si>
  <si>
    <t>Private Candidates</t>
  </si>
  <si>
    <t>School &amp; Private Candidates</t>
  </si>
  <si>
    <t xml:space="preserve"> Type of Administration</t>
  </si>
  <si>
    <t xml:space="preserve">Private </t>
  </si>
  <si>
    <t xml:space="preserve">      Company (REDCO)</t>
  </si>
  <si>
    <r>
      <t>All Schools</t>
    </r>
    <r>
      <rPr>
        <vertAlign val="superscript"/>
        <sz val="11"/>
        <rFont val="Times New Roman"/>
        <family val="1"/>
      </rPr>
      <t xml:space="preserve"> 1</t>
    </r>
  </si>
  <si>
    <r>
      <t xml:space="preserve">State </t>
    </r>
    <r>
      <rPr>
        <vertAlign val="superscript"/>
        <sz val="11"/>
        <rFont val="Times New Roman"/>
        <family val="1"/>
      </rPr>
      <t>2</t>
    </r>
  </si>
  <si>
    <r>
      <t xml:space="preserve">Aided </t>
    </r>
    <r>
      <rPr>
        <vertAlign val="superscript"/>
        <sz val="11"/>
        <rFont val="Times New Roman"/>
        <family val="1"/>
      </rPr>
      <t>3</t>
    </r>
  </si>
  <si>
    <r>
      <t xml:space="preserve">   </t>
    </r>
    <r>
      <rPr>
        <vertAlign val="superscript"/>
        <sz val="10"/>
        <color indexed="8"/>
        <rFont val="Times New Roman"/>
        <family val="0"/>
      </rPr>
      <t>1</t>
    </r>
    <r>
      <rPr>
        <sz val="10"/>
        <color indexed="8"/>
        <rFont val="Times New Roman"/>
        <family val="0"/>
      </rPr>
      <t xml:space="preserve"> 40 of these schools offer academic education only and 146 both academic and pre-vocational education</t>
    </r>
  </si>
  <si>
    <r>
      <t xml:space="preserve">  </t>
    </r>
    <r>
      <rPr>
        <vertAlign val="superscript"/>
        <sz val="10"/>
        <rFont val="Times New Roman"/>
        <family val="0"/>
      </rPr>
      <t xml:space="preserve"> 3</t>
    </r>
    <r>
      <rPr>
        <sz val="10"/>
        <rFont val="Times New Roman"/>
        <family val="0"/>
      </rPr>
      <t xml:space="preserve">  includes Mauritius Educational Development Company (MEDCO) / Rodrigues Educational Development</t>
    </r>
  </si>
  <si>
    <r>
      <t xml:space="preserve">State schools </t>
    </r>
    <r>
      <rPr>
        <vertAlign val="superscript"/>
        <sz val="11"/>
        <rFont val="Times New Roman"/>
        <family val="1"/>
      </rPr>
      <t xml:space="preserve">1 </t>
    </r>
  </si>
  <si>
    <r>
      <t>Aided</t>
    </r>
    <r>
      <rPr>
        <vertAlign val="superscript"/>
        <sz val="11"/>
        <rFont val="Times New Roman"/>
        <family val="1"/>
      </rPr>
      <t xml:space="preserve"> 2</t>
    </r>
  </si>
  <si>
    <t>All</t>
  </si>
  <si>
    <t xml:space="preserve">VI Lower </t>
  </si>
  <si>
    <t xml:space="preserve">VI Upper </t>
  </si>
  <si>
    <t>Grades</t>
  </si>
  <si>
    <t xml:space="preserve">  I</t>
  </si>
  <si>
    <t xml:space="preserve"> II</t>
  </si>
  <si>
    <t xml:space="preserve"> V</t>
  </si>
  <si>
    <t>Lower</t>
  </si>
  <si>
    <t xml:space="preserve"> VI</t>
  </si>
  <si>
    <t>Upper</t>
  </si>
  <si>
    <t xml:space="preserve">                     and sex, 2005 - 2007 - Republic of Mauritius</t>
  </si>
  <si>
    <t xml:space="preserve">   All schools</t>
  </si>
  <si>
    <t xml:space="preserve">  II</t>
  </si>
  <si>
    <t xml:space="preserve">  III</t>
  </si>
  <si>
    <t xml:space="preserve">  IV</t>
  </si>
  <si>
    <t xml:space="preserve">  V</t>
  </si>
  <si>
    <t xml:space="preserve">  VI </t>
  </si>
  <si>
    <t xml:space="preserve">  Total</t>
  </si>
  <si>
    <t xml:space="preserve">   State Schools</t>
  </si>
  <si>
    <t xml:space="preserve">   Private Schools</t>
  </si>
  <si>
    <t xml:space="preserve">State </t>
  </si>
  <si>
    <t>State</t>
  </si>
  <si>
    <r>
      <t xml:space="preserve">Private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0"/>
      </rPr>
      <t xml:space="preserve"> </t>
    </r>
  </si>
  <si>
    <r>
      <t>Private</t>
    </r>
    <r>
      <rPr>
        <vertAlign val="superscript"/>
        <sz val="11"/>
        <rFont val="Times New Roman"/>
        <family val="1"/>
      </rPr>
      <t xml:space="preserve"> 2</t>
    </r>
    <r>
      <rPr>
        <sz val="11"/>
        <rFont val="Times New Roman"/>
        <family val="0"/>
      </rPr>
      <t xml:space="preserve"> </t>
    </r>
  </si>
  <si>
    <r>
      <t xml:space="preserve">    2</t>
    </r>
    <r>
      <rPr>
        <sz val="10"/>
        <rFont val="Times New Roman"/>
        <family val="0"/>
      </rPr>
      <t xml:space="preserve"> includes Mauritius Educational Development Company (MEDCO) / Rodrigues Educational Development Company (REDCO)                                     </t>
    </r>
  </si>
  <si>
    <t>State schools</t>
  </si>
  <si>
    <r>
      <t xml:space="preserve">Private schools </t>
    </r>
    <r>
      <rPr>
        <vertAlign val="superscript"/>
        <sz val="11"/>
        <rFont val="Times New Roman"/>
        <family val="1"/>
      </rPr>
      <t>1</t>
    </r>
  </si>
  <si>
    <r>
      <t xml:space="preserve">  </t>
    </r>
    <r>
      <rPr>
        <vertAlign val="superscript"/>
        <sz val="10"/>
        <rFont val="Times New Roman"/>
        <family val="0"/>
      </rPr>
      <t>1</t>
    </r>
    <r>
      <rPr>
        <sz val="10"/>
        <rFont val="Times New Roman"/>
        <family val="0"/>
      </rPr>
      <t xml:space="preserve">  includes Mauritius Educational Development Company (MEDCO) / Rodrigues Educational Development</t>
    </r>
  </si>
  <si>
    <t>Enrolment</t>
  </si>
  <si>
    <t>Year I</t>
  </si>
  <si>
    <t>Year II</t>
  </si>
  <si>
    <t>Year III</t>
  </si>
  <si>
    <t>Pamplemousses</t>
  </si>
  <si>
    <t>Riviere du Rempart</t>
  </si>
  <si>
    <t>Flacq</t>
  </si>
  <si>
    <t>Grand Port</t>
  </si>
  <si>
    <t>Savanne</t>
  </si>
  <si>
    <t>P.Wilhems</t>
  </si>
  <si>
    <t>Moka</t>
  </si>
  <si>
    <t>Black River</t>
  </si>
  <si>
    <t>2- B.Bassin-R.Hill / East</t>
  </si>
  <si>
    <t>3- Curepipe / South</t>
  </si>
  <si>
    <t>4- Q.Bornes  / Vacoas-Phoenix / West</t>
  </si>
  <si>
    <t>5- Rodrigues</t>
  </si>
  <si>
    <t>All  Zones</t>
  </si>
  <si>
    <t>Academic</t>
  </si>
  <si>
    <t>Pre-vocational</t>
  </si>
  <si>
    <t>Academic &amp; Pre-vocational</t>
  </si>
  <si>
    <t>Port Louis</t>
  </si>
  <si>
    <t>Plaines Wilhems</t>
  </si>
  <si>
    <t>Republic of  Mauritius</t>
  </si>
  <si>
    <t>School candidates only</t>
  </si>
  <si>
    <t>Type of school administration                                       and sex</t>
  </si>
  <si>
    <t>No.  Examined</t>
  </si>
  <si>
    <t>No.      Passed</t>
  </si>
  <si>
    <t xml:space="preserve"> %        Passed </t>
  </si>
  <si>
    <t>No.                      Examined</t>
  </si>
  <si>
    <t>All Schools</t>
  </si>
  <si>
    <t>State Schools</t>
  </si>
  <si>
    <t>Private Schools</t>
  </si>
  <si>
    <t xml:space="preserve"> Source: Mauritius Examinations Syndicate </t>
  </si>
  <si>
    <r>
      <t xml:space="preserve">Island of Rodrigues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</si>
  <si>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0"/>
        <rFont val="Times New Roman"/>
        <family val="0"/>
      </rPr>
      <t xml:space="preserve"> All candidates in Rodrigues are from REDCO and private schools.</t>
    </r>
  </si>
  <si>
    <t>Type of school administration                      and sex</t>
  </si>
  <si>
    <t>No.     Passed</t>
  </si>
  <si>
    <t>%                  Passed</t>
  </si>
  <si>
    <t>%       Passed</t>
  </si>
  <si>
    <t xml:space="preserve">Source: Mauritius Examinations Syndicate </t>
  </si>
  <si>
    <r>
      <t xml:space="preserve">Island of Rodrigues </t>
    </r>
    <r>
      <rPr>
        <b/>
        <vertAlign val="superscript"/>
        <sz val="11"/>
        <rFont val="Times New Roman"/>
        <family val="1"/>
      </rPr>
      <t>1</t>
    </r>
  </si>
  <si>
    <r>
      <t xml:space="preserve">                                                       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0"/>
      </rPr>
      <t xml:space="preserve"> All candidates in Rodrigues are from REDCO and private schools.</t>
    </r>
  </si>
  <si>
    <r>
      <t xml:space="preserve">1 </t>
    </r>
    <r>
      <rPr>
        <sz val="10"/>
        <rFont val="Times New Roman"/>
        <family val="0"/>
      </rPr>
      <t>All candidates in Rodrigues are from REDCO and private schools</t>
    </r>
  </si>
  <si>
    <t>Field of study</t>
  </si>
  <si>
    <t>Distance Education/ Private Providers</t>
  </si>
  <si>
    <t>Overseas</t>
  </si>
  <si>
    <t>UTM</t>
  </si>
  <si>
    <t>MIE</t>
  </si>
  <si>
    <t>MGI</t>
  </si>
  <si>
    <t>MCA</t>
  </si>
  <si>
    <t>Polytechnics</t>
  </si>
  <si>
    <t>IVTB</t>
  </si>
  <si>
    <t>MIH</t>
  </si>
  <si>
    <t>Accountancy</t>
  </si>
  <si>
    <t>Administration / Management</t>
  </si>
  <si>
    <t>Agriculture</t>
  </si>
  <si>
    <t>Architecture</t>
  </si>
  <si>
    <t>Arts</t>
  </si>
  <si>
    <t>Banking / Finance</t>
  </si>
  <si>
    <t>Business / Commerce / Marketing</t>
  </si>
  <si>
    <t>Communication</t>
  </si>
  <si>
    <t>Dentistry</t>
  </si>
  <si>
    <t>Design / Fashion</t>
  </si>
  <si>
    <t>Economics</t>
  </si>
  <si>
    <t>Education</t>
  </si>
  <si>
    <t>Engineering</t>
  </si>
  <si>
    <t>Health &amp; Safety</t>
  </si>
  <si>
    <t>Humanities</t>
  </si>
  <si>
    <t>Information Technology</t>
  </si>
  <si>
    <t>Languages</t>
  </si>
  <si>
    <t>Law</t>
  </si>
  <si>
    <t>Library</t>
  </si>
  <si>
    <t xml:space="preserve">Mathematics </t>
  </si>
  <si>
    <t>Medecine</t>
  </si>
  <si>
    <t>Pharmacy</t>
  </si>
  <si>
    <t>Police Studies</t>
  </si>
  <si>
    <t>Religious Studies</t>
  </si>
  <si>
    <t>Research (MPhil / PhD)</t>
  </si>
  <si>
    <t>Science</t>
  </si>
  <si>
    <t>Social Science</t>
  </si>
  <si>
    <t>Social Studies / Social Work</t>
  </si>
  <si>
    <t>Textile</t>
  </si>
  <si>
    <t>Transport</t>
  </si>
  <si>
    <t>Travel / Hotel / Tourism</t>
  </si>
  <si>
    <t xml:space="preserve">Others </t>
  </si>
  <si>
    <t>Not Available</t>
  </si>
  <si>
    <r>
      <t>UOM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</si>
  <si>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Excludes enrolment on joint MIE &amp; MGI Programmes</t>
    </r>
  </si>
  <si>
    <r>
      <t xml:space="preserve">   </t>
    </r>
    <r>
      <rPr>
        <vertAlign val="superscript"/>
        <sz val="10"/>
        <rFont val="Times New Roman"/>
        <family val="0"/>
      </rPr>
      <t>2</t>
    </r>
    <r>
      <rPr>
        <b/>
        <sz val="10"/>
        <rFont val="Times New Roman"/>
        <family val="0"/>
      </rPr>
      <t xml:space="preserve"> </t>
    </r>
    <r>
      <rPr>
        <sz val="10"/>
        <rFont val="Times New Roman"/>
        <family val="0"/>
      </rPr>
      <t>includes Mahatma Gandhi Institute, Rabindranath Tagore Secondary School and  Mahatma Gandhi State Schools</t>
    </r>
  </si>
  <si>
    <r>
      <t xml:space="preserve">   </t>
    </r>
    <r>
      <rPr>
        <vertAlign val="superscript"/>
        <sz val="10"/>
        <rFont val="Times New Roman"/>
        <family val="0"/>
      </rPr>
      <t>1</t>
    </r>
    <r>
      <rPr>
        <b/>
        <sz val="10"/>
        <rFont val="Times New Roman"/>
        <family val="0"/>
      </rPr>
      <t xml:space="preserve"> </t>
    </r>
    <r>
      <rPr>
        <sz val="10"/>
        <rFont val="Times New Roman"/>
        <family val="0"/>
      </rPr>
      <t>includes Mahatma Gandhi Institute, Rabindranath Tagore Secondary School and  Mahatma Gandhi State Schools</t>
    </r>
  </si>
  <si>
    <t xml:space="preserve"> Source: Participation in Tertiary Education 2005, Tertiary Education Commisson (TEC) Report</t>
  </si>
  <si>
    <t xml:space="preserve"> Source: Participation in Tertiary Education 2006, Tertiary Education Commisson (TEC) Report</t>
  </si>
  <si>
    <r>
      <t xml:space="preserve">Table 2.3 - Enrolment and personnel in pre-primary schools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district and sex, 2007 </t>
    </r>
  </si>
  <si>
    <r>
      <t xml:space="preserve">Table 2.4 - Enrolment and personnel in pre-primary schools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zone and sex, 2007</t>
    </r>
  </si>
  <si>
    <r>
      <t>Table 3.1 -  Distribution of  primary schools</t>
    </r>
    <r>
      <rPr>
        <vertAlign val="superscript"/>
        <sz val="12"/>
        <rFont val="Times New Roman"/>
        <family val="0"/>
      </rPr>
      <t>1</t>
    </r>
    <r>
      <rPr>
        <sz val="12"/>
        <rFont val="Times New Roman"/>
        <family val="0"/>
      </rPr>
      <t xml:space="preserve"> by district and type of administration, 2007</t>
    </r>
  </si>
  <si>
    <r>
      <t>Table 3.2 -  Distribution of  primary schools</t>
    </r>
    <r>
      <rPr>
        <vertAlign val="superscript"/>
        <sz val="12"/>
        <rFont val="Times New Roman"/>
        <family val="0"/>
      </rPr>
      <t>1</t>
    </r>
    <r>
      <rPr>
        <sz val="12"/>
        <rFont val="Times New Roman"/>
        <family val="0"/>
      </rPr>
      <t xml:space="preserve"> by zone and type of administration, 2007</t>
    </r>
  </si>
  <si>
    <r>
      <t xml:space="preserve">Table 3.3 - Enrolment in primary schools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by district, type of administration and sex, 2007</t>
    </r>
  </si>
  <si>
    <r>
      <t xml:space="preserve">Table 3.4 -  Enrolment in primary schools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by zone, type of administration and sex, 2007</t>
    </r>
  </si>
  <si>
    <r>
      <t>Table 3.5 -  Enrolment in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district and grade, 2007</t>
    </r>
  </si>
  <si>
    <r>
      <t>Table 3.6 -  Enrolment in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zone and grade, 2007</t>
    </r>
  </si>
  <si>
    <r>
      <t>Table 3.7  -  Enrolment in primary schools</t>
    </r>
    <r>
      <rPr>
        <vertAlign val="superscript"/>
        <sz val="12"/>
        <rFont val="Times New Roman"/>
        <family val="0"/>
      </rPr>
      <t>1</t>
    </r>
    <r>
      <rPr>
        <sz val="12"/>
        <rFont val="Times New Roman"/>
        <family val="0"/>
      </rPr>
      <t xml:space="preserve"> by grade and sex, 2005 - 2007</t>
    </r>
  </si>
  <si>
    <t>Table 3.8 - Enrolment in primary schools¹ by type of administration, grade and sex, 2005 - 2007</t>
  </si>
  <si>
    <t>Table 3.9 - Personnel in primary schools by district and occupational status, 2007</t>
  </si>
  <si>
    <t>Table 3.10 - Personnel in primary schools by zone and occupational status, 2007</t>
  </si>
  <si>
    <t>Table 3.11 - Certificate of Primary Education (CPE) examination results by sex, 2004-2006</t>
  </si>
  <si>
    <t>Table 3.12 - Performance at Certificate of Primary Education (CPE) examination by sex and sitting, 2006</t>
  </si>
  <si>
    <t>Table 4.1 -  Distribution of  secondary schools by district and type of administration, 2007</t>
  </si>
  <si>
    <t>Table 4.2 - Distribution of secondary schools by zone and type of administration, 2007</t>
  </si>
  <si>
    <t>Table 4.3 -  Enrolment in secondary schools (academic stream) by district, type of administration and sex, 2007</t>
  </si>
  <si>
    <t>Table 4.4 -  Enrolment in secondary schools (academic stream) by zone, type of administration and sex, 2007</t>
  </si>
  <si>
    <t>Table 4.5 - Enrolment in secondary schools (academic stream) by district and grade, 2007</t>
  </si>
  <si>
    <t>Table 4.6 - Enrolment in secondary schools (academic stream) by zone and grade, 2007</t>
  </si>
  <si>
    <t>Table 4.7 - Enrolment in secondary schools (academic stream) by grade and sex, 2005 - 2007</t>
  </si>
  <si>
    <t xml:space="preserve">Table 4.8 - Enrolment in secondary schools (academic stream) by type of administration, grade </t>
  </si>
  <si>
    <t>Table 4.9  -  Distribution of schools offering pre-vocational education by district and type of administration, 2007</t>
  </si>
  <si>
    <t>Table 4.10  -  Distribution of schools offering pre-vocational education by zone and type of administration, 2007</t>
  </si>
  <si>
    <t>Table 4.11 -  Enrolment in schools offering pre-vocational education by district, type of administration and sex, 2007</t>
  </si>
  <si>
    <t>Table 4.12 -  Enrolment in schools offering pre-vocational education by zone, type of administration and sex, 2007</t>
  </si>
  <si>
    <t>Table 4.13 - Enrolment in schools offering pre-vocational education by district and year of study, 2007</t>
  </si>
  <si>
    <t>Table 4.14 - Enrolment  in schools offering pre-vocational education by zone and year of study, 2007</t>
  </si>
  <si>
    <t>Table 4.15 - Teaching staff in secondary schools (academic &amp; pre-vocational streams) by district and sex, 2007</t>
  </si>
  <si>
    <t>Table 4.16 - Teaching staff in secondary schools (academic &amp; pre-vocational streams) by zone and sex, 2007</t>
  </si>
  <si>
    <t>Table 4.17 - Cambridge School Certificate (SC) examination results by type of school administration and sex, 2004 - 2006</t>
  </si>
  <si>
    <t>Table 4.18 - Cambridge Higher School Certificate (HSC) examination results by type of school administration and sex, 2004 - 2006</t>
  </si>
  <si>
    <t>(PFIs)</t>
  </si>
  <si>
    <t>Publicly - Funded Institutions (PFIs)</t>
  </si>
  <si>
    <t xml:space="preserve">   -</t>
  </si>
  <si>
    <t>Publicly Funded Institutions (PFIs)</t>
  </si>
  <si>
    <r>
      <t xml:space="preserve">Other Ministries </t>
    </r>
    <r>
      <rPr>
        <b/>
        <vertAlign val="superscript"/>
        <sz val="11"/>
        <rFont val="Times New Roman"/>
        <family val="1"/>
      </rPr>
      <t>5</t>
    </r>
  </si>
  <si>
    <t xml:space="preserve"> 1 -Port Louis / North</t>
  </si>
  <si>
    <t xml:space="preserve">  4 - Q.Bornes/ Vacoas-Phoenix/  West</t>
  </si>
  <si>
    <r>
      <t xml:space="preserve">   </t>
    </r>
    <r>
      <rPr>
        <vertAlign val="superscript"/>
        <sz val="10"/>
        <color indexed="8"/>
        <rFont val="Times New Roman"/>
        <family val="0"/>
      </rPr>
      <t xml:space="preserve">1 </t>
    </r>
    <r>
      <rPr>
        <sz val="10"/>
        <color indexed="8"/>
        <rFont val="Times New Roman"/>
        <family val="1"/>
      </rPr>
      <t>includes 146</t>
    </r>
    <r>
      <rPr>
        <sz val="10"/>
        <color indexed="8"/>
        <rFont val="Times New Roman"/>
        <family val="0"/>
      </rPr>
      <t xml:space="preserve"> secondary schools providing both academic and pre-vocational education and 7 schools providing only pre-vocational</t>
    </r>
  </si>
  <si>
    <t>1- Port Louis / North</t>
  </si>
  <si>
    <r>
      <t xml:space="preserve">Island of Rodrigues </t>
    </r>
    <r>
      <rPr>
        <b/>
        <vertAlign val="superscript"/>
        <sz val="11"/>
        <rFont val="Times New Roman"/>
        <family val="1"/>
      </rPr>
      <t>4</t>
    </r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</si>
  <si>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 xml:space="preserve">  includes Mauritius Educational Development Company (MEDCO) / Rodrigues Educational Development Company (REDCO)</t>
    </r>
  </si>
  <si>
    <t>Table 5.1a - Total number of students enrolled in Tertiary Education, both locally and overseas, by field of study as at December 2005</t>
  </si>
  <si>
    <t>Table 5.1b - Total number of students enrolled in Tertiary Education, both locally and overseas, by field of study as at December 2006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</si>
</sst>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"/>
    <numFmt numFmtId="166" formatCode="0.0"/>
    <numFmt numFmtId="167" formatCode="#,##0\ \ \ \ "/>
    <numFmt numFmtId="168" formatCode="#,##0\ \ "/>
    <numFmt numFmtId="169" formatCode="#,##0\ \ \ "/>
    <numFmt numFmtId="170" formatCode="\-\ \ "/>
    <numFmt numFmtId="171" formatCode="#,##0.0\ \ "/>
    <numFmt numFmtId="172" formatCode="0\ \ \ \ \ "/>
    <numFmt numFmtId="173" formatCode="\-\ \ \ \ \ "/>
    <numFmt numFmtId="174" formatCode="#,##0\ \ \ \ \ \ \ \ \ \ \ "/>
    <numFmt numFmtId="175" formatCode="\-\ \ \ \ \ \ \ \ \ \ \ "/>
    <numFmt numFmtId="176" formatCode="00000"/>
    <numFmt numFmtId="177" formatCode="#,##0.0\ \ \ \ \ \ \ \ \ \ \ \ "/>
    <numFmt numFmtId="178" formatCode="#,##0.0\ \ \ \ \ \ "/>
    <numFmt numFmtId="179" formatCode="\-\ \ \ \ \ \ \ \ \ \ \ \ \ "/>
    <numFmt numFmtId="180" formatCode="#,##0\ \ \ \ \ \ "/>
    <numFmt numFmtId="181" formatCode="\ \ \ \ \ \ \ \ \ \ \ \ "/>
    <numFmt numFmtId="182" formatCode="0\ \ \ "/>
    <numFmt numFmtId="183" formatCode="#,##0\ "/>
    <numFmt numFmtId="184" formatCode="\ \ #,##0\ \ \ "/>
    <numFmt numFmtId="185" formatCode="\ \ \ \ \ \-\ \ "/>
    <numFmt numFmtId="186" formatCode="\ \ \ \ \ \ \-\ \ "/>
    <numFmt numFmtId="187" formatCode="\ \ \ \ \ \ \ \-\ \ "/>
    <numFmt numFmtId="188" formatCode="0.0\ \ \ "/>
    <numFmt numFmtId="189" formatCode="\-\ \ \ \ \ \ \ "/>
    <numFmt numFmtId="190" formatCode="\-\ \ \ \ \ \ "/>
    <numFmt numFmtId="191" formatCode="\ \ \-\ \ \ \ \ \ "/>
    <numFmt numFmtId="192" formatCode="General\ \ \ \ \ "/>
    <numFmt numFmtId="193" formatCode="General\ \ \ \ \ \ \ \ \ \ \ \ \ \ \ "/>
    <numFmt numFmtId="194" formatCode="\ \ \ \ \ \ \ \ \ \ \ \ \ General"/>
    <numFmt numFmtId="195" formatCode="General\ \ \ \ \ \ \ \ "/>
    <numFmt numFmtId="196" formatCode="General\ \ \ \ \ \ \ \ \ \ \ \ \ \ \ \ \ \ "/>
    <numFmt numFmtId="197" formatCode="\ \ \ \ General\ \ \ \ \ \ \ \ \ \ \ \ \ \ \ \ \ \ "/>
    <numFmt numFmtId="198" formatCode="General\ \ \ \ \ \ \ \ \ \ \ \ \ \ \ \ "/>
    <numFmt numFmtId="199" formatCode="\ \ \ General\ \ \ \ \ \ \ \ \ \ \ \ \ \ \ \ "/>
    <numFmt numFmtId="200" formatCode="General\ \ \ \ \ \ \ \ \ \ \ \ \ "/>
    <numFmt numFmtId="201" formatCode="#,##0\ \ \ \ \ \ \ \ \ \ \ \ "/>
    <numFmt numFmtId="202" formatCode="General\ \ "/>
    <numFmt numFmtId="203" formatCode="#,##0\ \ \ \ \ \ \ "/>
  </numFmts>
  <fonts count="28">
    <font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1"/>
      <name val="MS Sans Serif"/>
      <family val="0"/>
    </font>
    <font>
      <sz val="12"/>
      <name val="Arial"/>
      <family val="0"/>
    </font>
    <font>
      <b/>
      <sz val="10"/>
      <name val="Times New Roman"/>
      <family val="1"/>
    </font>
    <font>
      <sz val="9.5"/>
      <name val="Times New Roman"/>
      <family val="1"/>
    </font>
    <font>
      <vertAlign val="superscript"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name val="MS Sans Serif"/>
      <family val="0"/>
    </font>
    <font>
      <b/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3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left" wrapText="1"/>
    </xf>
    <xf numFmtId="171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171" fontId="1" fillId="0" borderId="9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71" fontId="1" fillId="0" borderId="5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171" fontId="1" fillId="0" borderId="11" xfId="15" applyNumberFormat="1" applyFont="1" applyBorder="1" applyAlignment="1">
      <alignment horizontal="center"/>
    </xf>
    <xf numFmtId="171" fontId="1" fillId="0" borderId="13" xfId="15" applyNumberFormat="1" applyFont="1" applyBorder="1" applyAlignment="1">
      <alignment horizontal="center"/>
    </xf>
    <xf numFmtId="171" fontId="1" fillId="0" borderId="12" xfId="15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171" fontId="1" fillId="0" borderId="5" xfId="15" applyNumberFormat="1" applyFont="1" applyBorder="1" applyAlignment="1">
      <alignment horizontal="center"/>
    </xf>
    <xf numFmtId="171" fontId="1" fillId="0" borderId="6" xfId="15" applyNumberFormat="1" applyFont="1" applyBorder="1" applyAlignment="1">
      <alignment horizontal="center"/>
    </xf>
    <xf numFmtId="171" fontId="1" fillId="0" borderId="0" xfId="15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7" xfId="15" applyNumberFormat="1" applyFont="1" applyBorder="1" applyAlignment="1">
      <alignment horizontal="center"/>
    </xf>
    <xf numFmtId="171" fontId="1" fillId="0" borderId="10" xfId="15" applyNumberFormat="1" applyFont="1" applyBorder="1" applyAlignment="1">
      <alignment horizontal="center"/>
    </xf>
    <xf numFmtId="171" fontId="1" fillId="0" borderId="8" xfId="15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16" xfId="0" applyFont="1" applyBorder="1" applyAlignment="1">
      <alignment wrapText="1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178" fontId="3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1" fontId="1" fillId="0" borderId="3" xfId="0" applyNumberFormat="1" applyFont="1" applyBorder="1" applyAlignment="1">
      <alignment horizontal="center" wrapText="1"/>
    </xf>
    <xf numFmtId="165" fontId="1" fillId="0" borderId="17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171" fontId="1" fillId="0" borderId="1" xfId="0" applyNumberFormat="1" applyFont="1" applyBorder="1" applyAlignment="1">
      <alignment horizontal="center" wrapText="1"/>
    </xf>
    <xf numFmtId="165" fontId="1" fillId="0" borderId="18" xfId="0" applyNumberFormat="1" applyFont="1" applyBorder="1" applyAlignment="1">
      <alignment horizontal="center"/>
    </xf>
    <xf numFmtId="171" fontId="3" fillId="0" borderId="5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71" fontId="3" fillId="0" borderId="20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171" fontId="7" fillId="0" borderId="5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7" fillId="0" borderId="6" xfId="0" applyFont="1" applyBorder="1" applyAlignment="1">
      <alignment wrapText="1"/>
    </xf>
    <xf numFmtId="171" fontId="7" fillId="0" borderId="20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 indent="1"/>
    </xf>
    <xf numFmtId="0" fontId="4" fillId="0" borderId="8" xfId="0" applyFont="1" applyBorder="1" applyAlignment="1">
      <alignment wrapText="1"/>
    </xf>
    <xf numFmtId="171" fontId="3" fillId="0" borderId="21" xfId="0" applyNumberFormat="1" applyFont="1" applyBorder="1" applyAlignment="1">
      <alignment horizontal="right"/>
    </xf>
    <xf numFmtId="171" fontId="3" fillId="0" borderId="10" xfId="0" applyNumberFormat="1" applyFont="1" applyBorder="1" applyAlignment="1">
      <alignment horizontal="right"/>
    </xf>
    <xf numFmtId="171" fontId="3" fillId="0" borderId="21" xfId="15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2" fillId="0" borderId="0" xfId="0" applyFont="1" applyAlignment="1">
      <alignment/>
    </xf>
    <xf numFmtId="171" fontId="2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5" xfId="0" applyFont="1" applyBorder="1" applyAlignment="1">
      <alignment vertical="center"/>
    </xf>
    <xf numFmtId="174" fontId="1" fillId="0" borderId="22" xfId="0" applyNumberFormat="1" applyFont="1" applyBorder="1" applyAlignment="1">
      <alignment vertical="center"/>
    </xf>
    <xf numFmtId="180" fontId="1" fillId="0" borderId="22" xfId="0" applyNumberFormat="1" applyFont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4" fontId="1" fillId="0" borderId="23" xfId="0" applyNumberFormat="1" applyFont="1" applyBorder="1" applyAlignment="1">
      <alignment vertical="center"/>
    </xf>
    <xf numFmtId="180" fontId="1" fillId="0" borderId="23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80" fontId="1" fillId="0" borderId="24" xfId="0" applyNumberFormat="1" applyFont="1" applyBorder="1" applyAlignment="1">
      <alignment vertical="center"/>
    </xf>
    <xf numFmtId="174" fontId="1" fillId="0" borderId="25" xfId="0" applyNumberFormat="1" applyFont="1" applyBorder="1" applyAlignment="1">
      <alignment vertical="center"/>
    </xf>
    <xf numFmtId="180" fontId="1" fillId="0" borderId="25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80" fontId="1" fillId="0" borderId="22" xfId="0" applyNumberFormat="1" applyFont="1" applyFill="1" applyBorder="1" applyAlignment="1">
      <alignment horizontal="right" vertical="center"/>
    </xf>
    <xf numFmtId="180" fontId="1" fillId="0" borderId="22" xfId="0" applyNumberFormat="1" applyFont="1" applyBorder="1" applyAlignment="1">
      <alignment horizontal="right" vertical="center"/>
    </xf>
    <xf numFmtId="174" fontId="1" fillId="0" borderId="24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80" fontId="1" fillId="0" borderId="25" xfId="0" applyNumberFormat="1" applyFont="1" applyBorder="1" applyAlignment="1">
      <alignment horizontal="right" vertical="center"/>
    </xf>
    <xf numFmtId="167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180" fontId="1" fillId="0" borderId="6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6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0" fontId="1" fillId="0" borderId="9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80" fontId="1" fillId="0" borderId="4" xfId="0" applyNumberFormat="1" applyFont="1" applyBorder="1" applyAlignment="1">
      <alignment vertical="center"/>
    </xf>
    <xf numFmtId="180" fontId="1" fillId="0" borderId="16" xfId="0" applyNumberFormat="1" applyFont="1" applyBorder="1" applyAlignment="1">
      <alignment vertical="center"/>
    </xf>
    <xf numFmtId="0" fontId="1" fillId="0" borderId="22" xfId="0" applyFont="1" applyBorder="1" applyAlignment="1">
      <alignment horizontal="left" wrapText="1"/>
    </xf>
    <xf numFmtId="0" fontId="14" fillId="0" borderId="0" xfId="31" applyFont="1">
      <alignment/>
      <protection/>
    </xf>
    <xf numFmtId="0" fontId="13" fillId="0" borderId="0" xfId="31" applyFont="1">
      <alignment/>
      <protection/>
    </xf>
    <xf numFmtId="0" fontId="1" fillId="0" borderId="16" xfId="31" applyFont="1" applyBorder="1" applyAlignment="1">
      <alignment horizontal="centerContinuous" vertical="center"/>
      <protection/>
    </xf>
    <xf numFmtId="0" fontId="1" fillId="0" borderId="16" xfId="31" applyFont="1" applyBorder="1" applyAlignment="1">
      <alignment horizontal="centerContinuous"/>
      <protection/>
    </xf>
    <xf numFmtId="0" fontId="1" fillId="0" borderId="4" xfId="31" applyFont="1" applyBorder="1" applyAlignment="1">
      <alignment horizontal="centerContinuous"/>
      <protection/>
    </xf>
    <xf numFmtId="0" fontId="1" fillId="0" borderId="0" xfId="31" applyFont="1">
      <alignment/>
      <protection/>
    </xf>
    <xf numFmtId="0" fontId="1" fillId="0" borderId="3" xfId="31" applyFont="1" applyBorder="1" applyAlignment="1">
      <alignment horizontal="centerContinuous" vertical="center"/>
      <protection/>
    </xf>
    <xf numFmtId="0" fontId="1" fillId="0" borderId="8" xfId="31" applyFont="1" applyBorder="1" applyAlignment="1">
      <alignment horizontal="center" vertical="center"/>
      <protection/>
    </xf>
    <xf numFmtId="0" fontId="1" fillId="0" borderId="7" xfId="31" applyFont="1" applyBorder="1" applyAlignment="1">
      <alignment horizontal="centerContinuous" vertical="center"/>
      <protection/>
    </xf>
    <xf numFmtId="0" fontId="1" fillId="0" borderId="8" xfId="31" applyFont="1" applyBorder="1" applyAlignment="1">
      <alignment horizontal="centerContinuous"/>
      <protection/>
    </xf>
    <xf numFmtId="0" fontId="1" fillId="0" borderId="26" xfId="31" applyFont="1" applyBorder="1" applyAlignment="1">
      <alignment horizontal="centerContinuous" vertical="center"/>
      <protection/>
    </xf>
    <xf numFmtId="0" fontId="1" fillId="0" borderId="21" xfId="31" applyFont="1" applyBorder="1" applyAlignment="1">
      <alignment horizontal="centerContinuous" vertical="center"/>
      <protection/>
    </xf>
    <xf numFmtId="0" fontId="1" fillId="0" borderId="8" xfId="31" applyFont="1" applyBorder="1" applyAlignment="1">
      <alignment horizontal="centerContinuous" vertical="center"/>
      <protection/>
    </xf>
    <xf numFmtId="0" fontId="1" fillId="0" borderId="27" xfId="31" applyFont="1" applyBorder="1" applyAlignment="1">
      <alignment horizontal="center" vertical="center"/>
      <protection/>
    </xf>
    <xf numFmtId="0" fontId="1" fillId="0" borderId="5" xfId="31" applyFont="1" applyBorder="1" applyAlignment="1">
      <alignment vertical="center"/>
      <protection/>
    </xf>
    <xf numFmtId="168" fontId="1" fillId="0" borderId="22" xfId="31" applyNumberFormat="1" applyFont="1" applyBorder="1" applyAlignment="1">
      <alignment horizontal="center" vertical="center"/>
      <protection/>
    </xf>
    <xf numFmtId="168" fontId="1" fillId="0" borderId="28" xfId="31" applyNumberFormat="1" applyFont="1" applyBorder="1" applyAlignment="1">
      <alignment horizontal="center" vertical="center"/>
      <protection/>
    </xf>
    <xf numFmtId="168" fontId="1" fillId="0" borderId="6" xfId="31" applyNumberFormat="1" applyFont="1" applyBorder="1" applyAlignment="1">
      <alignment horizontal="center" vertical="center"/>
      <protection/>
    </xf>
    <xf numFmtId="168" fontId="1" fillId="0" borderId="20" xfId="31" applyNumberFormat="1" applyFont="1" applyBorder="1" applyAlignment="1">
      <alignment horizontal="center" vertical="center"/>
      <protection/>
    </xf>
    <xf numFmtId="183" fontId="1" fillId="0" borderId="20" xfId="31" applyNumberFormat="1" applyFont="1" applyBorder="1" applyAlignment="1">
      <alignment horizontal="center" vertical="center"/>
      <protection/>
    </xf>
    <xf numFmtId="183" fontId="1" fillId="0" borderId="6" xfId="31" applyNumberFormat="1" applyFont="1" applyBorder="1" applyAlignment="1" quotePrefix="1">
      <alignment horizontal="center" vertical="center"/>
      <protection/>
    </xf>
    <xf numFmtId="168" fontId="1" fillId="0" borderId="0" xfId="31" applyNumberFormat="1" applyFont="1">
      <alignment/>
      <protection/>
    </xf>
    <xf numFmtId="40" fontId="1" fillId="0" borderId="20" xfId="19" applyFont="1" applyBorder="1" applyAlignment="1">
      <alignment horizontal="center" vertical="center"/>
    </xf>
    <xf numFmtId="40" fontId="1" fillId="0" borderId="19" xfId="19" applyFont="1" applyBorder="1" applyAlignment="1">
      <alignment horizontal="center" vertical="center"/>
    </xf>
    <xf numFmtId="168" fontId="1" fillId="0" borderId="24" xfId="31" applyNumberFormat="1" applyFont="1" applyBorder="1" applyAlignment="1">
      <alignment horizontal="center" vertical="center"/>
      <protection/>
    </xf>
    <xf numFmtId="168" fontId="1" fillId="0" borderId="26" xfId="31" applyNumberFormat="1" applyFont="1" applyBorder="1" applyAlignment="1">
      <alignment horizontal="center" vertical="center"/>
      <protection/>
    </xf>
    <xf numFmtId="168" fontId="1" fillId="0" borderId="8" xfId="31" applyNumberFormat="1" applyFont="1" applyBorder="1" applyAlignment="1">
      <alignment horizontal="center" vertical="center"/>
      <protection/>
    </xf>
    <xf numFmtId="168" fontId="1" fillId="0" borderId="21" xfId="31" applyNumberFormat="1" applyFont="1" applyBorder="1" applyAlignment="1">
      <alignment horizontal="center" vertical="center"/>
      <protection/>
    </xf>
    <xf numFmtId="40" fontId="1" fillId="0" borderId="21" xfId="19" applyFont="1" applyBorder="1" applyAlignment="1">
      <alignment horizontal="center" vertical="center"/>
    </xf>
    <xf numFmtId="40" fontId="1" fillId="0" borderId="29" xfId="19" applyFont="1" applyBorder="1" applyAlignment="1">
      <alignment horizontal="center" vertical="center"/>
    </xf>
    <xf numFmtId="0" fontId="1" fillId="0" borderId="1" xfId="31" applyFont="1" applyBorder="1" applyAlignment="1">
      <alignment vertical="center"/>
      <protection/>
    </xf>
    <xf numFmtId="183" fontId="1" fillId="0" borderId="19" xfId="31" applyNumberFormat="1" applyFont="1" applyBorder="1" applyAlignment="1" quotePrefix="1">
      <alignment horizontal="center" vertical="center"/>
      <protection/>
    </xf>
    <xf numFmtId="0" fontId="1" fillId="0" borderId="7" xfId="31" applyFont="1" applyBorder="1" applyAlignment="1">
      <alignment vertical="center"/>
      <protection/>
    </xf>
    <xf numFmtId="168" fontId="1" fillId="0" borderId="25" xfId="31" applyNumberFormat="1" applyFont="1" applyBorder="1" applyAlignment="1">
      <alignment horizontal="center" vertical="center"/>
      <protection/>
    </xf>
    <xf numFmtId="168" fontId="1" fillId="0" borderId="30" xfId="31" applyNumberFormat="1" applyFont="1" applyBorder="1" applyAlignment="1">
      <alignment horizontal="center" vertical="center"/>
      <protection/>
    </xf>
    <xf numFmtId="168" fontId="1" fillId="0" borderId="4" xfId="31" applyNumberFormat="1" applyFont="1" applyBorder="1" applyAlignment="1">
      <alignment horizontal="center" vertical="center"/>
      <protection/>
    </xf>
    <xf numFmtId="168" fontId="1" fillId="0" borderId="27" xfId="31" applyNumberFormat="1" applyFont="1" applyBorder="1" applyAlignment="1">
      <alignment horizontal="center" vertical="center"/>
      <protection/>
    </xf>
    <xf numFmtId="183" fontId="1" fillId="0" borderId="8" xfId="31" applyNumberFormat="1" applyFont="1" applyBorder="1" applyAlignment="1" quotePrefix="1">
      <alignment horizontal="center" vertical="center"/>
      <protection/>
    </xf>
    <xf numFmtId="0" fontId="1" fillId="0" borderId="26" xfId="31" applyFont="1" applyBorder="1" applyAlignment="1">
      <alignment horizontal="center" vertical="center"/>
      <protection/>
    </xf>
    <xf numFmtId="183" fontId="1" fillId="0" borderId="28" xfId="31" applyNumberFormat="1" applyFont="1" applyBorder="1" applyAlignment="1" quotePrefix="1">
      <alignment horizontal="center" vertical="center"/>
      <protection/>
    </xf>
    <xf numFmtId="0" fontId="1" fillId="0" borderId="3" xfId="31" applyFont="1" applyBorder="1" applyAlignment="1" quotePrefix="1">
      <alignment horizontal="left" vertical="center"/>
      <protection/>
    </xf>
    <xf numFmtId="183" fontId="1" fillId="0" borderId="30" xfId="31" applyNumberFormat="1" applyFont="1" applyBorder="1" applyAlignment="1">
      <alignment horizontal="center" vertical="center"/>
      <protection/>
    </xf>
    <xf numFmtId="183" fontId="1" fillId="0" borderId="4" xfId="31" applyNumberFormat="1" applyFont="1" applyBorder="1" applyAlignment="1" quotePrefix="1">
      <alignment horizontal="center" vertical="center"/>
      <protection/>
    </xf>
    <xf numFmtId="0" fontId="14" fillId="0" borderId="0" xfId="32" applyFont="1" applyAlignment="1">
      <alignment/>
      <protection/>
    </xf>
    <xf numFmtId="0" fontId="14" fillId="0" borderId="0" xfId="32" applyFont="1" applyAlignment="1">
      <alignment horizontal="center"/>
      <protection/>
    </xf>
    <xf numFmtId="0" fontId="21" fillId="0" borderId="0" xfId="32" applyFont="1">
      <alignment/>
      <protection/>
    </xf>
    <xf numFmtId="0" fontId="17" fillId="0" borderId="0" xfId="32">
      <alignment/>
      <protection/>
    </xf>
    <xf numFmtId="0" fontId="13" fillId="0" borderId="0" xfId="32" applyFont="1" applyAlignment="1">
      <alignment/>
      <protection/>
    </xf>
    <xf numFmtId="0" fontId="13" fillId="0" borderId="0" xfId="32" applyFont="1" applyAlignment="1">
      <alignment horizontal="center"/>
      <protection/>
    </xf>
    <xf numFmtId="0" fontId="13" fillId="0" borderId="0" xfId="25" applyFont="1">
      <alignment/>
      <protection/>
    </xf>
    <xf numFmtId="0" fontId="1" fillId="0" borderId="3" xfId="32" applyFont="1" applyBorder="1" applyAlignment="1">
      <alignment horizontal="center" vertical="center" wrapText="1"/>
      <protection/>
    </xf>
    <xf numFmtId="0" fontId="1" fillId="0" borderId="4" xfId="32" applyFont="1" applyBorder="1" applyAlignment="1">
      <alignment horizontal="center" vertical="center" wrapText="1"/>
      <protection/>
    </xf>
    <xf numFmtId="0" fontId="13" fillId="0" borderId="0" xfId="25" applyFont="1" applyAlignment="1">
      <alignment vertical="center"/>
      <protection/>
    </xf>
    <xf numFmtId="0" fontId="5" fillId="0" borderId="0" xfId="32" applyFont="1">
      <alignment/>
      <protection/>
    </xf>
    <xf numFmtId="0" fontId="1" fillId="0" borderId="0" xfId="32" applyFont="1" applyAlignment="1">
      <alignment/>
      <protection/>
    </xf>
    <xf numFmtId="0" fontId="1" fillId="0" borderId="31" xfId="32" applyFont="1" applyBorder="1" applyAlignment="1">
      <alignment horizontal="center" vertical="center" wrapText="1"/>
      <protection/>
    </xf>
    <xf numFmtId="0" fontId="1" fillId="0" borderId="17" xfId="32" applyFont="1" applyBorder="1" applyAlignment="1">
      <alignment horizontal="center" vertical="center" wrapText="1"/>
      <protection/>
    </xf>
    <xf numFmtId="0" fontId="1" fillId="0" borderId="5" xfId="32" applyFont="1" applyBorder="1" applyAlignment="1">
      <alignment/>
      <protection/>
    </xf>
    <xf numFmtId="184" fontId="13" fillId="0" borderId="5" xfId="32" applyNumberFormat="1" applyFont="1" applyBorder="1" applyAlignment="1">
      <alignment horizontal="right"/>
      <protection/>
    </xf>
    <xf numFmtId="184" fontId="13" fillId="0" borderId="32" xfId="32" applyNumberFormat="1" applyFont="1" applyBorder="1" applyAlignment="1">
      <alignment horizontal="right"/>
      <protection/>
    </xf>
    <xf numFmtId="184" fontId="13" fillId="0" borderId="0" xfId="32" applyNumberFormat="1" applyFont="1" applyBorder="1" applyAlignment="1">
      <alignment horizontal="right"/>
      <protection/>
    </xf>
    <xf numFmtId="184" fontId="13" fillId="0" borderId="33" xfId="32" applyNumberFormat="1" applyFont="1" applyBorder="1" applyAlignment="1">
      <alignment horizontal="right"/>
      <protection/>
    </xf>
    <xf numFmtId="184" fontId="13" fillId="0" borderId="6" xfId="32" applyNumberFormat="1" applyFont="1" applyBorder="1" applyAlignment="1">
      <alignment horizontal="right"/>
      <protection/>
    </xf>
    <xf numFmtId="184" fontId="13" fillId="0" borderId="20" xfId="32" applyNumberFormat="1" applyFont="1" applyBorder="1" applyAlignment="1">
      <alignment horizontal="right"/>
      <protection/>
    </xf>
    <xf numFmtId="184" fontId="13" fillId="0" borderId="19" xfId="32" applyNumberFormat="1" applyFont="1" applyBorder="1" applyAlignment="1">
      <alignment horizontal="right"/>
      <protection/>
    </xf>
    <xf numFmtId="183" fontId="13" fillId="0" borderId="20" xfId="32" applyNumberFormat="1" applyFont="1" applyBorder="1" applyAlignment="1">
      <alignment horizontal="center"/>
      <protection/>
    </xf>
    <xf numFmtId="183" fontId="13" fillId="0" borderId="33" xfId="32" applyNumberFormat="1" applyFont="1" applyBorder="1" applyAlignment="1">
      <alignment horizontal="center"/>
      <protection/>
    </xf>
    <xf numFmtId="0" fontId="5" fillId="0" borderId="0" xfId="32" applyFont="1" applyAlignment="1">
      <alignment horizontal="center"/>
      <protection/>
    </xf>
    <xf numFmtId="183" fontId="13" fillId="0" borderId="19" xfId="32" applyNumberFormat="1" applyFont="1" applyBorder="1" applyAlignment="1">
      <alignment horizontal="center"/>
      <protection/>
    </xf>
    <xf numFmtId="184" fontId="13" fillId="0" borderId="20" xfId="32" applyNumberFormat="1" applyFont="1" applyBorder="1" applyAlignment="1">
      <alignment/>
      <protection/>
    </xf>
    <xf numFmtId="184" fontId="13" fillId="0" borderId="5" xfId="32" applyNumberFormat="1" applyFont="1" applyBorder="1" applyAlignment="1">
      <alignment/>
      <protection/>
    </xf>
    <xf numFmtId="184" fontId="13" fillId="0" borderId="33" xfId="32" applyNumberFormat="1" applyFont="1" applyBorder="1" applyAlignment="1">
      <alignment/>
      <protection/>
    </xf>
    <xf numFmtId="184" fontId="13" fillId="0" borderId="6" xfId="32" applyNumberFormat="1" applyFont="1" applyBorder="1" applyAlignment="1">
      <alignment/>
      <protection/>
    </xf>
    <xf numFmtId="0" fontId="1" fillId="0" borderId="1" xfId="32" applyFont="1" applyBorder="1" applyAlignment="1">
      <alignment/>
      <protection/>
    </xf>
    <xf numFmtId="184" fontId="13" fillId="0" borderId="1" xfId="32" applyNumberFormat="1" applyFont="1" applyBorder="1" applyAlignment="1">
      <alignment horizontal="right"/>
      <protection/>
    </xf>
    <xf numFmtId="184" fontId="13" fillId="0" borderId="9" xfId="32" applyNumberFormat="1" applyFont="1" applyBorder="1" applyAlignment="1">
      <alignment horizontal="right"/>
      <protection/>
    </xf>
    <xf numFmtId="184" fontId="13" fillId="0" borderId="2" xfId="32" applyNumberFormat="1" applyFont="1" applyBorder="1" applyAlignment="1">
      <alignment horizontal="right"/>
      <protection/>
    </xf>
    <xf numFmtId="184" fontId="13" fillId="0" borderId="7" xfId="32" applyNumberFormat="1" applyFont="1" applyBorder="1" applyAlignment="1">
      <alignment horizontal="right"/>
      <protection/>
    </xf>
    <xf numFmtId="184" fontId="13" fillId="0" borderId="34" xfId="32" applyNumberFormat="1" applyFont="1" applyBorder="1" applyAlignment="1">
      <alignment horizontal="right"/>
      <protection/>
    </xf>
    <xf numFmtId="184" fontId="13" fillId="0" borderId="10" xfId="32" applyNumberFormat="1" applyFont="1" applyBorder="1" applyAlignment="1">
      <alignment horizontal="right"/>
      <protection/>
    </xf>
    <xf numFmtId="183" fontId="13" fillId="0" borderId="7" xfId="32" applyNumberFormat="1" applyFont="1" applyBorder="1" applyAlignment="1">
      <alignment horizontal="center"/>
      <protection/>
    </xf>
    <xf numFmtId="183" fontId="13" fillId="0" borderId="34" xfId="32" applyNumberFormat="1" applyFont="1" applyBorder="1" applyAlignment="1">
      <alignment horizontal="center"/>
      <protection/>
    </xf>
    <xf numFmtId="183" fontId="13" fillId="0" borderId="0" xfId="32" applyNumberFormat="1" applyFont="1" applyBorder="1" applyAlignment="1">
      <alignment horizontal="center"/>
      <protection/>
    </xf>
    <xf numFmtId="184" fontId="13" fillId="0" borderId="8" xfId="32" applyNumberFormat="1" applyFont="1" applyBorder="1" applyAlignment="1">
      <alignment horizontal="right"/>
      <protection/>
    </xf>
    <xf numFmtId="0" fontId="1" fillId="0" borderId="3" xfId="32" applyFont="1" applyBorder="1" applyAlignment="1">
      <alignment/>
      <protection/>
    </xf>
    <xf numFmtId="184" fontId="13" fillId="0" borderId="3" xfId="32" applyNumberFormat="1" applyFont="1" applyBorder="1" applyAlignment="1">
      <alignment horizontal="right"/>
      <protection/>
    </xf>
    <xf numFmtId="184" fontId="13" fillId="0" borderId="31" xfId="32" applyNumberFormat="1" applyFont="1" applyBorder="1" applyAlignment="1">
      <alignment horizontal="right"/>
      <protection/>
    </xf>
    <xf numFmtId="184" fontId="13" fillId="0" borderId="4" xfId="32" applyNumberFormat="1" applyFont="1" applyBorder="1" applyAlignment="1">
      <alignment horizontal="right"/>
      <protection/>
    </xf>
    <xf numFmtId="184" fontId="13" fillId="0" borderId="16" xfId="32" applyNumberFormat="1" applyFont="1" applyBorder="1" applyAlignment="1">
      <alignment horizontal="right"/>
      <protection/>
    </xf>
    <xf numFmtId="0" fontId="0" fillId="0" borderId="0" xfId="32" applyFont="1">
      <alignment/>
      <protection/>
    </xf>
    <xf numFmtId="0" fontId="13" fillId="0" borderId="3" xfId="32" applyFont="1" applyBorder="1" applyAlignment="1">
      <alignment horizontal="center" vertical="center" wrapText="1"/>
      <protection/>
    </xf>
    <xf numFmtId="0" fontId="13" fillId="0" borderId="4" xfId="32" applyFont="1" applyBorder="1" applyAlignment="1">
      <alignment horizontal="center" vertical="center" wrapText="1"/>
      <protection/>
    </xf>
    <xf numFmtId="0" fontId="13" fillId="0" borderId="31" xfId="32" applyFont="1" applyBorder="1" applyAlignment="1">
      <alignment horizontal="center" vertical="center" wrapText="1"/>
      <protection/>
    </xf>
    <xf numFmtId="0" fontId="13" fillId="0" borderId="17" xfId="32" applyFont="1" applyBorder="1" applyAlignment="1">
      <alignment horizontal="center" vertical="center" wrapText="1"/>
      <protection/>
    </xf>
    <xf numFmtId="0" fontId="10" fillId="0" borderId="0" xfId="32" applyFont="1" applyAlignment="1">
      <alignment/>
      <protection/>
    </xf>
    <xf numFmtId="0" fontId="13" fillId="0" borderId="0" xfId="32" applyFont="1">
      <alignment/>
      <protection/>
    </xf>
    <xf numFmtId="0" fontId="13" fillId="0" borderId="0" xfId="32" applyFont="1" applyFill="1" applyAlignment="1">
      <alignment/>
      <protection/>
    </xf>
    <xf numFmtId="0" fontId="13" fillId="0" borderId="0" xfId="32" applyFont="1" applyFill="1" applyAlignment="1">
      <alignment horizontal="center" wrapText="1"/>
      <protection/>
    </xf>
    <xf numFmtId="0" fontId="13" fillId="0" borderId="0" xfId="32" applyFont="1" applyFill="1" applyAlignment="1">
      <alignment wrapText="1"/>
      <protection/>
    </xf>
    <xf numFmtId="0" fontId="13" fillId="0" borderId="0" xfId="32" applyFont="1" applyFill="1">
      <alignment/>
      <protection/>
    </xf>
    <xf numFmtId="0" fontId="14" fillId="0" borderId="0" xfId="34" applyFont="1" applyAlignment="1" quotePrefix="1">
      <alignment horizontal="left"/>
      <protection/>
    </xf>
    <xf numFmtId="0" fontId="13" fillId="0" borderId="0" xfId="34" applyFont="1">
      <alignment/>
      <protection/>
    </xf>
    <xf numFmtId="0" fontId="22" fillId="0" borderId="0" xfId="34" applyFont="1" applyAlignment="1">
      <alignment horizontal="left"/>
      <protection/>
    </xf>
    <xf numFmtId="0" fontId="22" fillId="0" borderId="0" xfId="34" applyFont="1" applyAlignment="1">
      <alignment horizontal="centerContinuous"/>
      <protection/>
    </xf>
    <xf numFmtId="0" fontId="1" fillId="0" borderId="3" xfId="34" applyFont="1" applyBorder="1" applyAlignment="1">
      <alignment horizontal="centerContinuous" vertical="center"/>
      <protection/>
    </xf>
    <xf numFmtId="0" fontId="1" fillId="0" borderId="4" xfId="34" applyFont="1" applyBorder="1" applyAlignment="1">
      <alignment horizontal="centerContinuous" vertical="center"/>
      <protection/>
    </xf>
    <xf numFmtId="0" fontId="1" fillId="0" borderId="16" xfId="34" applyFont="1" applyBorder="1" applyAlignment="1">
      <alignment horizontal="centerContinuous" vertical="center"/>
      <protection/>
    </xf>
    <xf numFmtId="0" fontId="1" fillId="0" borderId="0" xfId="34" applyFont="1">
      <alignment/>
      <protection/>
    </xf>
    <xf numFmtId="0" fontId="1" fillId="0" borderId="30" xfId="34" applyFont="1" applyBorder="1" applyAlignment="1">
      <alignment horizontal="centerContinuous" vertical="center"/>
      <protection/>
    </xf>
    <xf numFmtId="0" fontId="1" fillId="0" borderId="17" xfId="34" applyFont="1" applyBorder="1" applyAlignment="1">
      <alignment horizontal="center" vertical="center" wrapText="1"/>
      <protection/>
    </xf>
    <xf numFmtId="0" fontId="1" fillId="0" borderId="23" xfId="34" applyFont="1" applyBorder="1" applyAlignment="1">
      <alignment vertical="center"/>
      <protection/>
    </xf>
    <xf numFmtId="183" fontId="1" fillId="0" borderId="35" xfId="34" applyNumberFormat="1" applyFont="1" applyBorder="1" applyAlignment="1">
      <alignment horizontal="right" vertical="center"/>
      <protection/>
    </xf>
    <xf numFmtId="168" fontId="1" fillId="0" borderId="18" xfId="34" applyNumberFormat="1" applyFont="1" applyBorder="1" applyAlignment="1">
      <alignment horizontal="right" vertical="center"/>
      <protection/>
    </xf>
    <xf numFmtId="183" fontId="1" fillId="0" borderId="2" xfId="34" applyNumberFormat="1" applyFont="1" applyBorder="1" applyAlignment="1">
      <alignment horizontal="right" vertical="center"/>
      <protection/>
    </xf>
    <xf numFmtId="0" fontId="1" fillId="0" borderId="22" xfId="34" applyFont="1" applyBorder="1" applyAlignment="1">
      <alignment vertical="center"/>
      <protection/>
    </xf>
    <xf numFmtId="183" fontId="1" fillId="0" borderId="28" xfId="34" applyNumberFormat="1" applyFont="1" applyBorder="1" applyAlignment="1">
      <alignment horizontal="right" vertical="center"/>
      <protection/>
    </xf>
    <xf numFmtId="168" fontId="1" fillId="0" borderId="19" xfId="34" applyNumberFormat="1" applyFont="1" applyBorder="1" applyAlignment="1">
      <alignment horizontal="right" vertical="center"/>
      <protection/>
    </xf>
    <xf numFmtId="183" fontId="1" fillId="0" borderId="6" xfId="34" applyNumberFormat="1" applyFont="1" applyBorder="1" applyAlignment="1">
      <alignment horizontal="right" vertical="center"/>
      <protection/>
    </xf>
    <xf numFmtId="183" fontId="1" fillId="0" borderId="18" xfId="34" applyNumberFormat="1" applyFont="1" applyBorder="1" applyAlignment="1">
      <alignment horizontal="right" vertical="center"/>
      <protection/>
    </xf>
    <xf numFmtId="0" fontId="1" fillId="0" borderId="25" xfId="34" applyFont="1" applyBorder="1" applyAlignment="1">
      <alignment vertical="center"/>
      <protection/>
    </xf>
    <xf numFmtId="183" fontId="1" fillId="0" borderId="30" xfId="34" applyNumberFormat="1" applyFont="1" applyBorder="1" applyAlignment="1">
      <alignment horizontal="right" vertical="center"/>
      <protection/>
    </xf>
    <xf numFmtId="183" fontId="1" fillId="0" borderId="17" xfId="34" applyNumberFormat="1" applyFont="1" applyBorder="1" applyAlignment="1">
      <alignment horizontal="right" vertical="center"/>
      <protection/>
    </xf>
    <xf numFmtId="183" fontId="1" fillId="0" borderId="4" xfId="34" applyNumberFormat="1" applyFont="1" applyBorder="1" applyAlignment="1">
      <alignment horizontal="right" vertical="center"/>
      <protection/>
    </xf>
    <xf numFmtId="0" fontId="1" fillId="0" borderId="0" xfId="34" applyFont="1" applyBorder="1" applyAlignment="1">
      <alignment vertical="center"/>
      <protection/>
    </xf>
    <xf numFmtId="183" fontId="1" fillId="0" borderId="0" xfId="34" applyNumberFormat="1" applyFont="1" applyBorder="1" applyAlignment="1">
      <alignment horizontal="right" vertical="center"/>
      <protection/>
    </xf>
    <xf numFmtId="168" fontId="1" fillId="0" borderId="0" xfId="34" applyNumberFormat="1" applyFont="1" applyBorder="1" applyAlignment="1">
      <alignment horizontal="right" vertical="center"/>
      <protection/>
    </xf>
    <xf numFmtId="0" fontId="14" fillId="0" borderId="0" xfId="34" applyFont="1" applyBorder="1" applyAlignment="1" quotePrefix="1">
      <alignment horizontal="left"/>
      <protection/>
    </xf>
    <xf numFmtId="0" fontId="3" fillId="0" borderId="0" xfId="34" applyFont="1" applyAlignment="1">
      <alignment horizontal="left"/>
      <protection/>
    </xf>
    <xf numFmtId="0" fontId="1" fillId="0" borderId="9" xfId="34" applyFont="1" applyBorder="1" applyAlignment="1">
      <alignment horizontal="centerContinuous" vertical="center"/>
      <protection/>
    </xf>
    <xf numFmtId="0" fontId="1" fillId="0" borderId="2" xfId="34" applyFont="1" applyBorder="1" applyAlignment="1">
      <alignment horizontal="centerContinuous" vertical="center"/>
      <protection/>
    </xf>
    <xf numFmtId="0" fontId="1" fillId="0" borderId="17" xfId="34" applyFont="1" applyBorder="1" applyAlignment="1">
      <alignment horizontal="centerContinuous" vertical="center"/>
      <protection/>
    </xf>
    <xf numFmtId="183" fontId="1" fillId="0" borderId="9" xfId="34" applyNumberFormat="1" applyFont="1" applyBorder="1" applyAlignment="1">
      <alignment horizontal="right" vertical="center"/>
      <protection/>
    </xf>
    <xf numFmtId="183" fontId="1" fillId="0" borderId="16" xfId="34" applyNumberFormat="1" applyFont="1" applyBorder="1" applyAlignment="1">
      <alignment horizontal="right" vertical="center"/>
      <protection/>
    </xf>
    <xf numFmtId="0" fontId="13" fillId="0" borderId="0" xfId="34" applyFont="1">
      <alignment/>
      <protection/>
    </xf>
    <xf numFmtId="0" fontId="14" fillId="0" borderId="0" xfId="35" applyFont="1" applyAlignment="1" quotePrefix="1">
      <alignment horizontal="left"/>
      <protection/>
    </xf>
    <xf numFmtId="0" fontId="13" fillId="0" borderId="0" xfId="35" applyFont="1">
      <alignment/>
      <protection/>
    </xf>
    <xf numFmtId="0" fontId="1" fillId="0" borderId="0" xfId="35" applyFont="1">
      <alignment/>
      <protection/>
    </xf>
    <xf numFmtId="0" fontId="1" fillId="0" borderId="27" xfId="35" applyFont="1" applyBorder="1" applyAlignment="1">
      <alignment horizontal="center"/>
      <protection/>
    </xf>
    <xf numFmtId="0" fontId="1" fillId="0" borderId="31" xfId="35" applyFont="1" applyBorder="1" applyAlignment="1">
      <alignment horizontal="center"/>
      <protection/>
    </xf>
    <xf numFmtId="0" fontId="1" fillId="0" borderId="8" xfId="35" applyFont="1" applyBorder="1" applyAlignment="1">
      <alignment horizontal="center"/>
      <protection/>
    </xf>
    <xf numFmtId="0" fontId="3" fillId="0" borderId="5" xfId="35" applyFont="1" applyBorder="1" applyAlignment="1">
      <alignment/>
      <protection/>
    </xf>
    <xf numFmtId="0" fontId="1" fillId="0" borderId="0" xfId="35" applyFont="1" applyBorder="1">
      <alignment/>
      <protection/>
    </xf>
    <xf numFmtId="0" fontId="1" fillId="0" borderId="16" xfId="35" applyFont="1" applyBorder="1">
      <alignment/>
      <protection/>
    </xf>
    <xf numFmtId="0" fontId="1" fillId="0" borderId="4" xfId="35" applyFont="1" applyBorder="1">
      <alignment/>
      <protection/>
    </xf>
    <xf numFmtId="0" fontId="1" fillId="0" borderId="1" xfId="35" applyFont="1" applyBorder="1" applyAlignment="1">
      <alignment horizontal="center"/>
      <protection/>
    </xf>
    <xf numFmtId="0" fontId="3" fillId="0" borderId="9" xfId="35" applyFont="1" applyBorder="1" applyAlignment="1">
      <alignment horizontal="center"/>
      <protection/>
    </xf>
    <xf numFmtId="0" fontId="3" fillId="0" borderId="2" xfId="35" applyFont="1" applyBorder="1" applyAlignment="1">
      <alignment/>
      <protection/>
    </xf>
    <xf numFmtId="3" fontId="1" fillId="0" borderId="36" xfId="35" applyNumberFormat="1" applyFont="1" applyBorder="1" applyAlignment="1">
      <alignment/>
      <protection/>
    </xf>
    <xf numFmtId="3" fontId="1" fillId="0" borderId="32" xfId="35" applyNumberFormat="1" applyFont="1" applyBorder="1" applyAlignment="1">
      <alignment/>
      <protection/>
    </xf>
    <xf numFmtId="3" fontId="1" fillId="0" borderId="18" xfId="35" applyNumberFormat="1" applyFont="1" applyBorder="1" applyAlignment="1">
      <alignment/>
      <protection/>
    </xf>
    <xf numFmtId="0" fontId="1" fillId="0" borderId="0" xfId="35" applyFont="1" applyAlignment="1">
      <alignment/>
      <protection/>
    </xf>
    <xf numFmtId="0" fontId="1" fillId="0" borderId="5" xfId="35" applyFont="1" applyBorder="1" applyAlignment="1">
      <alignment horizontal="center"/>
      <protection/>
    </xf>
    <xf numFmtId="0" fontId="3" fillId="0" borderId="0" xfId="35" applyFont="1" applyBorder="1" applyAlignment="1">
      <alignment horizontal="center"/>
      <protection/>
    </xf>
    <xf numFmtId="0" fontId="1" fillId="0" borderId="6" xfId="35" applyFont="1" applyBorder="1" applyAlignment="1">
      <alignment/>
      <protection/>
    </xf>
    <xf numFmtId="3" fontId="1" fillId="0" borderId="20" xfId="35" applyNumberFormat="1" applyFont="1" applyBorder="1" applyAlignment="1">
      <alignment/>
      <protection/>
    </xf>
    <xf numFmtId="3" fontId="1" fillId="0" borderId="33" xfId="35" applyNumberFormat="1" applyFont="1" applyBorder="1" applyAlignment="1">
      <alignment/>
      <protection/>
    </xf>
    <xf numFmtId="3" fontId="1" fillId="0" borderId="19" xfId="35" applyNumberFormat="1" applyFont="1" applyBorder="1" applyAlignment="1">
      <alignment/>
      <protection/>
    </xf>
    <xf numFmtId="0" fontId="3" fillId="0" borderId="6" xfId="35" applyFont="1" applyBorder="1" applyAlignment="1">
      <alignment horizontal="center"/>
      <protection/>
    </xf>
    <xf numFmtId="0" fontId="3" fillId="0" borderId="3" xfId="35" applyFont="1" applyBorder="1" applyAlignment="1">
      <alignment horizontal="centerContinuous"/>
      <protection/>
    </xf>
    <xf numFmtId="0" fontId="1" fillId="0" borderId="16" xfId="35" applyFont="1" applyBorder="1" applyAlignment="1">
      <alignment horizontal="centerContinuous"/>
      <protection/>
    </xf>
    <xf numFmtId="0" fontId="1" fillId="0" borderId="4" xfId="35" applyFont="1" applyBorder="1" applyAlignment="1">
      <alignment horizontal="centerContinuous"/>
      <protection/>
    </xf>
    <xf numFmtId="3" fontId="1" fillId="0" borderId="27" xfId="35" applyNumberFormat="1" applyFont="1" applyBorder="1" applyAlignment="1">
      <alignment/>
      <protection/>
    </xf>
    <xf numFmtId="3" fontId="1" fillId="0" borderId="31" xfId="35" applyNumberFormat="1" applyFont="1" applyBorder="1" applyAlignment="1">
      <alignment/>
      <protection/>
    </xf>
    <xf numFmtId="3" fontId="1" fillId="0" borderId="17" xfId="35" applyNumberFormat="1" applyFont="1" applyBorder="1" applyAlignment="1">
      <alignment/>
      <protection/>
    </xf>
    <xf numFmtId="0" fontId="1" fillId="0" borderId="9" xfId="35" applyFont="1" applyBorder="1" applyAlignment="1">
      <alignment/>
      <protection/>
    </xf>
    <xf numFmtId="0" fontId="1" fillId="0" borderId="2" xfId="35" applyFont="1" applyBorder="1" applyAlignment="1">
      <alignment/>
      <protection/>
    </xf>
    <xf numFmtId="0" fontId="1" fillId="0" borderId="9" xfId="35" applyFont="1" applyBorder="1" applyAlignment="1">
      <alignment horizontal="centerContinuous"/>
      <protection/>
    </xf>
    <xf numFmtId="0" fontId="1" fillId="0" borderId="16" xfId="35" applyFont="1" applyBorder="1" applyAlignment="1">
      <alignment/>
      <protection/>
    </xf>
    <xf numFmtId="0" fontId="1" fillId="0" borderId="8" xfId="35" applyFont="1" applyBorder="1" applyAlignment="1">
      <alignment/>
      <protection/>
    </xf>
    <xf numFmtId="0" fontId="3" fillId="0" borderId="7" xfId="35" applyFont="1" applyBorder="1" applyAlignment="1">
      <alignment/>
      <protection/>
    </xf>
    <xf numFmtId="3" fontId="1" fillId="0" borderId="16" xfId="35" applyNumberFormat="1" applyFont="1" applyBorder="1" applyAlignment="1">
      <alignment horizontal="right"/>
      <protection/>
    </xf>
    <xf numFmtId="0" fontId="1" fillId="0" borderId="4" xfId="35" applyFont="1" applyBorder="1" applyAlignment="1">
      <alignment/>
      <protection/>
    </xf>
    <xf numFmtId="0" fontId="3" fillId="0" borderId="4" xfId="35" applyFont="1" applyBorder="1" applyAlignment="1">
      <alignment horizontal="centerContinuous"/>
      <protection/>
    </xf>
    <xf numFmtId="0" fontId="14" fillId="0" borderId="6" xfId="36" applyFont="1" applyBorder="1" applyAlignment="1" quotePrefix="1">
      <alignment horizontal="left"/>
      <protection/>
    </xf>
    <xf numFmtId="0" fontId="13" fillId="0" borderId="0" xfId="36" applyFont="1">
      <alignment/>
      <protection/>
    </xf>
    <xf numFmtId="0" fontId="14" fillId="0" borderId="0" xfId="36" applyFont="1" applyAlignment="1">
      <alignment/>
      <protection/>
    </xf>
    <xf numFmtId="0" fontId="1" fillId="0" borderId="0" xfId="36" applyFont="1" applyAlignment="1">
      <alignment/>
      <protection/>
    </xf>
    <xf numFmtId="0" fontId="1" fillId="0" borderId="16" xfId="36" applyFont="1" applyBorder="1" applyAlignment="1">
      <alignment horizontal="centerContinuous" vertical="center"/>
      <protection/>
    </xf>
    <xf numFmtId="0" fontId="1" fillId="0" borderId="4" xfId="36" applyFont="1" applyBorder="1" applyAlignment="1">
      <alignment horizontal="centerContinuous" vertical="center"/>
      <protection/>
    </xf>
    <xf numFmtId="0" fontId="1" fillId="0" borderId="26" xfId="36" applyFont="1" applyBorder="1" applyAlignment="1">
      <alignment horizontal="centerContinuous" vertical="center"/>
      <protection/>
    </xf>
    <xf numFmtId="0" fontId="1" fillId="0" borderId="8" xfId="36" applyFont="1" applyBorder="1" applyAlignment="1">
      <alignment horizontal="centerContinuous" vertical="center"/>
      <protection/>
    </xf>
    <xf numFmtId="0" fontId="1" fillId="0" borderId="27" xfId="36" applyFont="1" applyBorder="1" applyAlignment="1">
      <alignment horizontal="center"/>
      <protection/>
    </xf>
    <xf numFmtId="0" fontId="1" fillId="0" borderId="31" xfId="36" applyFont="1" applyBorder="1" applyAlignment="1">
      <alignment horizontal="center"/>
      <protection/>
    </xf>
    <xf numFmtId="0" fontId="1" fillId="0" borderId="8" xfId="36" applyFont="1" applyBorder="1" applyAlignment="1">
      <alignment horizontal="center"/>
      <protection/>
    </xf>
    <xf numFmtId="0" fontId="3" fillId="0" borderId="5" xfId="36" applyFont="1" applyBorder="1" applyAlignment="1">
      <alignment/>
      <protection/>
    </xf>
    <xf numFmtId="0" fontId="1" fillId="0" borderId="0" xfId="36" applyFont="1" applyBorder="1">
      <alignment/>
      <protection/>
    </xf>
    <xf numFmtId="183" fontId="1" fillId="0" borderId="16" xfId="36" applyNumberFormat="1" applyFont="1" applyBorder="1" applyAlignment="1">
      <alignment horizontal="right"/>
      <protection/>
    </xf>
    <xf numFmtId="183" fontId="1" fillId="0" borderId="0" xfId="36" applyNumberFormat="1" applyFont="1" applyBorder="1" applyAlignment="1">
      <alignment horizontal="right"/>
      <protection/>
    </xf>
    <xf numFmtId="0" fontId="1" fillId="0" borderId="16" xfId="36" applyFont="1" applyBorder="1">
      <alignment/>
      <protection/>
    </xf>
    <xf numFmtId="0" fontId="1" fillId="0" borderId="0" xfId="36" applyFont="1">
      <alignment/>
      <protection/>
    </xf>
    <xf numFmtId="0" fontId="1" fillId="0" borderId="4" xfId="36" applyFont="1" applyBorder="1">
      <alignment/>
      <protection/>
    </xf>
    <xf numFmtId="0" fontId="1" fillId="0" borderId="1" xfId="36" applyFont="1" applyBorder="1" applyAlignment="1">
      <alignment horizontal="center" vertical="center"/>
      <protection/>
    </xf>
    <xf numFmtId="0" fontId="1" fillId="0" borderId="9" xfId="36" applyFont="1" applyBorder="1">
      <alignment/>
      <protection/>
    </xf>
    <xf numFmtId="0" fontId="3" fillId="0" borderId="2" xfId="36" applyFont="1" applyBorder="1" applyAlignment="1">
      <alignment horizontal="left" vertical="center"/>
      <protection/>
    </xf>
    <xf numFmtId="183" fontId="1" fillId="0" borderId="35" xfId="36" applyNumberFormat="1" applyFont="1" applyBorder="1" applyAlignment="1">
      <alignment horizontal="right" vertical="center"/>
      <protection/>
    </xf>
    <xf numFmtId="183" fontId="1" fillId="0" borderId="32" xfId="36" applyNumberFormat="1" applyFont="1" applyBorder="1" applyAlignment="1">
      <alignment horizontal="right" vertical="center"/>
      <protection/>
    </xf>
    <xf numFmtId="183" fontId="1" fillId="0" borderId="2" xfId="36" applyNumberFormat="1" applyFont="1" applyBorder="1" applyAlignment="1">
      <alignment horizontal="right" vertical="center"/>
      <protection/>
    </xf>
    <xf numFmtId="3" fontId="1" fillId="0" borderId="36" xfId="36" applyNumberFormat="1" applyFont="1" applyBorder="1" applyAlignment="1">
      <alignment horizontal="right" vertical="center"/>
      <protection/>
    </xf>
    <xf numFmtId="3" fontId="1" fillId="0" borderId="32" xfId="36" applyNumberFormat="1" applyFont="1" applyBorder="1" applyAlignment="1">
      <alignment horizontal="right" vertical="center"/>
      <protection/>
    </xf>
    <xf numFmtId="3" fontId="1" fillId="0" borderId="18" xfId="36" applyNumberFormat="1" applyFont="1" applyBorder="1" applyAlignment="1">
      <alignment horizontal="right" vertical="center"/>
      <protection/>
    </xf>
    <xf numFmtId="0" fontId="1" fillId="0" borderId="5" xfId="36" applyFont="1" applyBorder="1" applyAlignment="1">
      <alignment horizontal="center" vertical="center"/>
      <protection/>
    </xf>
    <xf numFmtId="0" fontId="3" fillId="0" borderId="6" xfId="36" applyFont="1" applyBorder="1" applyAlignment="1">
      <alignment horizontal="left" vertical="center"/>
      <protection/>
    </xf>
    <xf numFmtId="183" fontId="1" fillId="0" borderId="20" xfId="36" applyNumberFormat="1" applyFont="1" applyBorder="1" applyAlignment="1">
      <alignment horizontal="right" vertical="center"/>
      <protection/>
    </xf>
    <xf numFmtId="183" fontId="1" fillId="0" borderId="28" xfId="36" applyNumberFormat="1" applyFont="1" applyBorder="1" applyAlignment="1">
      <alignment horizontal="right" vertical="center"/>
      <protection/>
    </xf>
    <xf numFmtId="183" fontId="1" fillId="0" borderId="6" xfId="36" applyNumberFormat="1" applyFont="1" applyBorder="1" applyAlignment="1">
      <alignment horizontal="right" vertical="center"/>
      <protection/>
    </xf>
    <xf numFmtId="3" fontId="1" fillId="0" borderId="20" xfId="36" applyNumberFormat="1" applyFont="1" applyBorder="1" applyAlignment="1">
      <alignment horizontal="right" vertical="center"/>
      <protection/>
    </xf>
    <xf numFmtId="3" fontId="1" fillId="0" borderId="33" xfId="36" applyNumberFormat="1" applyFont="1" applyBorder="1" applyAlignment="1">
      <alignment horizontal="right" vertical="center"/>
      <protection/>
    </xf>
    <xf numFmtId="3" fontId="1" fillId="0" borderId="19" xfId="36" applyNumberFormat="1" applyFont="1" applyBorder="1" applyAlignment="1">
      <alignment horizontal="right" vertical="center"/>
      <protection/>
    </xf>
    <xf numFmtId="0" fontId="3" fillId="0" borderId="0" xfId="36" applyFont="1" applyBorder="1" applyAlignment="1">
      <alignment horizontal="center" vertical="center"/>
      <protection/>
    </xf>
    <xf numFmtId="0" fontId="3" fillId="0" borderId="6" xfId="36" applyFont="1" applyBorder="1" applyAlignment="1">
      <alignment horizontal="left" vertical="center"/>
      <protection/>
    </xf>
    <xf numFmtId="183" fontId="1" fillId="0" borderId="34" xfId="36" applyNumberFormat="1" applyFont="1" applyBorder="1" applyAlignment="1">
      <alignment horizontal="right" vertical="center"/>
      <protection/>
    </xf>
    <xf numFmtId="0" fontId="3" fillId="0" borderId="3" xfId="36" applyFont="1" applyBorder="1" applyAlignment="1">
      <alignment horizontal="centerContinuous" vertical="center"/>
      <protection/>
    </xf>
    <xf numFmtId="0" fontId="3" fillId="0" borderId="16" xfId="36" applyFont="1" applyBorder="1" applyAlignment="1">
      <alignment horizontal="centerContinuous" vertical="center"/>
      <protection/>
    </xf>
    <xf numFmtId="0" fontId="3" fillId="0" borderId="4" xfId="36" applyFont="1" applyBorder="1" applyAlignment="1">
      <alignment horizontal="centerContinuous" vertical="center"/>
      <protection/>
    </xf>
    <xf numFmtId="183" fontId="1" fillId="0" borderId="30" xfId="36" applyNumberFormat="1" applyFont="1" applyBorder="1" applyAlignment="1">
      <alignment horizontal="right" vertical="center"/>
      <protection/>
    </xf>
    <xf numFmtId="183" fontId="1" fillId="0" borderId="4" xfId="36" applyNumberFormat="1" applyFont="1" applyBorder="1" applyAlignment="1">
      <alignment horizontal="right" vertical="center"/>
      <protection/>
    </xf>
    <xf numFmtId="3" fontId="1" fillId="0" borderId="27" xfId="36" applyNumberFormat="1" applyFont="1" applyBorder="1" applyAlignment="1">
      <alignment horizontal="right" vertical="center"/>
      <protection/>
    </xf>
    <xf numFmtId="3" fontId="1" fillId="0" borderId="31" xfId="36" applyNumberFormat="1" applyFont="1" applyBorder="1" applyAlignment="1">
      <alignment horizontal="right" vertical="center"/>
      <protection/>
    </xf>
    <xf numFmtId="3" fontId="1" fillId="0" borderId="17" xfId="36" applyNumberFormat="1" applyFont="1" applyBorder="1" applyAlignment="1">
      <alignment horizontal="right" vertical="center"/>
      <protection/>
    </xf>
    <xf numFmtId="0" fontId="3" fillId="0" borderId="1" xfId="36" applyFont="1" applyBorder="1" applyAlignment="1">
      <alignment/>
      <protection/>
    </xf>
    <xf numFmtId="0" fontId="1" fillId="0" borderId="2" xfId="36" applyFont="1" applyBorder="1">
      <alignment/>
      <protection/>
    </xf>
    <xf numFmtId="0" fontId="1" fillId="0" borderId="9" xfId="36" applyFont="1" applyBorder="1" applyAlignment="1">
      <alignment horizontal="centerContinuous" vertical="center"/>
      <protection/>
    </xf>
    <xf numFmtId="0" fontId="1" fillId="0" borderId="0" xfId="36" applyFont="1" applyBorder="1" applyAlignment="1">
      <alignment horizontal="centerContinuous" vertical="center"/>
      <protection/>
    </xf>
    <xf numFmtId="0" fontId="1" fillId="0" borderId="16" xfId="36" applyFont="1" applyBorder="1" applyAlignment="1">
      <alignment/>
      <protection/>
    </xf>
    <xf numFmtId="0" fontId="1" fillId="0" borderId="0" xfId="36" applyFont="1" applyAlignment="1">
      <alignment/>
      <protection/>
    </xf>
    <xf numFmtId="0" fontId="1" fillId="0" borderId="4" xfId="36" applyFont="1" applyBorder="1" applyAlignment="1">
      <alignment/>
      <protection/>
    </xf>
    <xf numFmtId="0" fontId="1" fillId="0" borderId="7" xfId="36" applyFont="1" applyBorder="1" applyAlignment="1">
      <alignment horizontal="center" vertical="center"/>
      <protection/>
    </xf>
    <xf numFmtId="0" fontId="3" fillId="0" borderId="10" xfId="36" applyFont="1" applyBorder="1" applyAlignment="1">
      <alignment horizontal="center" vertical="center"/>
      <protection/>
    </xf>
    <xf numFmtId="0" fontId="3" fillId="0" borderId="3" xfId="36" applyFont="1" applyBorder="1" applyAlignment="1">
      <alignment/>
      <protection/>
    </xf>
    <xf numFmtId="183" fontId="1" fillId="0" borderId="33" xfId="36" applyNumberFormat="1" applyFont="1" applyBorder="1" applyAlignment="1">
      <alignment horizontal="right" vertical="center"/>
      <protection/>
    </xf>
    <xf numFmtId="183" fontId="1" fillId="0" borderId="18" xfId="36" applyNumberFormat="1" applyFont="1" applyBorder="1" applyAlignment="1">
      <alignment horizontal="right" vertical="center"/>
      <protection/>
    </xf>
    <xf numFmtId="183" fontId="1" fillId="0" borderId="19" xfId="36" applyNumberFormat="1" applyFont="1" applyBorder="1" applyAlignment="1">
      <alignment horizontal="right" vertical="center"/>
      <protection/>
    </xf>
    <xf numFmtId="183" fontId="1" fillId="0" borderId="31" xfId="36" applyNumberFormat="1" applyFont="1" applyBorder="1" applyAlignment="1">
      <alignment horizontal="right" vertical="center"/>
      <protection/>
    </xf>
    <xf numFmtId="183" fontId="1" fillId="0" borderId="17" xfId="36" applyNumberFormat="1" applyFont="1" applyBorder="1" applyAlignment="1">
      <alignment horizontal="right" vertical="center"/>
      <protection/>
    </xf>
    <xf numFmtId="0" fontId="14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textRotation="90" wrapText="1"/>
    </xf>
    <xf numFmtId="0" fontId="13" fillId="0" borderId="4" xfId="0" applyFont="1" applyBorder="1" applyAlignment="1">
      <alignment horizontal="center" vertical="center" textRotation="90"/>
    </xf>
    <xf numFmtId="0" fontId="13" fillId="0" borderId="30" xfId="0" applyFont="1" applyBorder="1" applyAlignment="1">
      <alignment horizontal="center" textRotation="90"/>
    </xf>
    <xf numFmtId="170" fontId="13" fillId="0" borderId="30" xfId="0" applyNumberFormat="1" applyFont="1" applyBorder="1" applyAlignment="1">
      <alignment horizontal="center" textRotation="90"/>
    </xf>
    <xf numFmtId="0" fontId="13" fillId="0" borderId="4" xfId="0" applyFont="1" applyBorder="1" applyAlignment="1">
      <alignment horizontal="left" vertical="center" textRotation="90"/>
    </xf>
    <xf numFmtId="0" fontId="13" fillId="0" borderId="4" xfId="0" applyFont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9" fontId="1" fillId="0" borderId="23" xfId="0" applyNumberFormat="1" applyFont="1" applyBorder="1" applyAlignment="1">
      <alignment vertical="center"/>
    </xf>
    <xf numFmtId="169" fontId="1" fillId="0" borderId="2" xfId="0" applyNumberFormat="1" applyFont="1" applyBorder="1" applyAlignment="1">
      <alignment vertical="center"/>
    </xf>
    <xf numFmtId="169" fontId="1" fillId="0" borderId="2" xfId="0" applyNumberFormat="1" applyFont="1" applyBorder="1" applyAlignment="1">
      <alignment horizontal="right" vertical="center"/>
    </xf>
    <xf numFmtId="169" fontId="1" fillId="0" borderId="36" xfId="0" applyNumberFormat="1" applyFont="1" applyBorder="1" applyAlignment="1">
      <alignment vertical="center"/>
    </xf>
    <xf numFmtId="169" fontId="1" fillId="0" borderId="35" xfId="0" applyNumberFormat="1" applyFont="1" applyBorder="1" applyAlignment="1">
      <alignment vertical="center"/>
    </xf>
    <xf numFmtId="169" fontId="1" fillId="0" borderId="18" xfId="0" applyNumberFormat="1" applyFont="1" applyBorder="1" applyAlignment="1">
      <alignment horizontal="right" vertical="center"/>
    </xf>
    <xf numFmtId="169" fontId="1" fillId="0" borderId="2" xfId="0" applyNumberFormat="1" applyFont="1" applyFill="1" applyBorder="1" applyAlignment="1">
      <alignment vertical="center"/>
    </xf>
    <xf numFmtId="169" fontId="13" fillId="0" borderId="0" xfId="0" applyNumberFormat="1" applyFont="1" applyFill="1" applyBorder="1" applyAlignment="1">
      <alignment horizontal="center" vertical="center"/>
    </xf>
    <xf numFmtId="169" fontId="1" fillId="0" borderId="6" xfId="0" applyNumberFormat="1" applyFont="1" applyBorder="1" applyAlignment="1">
      <alignment vertical="center"/>
    </xf>
    <xf numFmtId="169" fontId="1" fillId="0" borderId="6" xfId="0" applyNumberFormat="1" applyFont="1" applyBorder="1" applyAlignment="1">
      <alignment horizontal="right" vertical="center"/>
    </xf>
    <xf numFmtId="169" fontId="1" fillId="0" borderId="20" xfId="0" applyNumberFormat="1" applyFont="1" applyBorder="1" applyAlignment="1">
      <alignment vertical="center"/>
    </xf>
    <xf numFmtId="169" fontId="1" fillId="0" borderId="28" xfId="0" applyNumberFormat="1" applyFont="1" applyBorder="1" applyAlignment="1">
      <alignment vertical="center"/>
    </xf>
    <xf numFmtId="186" fontId="1" fillId="0" borderId="28" xfId="0" applyNumberFormat="1" applyFont="1" applyBorder="1" applyAlignment="1" quotePrefix="1">
      <alignment horizontal="center" vertical="center"/>
    </xf>
    <xf numFmtId="186" fontId="1" fillId="0" borderId="19" xfId="0" applyNumberFormat="1" applyFont="1" applyBorder="1" applyAlignment="1" quotePrefix="1">
      <alignment horizontal="center" vertical="center"/>
    </xf>
    <xf numFmtId="169" fontId="1" fillId="0" borderId="6" xfId="0" applyNumberFormat="1" applyFont="1" applyFill="1" applyBorder="1" applyAlignment="1">
      <alignment vertical="center"/>
    </xf>
    <xf numFmtId="169" fontId="1" fillId="0" borderId="19" xfId="0" applyNumberFormat="1" applyFont="1" applyBorder="1" applyAlignment="1">
      <alignment horizontal="center" vertical="center"/>
    </xf>
    <xf numFmtId="169" fontId="1" fillId="0" borderId="19" xfId="0" applyNumberFormat="1" applyFont="1" applyBorder="1" applyAlignment="1" quotePrefix="1">
      <alignment vertical="center"/>
    </xf>
    <xf numFmtId="185" fontId="1" fillId="0" borderId="19" xfId="0" applyNumberFormat="1" applyFont="1" applyBorder="1" applyAlignment="1" quotePrefix="1">
      <alignment horizontal="center" vertical="center"/>
    </xf>
    <xf numFmtId="169" fontId="1" fillId="0" borderId="19" xfId="0" applyNumberFormat="1" applyFont="1" applyBorder="1" applyAlignment="1">
      <alignment horizontal="right" vertical="center"/>
    </xf>
    <xf numFmtId="169" fontId="1" fillId="0" borderId="28" xfId="0" applyNumberFormat="1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186" fontId="1" fillId="0" borderId="19" xfId="0" applyNumberFormat="1" applyFont="1" applyBorder="1" applyAlignment="1">
      <alignment horizontal="center" vertical="center"/>
    </xf>
    <xf numFmtId="169" fontId="1" fillId="0" borderId="29" xfId="0" applyNumberFormat="1" applyFont="1" applyBorder="1" applyAlignment="1">
      <alignment horizontal="right" vertical="center"/>
    </xf>
    <xf numFmtId="169" fontId="1" fillId="0" borderId="32" xfId="0" applyNumberFormat="1" applyFont="1" applyBorder="1" applyAlignment="1">
      <alignment vertical="center"/>
    </xf>
    <xf numFmtId="169" fontId="1" fillId="0" borderId="32" xfId="0" applyNumberFormat="1" applyFont="1" applyBorder="1" applyAlignment="1">
      <alignment horizontal="right" vertical="center"/>
    </xf>
    <xf numFmtId="169" fontId="13" fillId="0" borderId="0" xfId="0" applyNumberFormat="1" applyFont="1" applyBorder="1" applyAlignment="1">
      <alignment horizontal="center" vertical="center"/>
    </xf>
    <xf numFmtId="187" fontId="1" fillId="0" borderId="21" xfId="0" applyNumberFormat="1" applyFont="1" applyBorder="1" applyAlignment="1" quotePrefix="1">
      <alignment vertical="center"/>
    </xf>
    <xf numFmtId="187" fontId="1" fillId="0" borderId="28" xfId="0" applyNumberFormat="1" applyFont="1" applyBorder="1" applyAlignment="1">
      <alignment vertical="center"/>
    </xf>
    <xf numFmtId="185" fontId="1" fillId="0" borderId="28" xfId="0" applyNumberFormat="1" applyFont="1" applyBorder="1" applyAlignment="1">
      <alignment vertical="center"/>
    </xf>
    <xf numFmtId="185" fontId="1" fillId="0" borderId="29" xfId="0" applyNumberFormat="1" applyFont="1" applyBorder="1" applyAlignment="1">
      <alignment horizontal="center" vertical="center"/>
    </xf>
    <xf numFmtId="169" fontId="1" fillId="0" borderId="24" xfId="0" applyNumberFormat="1" applyFont="1" applyFill="1" applyBorder="1" applyAlignment="1">
      <alignment vertical="center"/>
    </xf>
    <xf numFmtId="169" fontId="1" fillId="0" borderId="4" xfId="0" applyNumberFormat="1" applyFont="1" applyBorder="1" applyAlignment="1">
      <alignment vertical="center"/>
    </xf>
    <xf numFmtId="169" fontId="1" fillId="0" borderId="4" xfId="0" applyNumberFormat="1" applyFont="1" applyBorder="1" applyAlignment="1">
      <alignment horizontal="right" vertical="center"/>
    </xf>
    <xf numFmtId="169" fontId="1" fillId="0" borderId="17" xfId="0" applyNumberFormat="1" applyFont="1" applyBorder="1" applyAlignment="1">
      <alignment horizontal="right" vertical="center"/>
    </xf>
    <xf numFmtId="169" fontId="1" fillId="0" borderId="4" xfId="0" applyNumberFormat="1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169" fontId="10" fillId="0" borderId="9" xfId="0" applyNumberFormat="1" applyFont="1" applyBorder="1" applyAlignment="1">
      <alignment vertical="center"/>
    </xf>
    <xf numFmtId="169" fontId="10" fillId="0" borderId="9" xfId="0" applyNumberFormat="1" applyFont="1" applyBorder="1" applyAlignment="1">
      <alignment horizontal="right" vertical="center"/>
    </xf>
    <xf numFmtId="169" fontId="10" fillId="0" borderId="9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textRotation="90"/>
    </xf>
    <xf numFmtId="168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/>
    </xf>
    <xf numFmtId="0" fontId="1" fillId="0" borderId="0" xfId="0" applyFont="1" applyAlignment="1" quotePrefix="1">
      <alignment horizontal="left"/>
    </xf>
    <xf numFmtId="0" fontId="13" fillId="0" borderId="10" xfId="0" applyFont="1" applyBorder="1" applyAlignment="1">
      <alignment horizontal="center" vertical="center" textRotation="90"/>
    </xf>
    <xf numFmtId="168" fontId="13" fillId="0" borderId="10" xfId="0" applyNumberFormat="1" applyFont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/>
    </xf>
    <xf numFmtId="16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1" fillId="0" borderId="28" xfId="0" applyNumberFormat="1" applyFont="1" applyBorder="1" applyAlignment="1" quotePrefix="1">
      <alignment vertical="center"/>
    </xf>
    <xf numFmtId="169" fontId="1" fillId="0" borderId="19" xfId="0" applyNumberFormat="1" applyFont="1" applyBorder="1" applyAlignment="1">
      <alignment vertical="center"/>
    </xf>
    <xf numFmtId="186" fontId="1" fillId="0" borderId="29" xfId="0" applyNumberFormat="1" applyFont="1" applyBorder="1" applyAlignment="1" quotePrefix="1">
      <alignment horizontal="center" vertical="center"/>
    </xf>
    <xf numFmtId="169" fontId="1" fillId="0" borderId="25" xfId="0" applyNumberFormat="1" applyFont="1" applyBorder="1" applyAlignment="1">
      <alignment vertical="center"/>
    </xf>
    <xf numFmtId="169" fontId="1" fillId="0" borderId="27" xfId="0" applyNumberFormat="1" applyFont="1" applyBorder="1" applyAlignment="1">
      <alignment vertical="center"/>
    </xf>
    <xf numFmtId="169" fontId="1" fillId="0" borderId="30" xfId="0" applyNumberFormat="1" applyFont="1" applyBorder="1" applyAlignment="1">
      <alignment vertical="center"/>
    </xf>
    <xf numFmtId="169" fontId="1" fillId="0" borderId="17" xfId="0" applyNumberFormat="1" applyFont="1" applyBorder="1" applyAlignment="1">
      <alignment vertical="center"/>
    </xf>
    <xf numFmtId="169" fontId="1" fillId="0" borderId="16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69" fontId="1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25" applyFont="1">
      <alignment/>
      <protection/>
    </xf>
    <xf numFmtId="0" fontId="1" fillId="0" borderId="0" xfId="25" applyFont="1">
      <alignment/>
      <protection/>
    </xf>
    <xf numFmtId="166" fontId="0" fillId="0" borderId="0" xfId="0" applyNumberFormat="1" applyAlignment="1">
      <alignment horizontal="left"/>
    </xf>
    <xf numFmtId="166" fontId="13" fillId="0" borderId="0" xfId="25" applyNumberFormat="1" applyFont="1">
      <alignment/>
      <protection/>
    </xf>
    <xf numFmtId="0" fontId="4" fillId="0" borderId="0" xfId="25" applyFont="1">
      <alignment/>
      <protection/>
    </xf>
    <xf numFmtId="0" fontId="1" fillId="0" borderId="37" xfId="25" applyFont="1" applyBorder="1" applyAlignment="1">
      <alignment horizontal="centerContinuous" vertical="center"/>
      <protection/>
    </xf>
    <xf numFmtId="0" fontId="1" fillId="0" borderId="37" xfId="25" applyFont="1" applyBorder="1" applyAlignment="1">
      <alignment horizontal="centerContinuous"/>
      <protection/>
    </xf>
    <xf numFmtId="0" fontId="1" fillId="0" borderId="38" xfId="25" applyFont="1" applyBorder="1" applyAlignment="1">
      <alignment horizontal="centerContinuous"/>
      <protection/>
    </xf>
    <xf numFmtId="0" fontId="1" fillId="0" borderId="27" xfId="25" applyFont="1" applyBorder="1" applyAlignment="1">
      <alignment horizontal="centerContinuous" vertical="center" wrapText="1"/>
      <protection/>
    </xf>
    <xf numFmtId="0" fontId="1" fillId="0" borderId="31" xfId="25" applyFont="1" applyBorder="1" applyAlignment="1">
      <alignment horizontal="centerContinuous" vertical="center" wrapText="1"/>
      <protection/>
    </xf>
    <xf numFmtId="0" fontId="1" fillId="0" borderId="39" xfId="25" applyFont="1" applyBorder="1" applyAlignment="1">
      <alignment horizontal="center" vertical="center" wrapText="1"/>
      <protection/>
    </xf>
    <xf numFmtId="0" fontId="4" fillId="0" borderId="40" xfId="25" applyFont="1" applyBorder="1" applyAlignment="1">
      <alignment vertical="center" readingOrder="2"/>
      <protection/>
    </xf>
    <xf numFmtId="0" fontId="22" fillId="0" borderId="0" xfId="25" applyFont="1" applyBorder="1" applyAlignment="1">
      <alignment vertical="center"/>
      <protection/>
    </xf>
    <xf numFmtId="0" fontId="1" fillId="0" borderId="41" xfId="25" applyFont="1" applyBorder="1" applyAlignment="1">
      <alignment vertical="center"/>
      <protection/>
    </xf>
    <xf numFmtId="169" fontId="1" fillId="0" borderId="42" xfId="25" applyNumberFormat="1" applyFont="1" applyBorder="1" applyAlignment="1">
      <alignment vertical="center"/>
      <protection/>
    </xf>
    <xf numFmtId="169" fontId="1" fillId="0" borderId="28" xfId="25" applyNumberFormat="1" applyFont="1" applyBorder="1" applyAlignment="1">
      <alignment vertical="center"/>
      <protection/>
    </xf>
    <xf numFmtId="188" fontId="1" fillId="0" borderId="41" xfId="25" applyNumberFormat="1" applyFont="1" applyBorder="1" applyAlignment="1">
      <alignment vertical="center"/>
      <protection/>
    </xf>
    <xf numFmtId="0" fontId="14" fillId="0" borderId="40" xfId="25" applyFont="1" applyBorder="1" applyAlignment="1">
      <alignment vertical="center"/>
      <protection/>
    </xf>
    <xf numFmtId="0" fontId="13" fillId="0" borderId="0" xfId="25" applyFont="1" applyBorder="1" applyAlignment="1">
      <alignment vertical="center"/>
      <protection/>
    </xf>
    <xf numFmtId="169" fontId="1" fillId="0" borderId="20" xfId="25" applyNumberFormat="1" applyFont="1" applyBorder="1" applyAlignment="1">
      <alignment vertical="center"/>
      <protection/>
    </xf>
    <xf numFmtId="0" fontId="14" fillId="0" borderId="43" xfId="25" applyFont="1" applyBorder="1" applyAlignment="1">
      <alignment vertical="center"/>
      <protection/>
    </xf>
    <xf numFmtId="0" fontId="13" fillId="0" borderId="10" xfId="25" applyFont="1" applyBorder="1" applyAlignment="1">
      <alignment vertical="center"/>
      <protection/>
    </xf>
    <xf numFmtId="0" fontId="1" fillId="0" borderId="44" xfId="25" applyFont="1" applyBorder="1" applyAlignment="1">
      <alignment vertical="center"/>
      <protection/>
    </xf>
    <xf numFmtId="169" fontId="1" fillId="0" borderId="21" xfId="25" applyNumberFormat="1" applyFont="1" applyBorder="1" applyAlignment="1">
      <alignment vertical="center"/>
      <protection/>
    </xf>
    <xf numFmtId="169" fontId="1" fillId="0" borderId="34" xfId="25" applyNumberFormat="1" applyFont="1" applyFill="1" applyBorder="1" applyAlignment="1">
      <alignment vertical="center"/>
      <protection/>
    </xf>
    <xf numFmtId="188" fontId="1" fillId="0" borderId="45" xfId="25" applyNumberFormat="1" applyFont="1" applyBorder="1" applyAlignment="1">
      <alignment vertical="center"/>
      <protection/>
    </xf>
    <xf numFmtId="0" fontId="4" fillId="0" borderId="40" xfId="25" applyFont="1" applyBorder="1" applyAlignment="1">
      <alignment vertical="center"/>
      <protection/>
    </xf>
    <xf numFmtId="0" fontId="13" fillId="0" borderId="0" xfId="25" applyFont="1" applyBorder="1" applyAlignment="1">
      <alignment vertical="top"/>
      <protection/>
    </xf>
    <xf numFmtId="0" fontId="1" fillId="0" borderId="41" xfId="25" applyFont="1" applyBorder="1" applyAlignment="1">
      <alignment horizontal="left" vertical="center"/>
      <protection/>
    </xf>
    <xf numFmtId="0" fontId="14" fillId="0" borderId="40" xfId="25" applyFont="1" applyBorder="1">
      <alignment/>
      <protection/>
    </xf>
    <xf numFmtId="0" fontId="13" fillId="0" borderId="0" xfId="25" applyFont="1" applyBorder="1" applyAlignment="1">
      <alignment horizontal="left"/>
      <protection/>
    </xf>
    <xf numFmtId="169" fontId="1" fillId="0" borderId="33" xfId="25" applyNumberFormat="1" applyFont="1" applyBorder="1" applyAlignment="1">
      <alignment vertical="center"/>
      <protection/>
    </xf>
    <xf numFmtId="0" fontId="14" fillId="0" borderId="46" xfId="25" applyFont="1" applyBorder="1" applyAlignment="1">
      <alignment vertical="center"/>
      <protection/>
    </xf>
    <xf numFmtId="0" fontId="13" fillId="0" borderId="0" xfId="25" applyFont="1" applyBorder="1" applyAlignment="1">
      <alignment horizontal="left" vertical="center"/>
      <protection/>
    </xf>
    <xf numFmtId="169" fontId="1" fillId="0" borderId="34" xfId="25" applyNumberFormat="1" applyFont="1" applyBorder="1" applyAlignment="1">
      <alignment vertical="center"/>
      <protection/>
    </xf>
    <xf numFmtId="0" fontId="4" fillId="0" borderId="47" xfId="25" applyFont="1" applyBorder="1" applyAlignment="1">
      <alignment vertical="center"/>
      <protection/>
    </xf>
    <xf numFmtId="0" fontId="22" fillId="0" borderId="9" xfId="25" applyFont="1" applyBorder="1" applyAlignment="1">
      <alignment vertical="center"/>
      <protection/>
    </xf>
    <xf numFmtId="0" fontId="14" fillId="0" borderId="48" xfId="25" applyFont="1" applyBorder="1" applyAlignment="1">
      <alignment vertical="center"/>
      <protection/>
    </xf>
    <xf numFmtId="0" fontId="13" fillId="0" borderId="49" xfId="25" applyFont="1" applyBorder="1" applyAlignment="1">
      <alignment vertical="center"/>
      <protection/>
    </xf>
    <xf numFmtId="0" fontId="1" fillId="0" borderId="50" xfId="25" applyFont="1" applyBorder="1" applyAlignment="1">
      <alignment vertical="center"/>
      <protection/>
    </xf>
    <xf numFmtId="169" fontId="1" fillId="0" borderId="51" xfId="25" applyNumberFormat="1" applyFont="1" applyBorder="1" applyAlignment="1">
      <alignment vertical="center"/>
      <protection/>
    </xf>
    <xf numFmtId="169" fontId="1" fillId="0" borderId="52" xfId="25" applyNumberFormat="1" applyFont="1" applyBorder="1" applyAlignment="1">
      <alignment vertical="center"/>
      <protection/>
    </xf>
    <xf numFmtId="188" fontId="1" fillId="0" borderId="53" xfId="25" applyNumberFormat="1" applyFont="1" applyBorder="1" applyAlignment="1">
      <alignment vertical="center"/>
      <protection/>
    </xf>
    <xf numFmtId="0" fontId="1" fillId="0" borderId="1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Continuous" wrapText="1"/>
    </xf>
    <xf numFmtId="0" fontId="1" fillId="0" borderId="31" xfId="0" applyFont="1" applyBorder="1" applyAlignment="1">
      <alignment horizontal="centerContinuous" wrapText="1"/>
    </xf>
    <xf numFmtId="0" fontId="1" fillId="0" borderId="4" xfId="0" applyFont="1" applyBorder="1" applyAlignment="1">
      <alignment horizontal="centerContinuous" wrapText="1"/>
    </xf>
    <xf numFmtId="0" fontId="1" fillId="0" borderId="27" xfId="0" applyFont="1" applyBorder="1" applyAlignment="1">
      <alignment horizontal="centerContinuous" wrapText="1"/>
    </xf>
    <xf numFmtId="0" fontId="4" fillId="0" borderId="5" xfId="0" applyFont="1" applyBorder="1" applyAlignment="1">
      <alignment horizontal="left" wrapText="1"/>
    </xf>
    <xf numFmtId="0" fontId="1" fillId="0" borderId="32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1" fillId="0" borderId="35" xfId="0" applyFont="1" applyBorder="1" applyAlignment="1">
      <alignment horizontal="centerContinuous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169" fontId="1" fillId="0" borderId="20" xfId="0" applyNumberFormat="1" applyFont="1" applyBorder="1" applyAlignment="1">
      <alignment/>
    </xf>
    <xf numFmtId="169" fontId="1" fillId="0" borderId="33" xfId="0" applyNumberFormat="1" applyFont="1" applyBorder="1" applyAlignment="1">
      <alignment/>
    </xf>
    <xf numFmtId="188" fontId="1" fillId="0" borderId="6" xfId="0" applyNumberFormat="1" applyFont="1" applyBorder="1" applyAlignment="1">
      <alignment/>
    </xf>
    <xf numFmtId="169" fontId="1" fillId="0" borderId="28" xfId="0" applyNumberFormat="1" applyFont="1" applyBorder="1" applyAlignment="1">
      <alignment/>
    </xf>
    <xf numFmtId="188" fontId="1" fillId="0" borderId="19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wrapText="1"/>
    </xf>
    <xf numFmtId="0" fontId="1" fillId="0" borderId="0" xfId="25" applyFont="1">
      <alignment/>
      <protection/>
    </xf>
    <xf numFmtId="0" fontId="4" fillId="0" borderId="54" xfId="0" applyFont="1" applyBorder="1" applyAlignment="1">
      <alignment horizontal="left" wrapText="1"/>
    </xf>
    <xf numFmtId="0" fontId="1" fillId="0" borderId="55" xfId="0" applyFont="1" applyBorder="1" applyAlignment="1">
      <alignment horizontal="left"/>
    </xf>
    <xf numFmtId="169" fontId="1" fillId="0" borderId="56" xfId="0" applyNumberFormat="1" applyFont="1" applyBorder="1" applyAlignment="1">
      <alignment/>
    </xf>
    <xf numFmtId="169" fontId="1" fillId="0" borderId="57" xfId="0" applyNumberFormat="1" applyFont="1" applyBorder="1" applyAlignment="1">
      <alignment/>
    </xf>
    <xf numFmtId="188" fontId="1" fillId="0" borderId="55" xfId="0" applyNumberFormat="1" applyFont="1" applyBorder="1" applyAlignment="1">
      <alignment/>
    </xf>
    <xf numFmtId="169" fontId="1" fillId="0" borderId="58" xfId="0" applyNumberFormat="1" applyFont="1" applyBorder="1" applyAlignment="1">
      <alignment/>
    </xf>
    <xf numFmtId="188" fontId="1" fillId="0" borderId="59" xfId="0" applyNumberFormat="1" applyFont="1" applyBorder="1" applyAlignment="1">
      <alignment/>
    </xf>
    <xf numFmtId="0" fontId="14" fillId="0" borderId="0" xfId="25" applyFont="1">
      <alignment/>
      <protection/>
    </xf>
    <xf numFmtId="0" fontId="4" fillId="0" borderId="0" xfId="0" applyFont="1" applyAlignment="1">
      <alignment/>
    </xf>
    <xf numFmtId="188" fontId="14" fillId="0" borderId="19" xfId="0" applyNumberFormat="1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 horizontal="left"/>
    </xf>
    <xf numFmtId="169" fontId="1" fillId="0" borderId="62" xfId="0" applyNumberFormat="1" applyFont="1" applyBorder="1" applyAlignment="1">
      <alignment/>
    </xf>
    <xf numFmtId="169" fontId="1" fillId="0" borderId="63" xfId="0" applyNumberFormat="1" applyFont="1" applyBorder="1" applyAlignment="1">
      <alignment/>
    </xf>
    <xf numFmtId="188" fontId="1" fillId="0" borderId="61" xfId="0" applyNumberFormat="1" applyFont="1" applyBorder="1" applyAlignment="1">
      <alignment/>
    </xf>
    <xf numFmtId="169" fontId="1" fillId="0" borderId="64" xfId="0" applyNumberFormat="1" applyFont="1" applyBorder="1" applyAlignment="1">
      <alignment/>
    </xf>
    <xf numFmtId="188" fontId="1" fillId="0" borderId="65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169" fontId="1" fillId="0" borderId="5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left"/>
    </xf>
    <xf numFmtId="169" fontId="1" fillId="0" borderId="7" xfId="0" applyNumberFormat="1" applyFont="1" applyBorder="1" applyAlignment="1">
      <alignment/>
    </xf>
    <xf numFmtId="169" fontId="1" fillId="0" borderId="34" xfId="0" applyNumberFormat="1" applyFont="1" applyBorder="1" applyAlignment="1">
      <alignment/>
    </xf>
    <xf numFmtId="188" fontId="1" fillId="0" borderId="29" xfId="0" applyNumberFormat="1" applyFont="1" applyBorder="1" applyAlignment="1">
      <alignment/>
    </xf>
    <xf numFmtId="169" fontId="1" fillId="0" borderId="21" xfId="0" applyNumberFormat="1" applyFont="1" applyBorder="1" applyAlignment="1">
      <alignment/>
    </xf>
    <xf numFmtId="169" fontId="1" fillId="0" borderId="26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6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Continuous" vertical="center"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/>
    </xf>
    <xf numFmtId="172" fontId="1" fillId="0" borderId="22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172" fontId="1" fillId="0" borderId="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right"/>
    </xf>
    <xf numFmtId="172" fontId="5" fillId="0" borderId="0" xfId="0" applyNumberFormat="1" applyFont="1" applyAlignment="1">
      <alignment/>
    </xf>
    <xf numFmtId="189" fontId="1" fillId="0" borderId="28" xfId="0" applyNumberFormat="1" applyFont="1" applyBorder="1" applyAlignment="1">
      <alignment/>
    </xf>
    <xf numFmtId="189" fontId="1" fillId="0" borderId="19" xfId="0" applyNumberFormat="1" applyFont="1" applyBorder="1" applyAlignment="1">
      <alignment/>
    </xf>
    <xf numFmtId="172" fontId="1" fillId="0" borderId="24" xfId="0" applyNumberFormat="1" applyFont="1" applyBorder="1" applyAlignment="1">
      <alignment horizontal="right"/>
    </xf>
    <xf numFmtId="172" fontId="1" fillId="0" borderId="29" xfId="0" applyNumberFormat="1" applyFont="1" applyBorder="1" applyAlignment="1">
      <alignment horizontal="right"/>
    </xf>
    <xf numFmtId="189" fontId="1" fillId="0" borderId="29" xfId="0" applyNumberFormat="1" applyFont="1" applyBorder="1" applyAlignment="1">
      <alignment/>
    </xf>
    <xf numFmtId="172" fontId="1" fillId="0" borderId="9" xfId="0" applyNumberFormat="1" applyFont="1" applyBorder="1" applyAlignment="1">
      <alignment horizontal="right"/>
    </xf>
    <xf numFmtId="172" fontId="1" fillId="0" borderId="18" xfId="0" applyNumberFormat="1" applyFont="1" applyBorder="1" applyAlignment="1">
      <alignment horizontal="right"/>
    </xf>
    <xf numFmtId="172" fontId="1" fillId="0" borderId="35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90" fontId="1" fillId="0" borderId="7" xfId="0" applyNumberFormat="1" applyFont="1" applyBorder="1" applyAlignment="1">
      <alignment/>
    </xf>
    <xf numFmtId="172" fontId="1" fillId="0" borderId="21" xfId="0" applyNumberFormat="1" applyFont="1" applyBorder="1" applyAlignment="1">
      <alignment horizontal="right"/>
    </xf>
    <xf numFmtId="189" fontId="1" fillId="0" borderId="21" xfId="0" applyNumberFormat="1" applyFont="1" applyBorder="1" applyAlignment="1">
      <alignment/>
    </xf>
    <xf numFmtId="189" fontId="1" fillId="0" borderId="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6" xfId="0" applyFont="1" applyBorder="1" applyAlignment="1">
      <alignment/>
    </xf>
    <xf numFmtId="172" fontId="1" fillId="0" borderId="25" xfId="0" applyNumberFormat="1" applyFont="1" applyBorder="1" applyAlignment="1">
      <alignment horizontal="right"/>
    </xf>
    <xf numFmtId="172" fontId="1" fillId="0" borderId="26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19" xfId="0" applyNumberFormat="1" applyFont="1" applyBorder="1" applyAlignment="1" quotePrefix="1">
      <alignment horizontal="center"/>
    </xf>
    <xf numFmtId="1" fontId="1" fillId="0" borderId="28" xfId="0" applyNumberFormat="1" applyFont="1" applyBorder="1" applyAlignment="1" quotePrefix="1">
      <alignment horizontal="center"/>
    </xf>
    <xf numFmtId="1" fontId="5" fillId="0" borderId="0" xfId="0" applyNumberFormat="1" applyFont="1" applyAlignment="1">
      <alignment/>
    </xf>
    <xf numFmtId="1" fontId="1" fillId="0" borderId="28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191" fontId="1" fillId="0" borderId="21" xfId="0" applyNumberFormat="1" applyFont="1" applyBorder="1" applyAlignment="1">
      <alignment horizontal="right"/>
    </xf>
    <xf numFmtId="191" fontId="1" fillId="0" borderId="8" xfId="0" applyNumberFormat="1" applyFont="1" applyBorder="1" applyAlignment="1">
      <alignment horizontal="right"/>
    </xf>
    <xf numFmtId="1" fontId="1" fillId="0" borderId="29" xfId="0" applyNumberFormat="1" applyFont="1" applyBorder="1" applyAlignment="1" quotePrefix="1">
      <alignment horizontal="center"/>
    </xf>
    <xf numFmtId="1" fontId="1" fillId="0" borderId="8" xfId="0" applyNumberFormat="1" applyFont="1" applyBorder="1" applyAlignment="1" quotePrefix="1">
      <alignment horizontal="center"/>
    </xf>
    <xf numFmtId="1" fontId="1" fillId="0" borderId="2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4" fontId="13" fillId="0" borderId="5" xfId="0" applyNumberFormat="1" applyFont="1" applyBorder="1" applyAlignment="1">
      <alignment horizontal="right"/>
    </xf>
    <xf numFmtId="184" fontId="13" fillId="0" borderId="32" xfId="0" applyNumberFormat="1" applyFont="1" applyBorder="1" applyAlignment="1">
      <alignment horizontal="right"/>
    </xf>
    <xf numFmtId="184" fontId="13" fillId="0" borderId="0" xfId="0" applyNumberFormat="1" applyFont="1" applyBorder="1" applyAlignment="1">
      <alignment horizontal="right"/>
    </xf>
    <xf numFmtId="184" fontId="13" fillId="0" borderId="33" xfId="0" applyNumberFormat="1" applyFont="1" applyBorder="1" applyAlignment="1">
      <alignment horizontal="right"/>
    </xf>
    <xf numFmtId="184" fontId="13" fillId="0" borderId="6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center"/>
    </xf>
    <xf numFmtId="183" fontId="13" fillId="0" borderId="33" xfId="0" applyNumberFormat="1" applyFont="1" applyBorder="1" applyAlignment="1">
      <alignment horizontal="center"/>
    </xf>
    <xf numFmtId="183" fontId="13" fillId="0" borderId="19" xfId="0" applyNumberFormat="1" applyFont="1" applyBorder="1" applyAlignment="1">
      <alignment horizontal="center"/>
    </xf>
    <xf numFmtId="184" fontId="13" fillId="0" borderId="1" xfId="0" applyNumberFormat="1" applyFont="1" applyBorder="1" applyAlignment="1">
      <alignment horizontal="right"/>
    </xf>
    <xf numFmtId="184" fontId="13" fillId="0" borderId="9" xfId="0" applyNumberFormat="1" applyFont="1" applyBorder="1" applyAlignment="1">
      <alignment horizontal="right"/>
    </xf>
    <xf numFmtId="184" fontId="13" fillId="0" borderId="2" xfId="0" applyNumberFormat="1" applyFont="1" applyBorder="1" applyAlignment="1">
      <alignment horizontal="right"/>
    </xf>
    <xf numFmtId="184" fontId="13" fillId="0" borderId="7" xfId="0" applyNumberFormat="1" applyFont="1" applyBorder="1" applyAlignment="1">
      <alignment horizontal="right"/>
    </xf>
    <xf numFmtId="184" fontId="13" fillId="0" borderId="34" xfId="0" applyNumberFormat="1" applyFont="1" applyBorder="1" applyAlignment="1">
      <alignment horizontal="right"/>
    </xf>
    <xf numFmtId="184" fontId="13" fillId="0" borderId="10" xfId="0" applyNumberFormat="1" applyFont="1" applyBorder="1" applyAlignment="1">
      <alignment horizontal="right"/>
    </xf>
    <xf numFmtId="183" fontId="13" fillId="0" borderId="7" xfId="0" applyNumberFormat="1" applyFont="1" applyBorder="1" applyAlignment="1">
      <alignment horizontal="center"/>
    </xf>
    <xf numFmtId="183" fontId="13" fillId="0" borderId="34" xfId="0" applyNumberFormat="1" applyFont="1" applyBorder="1" applyAlignment="1">
      <alignment horizontal="center"/>
    </xf>
    <xf numFmtId="184" fontId="13" fillId="0" borderId="8" xfId="0" applyNumberFormat="1" applyFont="1" applyBorder="1" applyAlignment="1">
      <alignment horizontal="right"/>
    </xf>
    <xf numFmtId="184" fontId="13" fillId="0" borderId="3" xfId="0" applyNumberFormat="1" applyFont="1" applyBorder="1" applyAlignment="1">
      <alignment horizontal="right"/>
    </xf>
    <xf numFmtId="184" fontId="13" fillId="0" borderId="31" xfId="0" applyNumberFormat="1" applyFont="1" applyBorder="1" applyAlignment="1">
      <alignment horizontal="right"/>
    </xf>
    <xf numFmtId="184" fontId="13" fillId="0" borderId="4" xfId="0" applyNumberFormat="1" applyFont="1" applyBorder="1" applyAlignment="1">
      <alignment horizontal="right"/>
    </xf>
    <xf numFmtId="184" fontId="13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13" fillId="0" borderId="29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4" fillId="0" borderId="0" xfId="26" applyFont="1">
      <alignment/>
      <protection/>
    </xf>
    <xf numFmtId="0" fontId="13" fillId="0" borderId="0" xfId="26" applyFont="1">
      <alignment/>
      <protection/>
    </xf>
    <xf numFmtId="0" fontId="3" fillId="0" borderId="0" xfId="26" applyFont="1" applyAlignment="1">
      <alignment vertical="center"/>
      <protection/>
    </xf>
    <xf numFmtId="0" fontId="1" fillId="0" borderId="23" xfId="26" applyFont="1" applyBorder="1" applyAlignment="1">
      <alignment horizontal="centerContinuous"/>
      <protection/>
    </xf>
    <xf numFmtId="0" fontId="1" fillId="0" borderId="3" xfId="26" applyFont="1" applyBorder="1" applyAlignment="1">
      <alignment horizontal="centerContinuous"/>
      <protection/>
    </xf>
    <xf numFmtId="0" fontId="1" fillId="0" borderId="0" xfId="26" applyFont="1">
      <alignment/>
      <protection/>
    </xf>
    <xf numFmtId="0" fontId="1" fillId="0" borderId="27" xfId="26" applyFont="1" applyBorder="1" applyAlignment="1">
      <alignment horizontal="centerContinuous" vertical="center"/>
      <protection/>
    </xf>
    <xf numFmtId="0" fontId="1" fillId="0" borderId="31" xfId="26" applyFont="1" applyBorder="1" applyAlignment="1">
      <alignment horizontal="centerContinuous" vertical="center"/>
      <protection/>
    </xf>
    <xf numFmtId="0" fontId="1" fillId="0" borderId="31" xfId="26" applyFont="1" applyBorder="1" applyAlignment="1">
      <alignment horizontal="centerContinuous" vertical="center" wrapText="1"/>
      <protection/>
    </xf>
    <xf numFmtId="0" fontId="1" fillId="0" borderId="66" xfId="26" applyFont="1" applyBorder="1" applyAlignment="1">
      <alignment horizontal="centerContinuous" vertical="center" wrapText="1"/>
      <protection/>
    </xf>
    <xf numFmtId="0" fontId="1" fillId="0" borderId="24" xfId="26" applyFont="1" applyBorder="1" applyAlignment="1">
      <alignment horizontal="centerContinuous" vertical="center"/>
      <protection/>
    </xf>
    <xf numFmtId="0" fontId="1" fillId="0" borderId="23" xfId="26" applyFont="1" applyBorder="1" applyAlignment="1">
      <alignment vertical="center"/>
      <protection/>
    </xf>
    <xf numFmtId="183" fontId="1" fillId="0" borderId="35" xfId="26" applyNumberFormat="1" applyFont="1" applyBorder="1" applyAlignment="1">
      <alignment horizontal="center" vertical="center"/>
      <protection/>
    </xf>
    <xf numFmtId="183" fontId="1" fillId="0" borderId="9" xfId="26" applyNumberFormat="1" applyFont="1" applyBorder="1" applyAlignment="1">
      <alignment horizontal="center" vertical="center"/>
      <protection/>
    </xf>
    <xf numFmtId="183" fontId="1" fillId="0" borderId="23" xfId="26" applyNumberFormat="1" applyFont="1" applyBorder="1" applyAlignment="1">
      <alignment horizontal="center" vertical="center"/>
      <protection/>
    </xf>
    <xf numFmtId="0" fontId="1" fillId="0" borderId="22" xfId="26" applyFont="1" applyBorder="1" applyAlignment="1">
      <alignment vertical="center"/>
      <protection/>
    </xf>
    <xf numFmtId="183" fontId="1" fillId="0" borderId="28" xfId="26" applyNumberFormat="1" applyFont="1" applyBorder="1" applyAlignment="1">
      <alignment horizontal="center" vertical="center"/>
      <protection/>
    </xf>
    <xf numFmtId="183" fontId="1" fillId="0" borderId="0" xfId="26" applyNumberFormat="1" applyFont="1" applyBorder="1" applyAlignment="1">
      <alignment horizontal="center" vertical="center"/>
      <protection/>
    </xf>
    <xf numFmtId="183" fontId="1" fillId="0" borderId="22" xfId="26" applyNumberFormat="1" applyFont="1" applyBorder="1" applyAlignment="1">
      <alignment horizontal="center" vertical="center"/>
      <protection/>
    </xf>
    <xf numFmtId="0" fontId="1" fillId="0" borderId="25" xfId="26" applyFont="1" applyBorder="1" applyAlignment="1">
      <alignment vertical="center"/>
      <protection/>
    </xf>
    <xf numFmtId="183" fontId="1" fillId="0" borderId="30" xfId="26" applyNumberFormat="1" applyFont="1" applyBorder="1" applyAlignment="1">
      <alignment horizontal="center" vertical="center"/>
      <protection/>
    </xf>
    <xf numFmtId="168" fontId="1" fillId="0" borderId="16" xfId="26" applyNumberFormat="1" applyFont="1" applyBorder="1" applyAlignment="1">
      <alignment horizontal="center" vertical="center"/>
      <protection/>
    </xf>
    <xf numFmtId="183" fontId="1" fillId="0" borderId="25" xfId="26" applyNumberFormat="1" applyFont="1" applyBorder="1" applyAlignment="1">
      <alignment horizontal="center" vertical="center"/>
      <protection/>
    </xf>
    <xf numFmtId="0" fontId="1" fillId="0" borderId="9" xfId="26" applyFont="1" applyBorder="1" applyAlignment="1">
      <alignment horizontal="centerContinuous"/>
      <protection/>
    </xf>
    <xf numFmtId="0" fontId="1" fillId="0" borderId="2" xfId="26" applyFont="1" applyBorder="1" applyAlignment="1">
      <alignment horizontal="centerContinuous"/>
      <protection/>
    </xf>
    <xf numFmtId="0" fontId="1" fillId="0" borderId="16" xfId="26" applyFont="1" applyBorder="1" applyAlignment="1">
      <alignment horizontal="centerContinuous"/>
      <protection/>
    </xf>
    <xf numFmtId="183" fontId="1" fillId="0" borderId="20" xfId="26" applyNumberFormat="1" applyFont="1" applyBorder="1" applyAlignment="1">
      <alignment horizontal="center" vertical="center"/>
      <protection/>
    </xf>
    <xf numFmtId="183" fontId="1" fillId="0" borderId="33" xfId="26" applyNumberFormat="1" applyFont="1" applyBorder="1" applyAlignment="1">
      <alignment horizontal="center" vertical="center"/>
      <protection/>
    </xf>
    <xf numFmtId="183" fontId="1" fillId="0" borderId="19" xfId="26" applyNumberFormat="1" applyFont="1" applyBorder="1" applyAlignment="1">
      <alignment horizontal="center" vertical="center"/>
      <protection/>
    </xf>
    <xf numFmtId="0" fontId="14" fillId="0" borderId="0" xfId="27" applyFont="1">
      <alignment/>
      <protection/>
    </xf>
    <xf numFmtId="0" fontId="13" fillId="0" borderId="0" xfId="27" applyFont="1">
      <alignment/>
      <protection/>
    </xf>
    <xf numFmtId="0" fontId="1" fillId="0" borderId="16" xfId="27" applyFont="1" applyBorder="1" applyAlignment="1">
      <alignment horizontal="centerContinuous" vertical="center"/>
      <protection/>
    </xf>
    <xf numFmtId="0" fontId="1" fillId="0" borderId="4" xfId="27" applyFont="1" applyBorder="1" applyAlignment="1">
      <alignment horizontal="centerContinuous" vertical="center"/>
      <protection/>
    </xf>
    <xf numFmtId="0" fontId="1" fillId="0" borderId="26" xfId="27" applyFont="1" applyBorder="1" applyAlignment="1">
      <alignment horizontal="centerContinuous" vertical="center" wrapText="1"/>
      <protection/>
    </xf>
    <xf numFmtId="0" fontId="1" fillId="0" borderId="26" xfId="27" applyFont="1" applyBorder="1" applyAlignment="1">
      <alignment horizontal="centerContinuous" vertical="center"/>
      <protection/>
    </xf>
    <xf numFmtId="0" fontId="1" fillId="0" borderId="17" xfId="27" applyFont="1" applyBorder="1" applyAlignment="1">
      <alignment horizontal="centerContinuous" vertical="center"/>
      <protection/>
    </xf>
    <xf numFmtId="0" fontId="1" fillId="0" borderId="1" xfId="27" applyFont="1" applyBorder="1" applyAlignment="1">
      <alignment horizontal="center"/>
      <protection/>
    </xf>
    <xf numFmtId="0" fontId="3" fillId="0" borderId="9" xfId="27" applyFont="1" applyBorder="1" applyAlignment="1">
      <alignment horizontal="right"/>
      <protection/>
    </xf>
    <xf numFmtId="0" fontId="3" fillId="0" borderId="2" xfId="27" applyFont="1" applyBorder="1" applyAlignment="1">
      <alignment/>
      <protection/>
    </xf>
    <xf numFmtId="168" fontId="1" fillId="0" borderId="35" xfId="27" applyNumberFormat="1" applyFont="1" applyBorder="1" applyAlignment="1">
      <alignment/>
      <protection/>
    </xf>
    <xf numFmtId="168" fontId="1" fillId="0" borderId="2" xfId="27" applyNumberFormat="1" applyFont="1" applyBorder="1" applyAlignment="1">
      <alignment/>
      <protection/>
    </xf>
    <xf numFmtId="0" fontId="1" fillId="0" borderId="5" xfId="27" applyFont="1" applyBorder="1" applyAlignment="1">
      <alignment horizontal="center"/>
      <protection/>
    </xf>
    <xf numFmtId="0" fontId="3" fillId="0" borderId="0" xfId="27" applyFont="1" applyBorder="1" applyAlignment="1">
      <alignment horizontal="right"/>
      <protection/>
    </xf>
    <xf numFmtId="0" fontId="3" fillId="0" borderId="6" xfId="27" applyFont="1" applyBorder="1" applyAlignment="1">
      <alignment/>
      <protection/>
    </xf>
    <xf numFmtId="168" fontId="1" fillId="0" borderId="28" xfId="27" applyNumberFormat="1" applyFont="1" applyBorder="1" applyAlignment="1">
      <alignment/>
      <protection/>
    </xf>
    <xf numFmtId="168" fontId="1" fillId="0" borderId="6" xfId="27" applyNumberFormat="1" applyFont="1" applyBorder="1" applyAlignment="1">
      <alignment/>
      <protection/>
    </xf>
    <xf numFmtId="0" fontId="3" fillId="0" borderId="6" xfId="27" applyFont="1" applyBorder="1" applyAlignment="1">
      <alignment horizontal="center"/>
      <protection/>
    </xf>
    <xf numFmtId="0" fontId="1" fillId="0" borderId="7" xfId="27" applyFont="1" applyBorder="1" applyAlignment="1">
      <alignment horizontal="center"/>
      <protection/>
    </xf>
    <xf numFmtId="0" fontId="3" fillId="0" borderId="8" xfId="27" applyFont="1" applyBorder="1" applyAlignment="1">
      <alignment horizontal="center"/>
      <protection/>
    </xf>
    <xf numFmtId="0" fontId="3" fillId="0" borderId="25" xfId="27" applyFont="1" applyBorder="1" applyAlignment="1">
      <alignment horizontal="centerContinuous"/>
      <protection/>
    </xf>
    <xf numFmtId="0" fontId="3" fillId="0" borderId="3" xfId="27" applyFont="1" applyBorder="1" applyAlignment="1">
      <alignment horizontal="centerContinuous"/>
      <protection/>
    </xf>
    <xf numFmtId="0" fontId="1" fillId="0" borderId="4" xfId="27" applyFont="1" applyBorder="1" applyAlignment="1">
      <alignment horizontal="centerContinuous"/>
      <protection/>
    </xf>
    <xf numFmtId="168" fontId="1" fillId="0" borderId="30" xfId="27" applyNumberFormat="1" applyFont="1" applyBorder="1" applyAlignment="1">
      <alignment/>
      <protection/>
    </xf>
    <xf numFmtId="168" fontId="1" fillId="0" borderId="31" xfId="27" applyNumberFormat="1" applyFont="1" applyBorder="1" applyAlignment="1">
      <alignment/>
      <protection/>
    </xf>
    <xf numFmtId="168" fontId="1" fillId="0" borderId="4" xfId="27" applyNumberFormat="1" applyFont="1" applyBorder="1" applyAlignment="1">
      <alignment/>
      <protection/>
    </xf>
    <xf numFmtId="168" fontId="1" fillId="0" borderId="33" xfId="27" applyNumberFormat="1" applyFont="1" applyBorder="1" applyAlignment="1">
      <alignment/>
      <protection/>
    </xf>
    <xf numFmtId="0" fontId="1" fillId="0" borderId="3" xfId="27" applyFont="1" applyBorder="1" applyAlignment="1">
      <alignment horizontal="centerContinuous"/>
      <protection/>
    </xf>
    <xf numFmtId="168" fontId="1" fillId="0" borderId="66" xfId="27" applyNumberFormat="1" applyFont="1" applyBorder="1" applyAlignment="1">
      <alignment/>
      <protection/>
    </xf>
    <xf numFmtId="168" fontId="1" fillId="0" borderId="17" xfId="27" applyNumberFormat="1" applyFont="1" applyBorder="1" applyAlignment="1">
      <alignment/>
      <protection/>
    </xf>
    <xf numFmtId="168" fontId="1" fillId="0" borderId="1" xfId="27" applyNumberFormat="1" applyFont="1" applyBorder="1">
      <alignment/>
      <protection/>
    </xf>
    <xf numFmtId="168" fontId="1" fillId="0" borderId="32" xfId="27" applyNumberFormat="1" applyFont="1" applyBorder="1" applyAlignment="1">
      <alignment/>
      <protection/>
    </xf>
    <xf numFmtId="168" fontId="1" fillId="0" borderId="2" xfId="27" applyNumberFormat="1" applyFont="1" applyBorder="1">
      <alignment/>
      <protection/>
    </xf>
    <xf numFmtId="168" fontId="1" fillId="0" borderId="5" xfId="27" applyNumberFormat="1" applyFont="1" applyBorder="1">
      <alignment/>
      <protection/>
    </xf>
    <xf numFmtId="168" fontId="1" fillId="0" borderId="6" xfId="27" applyNumberFormat="1" applyFont="1" applyBorder="1">
      <alignment/>
      <protection/>
    </xf>
    <xf numFmtId="0" fontId="3" fillId="0" borderId="0" xfId="27" applyFont="1" applyBorder="1" applyAlignment="1">
      <alignment horizontal="center"/>
      <protection/>
    </xf>
    <xf numFmtId="0" fontId="1" fillId="0" borderId="16" xfId="27" applyFont="1" applyBorder="1" applyAlignment="1">
      <alignment horizontal="centerContinuous"/>
      <protection/>
    </xf>
    <xf numFmtId="0" fontId="13" fillId="0" borderId="0" xfId="27" applyFont="1" applyAlignment="1">
      <alignment/>
      <protection/>
    </xf>
    <xf numFmtId="0" fontId="13" fillId="0" borderId="0" xfId="27" applyFont="1" applyBorder="1" applyAlignment="1">
      <alignment/>
      <protection/>
    </xf>
    <xf numFmtId="0" fontId="14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14" fillId="0" borderId="0" xfId="28" applyFont="1">
      <alignment/>
      <protection/>
    </xf>
    <xf numFmtId="0" fontId="1" fillId="0" borderId="16" xfId="28" applyFont="1" applyBorder="1" applyAlignment="1">
      <alignment horizontal="centerContinuous" vertical="center"/>
      <protection/>
    </xf>
    <xf numFmtId="0" fontId="1" fillId="0" borderId="4" xfId="28" applyFont="1" applyBorder="1" applyAlignment="1">
      <alignment horizontal="centerContinuous" vertical="center"/>
      <protection/>
    </xf>
    <xf numFmtId="0" fontId="1" fillId="0" borderId="26" xfId="28" applyFont="1" applyBorder="1" applyAlignment="1">
      <alignment horizontal="centerContinuous" vertical="center" wrapText="1"/>
      <protection/>
    </xf>
    <xf numFmtId="0" fontId="1" fillId="0" borderId="26" xfId="28" applyFont="1" applyBorder="1" applyAlignment="1">
      <alignment horizontal="centerContinuous" vertical="center"/>
      <protection/>
    </xf>
    <xf numFmtId="0" fontId="1" fillId="0" borderId="17" xfId="28" applyFont="1" applyBorder="1" applyAlignment="1">
      <alignment horizontal="center" vertical="center"/>
      <protection/>
    </xf>
    <xf numFmtId="0" fontId="1" fillId="0" borderId="1" xfId="28" applyFont="1" applyBorder="1" applyAlignment="1">
      <alignment horizontal="center" vertical="center"/>
      <protection/>
    </xf>
    <xf numFmtId="0" fontId="3" fillId="0" borderId="9" xfId="28" applyFont="1" applyBorder="1" applyAlignment="1">
      <alignment horizontal="left" vertical="center" wrapText="1"/>
      <protection/>
    </xf>
    <xf numFmtId="0" fontId="1" fillId="0" borderId="2" xfId="28" applyFont="1" applyBorder="1" applyAlignment="1">
      <alignment horizontal="left"/>
      <protection/>
    </xf>
    <xf numFmtId="183" fontId="1" fillId="0" borderId="28" xfId="28" applyNumberFormat="1" applyFont="1" applyBorder="1" applyAlignment="1">
      <alignment horizontal="right" vertical="center"/>
      <protection/>
    </xf>
    <xf numFmtId="183" fontId="1" fillId="0" borderId="35" xfId="28" applyNumberFormat="1" applyFont="1" applyBorder="1" applyAlignment="1">
      <alignment horizontal="right" vertical="center"/>
      <protection/>
    </xf>
    <xf numFmtId="183" fontId="1" fillId="0" borderId="2" xfId="28" applyNumberFormat="1" applyFont="1" applyBorder="1" applyAlignment="1">
      <alignment horizontal="right" vertical="center"/>
      <protection/>
    </xf>
    <xf numFmtId="183" fontId="1" fillId="0" borderId="18" xfId="28" applyNumberFormat="1" applyFont="1" applyBorder="1" applyAlignment="1">
      <alignment horizontal="right" vertical="center"/>
      <protection/>
    </xf>
    <xf numFmtId="0" fontId="1" fillId="0" borderId="5" xfId="28" applyFont="1" applyBorder="1" applyAlignment="1">
      <alignment horizontal="center" vertical="center"/>
      <protection/>
    </xf>
    <xf numFmtId="0" fontId="3" fillId="0" borderId="0" xfId="28" applyFont="1" applyBorder="1" applyAlignment="1">
      <alignment horizontal="left" vertical="center"/>
      <protection/>
    </xf>
    <xf numFmtId="0" fontId="1" fillId="0" borderId="6" xfId="28" applyFont="1" applyBorder="1" applyAlignment="1">
      <alignment horizontal="left"/>
      <protection/>
    </xf>
    <xf numFmtId="183" fontId="1" fillId="0" borderId="33" xfId="28" applyNumberFormat="1" applyFont="1" applyBorder="1" applyAlignment="1">
      <alignment horizontal="right" vertical="center"/>
      <protection/>
    </xf>
    <xf numFmtId="183" fontId="1" fillId="0" borderId="6" xfId="28" applyNumberFormat="1" applyFont="1" applyBorder="1" applyAlignment="1">
      <alignment horizontal="right" vertical="center"/>
      <protection/>
    </xf>
    <xf numFmtId="183" fontId="1" fillId="0" borderId="19" xfId="28" applyNumberFormat="1" applyFont="1" applyBorder="1" applyAlignment="1">
      <alignment horizontal="right" vertical="center"/>
      <protection/>
    </xf>
    <xf numFmtId="0" fontId="3" fillId="0" borderId="6" xfId="28" applyFont="1" applyBorder="1" applyAlignment="1">
      <alignment horizontal="left" vertical="center"/>
      <protection/>
    </xf>
    <xf numFmtId="0" fontId="3" fillId="0" borderId="3" xfId="28" applyFont="1" applyBorder="1" applyAlignment="1">
      <alignment horizontal="centerContinuous" vertical="center"/>
      <protection/>
    </xf>
    <xf numFmtId="0" fontId="3" fillId="0" borderId="16" xfId="28" applyFont="1" applyBorder="1" applyAlignment="1">
      <alignment horizontal="left" vertical="center"/>
      <protection/>
    </xf>
    <xf numFmtId="0" fontId="1" fillId="0" borderId="4" xfId="28" applyFont="1" applyBorder="1" applyAlignment="1">
      <alignment horizontal="left" vertical="center"/>
      <protection/>
    </xf>
    <xf numFmtId="183" fontId="1" fillId="0" borderId="30" xfId="28" applyNumberFormat="1" applyFont="1" applyBorder="1" applyAlignment="1">
      <alignment horizontal="right" vertical="center"/>
      <protection/>
    </xf>
    <xf numFmtId="183" fontId="1" fillId="0" borderId="4" xfId="28" applyNumberFormat="1" applyFont="1" applyBorder="1" applyAlignment="1">
      <alignment horizontal="right" vertical="center"/>
      <protection/>
    </xf>
    <xf numFmtId="183" fontId="1" fillId="0" borderId="17" xfId="28" applyNumberFormat="1" applyFont="1" applyBorder="1" applyAlignment="1">
      <alignment horizontal="right" vertical="center"/>
      <protection/>
    </xf>
    <xf numFmtId="38" fontId="1" fillId="0" borderId="36" xfId="18" applyNumberFormat="1" applyFont="1" applyBorder="1" applyAlignment="1">
      <alignment horizontal="right" vertical="center"/>
    </xf>
    <xf numFmtId="38" fontId="1" fillId="0" borderId="20" xfId="18" applyNumberFormat="1" applyFont="1" applyBorder="1" applyAlignment="1">
      <alignment horizontal="right" vertical="center"/>
    </xf>
    <xf numFmtId="183" fontId="1" fillId="0" borderId="32" xfId="28" applyNumberFormat="1" applyFont="1" applyBorder="1" applyAlignment="1">
      <alignment horizontal="right" vertical="center"/>
      <protection/>
    </xf>
    <xf numFmtId="183" fontId="1" fillId="0" borderId="20" xfId="28" applyNumberFormat="1" applyFont="1" applyBorder="1" applyAlignment="1">
      <alignment horizontal="right" vertical="center"/>
      <protection/>
    </xf>
    <xf numFmtId="172" fontId="1" fillId="0" borderId="23" xfId="0" applyNumberFormat="1" applyFont="1" applyBorder="1" applyAlignment="1">
      <alignment horizontal="right"/>
    </xf>
    <xf numFmtId="184" fontId="1" fillId="0" borderId="5" xfId="0" applyNumberFormat="1" applyFont="1" applyBorder="1" applyAlignment="1">
      <alignment horizontal="right"/>
    </xf>
    <xf numFmtId="184" fontId="1" fillId="0" borderId="32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1" fillId="0" borderId="33" xfId="0" applyNumberFormat="1" applyFont="1" applyBorder="1" applyAlignment="1">
      <alignment horizontal="right"/>
    </xf>
    <xf numFmtId="184" fontId="1" fillId="0" borderId="6" xfId="0" applyNumberFormat="1" applyFont="1" applyBorder="1" applyAlignment="1">
      <alignment horizontal="right"/>
    </xf>
    <xf numFmtId="184" fontId="1" fillId="0" borderId="1" xfId="0" applyNumberFormat="1" applyFont="1" applyBorder="1" applyAlignment="1">
      <alignment horizontal="right"/>
    </xf>
    <xf numFmtId="184" fontId="1" fillId="0" borderId="9" xfId="0" applyNumberFormat="1" applyFont="1" applyBorder="1" applyAlignment="1">
      <alignment horizontal="right"/>
    </xf>
    <xf numFmtId="184" fontId="1" fillId="0" borderId="2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/>
    </xf>
    <xf numFmtId="184" fontId="1" fillId="0" borderId="34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right"/>
    </xf>
    <xf numFmtId="183" fontId="1" fillId="0" borderId="7" xfId="0" applyNumberFormat="1" applyFont="1" applyBorder="1" applyAlignment="1">
      <alignment horizontal="center"/>
    </xf>
    <xf numFmtId="183" fontId="1" fillId="0" borderId="34" xfId="0" applyNumberFormat="1" applyFont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184" fontId="1" fillId="0" borderId="8" xfId="0" applyNumberFormat="1" applyFont="1" applyBorder="1" applyAlignment="1">
      <alignment horizontal="right"/>
    </xf>
    <xf numFmtId="184" fontId="1" fillId="0" borderId="3" xfId="0" applyNumberFormat="1" applyFont="1" applyBorder="1" applyAlignment="1">
      <alignment horizontal="right"/>
    </xf>
    <xf numFmtId="184" fontId="1" fillId="0" borderId="31" xfId="0" applyNumberFormat="1" applyFont="1" applyBorder="1" applyAlignment="1">
      <alignment horizontal="right"/>
    </xf>
    <xf numFmtId="184" fontId="1" fillId="0" borderId="16" xfId="0" applyNumberFormat="1" applyFont="1" applyBorder="1" applyAlignment="1">
      <alignment horizontal="right"/>
    </xf>
    <xf numFmtId="184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25" applyFont="1" applyBorder="1" applyAlignment="1">
      <alignment/>
      <protection/>
    </xf>
    <xf numFmtId="0" fontId="1" fillId="0" borderId="31" xfId="0" applyFont="1" applyBorder="1" applyAlignment="1">
      <alignment horizontal="center"/>
    </xf>
    <xf numFmtId="0" fontId="1" fillId="0" borderId="6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33" xfId="0" applyNumberFormat="1" applyFont="1" applyBorder="1" applyAlignment="1">
      <alignment/>
    </xf>
    <xf numFmtId="167" fontId="1" fillId="0" borderId="6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7" fontId="1" fillId="0" borderId="32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34" xfId="0" applyNumberFormat="1" applyFont="1" applyBorder="1" applyAlignment="1">
      <alignment/>
    </xf>
    <xf numFmtId="167" fontId="1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167" fontId="1" fillId="0" borderId="9" xfId="0" applyNumberFormat="1" applyFont="1" applyBorder="1" applyAlignment="1">
      <alignment/>
    </xf>
    <xf numFmtId="167" fontId="1" fillId="0" borderId="29" xfId="0" applyNumberFormat="1" applyFont="1" applyBorder="1" applyAlignment="1">
      <alignment/>
    </xf>
    <xf numFmtId="0" fontId="1" fillId="0" borderId="4" xfId="0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31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16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167" fontId="1" fillId="0" borderId="2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32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7" fontId="1" fillId="0" borderId="33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0" fontId="13" fillId="0" borderId="0" xfId="25" applyFont="1">
      <alignment/>
      <protection/>
    </xf>
    <xf numFmtId="0" fontId="14" fillId="0" borderId="0" xfId="29" applyFont="1">
      <alignment/>
      <protection/>
    </xf>
    <xf numFmtId="0" fontId="13" fillId="0" borderId="0" xfId="29" applyFont="1">
      <alignment/>
      <protection/>
    </xf>
    <xf numFmtId="0" fontId="13" fillId="0" borderId="0" xfId="29" applyFont="1" applyBorder="1">
      <alignment/>
      <protection/>
    </xf>
    <xf numFmtId="0" fontId="1" fillId="0" borderId="9" xfId="29" applyFont="1" applyBorder="1" applyAlignment="1">
      <alignment horizontal="centerContinuous" vertical="center"/>
      <protection/>
    </xf>
    <xf numFmtId="0" fontId="1" fillId="0" borderId="1" xfId="29" applyFont="1" applyBorder="1" applyAlignment="1">
      <alignment horizontal="centerContinuous" vertical="center"/>
      <protection/>
    </xf>
    <xf numFmtId="0" fontId="1" fillId="0" borderId="9" xfId="29" applyFont="1" applyBorder="1" applyAlignment="1">
      <alignment horizontal="centerContinuous"/>
      <protection/>
    </xf>
    <xf numFmtId="0" fontId="1" fillId="0" borderId="4" xfId="29" applyFont="1" applyBorder="1" applyAlignment="1">
      <alignment horizontal="centerContinuous"/>
      <protection/>
    </xf>
    <xf numFmtId="0" fontId="1" fillId="0" borderId="2" xfId="29" applyFont="1" applyBorder="1" applyAlignment="1">
      <alignment horizontal="centerContinuous"/>
      <protection/>
    </xf>
    <xf numFmtId="0" fontId="1" fillId="0" borderId="16" xfId="29" applyFont="1" applyBorder="1" applyAlignment="1">
      <alignment horizontal="centerContinuous" vertical="center"/>
      <protection/>
    </xf>
    <xf numFmtId="0" fontId="1" fillId="0" borderId="31" xfId="29" applyFont="1" applyBorder="1" applyAlignment="1">
      <alignment horizontal="centerContinuous" vertical="center"/>
      <protection/>
    </xf>
    <xf numFmtId="0" fontId="1" fillId="0" borderId="3" xfId="29" applyFont="1" applyBorder="1" applyAlignment="1">
      <alignment horizontal="centerContinuous" vertical="center"/>
      <protection/>
    </xf>
    <xf numFmtId="0" fontId="1" fillId="0" borderId="4" xfId="29" applyFont="1" applyBorder="1" applyAlignment="1">
      <alignment horizontal="centerContinuous" vertical="center"/>
      <protection/>
    </xf>
    <xf numFmtId="0" fontId="1" fillId="0" borderId="23" xfId="29" applyFont="1" applyBorder="1" applyAlignment="1">
      <alignment vertical="center"/>
      <protection/>
    </xf>
    <xf numFmtId="0" fontId="1" fillId="0" borderId="9" xfId="29" applyFont="1" applyBorder="1" applyAlignment="1">
      <alignment vertical="center"/>
      <protection/>
    </xf>
    <xf numFmtId="0" fontId="1" fillId="0" borderId="6" xfId="29" applyFont="1" applyBorder="1" applyAlignment="1">
      <alignment vertical="center"/>
      <protection/>
    </xf>
    <xf numFmtId="180" fontId="1" fillId="0" borderId="5" xfId="29" applyNumberFormat="1" applyFont="1" applyBorder="1" applyAlignment="1">
      <alignment horizontal="right" vertical="center"/>
      <protection/>
    </xf>
    <xf numFmtId="180" fontId="1" fillId="0" borderId="33" xfId="29" applyNumberFormat="1" applyFont="1" applyBorder="1" applyAlignment="1">
      <alignment horizontal="right" vertical="center"/>
      <protection/>
    </xf>
    <xf numFmtId="180" fontId="1" fillId="0" borderId="32" xfId="29" applyNumberFormat="1" applyFont="1" applyBorder="1" applyAlignment="1">
      <alignment horizontal="right" vertical="center"/>
      <protection/>
    </xf>
    <xf numFmtId="180" fontId="1" fillId="0" borderId="9" xfId="29" applyNumberFormat="1" applyFont="1" applyBorder="1" applyAlignment="1">
      <alignment horizontal="right" vertical="center"/>
      <protection/>
    </xf>
    <xf numFmtId="180" fontId="1" fillId="0" borderId="1" xfId="29" applyNumberFormat="1" applyFont="1" applyBorder="1" applyAlignment="1">
      <alignment horizontal="right" vertical="center"/>
      <protection/>
    </xf>
    <xf numFmtId="180" fontId="1" fillId="0" borderId="2" xfId="29" applyNumberFormat="1" applyFont="1" applyBorder="1" applyAlignment="1">
      <alignment horizontal="right" vertical="center"/>
      <protection/>
    </xf>
    <xf numFmtId="0" fontId="1" fillId="0" borderId="22" xfId="29" applyFont="1" applyBorder="1" applyAlignment="1">
      <alignment vertical="center"/>
      <protection/>
    </xf>
    <xf numFmtId="0" fontId="1" fillId="0" borderId="0" xfId="29" applyFont="1" applyBorder="1" applyAlignment="1">
      <alignment vertical="center"/>
      <protection/>
    </xf>
    <xf numFmtId="180" fontId="1" fillId="0" borderId="0" xfId="29" applyNumberFormat="1" applyFont="1" applyBorder="1" applyAlignment="1">
      <alignment horizontal="right" vertical="center"/>
      <protection/>
    </xf>
    <xf numFmtId="180" fontId="1" fillId="0" borderId="6" xfId="29" applyNumberFormat="1" applyFont="1" applyBorder="1" applyAlignment="1">
      <alignment horizontal="right" vertical="center"/>
      <protection/>
    </xf>
    <xf numFmtId="180" fontId="1" fillId="0" borderId="20" xfId="29" applyNumberFormat="1" applyFont="1" applyBorder="1" applyAlignment="1">
      <alignment horizontal="right" vertical="center"/>
      <protection/>
    </xf>
    <xf numFmtId="0" fontId="1" fillId="0" borderId="8" xfId="29" applyFont="1" applyBorder="1" applyAlignment="1">
      <alignment vertical="center"/>
      <protection/>
    </xf>
    <xf numFmtId="180" fontId="1" fillId="0" borderId="7" xfId="29" applyNumberFormat="1" applyFont="1" applyBorder="1" applyAlignment="1">
      <alignment horizontal="right" vertical="center"/>
      <protection/>
    </xf>
    <xf numFmtId="180" fontId="1" fillId="0" borderId="34" xfId="29" applyNumberFormat="1" applyFont="1" applyBorder="1" applyAlignment="1">
      <alignment horizontal="right" vertical="center"/>
      <protection/>
    </xf>
    <xf numFmtId="180" fontId="1" fillId="0" borderId="10" xfId="29" applyNumberFormat="1" applyFont="1" applyBorder="1" applyAlignment="1">
      <alignment horizontal="right" vertical="center"/>
      <protection/>
    </xf>
    <xf numFmtId="180" fontId="1" fillId="0" borderId="21" xfId="29" applyNumberFormat="1" applyFont="1" applyBorder="1" applyAlignment="1">
      <alignment horizontal="right" vertical="center"/>
      <protection/>
    </xf>
    <xf numFmtId="180" fontId="1" fillId="0" borderId="8" xfId="29" applyNumberFormat="1" applyFont="1" applyBorder="1" applyAlignment="1">
      <alignment horizontal="right" vertical="center"/>
      <protection/>
    </xf>
    <xf numFmtId="0" fontId="1" fillId="0" borderId="1" xfId="29" applyFont="1" applyBorder="1" applyAlignment="1">
      <alignment vertical="center"/>
      <protection/>
    </xf>
    <xf numFmtId="0" fontId="13" fillId="0" borderId="0" xfId="29" applyFont="1" applyAlignment="1">
      <alignment horizontal="center" vertical="center" textRotation="180"/>
      <protection/>
    </xf>
    <xf numFmtId="0" fontId="1" fillId="0" borderId="5" xfId="29" applyFont="1" applyBorder="1" applyAlignment="1">
      <alignment vertical="center"/>
      <protection/>
    </xf>
    <xf numFmtId="0" fontId="1" fillId="0" borderId="3" xfId="29" applyFont="1" applyBorder="1" applyAlignment="1">
      <alignment vertical="center"/>
      <protection/>
    </xf>
    <xf numFmtId="0" fontId="1" fillId="0" borderId="16" xfId="29" applyFont="1" applyBorder="1" applyAlignment="1">
      <alignment vertical="center"/>
      <protection/>
    </xf>
    <xf numFmtId="0" fontId="1" fillId="0" borderId="4" xfId="29" applyFont="1" applyBorder="1" applyAlignment="1">
      <alignment vertical="center"/>
      <protection/>
    </xf>
    <xf numFmtId="180" fontId="1" fillId="0" borderId="3" xfId="29" applyNumberFormat="1" applyFont="1" applyBorder="1" applyAlignment="1">
      <alignment horizontal="right" vertical="center"/>
      <protection/>
    </xf>
    <xf numFmtId="180" fontId="1" fillId="0" borderId="31" xfId="29" applyNumberFormat="1" applyFont="1" applyBorder="1" applyAlignment="1">
      <alignment horizontal="right" vertical="center"/>
      <protection/>
    </xf>
    <xf numFmtId="180" fontId="1" fillId="0" borderId="16" xfId="29" applyNumberFormat="1" applyFont="1" applyBorder="1" applyAlignment="1">
      <alignment horizontal="right" vertical="center"/>
      <protection/>
    </xf>
    <xf numFmtId="180" fontId="1" fillId="0" borderId="4" xfId="29" applyNumberFormat="1" applyFont="1" applyBorder="1" applyAlignment="1">
      <alignment horizontal="right" vertical="center"/>
      <protection/>
    </xf>
    <xf numFmtId="3" fontId="1" fillId="0" borderId="0" xfId="29" applyNumberFormat="1" applyFont="1" applyBorder="1" applyAlignment="1">
      <alignment horizontal="left" vertical="center"/>
      <protection/>
    </xf>
    <xf numFmtId="0" fontId="1" fillId="0" borderId="0" xfId="29" applyFont="1">
      <alignment/>
      <protection/>
    </xf>
    <xf numFmtId="0" fontId="1" fillId="0" borderId="0" xfId="29" applyFont="1" applyBorder="1" applyAlignment="1">
      <alignment horizontal="left"/>
      <protection/>
    </xf>
    <xf numFmtId="0" fontId="1" fillId="0" borderId="0" xfId="29" applyFont="1" applyAlignment="1">
      <alignment horizontal="left"/>
      <protection/>
    </xf>
    <xf numFmtId="0" fontId="1" fillId="0" borderId="3" xfId="29" applyFont="1" applyBorder="1" applyAlignment="1">
      <alignment horizontal="center" vertical="center"/>
      <protection/>
    </xf>
    <xf numFmtId="0" fontId="1" fillId="0" borderId="16" xfId="29" applyFont="1" applyBorder="1" applyAlignment="1">
      <alignment horizontal="center" vertical="center"/>
      <protection/>
    </xf>
    <xf numFmtId="0" fontId="1" fillId="0" borderId="4" xfId="29" applyFont="1" applyBorder="1" applyAlignment="1">
      <alignment horizontal="center" vertical="center"/>
      <protection/>
    </xf>
    <xf numFmtId="0" fontId="1" fillId="0" borderId="31" xfId="29" applyFont="1" applyBorder="1" applyAlignment="1">
      <alignment horizontal="center" vertical="center"/>
      <protection/>
    </xf>
    <xf numFmtId="0" fontId="1" fillId="0" borderId="27" xfId="29" applyFont="1" applyBorder="1" applyAlignment="1">
      <alignment horizontal="center" vertical="center"/>
      <protection/>
    </xf>
    <xf numFmtId="180" fontId="1" fillId="0" borderId="32" xfId="29" applyNumberFormat="1" applyFont="1" applyBorder="1" applyAlignment="1">
      <alignment vertical="center"/>
      <protection/>
    </xf>
    <xf numFmtId="180" fontId="1" fillId="0" borderId="9" xfId="29" applyNumberFormat="1" applyFont="1" applyBorder="1" applyAlignment="1">
      <alignment vertical="center"/>
      <protection/>
    </xf>
    <xf numFmtId="180" fontId="1" fillId="0" borderId="1" xfId="29" applyNumberFormat="1" applyFont="1" applyBorder="1" applyAlignment="1">
      <alignment vertical="center"/>
      <protection/>
    </xf>
    <xf numFmtId="180" fontId="1" fillId="0" borderId="2" xfId="29" applyNumberFormat="1" applyFont="1" applyBorder="1" applyAlignment="1">
      <alignment vertical="center"/>
      <protection/>
    </xf>
    <xf numFmtId="180" fontId="1" fillId="0" borderId="33" xfId="29" applyNumberFormat="1" applyFont="1" applyBorder="1" applyAlignment="1">
      <alignment vertical="center"/>
      <protection/>
    </xf>
    <xf numFmtId="180" fontId="1" fillId="0" borderId="0" xfId="29" applyNumberFormat="1" applyFont="1" applyBorder="1" applyAlignment="1">
      <alignment vertical="center"/>
      <protection/>
    </xf>
    <xf numFmtId="180" fontId="1" fillId="0" borderId="5" xfId="29" applyNumberFormat="1" applyFont="1" applyBorder="1" applyAlignment="1">
      <alignment vertical="center"/>
      <protection/>
    </xf>
    <xf numFmtId="180" fontId="1" fillId="0" borderId="6" xfId="29" applyNumberFormat="1" applyFont="1" applyBorder="1" applyAlignment="1">
      <alignment vertical="center"/>
      <protection/>
    </xf>
    <xf numFmtId="180" fontId="1" fillId="0" borderId="10" xfId="29" applyNumberFormat="1" applyFont="1" applyBorder="1" applyAlignment="1">
      <alignment vertical="center"/>
      <protection/>
    </xf>
    <xf numFmtId="180" fontId="1" fillId="0" borderId="34" xfId="29" applyNumberFormat="1" applyFont="1" applyBorder="1" applyAlignment="1">
      <alignment vertical="center"/>
      <protection/>
    </xf>
    <xf numFmtId="180" fontId="1" fillId="0" borderId="31" xfId="29" applyNumberFormat="1" applyFont="1" applyBorder="1" applyAlignment="1">
      <alignment vertical="center"/>
      <protection/>
    </xf>
    <xf numFmtId="180" fontId="1" fillId="0" borderId="16" xfId="29" applyNumberFormat="1" applyFont="1" applyBorder="1" applyAlignment="1">
      <alignment vertical="center"/>
      <protection/>
    </xf>
    <xf numFmtId="180" fontId="1" fillId="0" borderId="3" xfId="29" applyNumberFormat="1" applyFont="1" applyBorder="1" applyAlignment="1">
      <alignment vertical="center"/>
      <protection/>
    </xf>
    <xf numFmtId="180" fontId="1" fillId="0" borderId="4" xfId="29" applyNumberFormat="1" applyFont="1" applyBorder="1" applyAlignment="1">
      <alignment vertical="center"/>
      <protection/>
    </xf>
    <xf numFmtId="0" fontId="16" fillId="0" borderId="0" xfId="29" applyFont="1" applyBorder="1">
      <alignment/>
      <protection/>
    </xf>
    <xf numFmtId="0" fontId="17" fillId="0" borderId="0" xfId="29" applyBorder="1">
      <alignment/>
      <protection/>
    </xf>
    <xf numFmtId="0" fontId="10" fillId="0" borderId="0" xfId="29" applyFont="1" applyBorder="1" applyAlignment="1">
      <alignment horizontal="right"/>
      <protection/>
    </xf>
    <xf numFmtId="0" fontId="10" fillId="0" borderId="0" xfId="29" applyFont="1" applyBorder="1">
      <alignment/>
      <protection/>
    </xf>
    <xf numFmtId="0" fontId="14" fillId="0" borderId="0" xfId="24" applyFont="1">
      <alignment/>
      <protection/>
    </xf>
    <xf numFmtId="0" fontId="14" fillId="0" borderId="0" xfId="24" applyFont="1" applyBorder="1">
      <alignment/>
      <protection/>
    </xf>
    <xf numFmtId="0" fontId="26" fillId="0" borderId="0" xfId="24" applyFont="1">
      <alignment/>
      <protection/>
    </xf>
    <xf numFmtId="0" fontId="0" fillId="0" borderId="0" xfId="24">
      <alignment/>
      <protection/>
    </xf>
    <xf numFmtId="0" fontId="4" fillId="0" borderId="0" xfId="24" applyFont="1">
      <alignment/>
      <protection/>
    </xf>
    <xf numFmtId="166" fontId="14" fillId="0" borderId="0" xfId="24" applyNumberFormat="1" applyFont="1">
      <alignment/>
      <protection/>
    </xf>
    <xf numFmtId="0" fontId="13" fillId="0" borderId="40" xfId="25" applyFont="1" applyBorder="1" applyAlignment="1">
      <alignment/>
      <protection/>
    </xf>
    <xf numFmtId="0" fontId="13" fillId="0" borderId="67" xfId="24" applyFont="1" applyBorder="1" applyAlignment="1">
      <alignment horizontal="centerContinuous" vertical="center" wrapText="1"/>
      <protection/>
    </xf>
    <xf numFmtId="0" fontId="13" fillId="0" borderId="31" xfId="24" applyFont="1" applyBorder="1" applyAlignment="1">
      <alignment horizontal="centerContinuous" vertical="center" wrapText="1"/>
      <protection/>
    </xf>
    <xf numFmtId="0" fontId="13" fillId="0" borderId="68" xfId="24" applyFont="1" applyBorder="1" applyAlignment="1">
      <alignment horizontal="centerContinuous" vertical="center" wrapText="1"/>
      <protection/>
    </xf>
    <xf numFmtId="0" fontId="1" fillId="0" borderId="67" xfId="24" applyFont="1" applyBorder="1" applyAlignment="1">
      <alignment horizontal="centerContinuous" vertical="center" wrapText="1"/>
      <protection/>
    </xf>
    <xf numFmtId="0" fontId="1" fillId="0" borderId="31" xfId="24" applyFont="1" applyBorder="1" applyAlignment="1">
      <alignment horizontal="centerContinuous" vertical="center" wrapText="1"/>
      <protection/>
    </xf>
    <xf numFmtId="0" fontId="1" fillId="0" borderId="68" xfId="24" applyFont="1" applyBorder="1" applyAlignment="1">
      <alignment horizontal="centerContinuous" vertical="center" wrapText="1"/>
      <protection/>
    </xf>
    <xf numFmtId="0" fontId="4" fillId="0" borderId="40" xfId="24" applyFont="1" applyBorder="1" applyAlignment="1">
      <alignment vertical="center"/>
      <protection/>
    </xf>
    <xf numFmtId="0" fontId="22" fillId="0" borderId="0" xfId="24" applyFont="1" applyBorder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38" fontId="1" fillId="0" borderId="69" xfId="17" applyNumberFormat="1" applyFont="1" applyBorder="1" applyAlignment="1">
      <alignment vertical="center"/>
    </xf>
    <xf numFmtId="38" fontId="1" fillId="0" borderId="28" xfId="17" applyNumberFormat="1" applyFont="1" applyBorder="1" applyAlignment="1">
      <alignment vertical="center"/>
    </xf>
    <xf numFmtId="188" fontId="1" fillId="0" borderId="70" xfId="24" applyNumberFormat="1" applyFont="1" applyBorder="1" applyAlignment="1">
      <alignment vertical="center"/>
      <protection/>
    </xf>
    <xf numFmtId="188" fontId="1" fillId="0" borderId="0" xfId="24" applyNumberFormat="1" applyFont="1" applyBorder="1" applyAlignment="1">
      <alignment vertical="center"/>
      <protection/>
    </xf>
    <xf numFmtId="0" fontId="4" fillId="0" borderId="40" xfId="24" applyFont="1" applyBorder="1" applyAlignment="1">
      <alignment vertical="center"/>
      <protection/>
    </xf>
    <xf numFmtId="0" fontId="13" fillId="0" borderId="0" xfId="24" applyFont="1" applyBorder="1" applyAlignment="1">
      <alignment vertical="center"/>
      <protection/>
    </xf>
    <xf numFmtId="38" fontId="1" fillId="0" borderId="33" xfId="17" applyNumberFormat="1" applyFont="1" applyBorder="1" applyAlignment="1">
      <alignment vertical="center"/>
    </xf>
    <xf numFmtId="0" fontId="13" fillId="0" borderId="43" xfId="24" applyFont="1" applyBorder="1" applyAlignment="1">
      <alignment vertical="center"/>
      <protection/>
    </xf>
    <xf numFmtId="0" fontId="13" fillId="0" borderId="10" xfId="24" applyFont="1" applyBorder="1" applyAlignment="1">
      <alignment vertical="center"/>
      <protection/>
    </xf>
    <xf numFmtId="0" fontId="1" fillId="0" borderId="10" xfId="24" applyFont="1" applyBorder="1" applyAlignment="1">
      <alignment vertical="center"/>
      <protection/>
    </xf>
    <xf numFmtId="38" fontId="1" fillId="0" borderId="71" xfId="17" applyNumberFormat="1" applyFont="1" applyBorder="1" applyAlignment="1">
      <alignment vertical="center"/>
    </xf>
    <xf numFmtId="38" fontId="1" fillId="0" borderId="34" xfId="17" applyNumberFormat="1" applyFont="1" applyBorder="1" applyAlignment="1">
      <alignment vertical="center"/>
    </xf>
    <xf numFmtId="188" fontId="1" fillId="0" borderId="45" xfId="24" applyNumberFormat="1" applyFont="1" applyBorder="1" applyAlignment="1">
      <alignment vertical="center"/>
      <protection/>
    </xf>
    <xf numFmtId="38" fontId="1" fillId="0" borderId="43" xfId="17" applyNumberFormat="1" applyFont="1" applyBorder="1" applyAlignment="1">
      <alignment vertical="center"/>
    </xf>
    <xf numFmtId="0" fontId="4" fillId="0" borderId="40" xfId="24" applyFont="1" applyBorder="1" applyAlignment="1">
      <alignment horizontal="left" vertical="center" wrapText="1"/>
      <protection/>
    </xf>
    <xf numFmtId="0" fontId="1" fillId="0" borderId="0" xfId="24" applyFont="1" applyBorder="1" applyAlignment="1">
      <alignment horizontal="left" vertical="center" wrapText="1"/>
      <protection/>
    </xf>
    <xf numFmtId="38" fontId="1" fillId="0" borderId="40" xfId="17" applyNumberFormat="1" applyFont="1" applyBorder="1" applyAlignment="1">
      <alignment vertical="center"/>
    </xf>
    <xf numFmtId="38" fontId="1" fillId="0" borderId="42" xfId="17" applyNumberFormat="1" applyFont="1" applyBorder="1" applyAlignment="1">
      <alignment vertical="center"/>
    </xf>
    <xf numFmtId="38" fontId="1" fillId="0" borderId="35" xfId="17" applyNumberFormat="1" applyFont="1" applyBorder="1" applyAlignment="1">
      <alignment vertical="center"/>
    </xf>
    <xf numFmtId="188" fontId="1" fillId="0" borderId="72" xfId="24" applyNumberFormat="1" applyFont="1" applyBorder="1" applyAlignment="1">
      <alignment vertical="center"/>
      <protection/>
    </xf>
    <xf numFmtId="188" fontId="1" fillId="0" borderId="41" xfId="24" applyNumberFormat="1" applyFont="1" applyBorder="1" applyAlignment="1">
      <alignment vertical="center"/>
      <protection/>
    </xf>
    <xf numFmtId="0" fontId="1" fillId="0" borderId="43" xfId="24" applyFont="1" applyBorder="1" applyAlignment="1">
      <alignment vertical="center"/>
      <protection/>
    </xf>
    <xf numFmtId="0" fontId="1" fillId="0" borderId="10" xfId="24" applyFont="1" applyBorder="1" applyAlignment="1">
      <alignment horizontal="left" vertical="center"/>
      <protection/>
    </xf>
    <xf numFmtId="38" fontId="1" fillId="0" borderId="26" xfId="17" applyNumberFormat="1" applyFont="1" applyBorder="1" applyAlignment="1">
      <alignment vertical="center"/>
    </xf>
    <xf numFmtId="188" fontId="1" fillId="0" borderId="44" xfId="24" applyNumberFormat="1" applyFont="1" applyBorder="1" applyAlignment="1">
      <alignment vertical="center"/>
      <protection/>
    </xf>
    <xf numFmtId="0" fontId="1" fillId="0" borderId="40" xfId="24" applyFont="1" applyBorder="1" applyAlignment="1">
      <alignment horizontal="right" vertical="center"/>
      <protection/>
    </xf>
    <xf numFmtId="0" fontId="1" fillId="0" borderId="0" xfId="24" applyFont="1" applyBorder="1" applyAlignment="1">
      <alignment horizontal="left" vertical="center"/>
      <protection/>
    </xf>
    <xf numFmtId="38" fontId="1" fillId="0" borderId="42" xfId="24" applyNumberFormat="1" applyFont="1" applyBorder="1" applyAlignment="1">
      <alignment vertical="center"/>
      <protection/>
    </xf>
    <xf numFmtId="38" fontId="1" fillId="0" borderId="28" xfId="24" applyNumberFormat="1" applyFont="1" applyBorder="1" applyAlignment="1">
      <alignment vertical="center"/>
      <protection/>
    </xf>
    <xf numFmtId="38" fontId="1" fillId="0" borderId="69" xfId="24" applyNumberFormat="1" applyFont="1" applyBorder="1" applyAlignment="1">
      <alignment vertical="center"/>
      <protection/>
    </xf>
    <xf numFmtId="38" fontId="1" fillId="0" borderId="71" xfId="24" applyNumberFormat="1" applyFont="1" applyBorder="1" applyAlignment="1">
      <alignment vertical="center"/>
      <protection/>
    </xf>
    <xf numFmtId="38" fontId="1" fillId="0" borderId="26" xfId="24" applyNumberFormat="1" applyFont="1" applyBorder="1" applyAlignment="1">
      <alignment vertical="center"/>
      <protection/>
    </xf>
    <xf numFmtId="0" fontId="4" fillId="0" borderId="40" xfId="24" applyFont="1" applyBorder="1" applyAlignment="1">
      <alignment horizontal="left" vertical="center"/>
      <protection/>
    </xf>
    <xf numFmtId="0" fontId="13" fillId="0" borderId="0" xfId="24" applyFont="1" applyBorder="1">
      <alignment/>
      <protection/>
    </xf>
    <xf numFmtId="38" fontId="1" fillId="0" borderId="40" xfId="24" applyNumberFormat="1" applyFont="1" applyBorder="1" applyAlignment="1">
      <alignment vertical="center"/>
      <protection/>
    </xf>
    <xf numFmtId="38" fontId="1" fillId="0" borderId="33" xfId="24" applyNumberFormat="1" applyFont="1" applyBorder="1" applyAlignment="1">
      <alignment vertical="center"/>
      <protection/>
    </xf>
    <xf numFmtId="0" fontId="4" fillId="0" borderId="40" xfId="24" applyFont="1" applyBorder="1" applyAlignment="1">
      <alignment horizontal="left" vertical="center"/>
      <protection/>
    </xf>
    <xf numFmtId="0" fontId="1" fillId="0" borderId="0" xfId="24" applyFont="1" applyBorder="1" applyAlignment="1">
      <alignment vertical="center"/>
      <protection/>
    </xf>
    <xf numFmtId="38" fontId="1" fillId="0" borderId="34" xfId="24" applyNumberFormat="1" applyFont="1" applyBorder="1" applyAlignment="1">
      <alignment vertical="center"/>
      <protection/>
    </xf>
    <xf numFmtId="38" fontId="1" fillId="0" borderId="43" xfId="24" applyNumberFormat="1" applyFont="1" applyBorder="1" applyAlignment="1">
      <alignment vertical="center"/>
      <protection/>
    </xf>
    <xf numFmtId="38" fontId="1" fillId="0" borderId="47" xfId="24" applyNumberFormat="1" applyFont="1" applyBorder="1" applyAlignment="1">
      <alignment vertical="center"/>
      <protection/>
    </xf>
    <xf numFmtId="38" fontId="1" fillId="0" borderId="32" xfId="24" applyNumberFormat="1" applyFont="1" applyBorder="1" applyAlignment="1">
      <alignment vertical="center"/>
      <protection/>
    </xf>
    <xf numFmtId="168" fontId="1" fillId="0" borderId="69" xfId="24" applyNumberFormat="1" applyFont="1" applyBorder="1" applyAlignment="1">
      <alignment vertical="center"/>
      <protection/>
    </xf>
    <xf numFmtId="168" fontId="1" fillId="0" borderId="0" xfId="24" applyNumberFormat="1" applyFont="1" applyBorder="1" applyAlignment="1">
      <alignment vertical="center"/>
      <protection/>
    </xf>
    <xf numFmtId="168" fontId="1" fillId="0" borderId="40" xfId="24" applyNumberFormat="1" applyFont="1" applyBorder="1" applyAlignment="1">
      <alignment vertical="center"/>
      <protection/>
    </xf>
    <xf numFmtId="168" fontId="1" fillId="0" borderId="33" xfId="24" applyNumberFormat="1" applyFont="1" applyBorder="1" applyAlignment="1">
      <alignment vertical="center"/>
      <protection/>
    </xf>
    <xf numFmtId="0" fontId="13" fillId="0" borderId="48" xfId="24" applyFont="1" applyBorder="1" applyAlignment="1">
      <alignment vertical="center"/>
      <protection/>
    </xf>
    <xf numFmtId="0" fontId="13" fillId="0" borderId="49" xfId="24" applyFont="1" applyBorder="1" applyAlignment="1">
      <alignment vertical="center"/>
      <protection/>
    </xf>
    <xf numFmtId="0" fontId="1" fillId="0" borderId="49" xfId="24" applyFont="1" applyBorder="1" applyAlignment="1">
      <alignment vertical="center"/>
      <protection/>
    </xf>
    <xf numFmtId="168" fontId="1" fillId="0" borderId="73" xfId="24" applyNumberFormat="1" applyFont="1" applyBorder="1" applyAlignment="1">
      <alignment vertical="center"/>
      <protection/>
    </xf>
    <xf numFmtId="168" fontId="1" fillId="0" borderId="74" xfId="24" applyNumberFormat="1" applyFont="1" applyBorder="1" applyAlignment="1">
      <alignment vertical="center"/>
      <protection/>
    </xf>
    <xf numFmtId="188" fontId="1" fillId="0" borderId="53" xfId="24" applyNumberFormat="1" applyFont="1" applyBorder="1" applyAlignment="1">
      <alignment vertical="center"/>
      <protection/>
    </xf>
    <xf numFmtId="168" fontId="1" fillId="0" borderId="48" xfId="24" applyNumberFormat="1" applyFont="1" applyBorder="1" applyAlignment="1">
      <alignment vertical="center"/>
      <protection/>
    </xf>
    <xf numFmtId="168" fontId="1" fillId="0" borderId="52" xfId="24" applyNumberFormat="1" applyFont="1" applyBorder="1" applyAlignment="1">
      <alignment vertical="center"/>
      <protection/>
    </xf>
    <xf numFmtId="38" fontId="1" fillId="0" borderId="73" xfId="17" applyNumberFormat="1" applyFont="1" applyBorder="1" applyAlignment="1">
      <alignment vertical="center"/>
    </xf>
    <xf numFmtId="38" fontId="1" fillId="0" borderId="74" xfId="17" applyNumberFormat="1" applyFont="1" applyBorder="1" applyAlignment="1">
      <alignment vertical="center"/>
    </xf>
    <xf numFmtId="188" fontId="1" fillId="0" borderId="50" xfId="24" applyNumberFormat="1" applyFont="1" applyBorder="1" applyAlignment="1">
      <alignment vertical="center"/>
      <protection/>
    </xf>
    <xf numFmtId="0" fontId="13" fillId="0" borderId="0" xfId="24" applyFont="1">
      <alignment/>
      <protection/>
    </xf>
    <xf numFmtId="0" fontId="16" fillId="0" borderId="0" xfId="24" applyFont="1">
      <alignment/>
      <protection/>
    </xf>
    <xf numFmtId="0" fontId="13" fillId="0" borderId="0" xfId="24" applyFont="1" applyAlignment="1">
      <alignment/>
      <protection/>
    </xf>
    <xf numFmtId="0" fontId="16" fillId="0" borderId="0" xfId="24" applyFont="1" applyAlignment="1">
      <alignment/>
      <protection/>
    </xf>
    <xf numFmtId="1" fontId="3" fillId="0" borderId="0" xfId="30" applyNumberFormat="1" applyFont="1" applyBorder="1" applyAlignment="1">
      <alignment wrapText="1"/>
      <protection/>
    </xf>
    <xf numFmtId="167" fontId="3" fillId="0" borderId="0" xfId="30" applyNumberFormat="1" applyFont="1" applyBorder="1" applyAlignment="1">
      <alignment horizontal="right"/>
      <protection/>
    </xf>
    <xf numFmtId="167" fontId="3" fillId="0" borderId="75" xfId="30" applyNumberFormat="1" applyFont="1" applyBorder="1" applyAlignment="1">
      <alignment horizontal="right"/>
      <protection/>
    </xf>
    <xf numFmtId="167" fontId="3" fillId="0" borderId="76" xfId="30" applyNumberFormat="1" applyFont="1" applyBorder="1" applyAlignment="1">
      <alignment horizontal="center"/>
      <protection/>
    </xf>
    <xf numFmtId="167" fontId="3" fillId="0" borderId="76" xfId="30" applyNumberFormat="1" applyFont="1" applyBorder="1" applyAlignment="1">
      <alignment horizontal="right"/>
      <protection/>
    </xf>
    <xf numFmtId="188" fontId="3" fillId="0" borderId="76" xfId="30" applyNumberFormat="1" applyFont="1" applyBorder="1" applyAlignment="1">
      <alignment horizontal="right"/>
      <protection/>
    </xf>
    <xf numFmtId="0" fontId="17" fillId="0" borderId="0" xfId="30">
      <alignment/>
      <protection/>
    </xf>
    <xf numFmtId="0" fontId="14" fillId="0" borderId="0" xfId="24" applyFont="1">
      <alignment/>
      <protection/>
    </xf>
    <xf numFmtId="0" fontId="1" fillId="0" borderId="37" xfId="24" applyFont="1" applyBorder="1" applyAlignment="1">
      <alignment horizontal="centerContinuous" vertical="center"/>
      <protection/>
    </xf>
    <xf numFmtId="0" fontId="1" fillId="0" borderId="37" xfId="24" applyFont="1" applyBorder="1" applyAlignment="1">
      <alignment horizontal="centerContinuous"/>
      <protection/>
    </xf>
    <xf numFmtId="0" fontId="1" fillId="0" borderId="38" xfId="24" applyFont="1" applyBorder="1" applyAlignment="1">
      <alignment horizontal="centerContinuous"/>
      <protection/>
    </xf>
    <xf numFmtId="0" fontId="13" fillId="0" borderId="0" xfId="25" applyFont="1" applyBorder="1" applyAlignment="1">
      <alignment/>
      <protection/>
    </xf>
    <xf numFmtId="0" fontId="1" fillId="0" borderId="27" xfId="24" applyFont="1" applyBorder="1" applyAlignment="1">
      <alignment horizontal="centerContinuous" vertical="center" wrapText="1"/>
      <protection/>
    </xf>
    <xf numFmtId="0" fontId="1" fillId="0" borderId="39" xfId="24" applyFont="1" applyBorder="1" applyAlignment="1">
      <alignment horizontal="center" vertical="center" wrapText="1"/>
      <protection/>
    </xf>
    <xf numFmtId="0" fontId="1" fillId="0" borderId="16" xfId="24" applyFont="1" applyBorder="1" applyAlignment="1">
      <alignment horizontal="center" vertical="center" wrapText="1"/>
      <protection/>
    </xf>
    <xf numFmtId="0" fontId="1" fillId="0" borderId="41" xfId="24" applyFont="1" applyBorder="1" applyAlignment="1">
      <alignment vertical="center"/>
      <protection/>
    </xf>
    <xf numFmtId="169" fontId="1" fillId="0" borderId="20" xfId="24" applyNumberFormat="1" applyFont="1" applyBorder="1" applyAlignment="1">
      <alignment vertical="center"/>
      <protection/>
    </xf>
    <xf numFmtId="169" fontId="1" fillId="0" borderId="33" xfId="24" applyNumberFormat="1" applyFont="1" applyBorder="1" applyAlignment="1">
      <alignment vertical="center"/>
      <protection/>
    </xf>
    <xf numFmtId="188" fontId="1" fillId="0" borderId="41" xfId="24" applyNumberFormat="1" applyFont="1" applyBorder="1" applyAlignment="1">
      <alignment vertical="center"/>
      <protection/>
    </xf>
    <xf numFmtId="169" fontId="1" fillId="0" borderId="69" xfId="24" applyNumberFormat="1" applyFont="1" applyBorder="1" applyAlignment="1">
      <alignment vertical="center"/>
      <protection/>
    </xf>
    <xf numFmtId="169" fontId="1" fillId="0" borderId="28" xfId="24" applyNumberFormat="1" applyFont="1" applyBorder="1" applyAlignment="1">
      <alignment vertical="center"/>
      <protection/>
    </xf>
    <xf numFmtId="188" fontId="1" fillId="0" borderId="0" xfId="24" applyNumberFormat="1" applyFont="1" applyBorder="1" applyAlignment="1">
      <alignment vertical="center"/>
      <protection/>
    </xf>
    <xf numFmtId="38" fontId="1" fillId="0" borderId="36" xfId="17" applyNumberFormat="1" applyFont="1" applyBorder="1" applyAlignment="1">
      <alignment vertical="center"/>
    </xf>
    <xf numFmtId="38" fontId="1" fillId="0" borderId="32" xfId="17" applyNumberFormat="1" applyFont="1" applyBorder="1" applyAlignment="1">
      <alignment vertical="center"/>
    </xf>
    <xf numFmtId="188" fontId="1" fillId="0" borderId="72" xfId="24" applyNumberFormat="1" applyFont="1" applyBorder="1" applyAlignment="1">
      <alignment vertical="center"/>
      <protection/>
    </xf>
    <xf numFmtId="38" fontId="1" fillId="0" borderId="20" xfId="17" applyNumberFormat="1" applyFont="1" applyBorder="1" applyAlignment="1">
      <alignment vertical="center"/>
    </xf>
    <xf numFmtId="38" fontId="1" fillId="0" borderId="33" xfId="17" applyNumberFormat="1" applyFont="1" applyBorder="1" applyAlignment="1">
      <alignment vertical="center"/>
    </xf>
    <xf numFmtId="0" fontId="1" fillId="0" borderId="44" xfId="24" applyFont="1" applyBorder="1" applyAlignment="1">
      <alignment vertical="center"/>
      <protection/>
    </xf>
    <xf numFmtId="169" fontId="1" fillId="0" borderId="21" xfId="24" applyNumberFormat="1" applyFont="1" applyBorder="1" applyAlignment="1">
      <alignment vertical="center"/>
      <protection/>
    </xf>
    <xf numFmtId="169" fontId="1" fillId="0" borderId="34" xfId="24" applyNumberFormat="1" applyFont="1" applyBorder="1" applyAlignment="1">
      <alignment vertical="center"/>
      <protection/>
    </xf>
    <xf numFmtId="188" fontId="1" fillId="0" borderId="45" xfId="24" applyNumberFormat="1" applyFont="1" applyBorder="1" applyAlignment="1">
      <alignment vertical="center"/>
      <protection/>
    </xf>
    <xf numFmtId="169" fontId="1" fillId="0" borderId="71" xfId="24" applyNumberFormat="1" applyFont="1" applyBorder="1" applyAlignment="1">
      <alignment vertical="center"/>
      <protection/>
    </xf>
    <xf numFmtId="169" fontId="1" fillId="0" borderId="26" xfId="24" applyNumberFormat="1" applyFont="1" applyBorder="1" applyAlignment="1">
      <alignment vertical="center"/>
      <protection/>
    </xf>
    <xf numFmtId="188" fontId="1" fillId="0" borderId="77" xfId="24" applyNumberFormat="1" applyFont="1" applyBorder="1" applyAlignment="1">
      <alignment vertical="center"/>
      <protection/>
    </xf>
    <xf numFmtId="38" fontId="1" fillId="0" borderId="21" xfId="17" applyNumberFormat="1" applyFont="1" applyBorder="1" applyAlignment="1">
      <alignment vertical="center"/>
    </xf>
    <xf numFmtId="38" fontId="1" fillId="0" borderId="34" xfId="17" applyNumberFormat="1" applyFont="1" applyBorder="1" applyAlignment="1">
      <alignment vertical="center"/>
    </xf>
    <xf numFmtId="188" fontId="1" fillId="0" borderId="10" xfId="24" applyNumberFormat="1" applyFont="1" applyBorder="1" applyAlignment="1">
      <alignment vertical="center"/>
      <protection/>
    </xf>
    <xf numFmtId="188" fontId="1" fillId="0" borderId="44" xfId="24" applyNumberFormat="1" applyFont="1" applyBorder="1" applyAlignment="1">
      <alignment vertical="center"/>
      <protection/>
    </xf>
    <xf numFmtId="0" fontId="13" fillId="0" borderId="40" xfId="24" applyFont="1" applyBorder="1" applyAlignment="1">
      <alignment horizontal="right" vertical="center" wrapText="1"/>
      <protection/>
    </xf>
    <xf numFmtId="0" fontId="13" fillId="0" borderId="4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left" vertical="top"/>
      <protection/>
    </xf>
    <xf numFmtId="0" fontId="1" fillId="0" borderId="41" xfId="24" applyFont="1" applyBorder="1" applyAlignment="1">
      <alignment horizontal="left" vertical="center"/>
      <protection/>
    </xf>
    <xf numFmtId="0" fontId="3" fillId="0" borderId="40" xfId="24" applyFont="1" applyBorder="1" applyAlignment="1">
      <alignment vertical="center"/>
      <protection/>
    </xf>
    <xf numFmtId="182" fontId="1" fillId="0" borderId="36" xfId="24" applyNumberFormat="1" applyFont="1" applyBorder="1" applyAlignment="1">
      <alignment vertical="center"/>
      <protection/>
    </xf>
    <xf numFmtId="182" fontId="1" fillId="0" borderId="32" xfId="24" applyNumberFormat="1" applyFont="1" applyBorder="1" applyAlignment="1">
      <alignment vertical="center"/>
      <protection/>
    </xf>
    <xf numFmtId="188" fontId="1" fillId="0" borderId="70" xfId="24" applyNumberFormat="1" applyFont="1" applyBorder="1" applyAlignment="1">
      <alignment vertical="center"/>
      <protection/>
    </xf>
    <xf numFmtId="188" fontId="1" fillId="0" borderId="78" xfId="24" applyNumberFormat="1" applyFont="1" applyBorder="1" applyAlignment="1">
      <alignment vertical="center"/>
      <protection/>
    </xf>
    <xf numFmtId="182" fontId="1" fillId="0" borderId="20" xfId="24" applyNumberFormat="1" applyFont="1" applyBorder="1" applyAlignment="1">
      <alignment vertical="center"/>
      <protection/>
    </xf>
    <xf numFmtId="182" fontId="1" fillId="0" borderId="33" xfId="24" applyNumberFormat="1" applyFont="1" applyBorder="1" applyAlignment="1">
      <alignment vertical="center"/>
      <protection/>
    </xf>
    <xf numFmtId="0" fontId="1" fillId="0" borderId="50" xfId="24" applyFont="1" applyBorder="1" applyAlignment="1">
      <alignment vertical="center"/>
      <protection/>
    </xf>
    <xf numFmtId="169" fontId="1" fillId="0" borderId="51" xfId="24" applyNumberFormat="1" applyFont="1" applyBorder="1" applyAlignment="1">
      <alignment vertical="center"/>
      <protection/>
    </xf>
    <xf numFmtId="169" fontId="1" fillId="0" borderId="52" xfId="24" applyNumberFormat="1" applyFont="1" applyBorder="1" applyAlignment="1">
      <alignment vertical="center"/>
      <protection/>
    </xf>
    <xf numFmtId="188" fontId="1" fillId="0" borderId="53" xfId="24" applyNumberFormat="1" applyFont="1" applyBorder="1" applyAlignment="1">
      <alignment vertical="center"/>
      <protection/>
    </xf>
    <xf numFmtId="188" fontId="1" fillId="0" borderId="79" xfId="24" applyNumberFormat="1" applyFont="1" applyBorder="1" applyAlignment="1">
      <alignment vertical="center"/>
      <protection/>
    </xf>
    <xf numFmtId="182" fontId="1" fillId="0" borderId="51" xfId="24" applyNumberFormat="1" applyFont="1" applyBorder="1" applyAlignment="1">
      <alignment vertical="center"/>
      <protection/>
    </xf>
    <xf numFmtId="182" fontId="1" fillId="0" borderId="52" xfId="24" applyNumberFormat="1" applyFont="1" applyBorder="1" applyAlignment="1">
      <alignment vertical="center"/>
      <protection/>
    </xf>
    <xf numFmtId="188" fontId="1" fillId="0" borderId="49" xfId="24" applyNumberFormat="1" applyFont="1" applyBorder="1" applyAlignment="1">
      <alignment vertical="center"/>
      <protection/>
    </xf>
    <xf numFmtId="188" fontId="1" fillId="0" borderId="50" xfId="24" applyNumberFormat="1" applyFont="1" applyBorder="1" applyAlignment="1">
      <alignment vertical="center"/>
      <protection/>
    </xf>
    <xf numFmtId="0" fontId="13" fillId="0" borderId="0" xfId="25" applyFont="1" applyBorder="1">
      <alignment/>
      <protection/>
    </xf>
    <xf numFmtId="0" fontId="1" fillId="0" borderId="0" xfId="33" applyFont="1">
      <alignment/>
      <protection/>
    </xf>
    <xf numFmtId="0" fontId="13" fillId="0" borderId="0" xfId="33" applyFont="1">
      <alignment/>
      <protection/>
    </xf>
    <xf numFmtId="0" fontId="1" fillId="0" borderId="36" xfId="33" applyFont="1" applyBorder="1" applyAlignment="1">
      <alignment horizontal="center"/>
      <protection/>
    </xf>
    <xf numFmtId="0" fontId="1" fillId="0" borderId="35" xfId="33" applyFont="1" applyBorder="1" applyAlignment="1">
      <alignment horizontal="center"/>
      <protection/>
    </xf>
    <xf numFmtId="0" fontId="1" fillId="0" borderId="32" xfId="33" applyFont="1" applyBorder="1" applyAlignment="1">
      <alignment horizontal="center"/>
      <protection/>
    </xf>
    <xf numFmtId="0" fontId="1" fillId="0" borderId="18" xfId="33" applyFont="1" applyBorder="1" applyAlignment="1">
      <alignment horizontal="center"/>
      <protection/>
    </xf>
    <xf numFmtId="0" fontId="13" fillId="0" borderId="21" xfId="33" applyFont="1" applyBorder="1" applyAlignment="1">
      <alignment horizontal="center"/>
      <protection/>
    </xf>
    <xf numFmtId="0" fontId="13" fillId="0" borderId="26" xfId="33" applyFont="1" applyBorder="1" applyAlignment="1">
      <alignment horizontal="center"/>
      <protection/>
    </xf>
    <xf numFmtId="0" fontId="13" fillId="0" borderId="34" xfId="33" applyFont="1" applyBorder="1" applyAlignment="1">
      <alignment horizontal="center"/>
      <protection/>
    </xf>
    <xf numFmtId="0" fontId="13" fillId="0" borderId="29" xfId="33" applyFont="1" applyBorder="1" applyAlignment="1">
      <alignment horizontal="center"/>
      <protection/>
    </xf>
    <xf numFmtId="0" fontId="13" fillId="0" borderId="5" xfId="33" applyFont="1" applyBorder="1" applyAlignment="1">
      <alignment horizontal="left"/>
      <protection/>
    </xf>
    <xf numFmtId="167" fontId="13" fillId="0" borderId="1" xfId="33" applyNumberFormat="1" applyFont="1" applyBorder="1" applyAlignment="1">
      <alignment/>
      <protection/>
    </xf>
    <xf numFmtId="173" fontId="13" fillId="0" borderId="32" xfId="33" applyNumberFormat="1" applyFont="1" applyBorder="1" applyAlignment="1">
      <alignment/>
      <protection/>
    </xf>
    <xf numFmtId="173" fontId="13" fillId="0" borderId="33" xfId="33" applyNumberFormat="1" applyFont="1" applyBorder="1" applyAlignment="1">
      <alignment/>
      <protection/>
    </xf>
    <xf numFmtId="173" fontId="13" fillId="0" borderId="19" xfId="33" applyNumberFormat="1" applyFont="1" applyBorder="1" applyAlignment="1">
      <alignment/>
      <protection/>
    </xf>
    <xf numFmtId="167" fontId="13" fillId="0" borderId="9" xfId="33" applyNumberFormat="1" applyFont="1" applyBorder="1" applyAlignment="1">
      <alignment/>
      <protection/>
    </xf>
    <xf numFmtId="167" fontId="13" fillId="0" borderId="23" xfId="33" applyNumberFormat="1" applyFont="1" applyBorder="1" applyAlignment="1">
      <alignment/>
      <protection/>
    </xf>
    <xf numFmtId="167" fontId="13" fillId="0" borderId="5" xfId="33" applyNumberFormat="1" applyFont="1" applyBorder="1" applyAlignment="1">
      <alignment/>
      <protection/>
    </xf>
    <xf numFmtId="167" fontId="13" fillId="0" borderId="33" xfId="33" applyNumberFormat="1" applyFont="1" applyBorder="1" applyAlignment="1">
      <alignment/>
      <protection/>
    </xf>
    <xf numFmtId="167" fontId="13" fillId="0" borderId="28" xfId="33" applyNumberFormat="1" applyFont="1" applyBorder="1" applyAlignment="1">
      <alignment/>
      <protection/>
    </xf>
    <xf numFmtId="167" fontId="13" fillId="0" borderId="0" xfId="33" applyNumberFormat="1" applyFont="1" applyBorder="1" applyAlignment="1">
      <alignment/>
      <protection/>
    </xf>
    <xf numFmtId="167" fontId="13" fillId="0" borderId="22" xfId="33" applyNumberFormat="1" applyFont="1" applyBorder="1" applyAlignment="1">
      <alignment/>
      <protection/>
    </xf>
    <xf numFmtId="167" fontId="13" fillId="0" borderId="6" xfId="33" applyNumberFormat="1" applyFont="1" applyBorder="1" applyAlignment="1">
      <alignment/>
      <protection/>
    </xf>
    <xf numFmtId="173" fontId="13" fillId="0" borderId="0" xfId="33" applyNumberFormat="1" applyFont="1" applyBorder="1" applyAlignment="1">
      <alignment/>
      <protection/>
    </xf>
    <xf numFmtId="173" fontId="13" fillId="0" borderId="22" xfId="33" applyNumberFormat="1" applyFont="1" applyBorder="1" applyAlignment="1">
      <alignment/>
      <protection/>
    </xf>
    <xf numFmtId="173" fontId="13" fillId="0" borderId="5" xfId="33" applyNumberFormat="1" applyFont="1" applyBorder="1" applyAlignment="1">
      <alignment/>
      <protection/>
    </xf>
    <xf numFmtId="173" fontId="13" fillId="0" borderId="28" xfId="33" applyNumberFormat="1" applyFont="1" applyBorder="1" applyAlignment="1">
      <alignment/>
      <protection/>
    </xf>
    <xf numFmtId="167" fontId="13" fillId="0" borderId="78" xfId="33" applyNumberFormat="1" applyFont="1" applyBorder="1" applyAlignment="1">
      <alignment/>
      <protection/>
    </xf>
    <xf numFmtId="173" fontId="13" fillId="0" borderId="78" xfId="33" applyNumberFormat="1" applyFont="1" applyBorder="1" applyAlignment="1">
      <alignment/>
      <protection/>
    </xf>
    <xf numFmtId="0" fontId="13" fillId="0" borderId="5" xfId="33" applyFont="1" applyBorder="1" applyAlignment="1">
      <alignment/>
      <protection/>
    </xf>
    <xf numFmtId="167" fontId="13" fillId="0" borderId="19" xfId="33" applyNumberFormat="1" applyFont="1" applyBorder="1" applyAlignment="1">
      <alignment/>
      <protection/>
    </xf>
    <xf numFmtId="173" fontId="13" fillId="0" borderId="6" xfId="33" applyNumberFormat="1" applyFont="1" applyBorder="1" applyAlignment="1">
      <alignment/>
      <protection/>
    </xf>
    <xf numFmtId="0" fontId="13" fillId="0" borderId="7" xfId="33" applyFont="1" applyBorder="1" applyAlignment="1">
      <alignment horizontal="left"/>
      <protection/>
    </xf>
    <xf numFmtId="167" fontId="13" fillId="0" borderId="10" xfId="33" applyNumberFormat="1" applyFont="1" applyBorder="1" applyAlignment="1">
      <alignment/>
      <protection/>
    </xf>
    <xf numFmtId="167" fontId="13" fillId="0" borderId="24" xfId="33" applyNumberFormat="1" applyFont="1" applyBorder="1" applyAlignment="1">
      <alignment/>
      <protection/>
    </xf>
    <xf numFmtId="0" fontId="13" fillId="0" borderId="3" xfId="33" applyFont="1" applyBorder="1" applyAlignment="1">
      <alignment horizontal="left" indent="1"/>
      <protection/>
    </xf>
    <xf numFmtId="167" fontId="13" fillId="0" borderId="3" xfId="33" applyNumberFormat="1" applyFont="1" applyBorder="1" applyAlignment="1">
      <alignment/>
      <protection/>
    </xf>
    <xf numFmtId="167" fontId="13" fillId="0" borderId="31" xfId="33" applyNumberFormat="1" applyFont="1" applyBorder="1" applyAlignment="1">
      <alignment/>
      <protection/>
    </xf>
    <xf numFmtId="167" fontId="13" fillId="0" borderId="17" xfId="33" applyNumberFormat="1" applyFont="1" applyBorder="1" applyAlignment="1">
      <alignment/>
      <protection/>
    </xf>
    <xf numFmtId="167" fontId="13" fillId="0" borderId="16" xfId="33" applyNumberFormat="1" applyFont="1" applyBorder="1" applyAlignment="1">
      <alignment/>
      <protection/>
    </xf>
    <xf numFmtId="167" fontId="13" fillId="0" borderId="25" xfId="33" applyNumberFormat="1" applyFont="1" applyBorder="1" applyAlignment="1">
      <alignment/>
      <protection/>
    </xf>
    <xf numFmtId="0" fontId="13" fillId="0" borderId="0" xfId="33" applyFont="1" applyBorder="1" applyAlignment="1">
      <alignment horizontal="left" indent="1"/>
      <protection/>
    </xf>
    <xf numFmtId="0" fontId="16" fillId="0" borderId="0" xfId="33" applyFont="1" applyBorder="1" applyAlignment="1">
      <alignment/>
      <protection/>
    </xf>
    <xf numFmtId="0" fontId="13" fillId="0" borderId="0" xfId="33" applyFont="1" applyAlignment="1">
      <alignment horizontal="left"/>
      <protection/>
    </xf>
    <xf numFmtId="0" fontId="1" fillId="0" borderId="0" xfId="33" applyFont="1" applyAlignment="1">
      <alignment horizontal="right"/>
      <protection/>
    </xf>
    <xf numFmtId="0" fontId="1" fillId="0" borderId="0" xfId="33" applyFont="1" applyAlignment="1">
      <alignment/>
      <protection/>
    </xf>
    <xf numFmtId="167" fontId="1" fillId="0" borderId="0" xfId="33" applyNumberFormat="1" applyFont="1">
      <alignment/>
      <protection/>
    </xf>
    <xf numFmtId="1" fontId="13" fillId="0" borderId="32" xfId="33" applyNumberFormat="1" applyFont="1" applyBorder="1" applyAlignment="1">
      <alignment horizontal="center"/>
      <protection/>
    </xf>
    <xf numFmtId="173" fontId="13" fillId="0" borderId="32" xfId="33" applyNumberFormat="1" applyFont="1" applyBorder="1" applyAlignment="1">
      <alignment horizontal="center"/>
      <protection/>
    </xf>
    <xf numFmtId="173" fontId="13" fillId="0" borderId="18" xfId="33" applyNumberFormat="1" applyFont="1" applyBorder="1" applyAlignment="1">
      <alignment horizontal="center"/>
      <protection/>
    </xf>
    <xf numFmtId="167" fontId="13" fillId="0" borderId="23" xfId="33" applyNumberFormat="1" applyFont="1" applyBorder="1" applyAlignment="1">
      <alignment horizontal="center"/>
      <protection/>
    </xf>
    <xf numFmtId="167" fontId="13" fillId="0" borderId="33" xfId="33" applyNumberFormat="1" applyFont="1" applyBorder="1" applyAlignment="1">
      <alignment horizontal="center"/>
      <protection/>
    </xf>
    <xf numFmtId="173" fontId="13" fillId="0" borderId="33" xfId="33" applyNumberFormat="1" applyFont="1" applyBorder="1" applyAlignment="1">
      <alignment horizontal="center"/>
      <protection/>
    </xf>
    <xf numFmtId="167" fontId="13" fillId="0" borderId="28" xfId="33" applyNumberFormat="1" applyFont="1" applyBorder="1" applyAlignment="1">
      <alignment horizontal="center"/>
      <protection/>
    </xf>
    <xf numFmtId="173" fontId="13" fillId="0" borderId="19" xfId="33" applyNumberFormat="1" applyFont="1" applyBorder="1" applyAlignment="1">
      <alignment horizontal="center"/>
      <protection/>
    </xf>
    <xf numFmtId="167" fontId="13" fillId="0" borderId="22" xfId="33" applyNumberFormat="1" applyFont="1" applyBorder="1" applyAlignment="1">
      <alignment horizontal="center"/>
      <protection/>
    </xf>
    <xf numFmtId="173" fontId="13" fillId="0" borderId="20" xfId="33" applyNumberFormat="1" applyFont="1" applyBorder="1" applyAlignment="1">
      <alignment horizontal="center"/>
      <protection/>
    </xf>
    <xf numFmtId="1" fontId="13" fillId="0" borderId="33" xfId="33" applyNumberFormat="1" applyFont="1" applyBorder="1" applyAlignment="1">
      <alignment horizontal="center"/>
      <protection/>
    </xf>
    <xf numFmtId="167" fontId="13" fillId="0" borderId="78" xfId="33" applyNumberFormat="1" applyFont="1" applyBorder="1" applyAlignment="1">
      <alignment horizontal="center"/>
      <protection/>
    </xf>
    <xf numFmtId="167" fontId="13" fillId="0" borderId="19" xfId="33" applyNumberFormat="1" applyFont="1" applyBorder="1" applyAlignment="1">
      <alignment horizontal="center"/>
      <protection/>
    </xf>
    <xf numFmtId="172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quotePrefix="1">
      <alignment horizontal="center"/>
    </xf>
    <xf numFmtId="167" fontId="13" fillId="0" borderId="0" xfId="33" applyNumberFormat="1" applyFont="1">
      <alignment/>
      <protection/>
    </xf>
    <xf numFmtId="0" fontId="1" fillId="0" borderId="23" xfId="33" applyFont="1" applyBorder="1" applyAlignment="1">
      <alignment horizontal="center"/>
      <protection/>
    </xf>
    <xf numFmtId="168" fontId="13" fillId="0" borderId="22" xfId="33" applyNumberFormat="1" applyFont="1" applyBorder="1" applyAlignment="1">
      <alignment/>
      <protection/>
    </xf>
    <xf numFmtId="168" fontId="13" fillId="0" borderId="25" xfId="33" applyNumberFormat="1" applyFont="1" applyBorder="1" applyAlignment="1">
      <alignment/>
      <protection/>
    </xf>
    <xf numFmtId="167" fontId="13" fillId="0" borderId="25" xfId="33" applyNumberFormat="1" applyFont="1" applyBorder="1" applyAlignment="1">
      <alignment horizontal="center"/>
      <protection/>
    </xf>
    <xf numFmtId="194" fontId="13" fillId="0" borderId="22" xfId="33" applyNumberFormat="1" applyFont="1" applyBorder="1" applyAlignment="1">
      <alignment horizontal="center"/>
      <protection/>
    </xf>
    <xf numFmtId="168" fontId="13" fillId="0" borderId="23" xfId="33" applyNumberFormat="1" applyFont="1" applyBorder="1" applyAlignment="1">
      <alignment/>
      <protection/>
    </xf>
    <xf numFmtId="173" fontId="13" fillId="0" borderId="24" xfId="33" applyNumberFormat="1" applyFont="1" applyBorder="1" applyAlignment="1">
      <alignment/>
      <protection/>
    </xf>
    <xf numFmtId="203" fontId="13" fillId="0" borderId="23" xfId="33" applyNumberFormat="1" applyFont="1" applyBorder="1" applyAlignment="1">
      <alignment horizontal="right"/>
      <protection/>
    </xf>
    <xf numFmtId="203" fontId="13" fillId="0" borderId="22" xfId="33" applyNumberFormat="1" applyFont="1" applyBorder="1" applyAlignment="1">
      <alignment horizontal="right"/>
      <protection/>
    </xf>
    <xf numFmtId="203" fontId="13" fillId="0" borderId="25" xfId="33" applyNumberFormat="1" applyFont="1" applyBorder="1" applyAlignment="1">
      <alignment horizontal="right"/>
      <protection/>
    </xf>
    <xf numFmtId="167" fontId="13" fillId="0" borderId="36" xfId="33" applyNumberFormat="1" applyFont="1" applyBorder="1" applyAlignment="1">
      <alignment horizontal="right"/>
      <protection/>
    </xf>
    <xf numFmtId="167" fontId="13" fillId="0" borderId="20" xfId="33" applyNumberFormat="1" applyFont="1" applyBorder="1" applyAlignment="1">
      <alignment horizontal="right"/>
      <protection/>
    </xf>
    <xf numFmtId="167" fontId="13" fillId="0" borderId="5" xfId="33" applyNumberFormat="1" applyFont="1" applyBorder="1" applyAlignment="1">
      <alignment horizontal="right"/>
      <protection/>
    </xf>
    <xf numFmtId="167" fontId="13" fillId="0" borderId="3" xfId="33" applyNumberFormat="1" applyFont="1" applyBorder="1" applyAlignment="1">
      <alignment horizontal="right"/>
      <protection/>
    </xf>
    <xf numFmtId="201" fontId="13" fillId="0" borderId="25" xfId="33" applyNumberFormat="1" applyFont="1" applyBorder="1" applyAlignment="1">
      <alignment horizontal="right"/>
      <protection/>
    </xf>
    <xf numFmtId="174" fontId="13" fillId="0" borderId="23" xfId="33" applyNumberFormat="1" applyFont="1" applyBorder="1" applyAlignment="1">
      <alignment horizontal="right"/>
      <protection/>
    </xf>
    <xf numFmtId="174" fontId="13" fillId="0" borderId="22" xfId="33" applyNumberFormat="1" applyFont="1" applyBorder="1" applyAlignment="1">
      <alignment horizontal="right"/>
      <protection/>
    </xf>
    <xf numFmtId="174" fontId="13" fillId="0" borderId="22" xfId="33" applyNumberFormat="1" applyFont="1" applyBorder="1" applyAlignment="1">
      <alignment horizontal="center"/>
      <protection/>
    </xf>
    <xf numFmtId="179" fontId="13" fillId="0" borderId="22" xfId="33" applyNumberFormat="1" applyFont="1" applyBorder="1" applyAlignment="1">
      <alignment horizontal="right"/>
      <protection/>
    </xf>
    <xf numFmtId="0" fontId="1" fillId="0" borderId="2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171" fontId="1" fillId="0" borderId="5" xfId="15" applyNumberFormat="1" applyFont="1" applyBorder="1" applyAlignment="1">
      <alignment horizontal="center"/>
    </xf>
    <xf numFmtId="171" fontId="1" fillId="0" borderId="6" xfId="15" applyNumberFormat="1" applyFont="1" applyBorder="1" applyAlignment="1">
      <alignment horizontal="center"/>
    </xf>
    <xf numFmtId="171" fontId="3" fillId="0" borderId="5" xfId="15" applyNumberFormat="1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171" fontId="1" fillId="0" borderId="22" xfId="15" applyNumberFormat="1" applyFont="1" applyBorder="1" applyAlignment="1">
      <alignment horizontal="center"/>
    </xf>
    <xf numFmtId="177" fontId="1" fillId="0" borderId="5" xfId="15" applyNumberFormat="1" applyFont="1" applyBorder="1" applyAlignment="1">
      <alignment/>
    </xf>
    <xf numFmtId="177" fontId="1" fillId="0" borderId="6" xfId="15" applyNumberFormat="1" applyFont="1" applyBorder="1" applyAlignment="1">
      <alignment/>
    </xf>
    <xf numFmtId="171" fontId="3" fillId="0" borderId="0" xfId="0" applyNumberFormat="1" applyFont="1" applyBorder="1" applyAlignment="1">
      <alignment horizontal="center"/>
    </xf>
    <xf numFmtId="178" fontId="3" fillId="0" borderId="3" xfId="15" applyNumberFormat="1" applyFont="1" applyBorder="1" applyAlignment="1">
      <alignment horizontal="center"/>
    </xf>
    <xf numFmtId="178" fontId="3" fillId="0" borderId="4" xfId="15" applyNumberFormat="1" applyFont="1" applyBorder="1" applyAlignment="1">
      <alignment horizontal="center"/>
    </xf>
    <xf numFmtId="177" fontId="3" fillId="0" borderId="5" xfId="15" applyNumberFormat="1" applyFont="1" applyBorder="1" applyAlignment="1">
      <alignment/>
    </xf>
    <xf numFmtId="177" fontId="3" fillId="0" borderId="6" xfId="15" applyNumberFormat="1" applyFont="1" applyBorder="1" applyAlignment="1">
      <alignment/>
    </xf>
    <xf numFmtId="177" fontId="1" fillId="0" borderId="5" xfId="15" applyNumberFormat="1" applyFont="1" applyBorder="1" applyAlignment="1">
      <alignment horizontal="right"/>
    </xf>
    <xf numFmtId="177" fontId="1" fillId="0" borderId="6" xfId="15" applyNumberFormat="1" applyFont="1" applyBorder="1" applyAlignment="1">
      <alignment horizontal="right"/>
    </xf>
    <xf numFmtId="171" fontId="3" fillId="0" borderId="6" xfId="0" applyNumberFormat="1" applyFont="1" applyBorder="1" applyAlignment="1">
      <alignment horizontal="center"/>
    </xf>
    <xf numFmtId="171" fontId="1" fillId="0" borderId="5" xfId="15" applyNumberFormat="1" applyFont="1" applyFill="1" applyBorder="1" applyAlignment="1">
      <alignment horizontal="center"/>
    </xf>
    <xf numFmtId="171" fontId="1" fillId="0" borderId="6" xfId="15" applyNumberFormat="1" applyFont="1" applyFill="1" applyBorder="1" applyAlignment="1">
      <alignment horizontal="center"/>
    </xf>
    <xf numFmtId="171" fontId="3" fillId="0" borderId="5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164" fontId="1" fillId="0" borderId="5" xfId="15" applyNumberFormat="1" applyFont="1" applyBorder="1" applyAlignment="1">
      <alignment horizontal="center"/>
    </xf>
    <xf numFmtId="164" fontId="1" fillId="0" borderId="6" xfId="15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3" fillId="0" borderId="6" xfId="15" applyNumberFormat="1" applyFont="1" applyBorder="1" applyAlignment="1">
      <alignment horizontal="center"/>
    </xf>
    <xf numFmtId="174" fontId="1" fillId="0" borderId="7" xfId="0" applyNumberFormat="1" applyFont="1" applyBorder="1" applyAlignment="1">
      <alignment horizontal="right" vertical="center"/>
    </xf>
    <xf numFmtId="174" fontId="1" fillId="0" borderId="0" xfId="0" applyNumberFormat="1" applyFont="1" applyBorder="1" applyAlignment="1">
      <alignment horizontal="right" vertical="center"/>
    </xf>
    <xf numFmtId="174" fontId="1" fillId="0" borderId="8" xfId="0" applyNumberFormat="1" applyFont="1" applyBorder="1" applyAlignment="1">
      <alignment horizontal="right" vertical="center"/>
    </xf>
    <xf numFmtId="181" fontId="1" fillId="0" borderId="7" xfId="0" applyNumberFormat="1" applyFont="1" applyBorder="1" applyAlignment="1">
      <alignment horizontal="center" vertical="center"/>
    </xf>
    <xf numFmtId="181" fontId="1" fillId="0" borderId="8" xfId="0" applyNumberFormat="1" applyFont="1" applyBorder="1" applyAlignment="1">
      <alignment horizontal="center" vertical="center"/>
    </xf>
    <xf numFmtId="179" fontId="1" fillId="0" borderId="7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9" fontId="1" fillId="0" borderId="8" xfId="0" applyNumberFormat="1" applyFont="1" applyBorder="1" applyAlignment="1">
      <alignment horizontal="center" vertical="center"/>
    </xf>
    <xf numFmtId="174" fontId="1" fillId="0" borderId="3" xfId="0" applyNumberFormat="1" applyFont="1" applyBorder="1" applyAlignment="1">
      <alignment horizontal="right" vertical="center"/>
    </xf>
    <xf numFmtId="174" fontId="1" fillId="0" borderId="16" xfId="0" applyNumberFormat="1" applyFont="1" applyBorder="1" applyAlignment="1">
      <alignment horizontal="right" vertical="center"/>
    </xf>
    <xf numFmtId="174" fontId="1" fillId="0" borderId="4" xfId="0" applyNumberFormat="1" applyFont="1" applyBorder="1" applyAlignment="1">
      <alignment horizontal="right" vertical="center"/>
    </xf>
    <xf numFmtId="174" fontId="1" fillId="0" borderId="5" xfId="0" applyNumberFormat="1" applyFont="1" applyBorder="1" applyAlignment="1">
      <alignment horizontal="right" vertical="center"/>
    </xf>
    <xf numFmtId="174" fontId="1" fillId="0" borderId="6" xfId="0" applyNumberFormat="1" applyFont="1" applyBorder="1" applyAlignment="1">
      <alignment horizontal="right" vertical="center"/>
    </xf>
    <xf numFmtId="174" fontId="1" fillId="0" borderId="5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right" vertical="center"/>
    </xf>
    <xf numFmtId="174" fontId="1" fillId="0" borderId="6" xfId="0" applyNumberFormat="1" applyFont="1" applyFill="1" applyBorder="1" applyAlignment="1">
      <alignment horizontal="right" vertical="center"/>
    </xf>
    <xf numFmtId="174" fontId="1" fillId="0" borderId="1" xfId="0" applyNumberFormat="1" applyFont="1" applyBorder="1" applyAlignment="1">
      <alignment horizontal="right" vertical="center"/>
    </xf>
    <xf numFmtId="174" fontId="1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4" fontId="1" fillId="0" borderId="24" xfId="0" applyNumberFormat="1" applyFont="1" applyBorder="1" applyAlignment="1">
      <alignment horizontal="right" vertical="center"/>
    </xf>
    <xf numFmtId="175" fontId="1" fillId="0" borderId="22" xfId="0" applyNumberFormat="1" applyFont="1" applyBorder="1" applyAlignment="1">
      <alignment vertical="center"/>
    </xf>
    <xf numFmtId="175" fontId="1" fillId="0" borderId="22" xfId="0" applyNumberFormat="1" applyFont="1" applyBorder="1" applyAlignment="1">
      <alignment horizontal="right" vertical="center"/>
    </xf>
    <xf numFmtId="174" fontId="1" fillId="0" borderId="25" xfId="0" applyNumberFormat="1" applyFont="1" applyBorder="1" applyAlignment="1">
      <alignment horizontal="right" vertical="center"/>
    </xf>
    <xf numFmtId="174" fontId="1" fillId="0" borderId="7" xfId="0" applyNumberFormat="1" applyFont="1" applyFill="1" applyBorder="1" applyAlignment="1">
      <alignment horizontal="right" vertical="center"/>
    </xf>
    <xf numFmtId="174" fontId="1" fillId="0" borderId="24" xfId="0" applyNumberFormat="1" applyFont="1" applyFill="1" applyBorder="1" applyAlignment="1">
      <alignment horizontal="right" vertical="center"/>
    </xf>
    <xf numFmtId="174" fontId="1" fillId="0" borderId="8" xfId="0" applyNumberFormat="1" applyFont="1" applyFill="1" applyBorder="1" applyAlignment="1">
      <alignment horizontal="right" vertical="center"/>
    </xf>
    <xf numFmtId="174" fontId="1" fillId="0" borderId="23" xfId="0" applyNumberFormat="1" applyFont="1" applyBorder="1" applyAlignment="1">
      <alignment horizontal="right" vertical="center"/>
    </xf>
    <xf numFmtId="174" fontId="1" fillId="0" borderId="22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1" fillId="0" borderId="1" xfId="31" applyFont="1" applyBorder="1" applyAlignment="1">
      <alignment horizontal="center" vertical="center"/>
      <protection/>
    </xf>
    <xf numFmtId="0" fontId="1" fillId="0" borderId="5" xfId="31" applyFont="1" applyBorder="1" applyAlignment="1">
      <alignment horizontal="center" vertical="center"/>
      <protection/>
    </xf>
    <xf numFmtId="0" fontId="1" fillId="0" borderId="7" xfId="31" applyFont="1" applyBorder="1" applyAlignment="1">
      <alignment horizontal="center" vertical="center"/>
      <protection/>
    </xf>
    <xf numFmtId="0" fontId="1" fillId="0" borderId="23" xfId="31" applyFont="1" applyBorder="1" applyAlignment="1">
      <alignment horizontal="center" vertical="center"/>
      <protection/>
    </xf>
    <xf numFmtId="0" fontId="20" fillId="0" borderId="22" xfId="31" applyFont="1" applyBorder="1" applyAlignment="1">
      <alignment horizontal="center" vertical="center"/>
      <protection/>
    </xf>
    <xf numFmtId="0" fontId="20" fillId="0" borderId="24" xfId="31" applyFont="1" applyBorder="1" applyAlignment="1">
      <alignment horizontal="center" vertical="center"/>
      <protection/>
    </xf>
    <xf numFmtId="0" fontId="1" fillId="0" borderId="2" xfId="31" applyFont="1" applyBorder="1" applyAlignment="1">
      <alignment horizontal="center" vertical="center"/>
      <protection/>
    </xf>
    <xf numFmtId="0" fontId="1" fillId="0" borderId="8" xfId="31" applyFont="1" applyBorder="1" applyAlignment="1">
      <alignment horizontal="center" vertical="center"/>
      <protection/>
    </xf>
    <xf numFmtId="0" fontId="1" fillId="0" borderId="22" xfId="31" applyFont="1" applyBorder="1" applyAlignment="1">
      <alignment horizontal="center" vertical="center"/>
      <protection/>
    </xf>
    <xf numFmtId="0" fontId="1" fillId="0" borderId="24" xfId="31" applyFont="1" applyBorder="1" applyAlignment="1">
      <alignment horizontal="center" vertical="center"/>
      <protection/>
    </xf>
    <xf numFmtId="0" fontId="1" fillId="0" borderId="1" xfId="32" applyFont="1" applyBorder="1" applyAlignment="1">
      <alignment horizontal="center" vertical="center"/>
      <protection/>
    </xf>
    <xf numFmtId="0" fontId="1" fillId="0" borderId="5" xfId="32" applyFont="1" applyBorder="1" applyAlignment="1">
      <alignment horizontal="center" vertical="center"/>
      <protection/>
    </xf>
    <xf numFmtId="0" fontId="1" fillId="0" borderId="7" xfId="32" applyFont="1" applyBorder="1" applyAlignment="1">
      <alignment horizontal="center" vertical="center"/>
      <protection/>
    </xf>
    <xf numFmtId="0" fontId="1" fillId="0" borderId="1" xfId="32" applyFont="1" applyBorder="1" applyAlignment="1">
      <alignment horizontal="center" vertical="center" wrapText="1"/>
      <protection/>
    </xf>
    <xf numFmtId="0" fontId="1" fillId="0" borderId="9" xfId="32" applyFont="1" applyBorder="1" applyAlignment="1">
      <alignment horizontal="center" vertical="center" wrapText="1"/>
      <protection/>
    </xf>
    <xf numFmtId="0" fontId="1" fillId="0" borderId="2" xfId="32" applyFont="1" applyBorder="1" applyAlignment="1">
      <alignment horizontal="center" vertical="center" wrapText="1"/>
      <protection/>
    </xf>
    <xf numFmtId="0" fontId="1" fillId="0" borderId="7" xfId="32" applyFont="1" applyBorder="1" applyAlignment="1">
      <alignment horizontal="center" vertical="center" wrapText="1"/>
      <protection/>
    </xf>
    <xf numFmtId="0" fontId="1" fillId="0" borderId="10" xfId="32" applyFont="1" applyBorder="1" applyAlignment="1">
      <alignment horizontal="center" vertical="center" wrapText="1"/>
      <protection/>
    </xf>
    <xf numFmtId="0" fontId="1" fillId="0" borderId="8" xfId="32" applyFont="1" applyBorder="1" applyAlignment="1">
      <alignment horizontal="center" vertical="center" wrapText="1"/>
      <protection/>
    </xf>
    <xf numFmtId="0" fontId="1" fillId="0" borderId="3" xfId="32" applyFont="1" applyBorder="1" applyAlignment="1">
      <alignment horizontal="center" vertical="center" wrapText="1"/>
      <protection/>
    </xf>
    <xf numFmtId="0" fontId="1" fillId="0" borderId="16" xfId="32" applyFont="1" applyBorder="1" applyAlignment="1">
      <alignment horizontal="center" vertical="center" wrapText="1"/>
      <protection/>
    </xf>
    <xf numFmtId="0" fontId="1" fillId="0" borderId="4" xfId="32" applyFont="1" applyBorder="1" applyAlignment="1">
      <alignment horizontal="center" vertical="center" wrapText="1"/>
      <protection/>
    </xf>
    <xf numFmtId="0" fontId="1" fillId="0" borderId="23" xfId="32" applyFont="1" applyBorder="1" applyAlignment="1">
      <alignment horizontal="center" vertical="center"/>
      <protection/>
    </xf>
    <xf numFmtId="0" fontId="1" fillId="0" borderId="22" xfId="32" applyFont="1" applyBorder="1" applyAlignment="1">
      <alignment horizontal="center" vertical="center"/>
      <protection/>
    </xf>
    <xf numFmtId="0" fontId="1" fillId="0" borderId="24" xfId="32" applyFont="1" applyBorder="1" applyAlignment="1">
      <alignment horizontal="center" vertical="center"/>
      <protection/>
    </xf>
    <xf numFmtId="0" fontId="13" fillId="0" borderId="1" xfId="32" applyFont="1" applyBorder="1" applyAlignment="1">
      <alignment horizontal="center" vertical="center" wrapText="1"/>
      <protection/>
    </xf>
    <xf numFmtId="0" fontId="13" fillId="0" borderId="9" xfId="32" applyFont="1" applyBorder="1" applyAlignment="1">
      <alignment horizontal="center" vertical="center" wrapText="1"/>
      <protection/>
    </xf>
    <xf numFmtId="0" fontId="13" fillId="0" borderId="2" xfId="32" applyFont="1" applyBorder="1" applyAlignment="1">
      <alignment horizontal="center" vertical="center" wrapText="1"/>
      <protection/>
    </xf>
    <xf numFmtId="0" fontId="13" fillId="0" borderId="7" xfId="32" applyFont="1" applyBorder="1" applyAlignment="1">
      <alignment horizontal="center" vertical="center" wrapText="1"/>
      <protection/>
    </xf>
    <xf numFmtId="0" fontId="13" fillId="0" borderId="10" xfId="32" applyFont="1" applyBorder="1" applyAlignment="1">
      <alignment horizontal="center" vertical="center" wrapText="1"/>
      <protection/>
    </xf>
    <xf numFmtId="0" fontId="13" fillId="0" borderId="8" xfId="32" applyFont="1" applyBorder="1" applyAlignment="1">
      <alignment horizontal="center" vertical="center" wrapText="1"/>
      <protection/>
    </xf>
    <xf numFmtId="0" fontId="13" fillId="0" borderId="3" xfId="32" applyFont="1" applyBorder="1" applyAlignment="1">
      <alignment horizontal="center" vertical="center" wrapText="1"/>
      <protection/>
    </xf>
    <xf numFmtId="0" fontId="13" fillId="0" borderId="16" xfId="32" applyFont="1" applyBorder="1" applyAlignment="1">
      <alignment horizontal="center" vertical="center" wrapText="1"/>
      <protection/>
    </xf>
    <xf numFmtId="0" fontId="13" fillId="0" borderId="4" xfId="32" applyFont="1" applyBorder="1" applyAlignment="1">
      <alignment horizontal="center" vertical="center" wrapText="1"/>
      <protection/>
    </xf>
    <xf numFmtId="0" fontId="1" fillId="0" borderId="23" xfId="34" applyFont="1" applyBorder="1" applyAlignment="1">
      <alignment horizontal="center" vertical="center" wrapText="1"/>
      <protection/>
    </xf>
    <xf numFmtId="0" fontId="1" fillId="0" borderId="24" xfId="34" applyFont="1" applyBorder="1" applyAlignment="1">
      <alignment horizontal="center" vertical="center" wrapText="1"/>
      <protection/>
    </xf>
    <xf numFmtId="0" fontId="1" fillId="0" borderId="2" xfId="34" applyFont="1" applyBorder="1" applyAlignment="1">
      <alignment horizontal="center" vertical="center" wrapText="1"/>
      <protection/>
    </xf>
    <xf numFmtId="0" fontId="1" fillId="0" borderId="8" xfId="34" applyFont="1" applyBorder="1" applyAlignment="1">
      <alignment horizontal="center" vertical="center" wrapText="1"/>
      <protection/>
    </xf>
    <xf numFmtId="0" fontId="1" fillId="0" borderId="3" xfId="35" applyFont="1" applyBorder="1" applyAlignment="1">
      <alignment horizontal="center"/>
      <protection/>
    </xf>
    <xf numFmtId="0" fontId="1" fillId="0" borderId="16" xfId="35" applyFont="1" applyBorder="1" applyAlignment="1">
      <alignment horizontal="center"/>
      <protection/>
    </xf>
    <xf numFmtId="0" fontId="1" fillId="0" borderId="4" xfId="35" applyFont="1" applyBorder="1" applyAlignment="1">
      <alignment horizontal="center"/>
      <protection/>
    </xf>
    <xf numFmtId="0" fontId="1" fillId="0" borderId="1" xfId="35" applyFont="1" applyBorder="1" applyAlignment="1">
      <alignment horizontal="center" vertical="center"/>
      <protection/>
    </xf>
    <xf numFmtId="0" fontId="1" fillId="0" borderId="9" xfId="35" applyFont="1" applyBorder="1" applyAlignment="1">
      <alignment horizontal="center" vertical="center"/>
      <protection/>
    </xf>
    <xf numFmtId="0" fontId="1" fillId="0" borderId="2" xfId="35" applyFont="1" applyBorder="1" applyAlignment="1">
      <alignment horizontal="center" vertical="center"/>
      <protection/>
    </xf>
    <xf numFmtId="0" fontId="1" fillId="0" borderId="7" xfId="35" applyFont="1" applyBorder="1" applyAlignment="1">
      <alignment horizontal="center" vertical="center"/>
      <protection/>
    </xf>
    <xf numFmtId="0" fontId="1" fillId="0" borderId="10" xfId="35" applyFont="1" applyBorder="1" applyAlignment="1">
      <alignment horizontal="center" vertical="center"/>
      <protection/>
    </xf>
    <xf numFmtId="0" fontId="1" fillId="0" borderId="8" xfId="35" applyFont="1" applyBorder="1" applyAlignment="1">
      <alignment horizontal="center" vertical="center"/>
      <protection/>
    </xf>
    <xf numFmtId="0" fontId="1" fillId="0" borderId="1" xfId="36" applyFont="1" applyBorder="1" applyAlignment="1">
      <alignment horizontal="center" vertical="center" wrapText="1"/>
      <protection/>
    </xf>
    <xf numFmtId="0" fontId="1" fillId="0" borderId="9" xfId="36" applyFont="1" applyBorder="1" applyAlignment="1">
      <alignment horizontal="center" vertical="center" wrapText="1"/>
      <protection/>
    </xf>
    <xf numFmtId="0" fontId="1" fillId="0" borderId="2" xfId="36" applyFont="1" applyBorder="1" applyAlignment="1">
      <alignment horizontal="center" vertical="center" wrapText="1"/>
      <protection/>
    </xf>
    <xf numFmtId="0" fontId="1" fillId="0" borderId="7" xfId="36" applyFont="1" applyBorder="1" applyAlignment="1">
      <alignment horizontal="center" vertical="center" wrapText="1"/>
      <protection/>
    </xf>
    <xf numFmtId="0" fontId="1" fillId="0" borderId="10" xfId="36" applyFont="1" applyBorder="1" applyAlignment="1">
      <alignment horizontal="center" vertical="center" wrapText="1"/>
      <protection/>
    </xf>
    <xf numFmtId="0" fontId="1" fillId="0" borderId="8" xfId="36" applyFont="1" applyBorder="1" applyAlignment="1">
      <alignment horizontal="center" vertical="center" wrapText="1"/>
      <protection/>
    </xf>
    <xf numFmtId="0" fontId="1" fillId="0" borderId="3" xfId="36" applyFont="1" applyBorder="1" applyAlignment="1">
      <alignment horizontal="center"/>
      <protection/>
    </xf>
    <xf numFmtId="0" fontId="1" fillId="0" borderId="16" xfId="36" applyFont="1" applyBorder="1" applyAlignment="1">
      <alignment horizontal="center"/>
      <protection/>
    </xf>
    <xf numFmtId="0" fontId="1" fillId="0" borderId="4" xfId="36" applyFont="1" applyBorder="1" applyAlignment="1">
      <alignment horizontal="center"/>
      <protection/>
    </xf>
    <xf numFmtId="0" fontId="13" fillId="0" borderId="80" xfId="25" applyFont="1" applyBorder="1" applyAlignment="1">
      <alignment horizontal="center" vertical="center"/>
      <protection/>
    </xf>
    <xf numFmtId="0" fontId="17" fillId="0" borderId="37" xfId="25" applyBorder="1" applyAlignment="1">
      <alignment horizontal="center" vertical="center"/>
      <protection/>
    </xf>
    <xf numFmtId="0" fontId="17" fillId="0" borderId="38" xfId="25" applyBorder="1" applyAlignment="1">
      <alignment horizontal="center" vertical="center"/>
      <protection/>
    </xf>
    <xf numFmtId="0" fontId="17" fillId="0" borderId="40" xfId="25" applyBorder="1" applyAlignment="1">
      <alignment horizontal="center" vertical="center"/>
      <protection/>
    </xf>
    <xf numFmtId="0" fontId="17" fillId="0" borderId="0" xfId="25" applyBorder="1" applyAlignment="1">
      <alignment horizontal="center" vertical="center"/>
      <protection/>
    </xf>
    <xf numFmtId="0" fontId="17" fillId="0" borderId="41" xfId="25" applyBorder="1" applyAlignment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1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3" fillId="0" borderId="0" xfId="0" applyFont="1" applyFill="1" applyAlignment="1">
      <alignment horizontal="left" wrapText="1"/>
    </xf>
    <xf numFmtId="0" fontId="1" fillId="0" borderId="23" xfId="26" applyFont="1" applyBorder="1" applyAlignment="1">
      <alignment horizontal="center" vertical="center" wrapText="1"/>
      <protection/>
    </xf>
    <xf numFmtId="0" fontId="1" fillId="0" borderId="24" xfId="26" applyFont="1" applyBorder="1" applyAlignment="1">
      <alignment horizontal="center" vertical="center" wrapText="1"/>
      <protection/>
    </xf>
    <xf numFmtId="0" fontId="3" fillId="0" borderId="3" xfId="27" applyFont="1" applyBorder="1" applyAlignment="1">
      <alignment horizontal="center" vertical="center"/>
      <protection/>
    </xf>
    <xf numFmtId="0" fontId="3" fillId="0" borderId="16" xfId="27" applyFont="1" applyBorder="1" applyAlignment="1">
      <alignment horizontal="center" vertical="center"/>
      <protection/>
    </xf>
    <xf numFmtId="0" fontId="3" fillId="0" borderId="4" xfId="27" applyFont="1" applyBorder="1" applyAlignment="1">
      <alignment horizontal="center" vertical="center"/>
      <protection/>
    </xf>
    <xf numFmtId="0" fontId="1" fillId="0" borderId="1" xfId="27" applyFont="1" applyBorder="1" applyAlignment="1">
      <alignment horizontal="center" vertical="center" wrapText="1"/>
      <protection/>
    </xf>
    <xf numFmtId="0" fontId="1" fillId="0" borderId="9" xfId="27" applyFont="1" applyBorder="1" applyAlignment="1">
      <alignment horizontal="center" vertical="center" wrapText="1"/>
      <protection/>
    </xf>
    <xf numFmtId="0" fontId="1" fillId="0" borderId="2" xfId="27" applyFont="1" applyBorder="1" applyAlignment="1">
      <alignment horizontal="center" vertical="center" wrapText="1"/>
      <protection/>
    </xf>
    <xf numFmtId="0" fontId="1" fillId="0" borderId="7" xfId="27" applyFont="1" applyBorder="1" applyAlignment="1">
      <alignment horizontal="center" vertical="center" wrapText="1"/>
      <protection/>
    </xf>
    <xf numFmtId="0" fontId="1" fillId="0" borderId="10" xfId="27" applyFont="1" applyBorder="1" applyAlignment="1">
      <alignment horizontal="center" vertical="center" wrapText="1"/>
      <protection/>
    </xf>
    <xf numFmtId="0" fontId="1" fillId="0" borderId="8" xfId="27" applyFont="1" applyBorder="1" applyAlignment="1">
      <alignment horizontal="center" vertical="center" wrapText="1"/>
      <protection/>
    </xf>
    <xf numFmtId="0" fontId="1" fillId="0" borderId="3" xfId="27" applyFont="1" applyBorder="1" applyAlignment="1">
      <alignment horizontal="center" vertical="center"/>
      <protection/>
    </xf>
    <xf numFmtId="0" fontId="1" fillId="0" borderId="16" xfId="27" applyFont="1" applyBorder="1" applyAlignment="1">
      <alignment horizontal="center" vertical="center"/>
      <protection/>
    </xf>
    <xf numFmtId="0" fontId="1" fillId="0" borderId="4" xfId="27" applyFont="1" applyBorder="1" applyAlignment="1">
      <alignment horizontal="center" vertical="center"/>
      <protection/>
    </xf>
    <xf numFmtId="0" fontId="1" fillId="0" borderId="1" xfId="28" applyFont="1" applyBorder="1" applyAlignment="1">
      <alignment horizontal="center" vertical="center" wrapText="1"/>
      <protection/>
    </xf>
    <xf numFmtId="0" fontId="1" fillId="0" borderId="9" xfId="28" applyFont="1" applyBorder="1" applyAlignment="1">
      <alignment horizontal="center" vertical="center" wrapText="1"/>
      <protection/>
    </xf>
    <xf numFmtId="0" fontId="1" fillId="0" borderId="2" xfId="28" applyFont="1" applyBorder="1" applyAlignment="1">
      <alignment horizontal="center" vertical="center" wrapText="1"/>
      <protection/>
    </xf>
    <xf numFmtId="0" fontId="1" fillId="0" borderId="7" xfId="28" applyFont="1" applyBorder="1" applyAlignment="1">
      <alignment horizontal="center" vertical="center" wrapText="1"/>
      <protection/>
    </xf>
    <xf numFmtId="0" fontId="1" fillId="0" borderId="10" xfId="28" applyFont="1" applyBorder="1" applyAlignment="1">
      <alignment horizontal="center" vertical="center" wrapText="1"/>
      <protection/>
    </xf>
    <xf numFmtId="0" fontId="1" fillId="0" borderId="8" xfId="28" applyFont="1" applyBorder="1" applyAlignment="1">
      <alignment horizontal="center" vertical="center" wrapText="1"/>
      <protection/>
    </xf>
    <xf numFmtId="0" fontId="3" fillId="0" borderId="3" xfId="28" applyFont="1" applyBorder="1" applyAlignment="1">
      <alignment horizontal="center" vertical="center"/>
      <protection/>
    </xf>
    <xf numFmtId="0" fontId="3" fillId="0" borderId="16" xfId="28" applyFont="1" applyBorder="1" applyAlignment="1">
      <alignment horizontal="center" vertical="center"/>
      <protection/>
    </xf>
    <xf numFmtId="0" fontId="3" fillId="0" borderId="4" xfId="28" applyFont="1" applyBorder="1" applyAlignment="1">
      <alignment horizontal="center" vertical="center"/>
      <protection/>
    </xf>
    <xf numFmtId="0" fontId="1" fillId="0" borderId="3" xfId="28" applyFont="1" applyBorder="1" applyAlignment="1">
      <alignment horizontal="center" vertical="center"/>
      <protection/>
    </xf>
    <xf numFmtId="0" fontId="1" fillId="0" borderId="16" xfId="28" applyFont="1" applyBorder="1" applyAlignment="1">
      <alignment horizontal="center" vertical="center"/>
      <protection/>
    </xf>
    <xf numFmtId="0" fontId="1" fillId="0" borderId="4" xfId="28" applyFont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3" xfId="29" applyFont="1" applyBorder="1" applyAlignment="1">
      <alignment horizontal="center" vertical="center"/>
      <protection/>
    </xf>
    <xf numFmtId="0" fontId="1" fillId="0" borderId="16" xfId="29" applyFont="1" applyBorder="1" applyAlignment="1">
      <alignment horizontal="center" vertical="center"/>
      <protection/>
    </xf>
    <xf numFmtId="0" fontId="1" fillId="0" borderId="4" xfId="29" applyFont="1" applyBorder="1" applyAlignment="1">
      <alignment horizontal="center" vertical="center"/>
      <protection/>
    </xf>
    <xf numFmtId="0" fontId="1" fillId="0" borderId="1" xfId="29" applyFont="1" applyBorder="1" applyAlignment="1">
      <alignment horizontal="center" vertical="center"/>
      <protection/>
    </xf>
    <xf numFmtId="0" fontId="1" fillId="0" borderId="9" xfId="29" applyFont="1" applyBorder="1" applyAlignment="1">
      <alignment horizontal="center" vertical="center"/>
      <protection/>
    </xf>
    <xf numFmtId="0" fontId="1" fillId="0" borderId="2" xfId="29" applyFont="1" applyBorder="1" applyAlignment="1">
      <alignment horizontal="center" vertical="center"/>
      <protection/>
    </xf>
    <xf numFmtId="0" fontId="1" fillId="0" borderId="7" xfId="29" applyFont="1" applyBorder="1" applyAlignment="1">
      <alignment horizontal="center" vertical="center"/>
      <protection/>
    </xf>
    <xf numFmtId="0" fontId="1" fillId="0" borderId="10" xfId="29" applyFont="1" applyBorder="1" applyAlignment="1">
      <alignment horizontal="center" vertical="center"/>
      <protection/>
    </xf>
    <xf numFmtId="0" fontId="1" fillId="0" borderId="8" xfId="29" applyFont="1" applyBorder="1" applyAlignment="1">
      <alignment horizontal="center" vertical="center"/>
      <protection/>
    </xf>
    <xf numFmtId="0" fontId="1" fillId="0" borderId="81" xfId="24" applyFont="1" applyBorder="1" applyAlignment="1">
      <alignment horizontal="center" vertical="center"/>
      <protection/>
    </xf>
    <xf numFmtId="0" fontId="1" fillId="0" borderId="82" xfId="24" applyFont="1" applyBorder="1" applyAlignment="1">
      <alignment horizontal="center" vertical="center"/>
      <protection/>
    </xf>
    <xf numFmtId="0" fontId="1" fillId="0" borderId="83" xfId="24" applyFont="1" applyBorder="1" applyAlignment="1">
      <alignment horizontal="center" vertical="center"/>
      <protection/>
    </xf>
    <xf numFmtId="0" fontId="4" fillId="0" borderId="84" xfId="24" applyFont="1" applyBorder="1" applyAlignment="1">
      <alignment horizontal="center" vertical="center" wrapText="1"/>
      <protection/>
    </xf>
    <xf numFmtId="0" fontId="4" fillId="0" borderId="16" xfId="24" applyFont="1" applyBorder="1" applyAlignment="1">
      <alignment horizontal="center" vertical="center" wrapText="1"/>
      <protection/>
    </xf>
    <xf numFmtId="0" fontId="4" fillId="0" borderId="39" xfId="24" applyFont="1" applyBorder="1" applyAlignment="1">
      <alignment horizontal="center" vertical="center" wrapText="1"/>
      <protection/>
    </xf>
    <xf numFmtId="0" fontId="14" fillId="0" borderId="80" xfId="24" applyFont="1" applyBorder="1" applyAlignment="1">
      <alignment horizontal="center" vertical="center" wrapText="1"/>
      <protection/>
    </xf>
    <xf numFmtId="0" fontId="14" fillId="0" borderId="37" xfId="24" applyFont="1" applyBorder="1" applyAlignment="1">
      <alignment horizontal="center" vertical="center" wrapText="1"/>
      <protection/>
    </xf>
    <xf numFmtId="0" fontId="14" fillId="0" borderId="38" xfId="24" applyFont="1" applyBorder="1" applyAlignment="1">
      <alignment horizontal="center" vertical="center" wrapText="1"/>
      <protection/>
    </xf>
    <xf numFmtId="0" fontId="14" fillId="0" borderId="43" xfId="24" applyFont="1" applyBorder="1" applyAlignment="1">
      <alignment horizontal="center" vertical="center" wrapText="1"/>
      <protection/>
    </xf>
    <xf numFmtId="0" fontId="14" fillId="0" borderId="10" xfId="24" applyFont="1" applyBorder="1" applyAlignment="1">
      <alignment horizontal="center" vertical="center" wrapText="1"/>
      <protection/>
    </xf>
    <xf numFmtId="0" fontId="14" fillId="0" borderId="44" xfId="24" applyFont="1" applyBorder="1" applyAlignment="1">
      <alignment horizontal="center" vertical="center" wrapText="1"/>
      <protection/>
    </xf>
    <xf numFmtId="0" fontId="13" fillId="0" borderId="81" xfId="24" applyFont="1" applyBorder="1" applyAlignment="1">
      <alignment horizontal="center" vertical="center"/>
      <protection/>
    </xf>
    <xf numFmtId="0" fontId="13" fillId="0" borderId="82" xfId="24" applyFont="1" applyBorder="1" applyAlignment="1">
      <alignment horizontal="center" vertical="center"/>
      <protection/>
    </xf>
    <xf numFmtId="0" fontId="13" fillId="0" borderId="83" xfId="24" applyFont="1" applyBorder="1" applyAlignment="1">
      <alignment horizontal="center" vertical="center"/>
      <protection/>
    </xf>
    <xf numFmtId="0" fontId="4" fillId="0" borderId="40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0" fontId="4" fillId="0" borderId="84" xfId="24" applyFont="1" applyBorder="1" applyAlignment="1">
      <alignment horizontal="center" vertical="center"/>
      <protection/>
    </xf>
    <xf numFmtId="0" fontId="4" fillId="0" borderId="16" xfId="24" applyFont="1" applyBorder="1" applyAlignment="1">
      <alignment horizontal="center" vertical="center"/>
      <protection/>
    </xf>
    <xf numFmtId="0" fontId="4" fillId="0" borderId="39" xfId="24" applyFont="1" applyBorder="1" applyAlignment="1">
      <alignment horizontal="center" vertical="center"/>
      <protection/>
    </xf>
    <xf numFmtId="0" fontId="1" fillId="0" borderId="85" xfId="24" applyFont="1" applyBorder="1" applyAlignment="1">
      <alignment horizontal="center" vertical="center"/>
      <protection/>
    </xf>
    <xf numFmtId="0" fontId="3" fillId="0" borderId="84" xfId="24" applyFont="1" applyBorder="1" applyAlignment="1">
      <alignment horizontal="center" vertical="center"/>
      <protection/>
    </xf>
    <xf numFmtId="0" fontId="3" fillId="0" borderId="16" xfId="24" applyFont="1" applyBorder="1" applyAlignment="1">
      <alignment horizontal="center" vertical="center"/>
      <protection/>
    </xf>
    <xf numFmtId="0" fontId="3" fillId="0" borderId="39" xfId="24" applyFont="1" applyBorder="1" applyAlignment="1">
      <alignment horizontal="center" vertical="center"/>
      <protection/>
    </xf>
    <xf numFmtId="0" fontId="1" fillId="0" borderId="80" xfId="24" applyFont="1" applyBorder="1" applyAlignment="1">
      <alignment horizontal="center" vertical="center" wrapText="1"/>
      <protection/>
    </xf>
    <xf numFmtId="0" fontId="20" fillId="0" borderId="37" xfId="24" applyFont="1" applyBorder="1" applyAlignment="1">
      <alignment horizontal="center" vertical="center" wrapText="1"/>
      <protection/>
    </xf>
    <xf numFmtId="0" fontId="20" fillId="0" borderId="38" xfId="24" applyFont="1" applyBorder="1" applyAlignment="1">
      <alignment horizontal="center" vertical="center" wrapText="1"/>
      <protection/>
    </xf>
    <xf numFmtId="0" fontId="20" fillId="0" borderId="43" xfId="24" applyFont="1" applyBorder="1" applyAlignment="1">
      <alignment horizontal="center" vertical="center" wrapText="1"/>
      <protection/>
    </xf>
    <xf numFmtId="0" fontId="20" fillId="0" borderId="10" xfId="24" applyFont="1" applyBorder="1" applyAlignment="1">
      <alignment horizontal="center" vertical="center" wrapText="1"/>
      <protection/>
    </xf>
    <xf numFmtId="0" fontId="20" fillId="0" borderId="44" xfId="24" applyFont="1" applyBorder="1" applyAlignment="1">
      <alignment horizontal="center" vertical="center" wrapText="1"/>
      <protection/>
    </xf>
    <xf numFmtId="0" fontId="13" fillId="0" borderId="23" xfId="33" applyFont="1" applyBorder="1" applyAlignment="1">
      <alignment horizontal="center" vertical="center"/>
      <protection/>
    </xf>
    <xf numFmtId="0" fontId="13" fillId="0" borderId="22" xfId="33" applyFont="1" applyBorder="1" applyAlignment="1">
      <alignment horizontal="center" vertical="center"/>
      <protection/>
    </xf>
    <xf numFmtId="0" fontId="13" fillId="0" borderId="24" xfId="33" applyFont="1" applyBorder="1" applyAlignment="1">
      <alignment horizontal="center" vertical="center"/>
      <protection/>
    </xf>
    <xf numFmtId="0" fontId="13" fillId="0" borderId="2" xfId="33" applyFont="1" applyBorder="1" applyAlignment="1">
      <alignment horizontal="center" wrapText="1"/>
      <protection/>
    </xf>
    <xf numFmtId="0" fontId="0" fillId="0" borderId="6" xfId="33" applyBorder="1">
      <alignment/>
      <protection/>
    </xf>
    <xf numFmtId="0" fontId="0" fillId="0" borderId="8" xfId="33" applyBorder="1">
      <alignment/>
      <protection/>
    </xf>
    <xf numFmtId="0" fontId="0" fillId="0" borderId="22" xfId="33" applyBorder="1" applyAlignment="1">
      <alignment vertical="center"/>
      <protection/>
    </xf>
    <xf numFmtId="0" fontId="0" fillId="0" borderId="24" xfId="33" applyBorder="1" applyAlignment="1">
      <alignment vertical="center"/>
      <protection/>
    </xf>
    <xf numFmtId="0" fontId="1" fillId="0" borderId="3" xfId="33" applyFont="1" applyBorder="1" applyAlignment="1">
      <alignment horizontal="center"/>
      <protection/>
    </xf>
    <xf numFmtId="0" fontId="1" fillId="0" borderId="16" xfId="33" applyFont="1" applyBorder="1" applyAlignment="1">
      <alignment horizontal="center"/>
      <protection/>
    </xf>
    <xf numFmtId="0" fontId="1" fillId="0" borderId="4" xfId="33" applyFont="1" applyBorder="1" applyAlignment="1">
      <alignment horizontal="center"/>
      <protection/>
    </xf>
    <xf numFmtId="0" fontId="13" fillId="0" borderId="2" xfId="33" applyFont="1" applyBorder="1" applyAlignment="1">
      <alignment horizontal="center" vertical="center"/>
      <protection/>
    </xf>
    <xf numFmtId="0" fontId="0" fillId="0" borderId="6" xfId="33" applyFont="1" applyBorder="1" applyAlignment="1">
      <alignment horizontal="center" vertical="center"/>
      <protection/>
    </xf>
    <xf numFmtId="0" fontId="0" fillId="0" borderId="8" xfId="33" applyFont="1" applyBorder="1" applyAlignment="1">
      <alignment horizontal="center" vertical="center"/>
      <protection/>
    </xf>
    <xf numFmtId="0" fontId="1" fillId="0" borderId="22" xfId="33" applyFont="1" applyBorder="1" applyAlignment="1">
      <alignment horizontal="center" vertical="center"/>
      <protection/>
    </xf>
    <xf numFmtId="0" fontId="1" fillId="0" borderId="24" xfId="33" applyFont="1" applyBorder="1" applyAlignment="1">
      <alignment horizontal="center" vertical="center"/>
      <protection/>
    </xf>
  </cellXfs>
  <cellStyles count="24">
    <cellStyle name="Normal" xfId="0"/>
    <cellStyle name="Comma" xfId="15"/>
    <cellStyle name="Comma [0]" xfId="16"/>
    <cellStyle name="Comma_SC &amp; HSC - Amended Tables" xfId="17"/>
    <cellStyle name="Comma_T13.2" xfId="18"/>
    <cellStyle name="Comma_T4.1-2" xfId="19"/>
    <cellStyle name="Currency" xfId="20"/>
    <cellStyle name="Currency [0]" xfId="21"/>
    <cellStyle name="Followed Hyperlink" xfId="22"/>
    <cellStyle name="Hyperlink" xfId="23"/>
    <cellStyle name="Normal_SC &amp; HSC - Amended Tables" xfId="24"/>
    <cellStyle name="Normal_T 16" xfId="25"/>
    <cellStyle name="Normal_T12.1-2" xfId="26"/>
    <cellStyle name="Normal_T13.1" xfId="27"/>
    <cellStyle name="Normal_T13.2" xfId="28"/>
    <cellStyle name="Normal_T17.1-2" xfId="29"/>
    <cellStyle name="Normal_T18" xfId="30"/>
    <cellStyle name="Normal_T4.1-2" xfId="31"/>
    <cellStyle name="Normal_T5.1-2 - Prim Enrol" xfId="32"/>
    <cellStyle name="Normal_T5.15" xfId="33"/>
    <cellStyle name="Normal_T6.1-2" xfId="34"/>
    <cellStyle name="Normal_T7.1" xfId="35"/>
    <cellStyle name="Normal_T7.2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2657475"/>
          <a:ext cx="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23825" y="32289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  <xdr:oneCellAnchor>
    <xdr:from>
      <xdr:col>2</xdr:col>
      <xdr:colOff>361950</xdr:colOff>
      <xdr:row>39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2466975" y="749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4" name="Text 1"/>
        <xdr:cNvSpPr txBox="1">
          <a:spLocks noChangeArrowheads="1"/>
        </xdr:cNvSpPr>
      </xdr:nvSpPr>
      <xdr:spPr>
        <a:xfrm>
          <a:off x="123825" y="3486150"/>
          <a:ext cx="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5" name="Text 2"/>
        <xdr:cNvSpPr txBox="1">
          <a:spLocks noChangeArrowheads="1"/>
        </xdr:cNvSpPr>
      </xdr:nvSpPr>
      <xdr:spPr>
        <a:xfrm>
          <a:off x="123825" y="42957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6" name="Text 1"/>
        <xdr:cNvSpPr txBox="1">
          <a:spLocks noChangeArrowheads="1"/>
        </xdr:cNvSpPr>
      </xdr:nvSpPr>
      <xdr:spPr>
        <a:xfrm>
          <a:off x="123825" y="2657475"/>
          <a:ext cx="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7" name="Text 2"/>
        <xdr:cNvSpPr txBox="1">
          <a:spLocks noChangeArrowheads="1"/>
        </xdr:cNvSpPr>
      </xdr:nvSpPr>
      <xdr:spPr>
        <a:xfrm>
          <a:off x="123825" y="32289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  <xdr:oneCellAnchor>
    <xdr:from>
      <xdr:col>2</xdr:col>
      <xdr:colOff>361950</xdr:colOff>
      <xdr:row>39</xdr:row>
      <xdr:rowOff>0</xdr:rowOff>
    </xdr:from>
    <xdr:ext cx="76200" cy="200025"/>
    <xdr:sp>
      <xdr:nvSpPr>
        <xdr:cNvPr id="8" name="Text 5"/>
        <xdr:cNvSpPr txBox="1">
          <a:spLocks noChangeArrowheads="1"/>
        </xdr:cNvSpPr>
      </xdr:nvSpPr>
      <xdr:spPr>
        <a:xfrm>
          <a:off x="2466975" y="749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9" name="Text 1"/>
        <xdr:cNvSpPr txBox="1">
          <a:spLocks noChangeArrowheads="1"/>
        </xdr:cNvSpPr>
      </xdr:nvSpPr>
      <xdr:spPr>
        <a:xfrm>
          <a:off x="123825" y="3486150"/>
          <a:ext cx="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10" name="Text 2"/>
        <xdr:cNvSpPr txBox="1">
          <a:spLocks noChangeArrowheads="1"/>
        </xdr:cNvSpPr>
      </xdr:nvSpPr>
      <xdr:spPr>
        <a:xfrm>
          <a:off x="123825" y="42957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  <xdr:oneCellAnchor>
    <xdr:from>
      <xdr:col>10</xdr:col>
      <xdr:colOff>361950</xdr:colOff>
      <xdr:row>39</xdr:row>
      <xdr:rowOff>0</xdr:rowOff>
    </xdr:from>
    <xdr:ext cx="76200" cy="200025"/>
    <xdr:sp>
      <xdr:nvSpPr>
        <xdr:cNvPr id="11" name="Text 5"/>
        <xdr:cNvSpPr txBox="1">
          <a:spLocks noChangeArrowheads="1"/>
        </xdr:cNvSpPr>
      </xdr:nvSpPr>
      <xdr:spPr>
        <a:xfrm>
          <a:off x="7143750" y="749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39</xdr:row>
      <xdr:rowOff>0</xdr:rowOff>
    </xdr:from>
    <xdr:ext cx="76200" cy="200025"/>
    <xdr:sp>
      <xdr:nvSpPr>
        <xdr:cNvPr id="12" name="Text 5"/>
        <xdr:cNvSpPr txBox="1">
          <a:spLocks noChangeArrowheads="1"/>
        </xdr:cNvSpPr>
      </xdr:nvSpPr>
      <xdr:spPr>
        <a:xfrm>
          <a:off x="7143750" y="749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276225</xdr:colOff>
      <xdr:row>0</xdr:row>
      <xdr:rowOff>0</xdr:rowOff>
    </xdr:from>
    <xdr:to>
      <xdr:col>21</xdr:col>
      <xdr:colOff>523875</xdr:colOff>
      <xdr:row>29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05800" y="0"/>
          <a:ext cx="247650" cy="643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- 27-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71500" y="6096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Administration
</a:t>
          </a:r>
        </a:p>
      </xdr:txBody>
    </xdr:sp>
    <xdr:clientData/>
  </xdr:twoCellAnchor>
  <xdr:twoCellAnchor>
    <xdr:from>
      <xdr:col>15</xdr:col>
      <xdr:colOff>0</xdr:colOff>
      <xdr:row>0</xdr:row>
      <xdr:rowOff>38100</xdr:rowOff>
    </xdr:from>
    <xdr:to>
      <xdr:col>15</xdr:col>
      <xdr:colOff>0</xdr:colOff>
      <xdr:row>24</xdr:row>
      <xdr:rowOff>114300</xdr:rowOff>
    </xdr:to>
    <xdr:sp>
      <xdr:nvSpPr>
        <xdr:cNvPr id="2" name="Text 1"/>
        <xdr:cNvSpPr txBox="1">
          <a:spLocks noChangeArrowheads="1"/>
        </xdr:cNvSpPr>
      </xdr:nvSpPr>
      <xdr:spPr>
        <a:xfrm>
          <a:off x="4257675" y="38100"/>
          <a:ext cx="0" cy="543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- 18 -</a:t>
          </a:r>
        </a:p>
      </xdr:txBody>
    </xdr:sp>
    <xdr:clientData/>
  </xdr:twoCellAnchor>
  <xdr:twoCellAnchor>
    <xdr:from>
      <xdr:col>21</xdr:col>
      <xdr:colOff>257175</xdr:colOff>
      <xdr:row>0</xdr:row>
      <xdr:rowOff>0</xdr:rowOff>
    </xdr:from>
    <xdr:to>
      <xdr:col>21</xdr:col>
      <xdr:colOff>561975</xdr:colOff>
      <xdr:row>29</xdr:row>
      <xdr:rowOff>200025</xdr:rowOff>
    </xdr:to>
    <xdr:sp>
      <xdr:nvSpPr>
        <xdr:cNvPr id="3" name="Text 1"/>
        <xdr:cNvSpPr txBox="1">
          <a:spLocks noChangeArrowheads="1"/>
        </xdr:cNvSpPr>
      </xdr:nvSpPr>
      <xdr:spPr>
        <a:xfrm>
          <a:off x="9201150" y="0"/>
          <a:ext cx="304800" cy="668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- 28 - 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0</xdr:rowOff>
    </xdr:from>
    <xdr:to>
      <xdr:col>13</xdr:col>
      <xdr:colOff>438150</xdr:colOff>
      <xdr:row>41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29700" y="0"/>
          <a:ext cx="238125" cy="676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- 29 -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0</xdr:rowOff>
    </xdr:from>
    <xdr:to>
      <xdr:col>13</xdr:col>
      <xdr:colOff>438150</xdr:colOff>
      <xdr:row>35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39250" y="0"/>
          <a:ext cx="238125" cy="650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- 30 -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76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76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28575</xdr:rowOff>
    </xdr:from>
    <xdr:to>
      <xdr:col>13</xdr:col>
      <xdr:colOff>552450</xdr:colOff>
      <xdr:row>30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82050" y="28575"/>
          <a:ext cx="304800" cy="6657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- 11 -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28575</xdr:rowOff>
    </xdr:from>
    <xdr:to>
      <xdr:col>2</xdr:col>
      <xdr:colOff>390525</xdr:colOff>
      <xdr:row>2</xdr:row>
      <xdr:rowOff>714375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314575" y="304800"/>
          <a:ext cx="3238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900" b="0" i="0" u="none" baseline="0"/>
            <a:t>Deputy Head Teacher</a:t>
          </a:r>
        </a:p>
      </xdr:txBody>
    </xdr:sp>
    <xdr:clientData/>
  </xdr:twoCellAnchor>
  <xdr:twoCellAnchor>
    <xdr:from>
      <xdr:col>11</xdr:col>
      <xdr:colOff>66675</xdr:colOff>
      <xdr:row>2</xdr:row>
      <xdr:rowOff>190500</xdr:rowOff>
    </xdr:from>
    <xdr:to>
      <xdr:col>11</xdr:col>
      <xdr:colOff>390525</xdr:colOff>
      <xdr:row>2</xdr:row>
      <xdr:rowOff>742950</xdr:rowOff>
    </xdr:to>
    <xdr:sp>
      <xdr:nvSpPr>
        <xdr:cNvPr id="2" name="Text 3"/>
        <xdr:cNvSpPr txBox="1">
          <a:spLocks noChangeArrowheads="1"/>
        </xdr:cNvSpPr>
      </xdr:nvSpPr>
      <xdr:spPr>
        <a:xfrm>
          <a:off x="6572250" y="466725"/>
          <a:ext cx="32385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/>
            <a:t>Modern Chinese</a:t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0</xdr:colOff>
      <xdr:row>26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9153525" y="0"/>
          <a:ext cx="381000" cy="6524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- 15 -
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12</xdr:col>
      <xdr:colOff>0</xdr:colOff>
      <xdr:row>2</xdr:row>
      <xdr:rowOff>228600</xdr:rowOff>
    </xdr:to>
    <xdr:sp>
      <xdr:nvSpPr>
        <xdr:cNvPr id="4" name="Text 5"/>
        <xdr:cNvSpPr txBox="1">
          <a:spLocks noChangeArrowheads="1"/>
        </xdr:cNvSpPr>
      </xdr:nvSpPr>
      <xdr:spPr>
        <a:xfrm>
          <a:off x="3248025" y="285750"/>
          <a:ext cx="3724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Teacher, Oriental language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66675</xdr:colOff>
      <xdr:row>18</xdr:row>
      <xdr:rowOff>190500</xdr:rowOff>
    </xdr:from>
    <xdr:to>
      <xdr:col>11</xdr:col>
      <xdr:colOff>400050</xdr:colOff>
      <xdr:row>18</xdr:row>
      <xdr:rowOff>723900</xdr:rowOff>
    </xdr:to>
    <xdr:sp>
      <xdr:nvSpPr>
        <xdr:cNvPr id="5" name="Text 3"/>
        <xdr:cNvSpPr txBox="1">
          <a:spLocks noChangeArrowheads="1"/>
        </xdr:cNvSpPr>
      </xdr:nvSpPr>
      <xdr:spPr>
        <a:xfrm>
          <a:off x="6572250" y="4105275"/>
          <a:ext cx="3333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/>
            <a:t>Modern Chinese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12</xdr:col>
      <xdr:colOff>0</xdr:colOff>
      <xdr:row>18</xdr:row>
      <xdr:rowOff>219075</xdr:rowOff>
    </xdr:to>
    <xdr:sp>
      <xdr:nvSpPr>
        <xdr:cNvPr id="6" name="Text 5"/>
        <xdr:cNvSpPr txBox="1">
          <a:spLocks noChangeArrowheads="1"/>
        </xdr:cNvSpPr>
      </xdr:nvSpPr>
      <xdr:spPr>
        <a:xfrm>
          <a:off x="3248025" y="3924300"/>
          <a:ext cx="3724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Teacher, Oriental language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47625</xdr:colOff>
      <xdr:row>18</xdr:row>
      <xdr:rowOff>19050</xdr:rowOff>
    </xdr:from>
    <xdr:to>
      <xdr:col>2</xdr:col>
      <xdr:colOff>409575</xdr:colOff>
      <xdr:row>18</xdr:row>
      <xdr:rowOff>704850</xdr:rowOff>
    </xdr:to>
    <xdr:sp>
      <xdr:nvSpPr>
        <xdr:cNvPr id="7" name="Text 1"/>
        <xdr:cNvSpPr txBox="1">
          <a:spLocks noChangeArrowheads="1"/>
        </xdr:cNvSpPr>
      </xdr:nvSpPr>
      <xdr:spPr>
        <a:xfrm>
          <a:off x="2295525" y="3933825"/>
          <a:ext cx="36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900" b="0" i="0" u="none" baseline="0"/>
            <a:t>Deputy Head Teacher</a:t>
          </a:r>
        </a:p>
      </xdr:txBody>
    </xdr:sp>
    <xdr:clientData/>
  </xdr:twoCellAnchor>
  <xdr:twoCellAnchor>
    <xdr:from>
      <xdr:col>3</xdr:col>
      <xdr:colOff>66675</xdr:colOff>
      <xdr:row>18</xdr:row>
      <xdr:rowOff>19050</xdr:rowOff>
    </xdr:from>
    <xdr:to>
      <xdr:col>3</xdr:col>
      <xdr:colOff>514350</xdr:colOff>
      <xdr:row>18</xdr:row>
      <xdr:rowOff>723900</xdr:rowOff>
    </xdr:to>
    <xdr:sp>
      <xdr:nvSpPr>
        <xdr:cNvPr id="8" name="Text 2"/>
        <xdr:cNvSpPr txBox="1">
          <a:spLocks noChangeArrowheads="1"/>
        </xdr:cNvSpPr>
      </xdr:nvSpPr>
      <xdr:spPr>
        <a:xfrm>
          <a:off x="2743200" y="3933825"/>
          <a:ext cx="44767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900" b="0" i="0" u="none" baseline="0"/>
            <a:t>Teacher General
Purpose *</a:t>
          </a:r>
        </a:p>
      </xdr:txBody>
    </xdr:sp>
    <xdr:clientData/>
  </xdr:twoCellAnchor>
  <xdr:twoCellAnchor>
    <xdr:from>
      <xdr:col>3</xdr:col>
      <xdr:colOff>57150</xdr:colOff>
      <xdr:row>2</xdr:row>
      <xdr:rowOff>19050</xdr:rowOff>
    </xdr:from>
    <xdr:to>
      <xdr:col>3</xdr:col>
      <xdr:colOff>523875</xdr:colOff>
      <xdr:row>2</xdr:row>
      <xdr:rowOff>723900</xdr:rowOff>
    </xdr:to>
    <xdr:sp>
      <xdr:nvSpPr>
        <xdr:cNvPr id="9" name="Text 2"/>
        <xdr:cNvSpPr txBox="1">
          <a:spLocks noChangeArrowheads="1"/>
        </xdr:cNvSpPr>
      </xdr:nvSpPr>
      <xdr:spPr>
        <a:xfrm>
          <a:off x="2733675" y="295275"/>
          <a:ext cx="46672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900" b="0" i="0" u="none" baseline="0"/>
            <a:t>Teacher General
Purpose 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71500" y="5810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Administration
</a:t>
          </a:r>
        </a:p>
      </xdr:txBody>
    </xdr:sp>
    <xdr:clientData/>
  </xdr:twoCellAnchor>
  <xdr:twoCellAnchor>
    <xdr:from>
      <xdr:col>9</xdr:col>
      <xdr:colOff>0</xdr:colOff>
      <xdr:row>0</xdr:row>
      <xdr:rowOff>28575</xdr:rowOff>
    </xdr:from>
    <xdr:to>
      <xdr:col>9</xdr:col>
      <xdr:colOff>0</xdr:colOff>
      <xdr:row>14</xdr:row>
      <xdr:rowOff>190500</xdr:rowOff>
    </xdr:to>
    <xdr:sp>
      <xdr:nvSpPr>
        <xdr:cNvPr id="2" name="Text 1"/>
        <xdr:cNvSpPr txBox="1">
          <a:spLocks noChangeArrowheads="1"/>
        </xdr:cNvSpPr>
      </xdr:nvSpPr>
      <xdr:spPr>
        <a:xfrm>
          <a:off x="6591300" y="28575"/>
          <a:ext cx="0" cy="643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- 13 -</a:t>
          </a:r>
        </a:p>
      </xdr:txBody>
    </xdr:sp>
    <xdr:clientData/>
  </xdr:twoCellAnchor>
  <xdr:twoCellAnchor>
    <xdr:from>
      <xdr:col>12</xdr:col>
      <xdr:colOff>247650</xdr:colOff>
      <xdr:row>0</xdr:row>
      <xdr:rowOff>28575</xdr:rowOff>
    </xdr:from>
    <xdr:to>
      <xdr:col>12</xdr:col>
      <xdr:colOff>561975</xdr:colOff>
      <xdr:row>14</xdr:row>
      <xdr:rowOff>190500</xdr:rowOff>
    </xdr:to>
    <xdr:sp>
      <xdr:nvSpPr>
        <xdr:cNvPr id="3" name="Text 1"/>
        <xdr:cNvSpPr txBox="1">
          <a:spLocks noChangeArrowheads="1"/>
        </xdr:cNvSpPr>
      </xdr:nvSpPr>
      <xdr:spPr>
        <a:xfrm>
          <a:off x="8667750" y="28575"/>
          <a:ext cx="314325" cy="643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- 16 -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0</xdr:rowOff>
    </xdr:from>
    <xdr:to>
      <xdr:col>11</xdr:col>
      <xdr:colOff>561975</xdr:colOff>
      <xdr:row>24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86825" y="0"/>
          <a:ext cx="266700" cy="6477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- 17 -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28575</xdr:rowOff>
    </xdr:from>
    <xdr:to>
      <xdr:col>13</xdr:col>
      <xdr:colOff>552450</xdr:colOff>
      <xdr:row>32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28575"/>
          <a:ext cx="304800" cy="7286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- 19 -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0</xdr:row>
      <xdr:rowOff>0</xdr:rowOff>
    </xdr:from>
    <xdr:to>
      <xdr:col>14</xdr:col>
      <xdr:colOff>581025</xdr:colOff>
      <xdr:row>29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91600" y="0"/>
          <a:ext cx="323850" cy="625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- 25 -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0</xdr:row>
      <xdr:rowOff>0</xdr:rowOff>
    </xdr:from>
    <xdr:to>
      <xdr:col>13</xdr:col>
      <xdr:colOff>238125</xdr:colOff>
      <xdr:row>26</xdr:row>
      <xdr:rowOff>228600</xdr:rowOff>
    </xdr:to>
    <xdr:sp>
      <xdr:nvSpPr>
        <xdr:cNvPr id="1" name="Text 4"/>
        <xdr:cNvSpPr txBox="1">
          <a:spLocks noChangeArrowheads="1"/>
        </xdr:cNvSpPr>
      </xdr:nvSpPr>
      <xdr:spPr>
        <a:xfrm>
          <a:off x="8820150" y="0"/>
          <a:ext cx="304800" cy="6496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- 26 -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9">
      <selection activeCell="J21" sqref="J21"/>
    </sheetView>
  </sheetViews>
  <sheetFormatPr defaultColWidth="9.140625" defaultRowHeight="12.75"/>
  <cols>
    <col min="1" max="1" width="1.8515625" style="2" customWidth="1"/>
    <col min="2" max="2" width="29.7109375" style="2" customWidth="1"/>
    <col min="3" max="3" width="11.140625" style="4" customWidth="1"/>
    <col min="4" max="4" width="7.57421875" style="5" customWidth="1"/>
    <col min="5" max="5" width="11.57421875" style="4" customWidth="1"/>
    <col min="6" max="6" width="7.57421875" style="5" customWidth="1"/>
    <col min="7" max="7" width="11.140625" style="4" customWidth="1"/>
    <col min="8" max="8" width="9.421875" style="5" customWidth="1"/>
    <col min="9" max="9" width="2.57421875" style="2" customWidth="1"/>
    <col min="10" max="10" width="9.140625" style="2" customWidth="1"/>
    <col min="11" max="11" width="11.140625" style="4" customWidth="1"/>
    <col min="12" max="12" width="7.57421875" style="5" customWidth="1"/>
    <col min="13" max="13" width="11.140625" style="4" customWidth="1"/>
    <col min="14" max="14" width="7.57421875" style="5" customWidth="1"/>
    <col min="15" max="15" width="11.140625" style="4" customWidth="1"/>
    <col min="16" max="16" width="9.421875" style="5" customWidth="1"/>
    <col min="17" max="16384" width="9.140625" style="2" customWidth="1"/>
  </cols>
  <sheetData>
    <row r="1" spans="1:16" ht="15">
      <c r="A1" s="1086" t="s">
        <v>0</v>
      </c>
      <c r="B1" s="1082"/>
      <c r="C1" s="1082"/>
      <c r="D1" s="1082"/>
      <c r="E1" s="1082"/>
      <c r="F1" s="1082"/>
      <c r="G1" s="1082"/>
      <c r="H1" s="1082"/>
      <c r="K1" s="2"/>
      <c r="L1" s="2"/>
      <c r="M1" s="2"/>
      <c r="N1" s="2"/>
      <c r="O1" s="2"/>
      <c r="P1" s="2"/>
    </row>
    <row r="2" ht="9.75" customHeight="1"/>
    <row r="3" ht="15.75" customHeight="1">
      <c r="A3" s="3" t="s">
        <v>1</v>
      </c>
    </row>
    <row r="4" spans="1:2" ht="13.5" customHeight="1">
      <c r="A4" s="3"/>
      <c r="B4" s="2" t="s">
        <v>134</v>
      </c>
    </row>
    <row r="5" spans="2:17" ht="12.75" customHeight="1">
      <c r="B5" s="3"/>
      <c r="H5" s="5" t="s">
        <v>2</v>
      </c>
      <c r="K5"/>
      <c r="L5"/>
      <c r="M5"/>
      <c r="N5"/>
      <c r="O5"/>
      <c r="P5"/>
      <c r="Q5"/>
    </row>
    <row r="6" spans="1:17" ht="15" customHeight="1">
      <c r="A6" s="6"/>
      <c r="B6" s="7"/>
      <c r="C6" s="1105" t="s">
        <v>25</v>
      </c>
      <c r="D6" s="1106"/>
      <c r="E6" s="1105" t="s">
        <v>26</v>
      </c>
      <c r="F6" s="1106"/>
      <c r="G6" s="1105" t="s">
        <v>27</v>
      </c>
      <c r="H6" s="1106"/>
      <c r="K6"/>
      <c r="L6"/>
      <c r="M6"/>
      <c r="N6"/>
      <c r="O6"/>
      <c r="P6"/>
      <c r="Q6"/>
    </row>
    <row r="7" spans="1:17" s="12" customFormat="1" ht="26.25" customHeight="1">
      <c r="A7" s="10"/>
      <c r="B7" s="11" t="s">
        <v>3</v>
      </c>
      <c r="C7" s="1101">
        <f>SUM(C8:D9)</f>
        <v>48194.7</v>
      </c>
      <c r="D7" s="1102"/>
      <c r="E7" s="1101">
        <f>SUM(E8:F9)</f>
        <v>55828</v>
      </c>
      <c r="F7" s="1102"/>
      <c r="G7" s="1101">
        <f>SUM(G8:H9)</f>
        <v>61544</v>
      </c>
      <c r="H7" s="1102"/>
      <c r="K7"/>
      <c r="L7"/>
      <c r="M7"/>
      <c r="N7"/>
      <c r="O7"/>
      <c r="P7"/>
      <c r="Q7"/>
    </row>
    <row r="8" spans="1:17" ht="14.25" customHeight="1">
      <c r="A8" s="13"/>
      <c r="B8" s="14" t="s">
        <v>4</v>
      </c>
      <c r="C8" s="1103">
        <v>7631.1</v>
      </c>
      <c r="D8" s="1104"/>
      <c r="E8" s="1103">
        <v>8200</v>
      </c>
      <c r="F8" s="1104"/>
      <c r="G8" s="1103">
        <v>10050</v>
      </c>
      <c r="H8" s="1104"/>
      <c r="K8"/>
      <c r="L8"/>
      <c r="M8"/>
      <c r="N8"/>
      <c r="O8"/>
      <c r="P8"/>
      <c r="Q8"/>
    </row>
    <row r="9" spans="1:17" ht="14.25" customHeight="1">
      <c r="A9" s="13"/>
      <c r="B9" s="15" t="s">
        <v>5</v>
      </c>
      <c r="C9" s="1098">
        <v>40563.6</v>
      </c>
      <c r="D9" s="1099"/>
      <c r="E9" s="1098">
        <v>47628</v>
      </c>
      <c r="F9" s="1099"/>
      <c r="G9" s="1103">
        <v>51494</v>
      </c>
      <c r="H9" s="1104"/>
      <c r="K9"/>
      <c r="L9"/>
      <c r="M9"/>
      <c r="N9"/>
      <c r="O9"/>
      <c r="P9"/>
      <c r="Q9"/>
    </row>
    <row r="10" spans="1:17" ht="6.75" customHeight="1">
      <c r="A10" s="16"/>
      <c r="B10" s="17"/>
      <c r="C10" s="18"/>
      <c r="D10" s="19"/>
      <c r="E10" s="18"/>
      <c r="F10" s="19"/>
      <c r="G10" s="18"/>
      <c r="H10" s="19"/>
      <c r="K10"/>
      <c r="L10"/>
      <c r="M10"/>
      <c r="N10"/>
      <c r="O10"/>
      <c r="P10"/>
      <c r="Q10"/>
    </row>
    <row r="11" spans="1:17" ht="17.25" customHeight="1">
      <c r="A11" s="20"/>
      <c r="B11" s="21"/>
      <c r="C11" s="22"/>
      <c r="D11" s="23"/>
      <c r="E11" s="22"/>
      <c r="F11" s="23"/>
      <c r="G11" s="24"/>
      <c r="H11" s="23"/>
      <c r="K11"/>
      <c r="L11"/>
      <c r="M11"/>
      <c r="N11"/>
      <c r="O11"/>
      <c r="P11"/>
      <c r="Q11"/>
    </row>
    <row r="12" spans="1:17" ht="18" customHeight="1">
      <c r="A12" s="3" t="s">
        <v>6</v>
      </c>
      <c r="B12" s="14"/>
      <c r="C12" s="24"/>
      <c r="D12" s="25"/>
      <c r="E12" s="26"/>
      <c r="F12" s="27"/>
      <c r="G12" s="24"/>
      <c r="H12" s="25"/>
      <c r="K12"/>
      <c r="L12"/>
      <c r="M12"/>
      <c r="N12"/>
      <c r="O12"/>
      <c r="P12"/>
      <c r="Q12"/>
    </row>
    <row r="13" spans="1:17" ht="15" customHeight="1">
      <c r="A13" s="3"/>
      <c r="B13" s="21"/>
      <c r="C13" s="28"/>
      <c r="D13" s="29"/>
      <c r="E13" s="28"/>
      <c r="F13" s="29"/>
      <c r="G13" s="28"/>
      <c r="H13" s="5" t="s">
        <v>2</v>
      </c>
      <c r="K13"/>
      <c r="L13"/>
      <c r="M13"/>
      <c r="N13"/>
      <c r="O13"/>
      <c r="P13"/>
      <c r="Q13"/>
    </row>
    <row r="14" spans="1:17" ht="15.75" customHeight="1">
      <c r="A14" s="6"/>
      <c r="B14" s="30"/>
      <c r="C14" s="1105" t="s">
        <v>25</v>
      </c>
      <c r="D14" s="1106"/>
      <c r="E14" s="1107" t="s">
        <v>26</v>
      </c>
      <c r="F14" s="1106"/>
      <c r="G14" s="1105" t="s">
        <v>27</v>
      </c>
      <c r="H14" s="1106"/>
      <c r="K14"/>
      <c r="L14"/>
      <c r="M14"/>
      <c r="N14"/>
      <c r="O14"/>
      <c r="P14"/>
      <c r="Q14"/>
    </row>
    <row r="15" spans="1:17" s="12" customFormat="1" ht="14.25" customHeight="1">
      <c r="A15" s="10"/>
      <c r="B15" s="31" t="s">
        <v>7</v>
      </c>
      <c r="C15" s="32"/>
      <c r="D15" s="32"/>
      <c r="E15" s="33"/>
      <c r="F15" s="34"/>
      <c r="G15" s="32"/>
      <c r="H15" s="34"/>
      <c r="K15"/>
      <c r="L15"/>
      <c r="M15"/>
      <c r="N15"/>
      <c r="O15"/>
      <c r="P15"/>
      <c r="Q15"/>
    </row>
    <row r="16" spans="1:17" s="12" customFormat="1" ht="15" customHeight="1">
      <c r="A16" s="10"/>
      <c r="B16" s="35" t="s">
        <v>8</v>
      </c>
      <c r="C16" s="1100">
        <f>SUM(C17:D18)</f>
        <v>6895.6</v>
      </c>
      <c r="D16" s="1097"/>
      <c r="E16" s="1100">
        <f>SUM(E17:F18)</f>
        <v>6945.4</v>
      </c>
      <c r="F16" s="1097"/>
      <c r="G16" s="1093">
        <f>SUM(G17:H18)</f>
        <v>7390</v>
      </c>
      <c r="H16" s="1094"/>
      <c r="K16"/>
      <c r="L16"/>
      <c r="M16"/>
      <c r="N16"/>
      <c r="O16"/>
      <c r="P16"/>
      <c r="Q16"/>
    </row>
    <row r="17" spans="1:17" ht="15" customHeight="1">
      <c r="A17" s="13"/>
      <c r="B17" s="14" t="s">
        <v>4</v>
      </c>
      <c r="C17" s="1103">
        <v>892.6</v>
      </c>
      <c r="D17" s="1104"/>
      <c r="E17" s="1095">
        <v>844</v>
      </c>
      <c r="F17" s="1096"/>
      <c r="G17" s="1095">
        <v>828</v>
      </c>
      <c r="H17" s="1096"/>
      <c r="K17"/>
      <c r="L17"/>
      <c r="M17"/>
      <c r="N17"/>
      <c r="O17"/>
      <c r="P17"/>
      <c r="Q17"/>
    </row>
    <row r="18" spans="1:17" ht="15" customHeight="1">
      <c r="A18" s="13"/>
      <c r="B18" s="15" t="s">
        <v>5</v>
      </c>
      <c r="C18" s="1087">
        <v>6003</v>
      </c>
      <c r="D18" s="1087"/>
      <c r="E18" s="1088">
        <v>6101.4</v>
      </c>
      <c r="F18" s="1089"/>
      <c r="G18" s="1088">
        <v>6562</v>
      </c>
      <c r="H18" s="1089"/>
      <c r="K18"/>
      <c r="L18"/>
      <c r="M18"/>
      <c r="N18"/>
      <c r="O18"/>
      <c r="P18"/>
      <c r="Q18"/>
    </row>
    <row r="19" spans="1:17" ht="6" customHeight="1" thickBot="1">
      <c r="A19" s="36"/>
      <c r="B19" s="37"/>
      <c r="C19" s="38"/>
      <c r="D19" s="39"/>
      <c r="E19" s="38"/>
      <c r="F19" s="39"/>
      <c r="G19" s="40"/>
      <c r="H19" s="39"/>
      <c r="K19"/>
      <c r="L19"/>
      <c r="M19"/>
      <c r="N19"/>
      <c r="O19"/>
      <c r="P19"/>
      <c r="Q19"/>
    </row>
    <row r="20" spans="1:17" ht="19.5" customHeight="1" thickTop="1">
      <c r="A20" s="10"/>
      <c r="B20" s="31" t="s">
        <v>343</v>
      </c>
      <c r="C20" s="26"/>
      <c r="D20" s="27"/>
      <c r="E20" s="24"/>
      <c r="F20" s="25"/>
      <c r="G20" s="41"/>
      <c r="H20" s="42"/>
      <c r="K20"/>
      <c r="L20"/>
      <c r="M20"/>
      <c r="N20"/>
      <c r="O20"/>
      <c r="P20"/>
      <c r="Q20"/>
    </row>
    <row r="21" spans="1:17" ht="28.5" customHeight="1">
      <c r="A21" s="10"/>
      <c r="B21" s="11" t="s">
        <v>10</v>
      </c>
      <c r="C21" s="1090">
        <f>SUM(C22:D23)</f>
        <v>144.5</v>
      </c>
      <c r="D21" s="1090"/>
      <c r="E21" s="1100">
        <f>SUM(E22:F23)</f>
        <v>113.39999999999999</v>
      </c>
      <c r="F21" s="1097"/>
      <c r="G21" s="1100">
        <f>SUM(G22:H23)</f>
        <v>123.9</v>
      </c>
      <c r="H21" s="1097"/>
      <c r="K21"/>
      <c r="L21"/>
      <c r="M21"/>
      <c r="N21"/>
      <c r="O21"/>
      <c r="P21"/>
      <c r="Q21"/>
    </row>
    <row r="22" spans="1:17" ht="15" customHeight="1">
      <c r="A22" s="13"/>
      <c r="B22" s="14" t="s">
        <v>4</v>
      </c>
      <c r="C22" s="1103">
        <v>60</v>
      </c>
      <c r="D22" s="1104"/>
      <c r="E22" s="1103">
        <v>29.3</v>
      </c>
      <c r="F22" s="1104"/>
      <c r="G22" s="1103">
        <v>36</v>
      </c>
      <c r="H22" s="1104"/>
      <c r="K22"/>
      <c r="L22"/>
      <c r="M22"/>
      <c r="N22"/>
      <c r="O22"/>
      <c r="P22"/>
      <c r="Q22"/>
    </row>
    <row r="23" spans="1:17" ht="15" customHeight="1">
      <c r="A23" s="13"/>
      <c r="B23" s="15" t="s">
        <v>5</v>
      </c>
      <c r="C23" s="1103">
        <v>84.5</v>
      </c>
      <c r="D23" s="1104"/>
      <c r="E23" s="1103">
        <v>84.1</v>
      </c>
      <c r="F23" s="1104"/>
      <c r="G23" s="1103">
        <v>87.9</v>
      </c>
      <c r="H23" s="1104"/>
      <c r="K23"/>
      <c r="L23"/>
      <c r="M23"/>
      <c r="N23"/>
      <c r="O23"/>
      <c r="P23"/>
      <c r="Q23"/>
    </row>
    <row r="24" spans="1:17" ht="6.75" customHeight="1" thickBot="1">
      <c r="A24" s="36"/>
      <c r="B24" s="43"/>
      <c r="C24" s="38"/>
      <c r="D24" s="39"/>
      <c r="E24" s="40"/>
      <c r="F24" s="40"/>
      <c r="G24" s="38"/>
      <c r="H24" s="39"/>
      <c r="K24"/>
      <c r="L24"/>
      <c r="M24"/>
      <c r="N24"/>
      <c r="O24"/>
      <c r="P24"/>
      <c r="Q24"/>
    </row>
    <row r="25" spans="1:17" ht="8.25" customHeight="1" thickTop="1">
      <c r="A25" s="13"/>
      <c r="B25" s="15"/>
      <c r="C25" s="44"/>
      <c r="D25" s="45"/>
      <c r="E25" s="46"/>
      <c r="F25" s="46"/>
      <c r="G25" s="44"/>
      <c r="H25" s="45"/>
      <c r="K25"/>
      <c r="L25"/>
      <c r="M25"/>
      <c r="N25"/>
      <c r="O25"/>
      <c r="P25"/>
      <c r="Q25"/>
    </row>
    <row r="26" spans="1:17" ht="17.25" customHeight="1">
      <c r="A26" s="13"/>
      <c r="B26" s="47" t="s">
        <v>338</v>
      </c>
      <c r="C26" s="1085">
        <f>SUM(C27:D28)</f>
        <v>30.799999999999997</v>
      </c>
      <c r="D26" s="1108"/>
      <c r="E26" s="1085">
        <f>SUM(E27:F28)</f>
        <v>93</v>
      </c>
      <c r="F26" s="1108"/>
      <c r="G26" s="1100">
        <f>SUM(G27:H28)</f>
        <v>298</v>
      </c>
      <c r="H26" s="1097"/>
      <c r="K26"/>
      <c r="L26"/>
      <c r="M26"/>
      <c r="N26"/>
      <c r="O26"/>
      <c r="P26"/>
      <c r="Q26"/>
    </row>
    <row r="27" spans="1:17" ht="15" customHeight="1">
      <c r="A27" s="13"/>
      <c r="B27" s="14" t="s">
        <v>4</v>
      </c>
      <c r="C27" s="1083">
        <v>20.2</v>
      </c>
      <c r="D27" s="1084"/>
      <c r="E27" s="1083">
        <v>10</v>
      </c>
      <c r="F27" s="1084"/>
      <c r="G27" s="1103">
        <v>8</v>
      </c>
      <c r="H27" s="1104"/>
      <c r="K27"/>
      <c r="L27"/>
      <c r="M27"/>
      <c r="N27"/>
      <c r="O27"/>
      <c r="P27"/>
      <c r="Q27"/>
    </row>
    <row r="28" spans="1:17" ht="15" customHeight="1">
      <c r="A28" s="13"/>
      <c r="B28" s="15" t="s">
        <v>5</v>
      </c>
      <c r="C28" s="1083">
        <v>10.6</v>
      </c>
      <c r="D28" s="1084"/>
      <c r="E28" s="1083">
        <v>83</v>
      </c>
      <c r="F28" s="1084"/>
      <c r="G28" s="1083">
        <v>290</v>
      </c>
      <c r="H28" s="1084"/>
      <c r="K28"/>
      <c r="L28"/>
      <c r="M28"/>
      <c r="N28"/>
      <c r="O28"/>
      <c r="P28"/>
      <c r="Q28"/>
    </row>
    <row r="29" spans="1:17" ht="8.25" customHeight="1">
      <c r="A29" s="16"/>
      <c r="B29" s="48"/>
      <c r="C29" s="49"/>
      <c r="D29" s="50"/>
      <c r="E29" s="49"/>
      <c r="F29" s="51"/>
      <c r="G29" s="50"/>
      <c r="H29" s="51"/>
      <c r="K29"/>
      <c r="L29"/>
      <c r="M29"/>
      <c r="N29"/>
      <c r="O29"/>
      <c r="P29"/>
      <c r="Q29"/>
    </row>
    <row r="30" spans="1:17" ht="21" customHeight="1">
      <c r="A30" s="52"/>
      <c r="B30" s="53" t="s">
        <v>11</v>
      </c>
      <c r="C30" s="1091">
        <f>C16+C21+C26</f>
        <v>7070.900000000001</v>
      </c>
      <c r="D30" s="1092"/>
      <c r="E30" s="1091">
        <f>E16+E21+E26</f>
        <v>7151.799999999999</v>
      </c>
      <c r="F30" s="1092"/>
      <c r="G30" s="1091">
        <f>G16+G21+G26</f>
        <v>7811.9</v>
      </c>
      <c r="H30" s="1092"/>
      <c r="K30"/>
      <c r="L30"/>
      <c r="M30"/>
      <c r="N30"/>
      <c r="O30"/>
      <c r="P30"/>
      <c r="Q30"/>
    </row>
    <row r="31" spans="1:17" ht="12" customHeight="1">
      <c r="A31" s="20"/>
      <c r="B31" s="55"/>
      <c r="C31" s="56"/>
      <c r="D31" s="56"/>
      <c r="E31" s="56"/>
      <c r="F31" s="56"/>
      <c r="G31" s="56"/>
      <c r="H31" s="56"/>
      <c r="K31"/>
      <c r="L31"/>
      <c r="M31"/>
      <c r="N31"/>
      <c r="O31"/>
      <c r="P31"/>
      <c r="Q31"/>
    </row>
    <row r="32" spans="1:17" ht="21" customHeight="1">
      <c r="A32" s="57" t="s">
        <v>12</v>
      </c>
      <c r="K32"/>
      <c r="L32"/>
      <c r="M32"/>
      <c r="N32"/>
      <c r="O32"/>
      <c r="P32"/>
      <c r="Q32"/>
    </row>
    <row r="33" spans="2:17" ht="13.5" customHeight="1">
      <c r="B33" s="57"/>
      <c r="H33" s="5" t="s">
        <v>2</v>
      </c>
      <c r="K33"/>
      <c r="L33"/>
      <c r="M33"/>
      <c r="N33"/>
      <c r="O33"/>
      <c r="P33"/>
      <c r="Q33"/>
    </row>
    <row r="34" spans="1:17" ht="15" customHeight="1">
      <c r="A34" s="6"/>
      <c r="B34" s="58"/>
      <c r="C34" s="1107" t="s">
        <v>25</v>
      </c>
      <c r="D34" s="1106"/>
      <c r="E34" s="1107" t="s">
        <v>26</v>
      </c>
      <c r="F34" s="1106"/>
      <c r="G34" s="1107" t="s">
        <v>27</v>
      </c>
      <c r="H34" s="1106"/>
      <c r="K34"/>
      <c r="L34"/>
      <c r="M34"/>
      <c r="N34"/>
      <c r="O34"/>
      <c r="P34"/>
      <c r="Q34"/>
    </row>
    <row r="35" spans="1:17" ht="15.75" customHeight="1">
      <c r="A35" s="13"/>
      <c r="B35" s="59"/>
      <c r="C35" s="60" t="s">
        <v>13</v>
      </c>
      <c r="D35" s="61" t="s">
        <v>14</v>
      </c>
      <c r="E35" s="60" t="s">
        <v>13</v>
      </c>
      <c r="F35" s="61" t="s">
        <v>14</v>
      </c>
      <c r="G35" s="60" t="s">
        <v>13</v>
      </c>
      <c r="H35" s="61" t="s">
        <v>14</v>
      </c>
      <c r="K35"/>
      <c r="L35"/>
      <c r="M35"/>
      <c r="N35"/>
      <c r="O35"/>
      <c r="P35"/>
      <c r="Q35"/>
    </row>
    <row r="36" spans="1:17" ht="15.75" customHeight="1">
      <c r="A36" s="13"/>
      <c r="B36" s="62" t="s">
        <v>15</v>
      </c>
      <c r="C36" s="63"/>
      <c r="D36" s="64"/>
      <c r="E36" s="63"/>
      <c r="F36" s="64"/>
      <c r="G36" s="63"/>
      <c r="H36" s="64"/>
      <c r="K36"/>
      <c r="L36"/>
      <c r="M36"/>
      <c r="N36"/>
      <c r="O36"/>
      <c r="P36"/>
      <c r="Q36"/>
    </row>
    <row r="37" spans="1:17" ht="18.75" customHeight="1">
      <c r="A37" s="13"/>
      <c r="B37" s="35" t="s">
        <v>8</v>
      </c>
      <c r="C37" s="65">
        <f>SUM(C38:C43)</f>
        <v>6003</v>
      </c>
      <c r="D37" s="66">
        <f>(C37/$C$48)*100</f>
        <v>98.44049785998918</v>
      </c>
      <c r="E37" s="67">
        <f>SUM(E38:E43)</f>
        <v>6101.400000000001</v>
      </c>
      <c r="F37" s="66">
        <f>(E37/$E$48)*100</f>
        <v>97.33429050011964</v>
      </c>
      <c r="G37" s="67">
        <f>SUM(G38:G43)</f>
        <v>6562</v>
      </c>
      <c r="H37" s="66">
        <f>(G37/$G$48)*100</f>
        <v>94.5546765803542</v>
      </c>
      <c r="K37"/>
      <c r="L37"/>
      <c r="M37"/>
      <c r="N37"/>
      <c r="O37"/>
      <c r="P37"/>
      <c r="Q37"/>
    </row>
    <row r="38" spans="1:17" ht="17.25" customHeight="1">
      <c r="A38" s="13"/>
      <c r="B38" s="68" t="s">
        <v>16</v>
      </c>
      <c r="C38" s="69">
        <v>100.8</v>
      </c>
      <c r="D38" s="70">
        <f>(C38/$C$48)*100</f>
        <v>1.6529738771092632</v>
      </c>
      <c r="E38" s="71">
        <v>82</v>
      </c>
      <c r="F38" s="70">
        <f>(E38/$E$48)*100</f>
        <v>1.3081279412937703</v>
      </c>
      <c r="G38" s="71">
        <v>108.1</v>
      </c>
      <c r="H38" s="70">
        <f>G38/$G$48*100</f>
        <v>1.5576593322670356</v>
      </c>
      <c r="K38"/>
      <c r="L38"/>
      <c r="M38"/>
      <c r="N38"/>
      <c r="O38"/>
      <c r="P38"/>
      <c r="Q38"/>
    </row>
    <row r="39" spans="1:17" ht="17.25" customHeight="1">
      <c r="A39" s="13"/>
      <c r="B39" s="68" t="s">
        <v>17</v>
      </c>
      <c r="C39" s="69">
        <v>1601.3</v>
      </c>
      <c r="D39" s="70">
        <f aca="true" t="shared" si="0" ref="D39:D47">(C39/$C$48)*100</f>
        <v>26.258998704514518</v>
      </c>
      <c r="E39" s="71">
        <v>1645.2</v>
      </c>
      <c r="F39" s="70">
        <f aca="true" t="shared" si="1" ref="F39:F47">(E39/$E$48)*100</f>
        <v>26.24551328068916</v>
      </c>
      <c r="G39" s="71">
        <v>1653.7</v>
      </c>
      <c r="H39" s="70">
        <f aca="true" t="shared" si="2" ref="H39:H47">G39/$G$48*100</f>
        <v>23.82887361489359</v>
      </c>
      <c r="K39"/>
      <c r="L39"/>
      <c r="M39"/>
      <c r="N39"/>
      <c r="O39"/>
      <c r="P39"/>
      <c r="Q39"/>
    </row>
    <row r="40" spans="1:17" ht="17.25" customHeight="1">
      <c r="A40" s="13"/>
      <c r="B40" s="68" t="s">
        <v>18</v>
      </c>
      <c r="C40" s="69">
        <v>2644.4</v>
      </c>
      <c r="D40" s="70">
        <f t="shared" si="0"/>
        <v>43.36432659352913</v>
      </c>
      <c r="E40" s="71">
        <v>2641.6</v>
      </c>
      <c r="F40" s="70">
        <f t="shared" si="1"/>
        <v>42.14086304538565</v>
      </c>
      <c r="G40" s="71">
        <v>3552.8</v>
      </c>
      <c r="H40" s="70">
        <f t="shared" si="2"/>
        <v>51.19382123661724</v>
      </c>
      <c r="K40"/>
      <c r="L40"/>
      <c r="M40"/>
      <c r="N40"/>
      <c r="O40"/>
      <c r="P40"/>
      <c r="Q40"/>
    </row>
    <row r="41" spans="1:17" ht="17.25" customHeight="1">
      <c r="A41" s="13"/>
      <c r="B41" s="68" t="s">
        <v>19</v>
      </c>
      <c r="C41" s="69">
        <v>298.5</v>
      </c>
      <c r="D41" s="70">
        <f t="shared" si="0"/>
        <v>4.894967284892015</v>
      </c>
      <c r="E41" s="71">
        <v>293</v>
      </c>
      <c r="F41" s="70">
        <f t="shared" si="1"/>
        <v>4.674164473159447</v>
      </c>
      <c r="G41" s="71">
        <v>290.7</v>
      </c>
      <c r="H41" s="70">
        <f t="shared" si="2"/>
        <v>4.188821164570094</v>
      </c>
      <c r="K41"/>
      <c r="L41"/>
      <c r="M41"/>
      <c r="N41"/>
      <c r="O41"/>
      <c r="P41"/>
      <c r="Q41"/>
    </row>
    <row r="42" spans="1:17" ht="17.25" customHeight="1">
      <c r="A42" s="13"/>
      <c r="B42" s="68" t="s">
        <v>20</v>
      </c>
      <c r="C42" s="69">
        <v>684.7</v>
      </c>
      <c r="D42" s="70">
        <f t="shared" si="0"/>
        <v>11.228087437070563</v>
      </c>
      <c r="E42" s="71">
        <v>700</v>
      </c>
      <c r="F42" s="70">
        <f t="shared" si="1"/>
        <v>11.166945840312673</v>
      </c>
      <c r="G42" s="71">
        <v>785.4</v>
      </c>
      <c r="H42" s="70">
        <f t="shared" si="2"/>
        <v>11.317165953399904</v>
      </c>
      <c r="K42"/>
      <c r="L42"/>
      <c r="M42"/>
      <c r="N42"/>
      <c r="O42"/>
      <c r="P42"/>
      <c r="Q42"/>
    </row>
    <row r="43" spans="1:17" ht="17.25" customHeight="1">
      <c r="A43" s="13"/>
      <c r="B43" s="68" t="s">
        <v>21</v>
      </c>
      <c r="C43" s="69">
        <v>673.3</v>
      </c>
      <c r="D43" s="70">
        <f t="shared" si="0"/>
        <v>11.04114396287368</v>
      </c>
      <c r="E43" s="71">
        <v>739.6</v>
      </c>
      <c r="F43" s="70">
        <f t="shared" si="1"/>
        <v>11.798675919278933</v>
      </c>
      <c r="G43" s="71">
        <v>171.3</v>
      </c>
      <c r="H43" s="70">
        <f t="shared" si="2"/>
        <v>2.4683352786063204</v>
      </c>
      <c r="K43"/>
      <c r="L43"/>
      <c r="M43"/>
      <c r="N43"/>
      <c r="O43"/>
      <c r="P43"/>
      <c r="Q43"/>
    </row>
    <row r="44" spans="1:17" ht="17.25" customHeight="1">
      <c r="A44" s="13"/>
      <c r="B44" s="62" t="s">
        <v>28</v>
      </c>
      <c r="C44" s="67">
        <f>C45+C46</f>
        <v>84.5</v>
      </c>
      <c r="D44" s="66">
        <f t="shared" si="0"/>
        <v>1.3856775061084599</v>
      </c>
      <c r="E44" s="72">
        <f>E45+E46</f>
        <v>84.1</v>
      </c>
      <c r="F44" s="66">
        <f t="shared" si="1"/>
        <v>1.341628778814708</v>
      </c>
      <c r="G44" s="72">
        <f>G45+G46</f>
        <v>87.89999999999999</v>
      </c>
      <c r="H44" s="66">
        <f t="shared" si="2"/>
        <v>1.266588855747201</v>
      </c>
      <c r="I44" s="73"/>
      <c r="K44"/>
      <c r="L44"/>
      <c r="M44"/>
      <c r="N44"/>
      <c r="O44"/>
      <c r="P44"/>
      <c r="Q44"/>
    </row>
    <row r="45" spans="1:17" ht="17.25" customHeight="1">
      <c r="A45" s="13"/>
      <c r="B45" s="74" t="s">
        <v>22</v>
      </c>
      <c r="C45" s="75">
        <v>1.8</v>
      </c>
      <c r="D45" s="76" t="s">
        <v>23</v>
      </c>
      <c r="E45" s="71">
        <v>1.8</v>
      </c>
      <c r="F45" s="76" t="s">
        <v>23</v>
      </c>
      <c r="G45" s="71">
        <v>1.8</v>
      </c>
      <c r="H45" s="76" t="s">
        <v>23</v>
      </c>
      <c r="I45" s="73"/>
      <c r="K45"/>
      <c r="L45"/>
      <c r="M45"/>
      <c r="N45"/>
      <c r="O45"/>
      <c r="P45"/>
      <c r="Q45"/>
    </row>
    <row r="46" spans="1:17" ht="13.5" customHeight="1">
      <c r="A46" s="13"/>
      <c r="B46" s="74" t="s">
        <v>17</v>
      </c>
      <c r="C46" s="75">
        <v>82.7</v>
      </c>
      <c r="D46" s="70">
        <f t="shared" si="0"/>
        <v>1.3561601154457945</v>
      </c>
      <c r="E46" s="71">
        <v>82.3</v>
      </c>
      <c r="F46" s="70">
        <f t="shared" si="1"/>
        <v>1.3129137752253328</v>
      </c>
      <c r="G46" s="71">
        <v>86.1</v>
      </c>
      <c r="H46" s="70">
        <f t="shared" si="2"/>
        <v>1.2406518825919681</v>
      </c>
      <c r="K46"/>
      <c r="L46"/>
      <c r="M46"/>
      <c r="N46"/>
      <c r="O46"/>
      <c r="P46"/>
      <c r="Q46"/>
    </row>
    <row r="47" spans="1:17" ht="20.25" customHeight="1">
      <c r="A47" s="16"/>
      <c r="B47" s="77" t="s">
        <v>29</v>
      </c>
      <c r="C47" s="78">
        <v>10.6</v>
      </c>
      <c r="D47" s="66">
        <f t="shared" si="0"/>
        <v>0.173824633902363</v>
      </c>
      <c r="E47" s="79">
        <v>83</v>
      </c>
      <c r="F47" s="66">
        <f t="shared" si="1"/>
        <v>1.3240807210656453</v>
      </c>
      <c r="G47" s="79">
        <v>290</v>
      </c>
      <c r="H47" s="66">
        <f t="shared" si="2"/>
        <v>4.178734563898615</v>
      </c>
      <c r="K47"/>
      <c r="L47"/>
      <c r="M47"/>
      <c r="N47"/>
      <c r="O47"/>
      <c r="P47"/>
      <c r="Q47"/>
    </row>
    <row r="48" spans="1:17" ht="22.5" customHeight="1">
      <c r="A48" s="16"/>
      <c r="B48" s="77" t="s">
        <v>24</v>
      </c>
      <c r="C48" s="80">
        <f>SUM(C37,C44,C47)</f>
        <v>6098.1</v>
      </c>
      <c r="D48" s="81">
        <f>D37+D44+D47</f>
        <v>100</v>
      </c>
      <c r="E48" s="80">
        <f>SUM(E37,E44,E47)</f>
        <v>6268.500000000001</v>
      </c>
      <c r="F48" s="81">
        <f>F37+F44+F47</f>
        <v>99.99999999999999</v>
      </c>
      <c r="G48" s="80">
        <f>SUM(G37,G44,G47)</f>
        <v>6939.9</v>
      </c>
      <c r="H48" s="81">
        <f>H37+H44+H47</f>
        <v>100.00000000000001</v>
      </c>
      <c r="K48"/>
      <c r="L48"/>
      <c r="M48"/>
      <c r="N48"/>
      <c r="O48"/>
      <c r="P48"/>
      <c r="Q48"/>
    </row>
    <row r="49" spans="2:17" ht="19.5" customHeight="1">
      <c r="B49" s="82" t="s">
        <v>30</v>
      </c>
      <c r="C49" s="83" t="s">
        <v>31</v>
      </c>
      <c r="D49" s="84"/>
      <c r="E49" s="82"/>
      <c r="F49" s="83"/>
      <c r="K49"/>
      <c r="L49"/>
      <c r="M49"/>
      <c r="N49"/>
      <c r="O49"/>
      <c r="P49"/>
      <c r="Q49"/>
    </row>
    <row r="50" spans="2:17" ht="15" customHeight="1">
      <c r="B50" s="82" t="s">
        <v>32</v>
      </c>
      <c r="C50" s="84"/>
      <c r="D50" s="82"/>
      <c r="E50" s="83"/>
      <c r="F50" s="4"/>
      <c r="K50"/>
      <c r="L50"/>
      <c r="M50"/>
      <c r="N50"/>
      <c r="O50"/>
      <c r="P50"/>
      <c r="Q50"/>
    </row>
    <row r="51" spans="2:17" ht="15" customHeight="1">
      <c r="B51" s="82" t="s">
        <v>33</v>
      </c>
      <c r="C51" s="84"/>
      <c r="D51" s="82"/>
      <c r="E51" s="83"/>
      <c r="K51"/>
      <c r="L51"/>
      <c r="M51"/>
      <c r="N51"/>
      <c r="O51"/>
      <c r="P51"/>
      <c r="Q51"/>
    </row>
    <row r="52" spans="2:17" ht="15" customHeight="1">
      <c r="B52" s="82" t="s">
        <v>34</v>
      </c>
      <c r="C52" s="85"/>
      <c r="D52" s="85"/>
      <c r="K52"/>
      <c r="L52"/>
      <c r="M52"/>
      <c r="N52"/>
      <c r="O52"/>
      <c r="P52"/>
      <c r="Q52"/>
    </row>
    <row r="53" ht="15.75" customHeight="1">
      <c r="B53" s="86"/>
    </row>
    <row r="54" spans="4:12" ht="15">
      <c r="D54" s="84"/>
      <c r="L54" s="84"/>
    </row>
  </sheetData>
  <mergeCells count="49">
    <mergeCell ref="A1:H1"/>
    <mergeCell ref="C28:D28"/>
    <mergeCell ref="E28:F28"/>
    <mergeCell ref="G28:H28"/>
    <mergeCell ref="C26:D26"/>
    <mergeCell ref="E26:F26"/>
    <mergeCell ref="G26:H26"/>
    <mergeCell ref="C27:D27"/>
    <mergeCell ref="E27:F27"/>
    <mergeCell ref="G27:H27"/>
    <mergeCell ref="C34:D34"/>
    <mergeCell ref="E34:F34"/>
    <mergeCell ref="G34:H34"/>
    <mergeCell ref="C30:D30"/>
    <mergeCell ref="E30:F30"/>
    <mergeCell ref="G30:H30"/>
    <mergeCell ref="C22:D22"/>
    <mergeCell ref="E22:F22"/>
    <mergeCell ref="G22:H22"/>
    <mergeCell ref="C23:D23"/>
    <mergeCell ref="E23:F23"/>
    <mergeCell ref="G23:H23"/>
    <mergeCell ref="C18:D18"/>
    <mergeCell ref="E18:F18"/>
    <mergeCell ref="G18:H18"/>
    <mergeCell ref="C21:D21"/>
    <mergeCell ref="E21:F21"/>
    <mergeCell ref="G21:H21"/>
    <mergeCell ref="C16:D16"/>
    <mergeCell ref="E16:F16"/>
    <mergeCell ref="G16:H16"/>
    <mergeCell ref="C17:D17"/>
    <mergeCell ref="E17:F17"/>
    <mergeCell ref="G17:H17"/>
    <mergeCell ref="E8:F8"/>
    <mergeCell ref="G8:H8"/>
    <mergeCell ref="C9:D9"/>
    <mergeCell ref="E9:F9"/>
    <mergeCell ref="G9:H9"/>
    <mergeCell ref="C14:D14"/>
    <mergeCell ref="E14:F14"/>
    <mergeCell ref="G14:H14"/>
    <mergeCell ref="C6:D6"/>
    <mergeCell ref="E6:F6"/>
    <mergeCell ref="G6:H6"/>
    <mergeCell ref="C7:D7"/>
    <mergeCell ref="E7:F7"/>
    <mergeCell ref="G7:H7"/>
    <mergeCell ref="C8:D8"/>
  </mergeCells>
  <printOptions/>
  <pageMargins left="0.58" right="0.25" top="0.24" bottom="0.1" header="0.41" footer="0.31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4" sqref="A4:C5"/>
    </sheetView>
  </sheetViews>
  <sheetFormatPr defaultColWidth="9.140625" defaultRowHeight="12.75"/>
  <cols>
    <col min="1" max="1" width="12.140625" style="184" customWidth="1"/>
    <col min="2" max="2" width="12.421875" style="184" customWidth="1"/>
    <col min="3" max="5" width="10.7109375" style="184" customWidth="1"/>
    <col min="6" max="6" width="10.00390625" style="184" customWidth="1"/>
    <col min="7" max="9" width="10.7109375" style="184" customWidth="1"/>
    <col min="10" max="16384" width="9.140625" style="184" customWidth="1"/>
  </cols>
  <sheetData>
    <row r="1" spans="1:13" ht="23.25" customHeight="1">
      <c r="A1" s="446" t="s">
        <v>314</v>
      </c>
      <c r="B1" s="447"/>
      <c r="C1" s="447"/>
      <c r="D1"/>
      <c r="E1"/>
      <c r="F1"/>
      <c r="G1" s="448"/>
      <c r="H1" s="448"/>
      <c r="I1" s="448"/>
      <c r="M1"/>
    </row>
    <row r="2" spans="1:9" ht="3.75" customHeight="1">
      <c r="A2" s="446"/>
      <c r="B2" s="447"/>
      <c r="C2" s="447"/>
      <c r="H2" s="449"/>
      <c r="I2" s="449"/>
    </row>
    <row r="3" spans="1:3" ht="18.75" customHeight="1" thickBot="1">
      <c r="A3" s="450" t="s">
        <v>158</v>
      </c>
      <c r="B3" s="447"/>
      <c r="C3" s="447"/>
    </row>
    <row r="4" spans="1:12" ht="23.25" customHeight="1">
      <c r="A4" s="1224"/>
      <c r="B4" s="1225"/>
      <c r="C4" s="1226"/>
      <c r="D4" s="451">
        <v>2004</v>
      </c>
      <c r="E4" s="452"/>
      <c r="F4" s="453"/>
      <c r="G4" s="451">
        <v>2005</v>
      </c>
      <c r="H4" s="452"/>
      <c r="I4" s="453"/>
      <c r="J4" s="451">
        <v>2006</v>
      </c>
      <c r="K4" s="452"/>
      <c r="L4" s="453"/>
    </row>
    <row r="5" spans="1:12" ht="27" customHeight="1">
      <c r="A5" s="1227"/>
      <c r="B5" s="1228"/>
      <c r="C5" s="1229"/>
      <c r="D5" s="454" t="s">
        <v>159</v>
      </c>
      <c r="E5" s="455" t="s">
        <v>160</v>
      </c>
      <c r="F5" s="456" t="s">
        <v>161</v>
      </c>
      <c r="G5" s="454" t="s">
        <v>159</v>
      </c>
      <c r="H5" s="455" t="s">
        <v>160</v>
      </c>
      <c r="I5" s="456" t="s">
        <v>161</v>
      </c>
      <c r="J5" s="454" t="s">
        <v>159</v>
      </c>
      <c r="K5" s="455" t="s">
        <v>160</v>
      </c>
      <c r="L5" s="456" t="s">
        <v>161</v>
      </c>
    </row>
    <row r="6" spans="1:12" ht="44.25" customHeight="1">
      <c r="A6" s="457" t="s">
        <v>134</v>
      </c>
      <c r="B6" s="458"/>
      <c r="C6" s="459" t="s">
        <v>11</v>
      </c>
      <c r="D6" s="460">
        <f>SUM(D7:D8)</f>
        <v>27332</v>
      </c>
      <c r="E6" s="461">
        <f>SUM(E7:E8)</f>
        <v>17217</v>
      </c>
      <c r="F6" s="462">
        <f aca="true" t="shared" si="0" ref="F6:F14">E6/D6*100</f>
        <v>62.992097175471976</v>
      </c>
      <c r="G6" s="460">
        <f>SUM(G7:G8)</f>
        <v>27117</v>
      </c>
      <c r="H6" s="461">
        <f>SUM(H7:H8)</f>
        <v>17596</v>
      </c>
      <c r="I6" s="462">
        <f aca="true" t="shared" si="1" ref="I6:I14">H6/G6*100</f>
        <v>64.88918390677435</v>
      </c>
      <c r="J6" s="460">
        <f>SUM(J7:J8)</f>
        <v>25007</v>
      </c>
      <c r="K6" s="461">
        <f>SUM(K7:K8)</f>
        <v>16987</v>
      </c>
      <c r="L6" s="462">
        <f>K6/J6*100</f>
        <v>67.92897988563202</v>
      </c>
    </row>
    <row r="7" spans="1:12" ht="44.25" customHeight="1">
      <c r="A7" s="463" t="s">
        <v>131</v>
      </c>
      <c r="B7" s="464"/>
      <c r="C7" s="459" t="s">
        <v>71</v>
      </c>
      <c r="D7" s="465">
        <f>D10+D13</f>
        <v>14084</v>
      </c>
      <c r="E7" s="461">
        <f>E10+E13</f>
        <v>8152</v>
      </c>
      <c r="F7" s="462">
        <f t="shared" si="0"/>
        <v>57.881283726214136</v>
      </c>
      <c r="G7" s="465">
        <f>G10+G13</f>
        <v>13981</v>
      </c>
      <c r="H7" s="461">
        <f>H10+H13</f>
        <v>8244</v>
      </c>
      <c r="I7" s="462">
        <f t="shared" si="1"/>
        <v>58.96573921750947</v>
      </c>
      <c r="J7" s="465">
        <f>J10+J13</f>
        <v>12942</v>
      </c>
      <c r="K7" s="461">
        <f>K10+K13</f>
        <v>8028</v>
      </c>
      <c r="L7" s="462">
        <f>K7/J7*100</f>
        <v>62.03059805285118</v>
      </c>
    </row>
    <row r="8" spans="1:12" ht="44.25" customHeight="1">
      <c r="A8" s="466" t="s">
        <v>131</v>
      </c>
      <c r="B8" s="467"/>
      <c r="C8" s="468" t="s">
        <v>72</v>
      </c>
      <c r="D8" s="469">
        <f>D11+D14</f>
        <v>13248</v>
      </c>
      <c r="E8" s="470">
        <f>E11+E14</f>
        <v>9065</v>
      </c>
      <c r="F8" s="471">
        <f t="shared" si="0"/>
        <v>68.425422705314</v>
      </c>
      <c r="G8" s="469">
        <f>G11+G14</f>
        <v>13136</v>
      </c>
      <c r="H8" s="470">
        <f>H11+H14</f>
        <v>9352</v>
      </c>
      <c r="I8" s="471">
        <f t="shared" si="1"/>
        <v>71.19366626065774</v>
      </c>
      <c r="J8" s="469">
        <f>J11+J14</f>
        <v>12065</v>
      </c>
      <c r="K8" s="470">
        <f>K11+K14</f>
        <v>8959</v>
      </c>
      <c r="L8" s="471">
        <f>K8/J8*100</f>
        <v>74.25611272275177</v>
      </c>
    </row>
    <row r="9" spans="1:12" ht="44.25" customHeight="1">
      <c r="A9" s="472" t="s">
        <v>7</v>
      </c>
      <c r="B9" s="473"/>
      <c r="C9" s="474" t="s">
        <v>11</v>
      </c>
      <c r="D9" s="460">
        <f>SUM(D10:D11)</f>
        <v>26318</v>
      </c>
      <c r="E9" s="461">
        <f>SUM(E10:E11)</f>
        <v>16681</v>
      </c>
      <c r="F9" s="462">
        <f t="shared" si="0"/>
        <v>63.382475872026745</v>
      </c>
      <c r="G9" s="460">
        <f>SUM(G10:G11)</f>
        <v>26038</v>
      </c>
      <c r="H9" s="461">
        <f>SUM(H10:H11)</f>
        <v>16993</v>
      </c>
      <c r="I9" s="462">
        <f>H9/G9*100</f>
        <v>65.26230893309778</v>
      </c>
      <c r="J9" s="460">
        <f>SUM(J10:J11)</f>
        <v>23986</v>
      </c>
      <c r="K9" s="461">
        <f>SUM(K10:K11)</f>
        <v>16424</v>
      </c>
      <c r="L9" s="462">
        <f>K9/J9*100</f>
        <v>68.473276077712</v>
      </c>
    </row>
    <row r="10" spans="1:12" ht="44.25" customHeight="1">
      <c r="A10" s="475"/>
      <c r="B10" s="476"/>
      <c r="C10" s="459" t="s">
        <v>71</v>
      </c>
      <c r="D10" s="465">
        <v>13548</v>
      </c>
      <c r="E10" s="477">
        <v>7895</v>
      </c>
      <c r="F10" s="462">
        <f t="shared" si="0"/>
        <v>58.27428402716268</v>
      </c>
      <c r="G10" s="465">
        <v>13438</v>
      </c>
      <c r="H10" s="477">
        <v>7970</v>
      </c>
      <c r="I10" s="462">
        <f>H10/G10*100</f>
        <v>59.30942104479834</v>
      </c>
      <c r="J10" s="465">
        <v>12426</v>
      </c>
      <c r="K10" s="477">
        <v>7787</v>
      </c>
      <c r="L10" s="462">
        <v>62.7</v>
      </c>
    </row>
    <row r="11" spans="1:12" ht="44.25" customHeight="1">
      <c r="A11" s="478"/>
      <c r="B11" s="479" t="s">
        <v>131</v>
      </c>
      <c r="C11" s="468" t="s">
        <v>72</v>
      </c>
      <c r="D11" s="469">
        <v>12770</v>
      </c>
      <c r="E11" s="480">
        <v>8786</v>
      </c>
      <c r="F11" s="471">
        <f t="shared" si="0"/>
        <v>68.80187940485513</v>
      </c>
      <c r="G11" s="469">
        <v>12600</v>
      </c>
      <c r="H11" s="480">
        <v>9023</v>
      </c>
      <c r="I11" s="471">
        <f>H11/G11*100</f>
        <v>71.61111111111111</v>
      </c>
      <c r="J11" s="469">
        <v>11560</v>
      </c>
      <c r="K11" s="480">
        <v>8637</v>
      </c>
      <c r="L11" s="471">
        <v>74.7</v>
      </c>
    </row>
    <row r="12" spans="1:12" ht="44.25" customHeight="1">
      <c r="A12" s="481" t="s">
        <v>162</v>
      </c>
      <c r="B12" s="482"/>
      <c r="C12" s="459" t="s">
        <v>11</v>
      </c>
      <c r="D12" s="460">
        <f>SUM(D13:D14)</f>
        <v>1014</v>
      </c>
      <c r="E12" s="461">
        <f>SUM(E13:E14)</f>
        <v>536</v>
      </c>
      <c r="F12" s="462">
        <f t="shared" si="0"/>
        <v>52.85996055226825</v>
      </c>
      <c r="G12" s="460">
        <f>SUM(G13:G14)</f>
        <v>1079</v>
      </c>
      <c r="H12" s="461">
        <f>SUM(H13:H14)</f>
        <v>603</v>
      </c>
      <c r="I12" s="462">
        <f t="shared" si="1"/>
        <v>55.88507877664504</v>
      </c>
      <c r="J12" s="460">
        <f>SUM(J13:J14)</f>
        <v>1021</v>
      </c>
      <c r="K12" s="461">
        <f>SUM(K13:K14)</f>
        <v>563</v>
      </c>
      <c r="L12" s="462">
        <f>K12/J12*100</f>
        <v>55.14201762977473</v>
      </c>
    </row>
    <row r="13" spans="1:12" ht="44.25" customHeight="1">
      <c r="A13" s="463" t="s">
        <v>131</v>
      </c>
      <c r="B13" s="464"/>
      <c r="C13" s="459" t="s">
        <v>71</v>
      </c>
      <c r="D13" s="465">
        <v>536</v>
      </c>
      <c r="E13" s="477">
        <v>257</v>
      </c>
      <c r="F13" s="462">
        <f t="shared" si="0"/>
        <v>47.94776119402985</v>
      </c>
      <c r="G13" s="465">
        <v>543</v>
      </c>
      <c r="H13" s="477">
        <v>274</v>
      </c>
      <c r="I13" s="462">
        <f t="shared" si="1"/>
        <v>50.46040515653776</v>
      </c>
      <c r="J13" s="465">
        <v>516</v>
      </c>
      <c r="K13" s="477">
        <v>241</v>
      </c>
      <c r="L13" s="462">
        <v>46.7</v>
      </c>
    </row>
    <row r="14" spans="1:12" ht="44.25" customHeight="1" thickBot="1">
      <c r="A14" s="483" t="s">
        <v>131</v>
      </c>
      <c r="B14" s="484"/>
      <c r="C14" s="485" t="s">
        <v>72</v>
      </c>
      <c r="D14" s="486">
        <v>478</v>
      </c>
      <c r="E14" s="487">
        <v>279</v>
      </c>
      <c r="F14" s="488">
        <f t="shared" si="0"/>
        <v>58.36820083682008</v>
      </c>
      <c r="G14" s="486">
        <v>536</v>
      </c>
      <c r="H14" s="487">
        <v>329</v>
      </c>
      <c r="I14" s="488">
        <f t="shared" si="1"/>
        <v>61.38059701492538</v>
      </c>
      <c r="J14" s="486">
        <v>505</v>
      </c>
      <c r="K14" s="487">
        <v>322</v>
      </c>
      <c r="L14" s="488">
        <v>63.8</v>
      </c>
    </row>
    <row r="15" ht="19.5" customHeight="1">
      <c r="A15" s="447" t="s">
        <v>163</v>
      </c>
    </row>
  </sheetData>
  <mergeCells count="1">
    <mergeCell ref="A4:C5"/>
  </mergeCells>
  <printOptions/>
  <pageMargins left="0.5" right="0.34" top="0.75" bottom="0.35" header="0.27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2" sqref="B2"/>
    </sheetView>
  </sheetViews>
  <sheetFormatPr defaultColWidth="9.140625" defaultRowHeight="12.75"/>
  <cols>
    <col min="1" max="1" width="26.7109375" style="3" customWidth="1"/>
    <col min="2" max="2" width="10.8515625" style="1" customWidth="1"/>
    <col min="3" max="11" width="10.140625" style="3" customWidth="1"/>
    <col min="12" max="12" width="9.140625" style="184" customWidth="1"/>
    <col min="13" max="13" width="4.8515625" style="3" customWidth="1"/>
    <col min="14" max="16384" width="9.140625" style="3" customWidth="1"/>
  </cols>
  <sheetData>
    <row r="1" spans="1:12" ht="21" customHeight="1">
      <c r="A1" s="3" t="s">
        <v>315</v>
      </c>
      <c r="B1" s="3"/>
      <c r="C1" s="1"/>
      <c r="L1"/>
    </row>
    <row r="2" ht="15" customHeight="1"/>
    <row r="3" spans="1:11" ht="24.75" customHeight="1">
      <c r="A3" s="489"/>
      <c r="B3" s="104"/>
      <c r="C3" s="1105" t="s">
        <v>7</v>
      </c>
      <c r="D3" s="1107"/>
      <c r="E3" s="1106"/>
      <c r="F3" s="1105" t="s">
        <v>9</v>
      </c>
      <c r="G3" s="1107"/>
      <c r="H3" s="1106"/>
      <c r="I3" s="1107" t="s">
        <v>134</v>
      </c>
      <c r="J3" s="1107"/>
      <c r="K3" s="1106"/>
    </row>
    <row r="4" spans="1:11" ht="30.75" customHeight="1">
      <c r="A4" s="490"/>
      <c r="B4" s="491"/>
      <c r="C4" s="492" t="s">
        <v>159</v>
      </c>
      <c r="D4" s="493" t="s">
        <v>164</v>
      </c>
      <c r="E4" s="494" t="s">
        <v>165</v>
      </c>
      <c r="F4" s="495" t="s">
        <v>159</v>
      </c>
      <c r="G4" s="493" t="s">
        <v>164</v>
      </c>
      <c r="H4" s="494" t="s">
        <v>165</v>
      </c>
      <c r="I4" s="495" t="s">
        <v>159</v>
      </c>
      <c r="J4" s="493" t="s">
        <v>164</v>
      </c>
      <c r="K4" s="494" t="s">
        <v>165</v>
      </c>
    </row>
    <row r="5" spans="1:11" ht="21" customHeight="1">
      <c r="A5" s="496" t="s">
        <v>166</v>
      </c>
      <c r="B5" s="491"/>
      <c r="C5" s="492"/>
      <c r="D5" s="497"/>
      <c r="E5" s="498"/>
      <c r="F5" s="492"/>
      <c r="G5" s="497"/>
      <c r="H5" s="498"/>
      <c r="I5" s="492"/>
      <c r="J5" s="499"/>
      <c r="K5" s="498"/>
    </row>
    <row r="6" spans="1:11" ht="21.75" customHeight="1">
      <c r="A6" s="500" t="s">
        <v>167</v>
      </c>
      <c r="B6" s="501" t="s">
        <v>11</v>
      </c>
      <c r="C6" s="502">
        <f>SUM(C7:C8)</f>
        <v>18472</v>
      </c>
      <c r="D6" s="503">
        <f>SUM(D7:D8)</f>
        <v>14160</v>
      </c>
      <c r="E6" s="504">
        <f>D6/C6*100</f>
        <v>76.65656128194024</v>
      </c>
      <c r="F6" s="502">
        <f>SUM(F7:F8)</f>
        <v>749</v>
      </c>
      <c r="G6" s="503">
        <f>SUM(G7:G8)</f>
        <v>489</v>
      </c>
      <c r="H6" s="504">
        <f aca="true" t="shared" si="0" ref="H6:H24">G6/F6*100</f>
        <v>65.28704939919892</v>
      </c>
      <c r="I6" s="502">
        <f>SUM(I7:I8)</f>
        <v>19221</v>
      </c>
      <c r="J6" s="505">
        <f>SUM(J7:J8)</f>
        <v>14649</v>
      </c>
      <c r="K6" s="506">
        <f aca="true" t="shared" si="1" ref="K6:K24">J6/I6*100</f>
        <v>76.21351646636492</v>
      </c>
    </row>
    <row r="7" spans="1:11" ht="21.75" customHeight="1">
      <c r="A7" s="500" t="s">
        <v>131</v>
      </c>
      <c r="B7" s="501" t="s">
        <v>71</v>
      </c>
      <c r="C7" s="502">
        <v>9230</v>
      </c>
      <c r="D7" s="503">
        <v>6630</v>
      </c>
      <c r="E7" s="504">
        <f>D7/C7*100</f>
        <v>71.83098591549296</v>
      </c>
      <c r="F7" s="502">
        <v>360</v>
      </c>
      <c r="G7" s="503">
        <v>203</v>
      </c>
      <c r="H7" s="504">
        <f t="shared" si="0"/>
        <v>56.388888888888886</v>
      </c>
      <c r="I7" s="502">
        <f>SUM(C7,F7)</f>
        <v>9590</v>
      </c>
      <c r="J7" s="507">
        <f>SUM(D7,G7)</f>
        <v>6833</v>
      </c>
      <c r="K7" s="506">
        <f t="shared" si="1"/>
        <v>71.25130344108447</v>
      </c>
    </row>
    <row r="8" spans="1:11" ht="21.75" customHeight="1">
      <c r="A8" s="500" t="s">
        <v>131</v>
      </c>
      <c r="B8" s="501" t="s">
        <v>72</v>
      </c>
      <c r="C8" s="502">
        <v>9242</v>
      </c>
      <c r="D8" s="503">
        <v>7530</v>
      </c>
      <c r="E8" s="504">
        <f>D8/C8*100</f>
        <v>81.47587102358797</v>
      </c>
      <c r="F8" s="502">
        <v>389</v>
      </c>
      <c r="G8" s="503">
        <v>286</v>
      </c>
      <c r="H8" s="506">
        <f t="shared" si="0"/>
        <v>73.52185089974293</v>
      </c>
      <c r="I8" s="502">
        <f>SUM(C8,F8)</f>
        <v>9631</v>
      </c>
      <c r="J8" s="507">
        <f>SUM(D8,G8)</f>
        <v>7816</v>
      </c>
      <c r="K8" s="506">
        <f t="shared" si="1"/>
        <v>81.15460492160732</v>
      </c>
    </row>
    <row r="9" spans="1:11" ht="12" customHeight="1">
      <c r="A9" s="500"/>
      <c r="B9" s="501"/>
      <c r="C9" s="502"/>
      <c r="D9" s="503"/>
      <c r="E9" s="504"/>
      <c r="F9" s="502"/>
      <c r="G9" s="503"/>
      <c r="H9" s="504"/>
      <c r="I9" s="502"/>
      <c r="J9" s="505"/>
      <c r="K9" s="506"/>
    </row>
    <row r="10" spans="1:11" ht="21.75" customHeight="1">
      <c r="A10" s="508" t="s">
        <v>168</v>
      </c>
      <c r="B10" s="501" t="s">
        <v>11</v>
      </c>
      <c r="C10" s="502">
        <f>SUM(C11:C12)</f>
        <v>5514</v>
      </c>
      <c r="D10" s="503">
        <f>SUM(D11:D12)</f>
        <v>2264</v>
      </c>
      <c r="E10" s="504">
        <f aca="true" t="shared" si="2" ref="E10:E24">D10/C10*100</f>
        <v>41.05912223431265</v>
      </c>
      <c r="F10" s="502">
        <f>SUM(F11:F12)</f>
        <v>272</v>
      </c>
      <c r="G10" s="503">
        <f>SUM(G11:G12)</f>
        <v>74</v>
      </c>
      <c r="H10" s="504">
        <f t="shared" si="0"/>
        <v>27.205882352941174</v>
      </c>
      <c r="I10" s="502">
        <f>SUM(I11:I12)</f>
        <v>5786</v>
      </c>
      <c r="J10" s="505">
        <f>SUM(J11:J12)</f>
        <v>2338</v>
      </c>
      <c r="K10" s="506">
        <f t="shared" si="1"/>
        <v>40.40788109229174</v>
      </c>
    </row>
    <row r="11" spans="1:11" ht="21.75" customHeight="1">
      <c r="A11" s="509"/>
      <c r="B11" s="501" t="s">
        <v>71</v>
      </c>
      <c r="C11" s="502">
        <v>3196</v>
      </c>
      <c r="D11" s="503">
        <v>1157</v>
      </c>
      <c r="E11" s="504">
        <f t="shared" si="2"/>
        <v>36.20150187734668</v>
      </c>
      <c r="F11" s="502">
        <v>156</v>
      </c>
      <c r="G11" s="503">
        <v>38</v>
      </c>
      <c r="H11" s="504">
        <f t="shared" si="0"/>
        <v>24.358974358974358</v>
      </c>
      <c r="I11" s="502">
        <f>SUM(C11,F11)</f>
        <v>3352</v>
      </c>
      <c r="J11" s="507">
        <f>SUM(D11,G11)</f>
        <v>1195</v>
      </c>
      <c r="K11" s="506">
        <f t="shared" si="1"/>
        <v>35.65035799522673</v>
      </c>
    </row>
    <row r="12" spans="1:11" ht="21.75" customHeight="1">
      <c r="A12" s="500"/>
      <c r="B12" s="501" t="s">
        <v>72</v>
      </c>
      <c r="C12" s="502">
        <v>2318</v>
      </c>
      <c r="D12" s="503">
        <v>1107</v>
      </c>
      <c r="E12" s="504">
        <f t="shared" si="2"/>
        <v>47.75668679896462</v>
      </c>
      <c r="F12" s="502">
        <v>116</v>
      </c>
      <c r="G12" s="503">
        <v>36</v>
      </c>
      <c r="H12" s="506">
        <f t="shared" si="0"/>
        <v>31.03448275862069</v>
      </c>
      <c r="I12" s="502">
        <f>SUM(C12,F12)</f>
        <v>2434</v>
      </c>
      <c r="J12" s="507">
        <f>SUM(D12,G12)</f>
        <v>1143</v>
      </c>
      <c r="K12" s="506">
        <f t="shared" si="1"/>
        <v>46.95973705834018</v>
      </c>
    </row>
    <row r="13" spans="1:11" ht="12" customHeight="1">
      <c r="A13" s="500"/>
      <c r="B13" s="501"/>
      <c r="C13" s="502"/>
      <c r="D13" s="503"/>
      <c r="E13" s="504"/>
      <c r="F13" s="502"/>
      <c r="G13" s="503"/>
      <c r="H13" s="504"/>
      <c r="I13" s="502"/>
      <c r="J13" s="507"/>
      <c r="K13" s="506"/>
    </row>
    <row r="14" spans="1:12" ht="21" customHeight="1">
      <c r="A14" s="510" t="s">
        <v>169</v>
      </c>
      <c r="B14" s="501" t="s">
        <v>11</v>
      </c>
      <c r="C14" s="502">
        <f>SUM(C15:C16)</f>
        <v>23986</v>
      </c>
      <c r="D14" s="503">
        <f>SUM(D15:D16)</f>
        <v>16424</v>
      </c>
      <c r="E14" s="504">
        <f t="shared" si="2"/>
        <v>68.473276077712</v>
      </c>
      <c r="F14" s="502">
        <f>SUM(F15:F16)</f>
        <v>1021</v>
      </c>
      <c r="G14" s="503">
        <f>SUM(G15:G16)</f>
        <v>563</v>
      </c>
      <c r="H14" s="504">
        <f t="shared" si="0"/>
        <v>55.14201762977473</v>
      </c>
      <c r="I14" s="502">
        <f>SUM(I15:I16)</f>
        <v>25007</v>
      </c>
      <c r="J14" s="507">
        <f>SUM(J15:J16)</f>
        <v>16987</v>
      </c>
      <c r="K14" s="506">
        <f t="shared" si="1"/>
        <v>67.92897988563202</v>
      </c>
      <c r="L14" s="511"/>
    </row>
    <row r="15" spans="1:11" ht="21.75" customHeight="1">
      <c r="A15" s="509"/>
      <c r="B15" s="501" t="s">
        <v>71</v>
      </c>
      <c r="C15" s="502">
        <v>12426</v>
      </c>
      <c r="D15" s="503">
        <v>7787</v>
      </c>
      <c r="E15" s="504">
        <f t="shared" si="2"/>
        <v>62.6669885723483</v>
      </c>
      <c r="F15" s="502">
        <v>516</v>
      </c>
      <c r="G15" s="503">
        <v>241</v>
      </c>
      <c r="H15" s="504">
        <f t="shared" si="0"/>
        <v>46.70542635658915</v>
      </c>
      <c r="I15" s="502">
        <f>SUM(C15,F15)</f>
        <v>12942</v>
      </c>
      <c r="J15" s="505">
        <f>SUM(D15,G15)</f>
        <v>8028</v>
      </c>
      <c r="K15" s="506">
        <f t="shared" si="1"/>
        <v>62.03059805285118</v>
      </c>
    </row>
    <row r="16" spans="1:11" ht="21.75" customHeight="1">
      <c r="A16" s="500"/>
      <c r="B16" s="501" t="s">
        <v>72</v>
      </c>
      <c r="C16" s="502">
        <v>11560</v>
      </c>
      <c r="D16" s="503">
        <v>8637</v>
      </c>
      <c r="E16" s="504">
        <f t="shared" si="2"/>
        <v>74.71453287197232</v>
      </c>
      <c r="F16" s="502">
        <v>505</v>
      </c>
      <c r="G16" s="503">
        <v>322</v>
      </c>
      <c r="H16" s="504">
        <f t="shared" si="0"/>
        <v>63.76237623762376</v>
      </c>
      <c r="I16" s="502">
        <f>SUM(C16,F16)</f>
        <v>12065</v>
      </c>
      <c r="J16" s="505">
        <f>SUM(D16,G16)</f>
        <v>8959</v>
      </c>
      <c r="K16" s="506">
        <f t="shared" si="1"/>
        <v>74.25611272275177</v>
      </c>
    </row>
    <row r="17" spans="1:11" ht="6.75" customHeight="1">
      <c r="A17" s="500"/>
      <c r="B17" s="501"/>
      <c r="C17" s="502"/>
      <c r="D17" s="503"/>
      <c r="E17" s="504"/>
      <c r="F17" s="502"/>
      <c r="G17" s="503"/>
      <c r="H17" s="504"/>
      <c r="I17" s="502"/>
      <c r="J17" s="507"/>
      <c r="K17" s="506"/>
    </row>
    <row r="18" spans="1:12" s="520" customFormat="1" ht="21.75" customHeight="1">
      <c r="A18" s="512" t="s">
        <v>170</v>
      </c>
      <c r="B18" s="513" t="s">
        <v>11</v>
      </c>
      <c r="C18" s="514">
        <f>SUM(C19:C20)</f>
        <v>2702</v>
      </c>
      <c r="D18" s="515">
        <f>SUM(D19:D20)</f>
        <v>1115</v>
      </c>
      <c r="E18" s="516">
        <f t="shared" si="2"/>
        <v>41.26572908956329</v>
      </c>
      <c r="F18" s="514">
        <f>SUM(F19:F20)</f>
        <v>62</v>
      </c>
      <c r="G18" s="515">
        <f>SUM(G19:G20)</f>
        <v>15</v>
      </c>
      <c r="H18" s="516">
        <f t="shared" si="0"/>
        <v>24.193548387096776</v>
      </c>
      <c r="I18" s="514">
        <f>SUM(I19:I20)</f>
        <v>2764</v>
      </c>
      <c r="J18" s="517">
        <f>SUM(J19:J20)</f>
        <v>1130</v>
      </c>
      <c r="K18" s="518">
        <f t="shared" si="1"/>
        <v>40.88277858176556</v>
      </c>
      <c r="L18" s="519"/>
    </row>
    <row r="19" spans="1:11" ht="21.75" customHeight="1">
      <c r="A19" s="500"/>
      <c r="B19" s="501" t="s">
        <v>71</v>
      </c>
      <c r="C19" s="502">
        <v>1530</v>
      </c>
      <c r="D19" s="503">
        <v>575</v>
      </c>
      <c r="E19" s="521">
        <f t="shared" si="2"/>
        <v>37.58169934640523</v>
      </c>
      <c r="F19" s="502">
        <v>32</v>
      </c>
      <c r="G19" s="503">
        <v>8</v>
      </c>
      <c r="H19" s="504">
        <f t="shared" si="0"/>
        <v>25</v>
      </c>
      <c r="I19" s="502">
        <f>SUM(C19,F19)</f>
        <v>1562</v>
      </c>
      <c r="J19" s="505">
        <f>SUM(D19,G19)</f>
        <v>583</v>
      </c>
      <c r="K19" s="506">
        <f t="shared" si="1"/>
        <v>37.32394366197183</v>
      </c>
    </row>
    <row r="20" spans="1:11" ht="21.75" customHeight="1">
      <c r="A20" s="500" t="s">
        <v>131</v>
      </c>
      <c r="B20" s="501" t="s">
        <v>72</v>
      </c>
      <c r="C20" s="502">
        <v>1172</v>
      </c>
      <c r="D20" s="503">
        <v>540</v>
      </c>
      <c r="E20" s="521">
        <f t="shared" si="2"/>
        <v>46.075085324232084</v>
      </c>
      <c r="F20" s="502">
        <v>30</v>
      </c>
      <c r="G20" s="503">
        <v>7</v>
      </c>
      <c r="H20" s="506">
        <f t="shared" si="0"/>
        <v>23.333333333333332</v>
      </c>
      <c r="I20" s="502">
        <f>SUM(C20,F20)</f>
        <v>1202</v>
      </c>
      <c r="J20" s="505">
        <f>SUM(D20,G20)</f>
        <v>547</v>
      </c>
      <c r="K20" s="506">
        <f t="shared" si="1"/>
        <v>45.50748752079867</v>
      </c>
    </row>
    <row r="21" spans="1:11" ht="12" customHeight="1">
      <c r="A21" s="522"/>
      <c r="B21" s="523"/>
      <c r="C21" s="524"/>
      <c r="D21" s="525"/>
      <c r="E21" s="526"/>
      <c r="F21" s="524"/>
      <c r="G21" s="525"/>
      <c r="H21" s="526"/>
      <c r="I21" s="524"/>
      <c r="J21" s="527"/>
      <c r="K21" s="528"/>
    </row>
    <row r="22" spans="1:12" s="520" customFormat="1" ht="35.25" customHeight="1">
      <c r="A22" s="529" t="s">
        <v>171</v>
      </c>
      <c r="B22" s="501" t="s">
        <v>11</v>
      </c>
      <c r="C22" s="530">
        <f aca="true" t="shared" si="3" ref="C22:D24">SUM(C18,C14)</f>
        <v>26688</v>
      </c>
      <c r="D22" s="503">
        <f t="shared" si="3"/>
        <v>17539</v>
      </c>
      <c r="E22" s="506">
        <f t="shared" si="2"/>
        <v>65.71867505995203</v>
      </c>
      <c r="F22" s="530">
        <f aca="true" t="shared" si="4" ref="F22:G24">SUM(F14,F18)</f>
        <v>1083</v>
      </c>
      <c r="G22" s="503">
        <f t="shared" si="4"/>
        <v>578</v>
      </c>
      <c r="H22" s="504">
        <f t="shared" si="0"/>
        <v>53.37026777469991</v>
      </c>
      <c r="I22" s="530">
        <f>SUM(I23:I24)</f>
        <v>27771</v>
      </c>
      <c r="J22" s="503">
        <f>SUM(J23:J24)</f>
        <v>18117</v>
      </c>
      <c r="K22" s="506">
        <f t="shared" si="1"/>
        <v>65.23711785675705</v>
      </c>
      <c r="L22" s="519"/>
    </row>
    <row r="23" spans="1:11" ht="21.75" customHeight="1">
      <c r="A23" s="500" t="s">
        <v>131</v>
      </c>
      <c r="B23" s="501" t="s">
        <v>71</v>
      </c>
      <c r="C23" s="530">
        <f t="shared" si="3"/>
        <v>13956</v>
      </c>
      <c r="D23" s="503">
        <f t="shared" si="3"/>
        <v>8362</v>
      </c>
      <c r="E23" s="506">
        <f t="shared" si="2"/>
        <v>59.91688162797363</v>
      </c>
      <c r="F23" s="530">
        <f t="shared" si="4"/>
        <v>548</v>
      </c>
      <c r="G23" s="503">
        <f t="shared" si="4"/>
        <v>249</v>
      </c>
      <c r="H23" s="506">
        <f t="shared" si="0"/>
        <v>45.43795620437956</v>
      </c>
      <c r="I23" s="502">
        <f>SUM(C23,F23)</f>
        <v>14504</v>
      </c>
      <c r="J23" s="505">
        <f>SUM(D23,G23)</f>
        <v>8611</v>
      </c>
      <c r="K23" s="506">
        <f t="shared" si="1"/>
        <v>59.36982901268616</v>
      </c>
    </row>
    <row r="24" spans="1:11" ht="21.75" customHeight="1">
      <c r="A24" s="531" t="s">
        <v>131</v>
      </c>
      <c r="B24" s="532" t="s">
        <v>72</v>
      </c>
      <c r="C24" s="533">
        <f t="shared" si="3"/>
        <v>12732</v>
      </c>
      <c r="D24" s="534">
        <f t="shared" si="3"/>
        <v>9177</v>
      </c>
      <c r="E24" s="535">
        <f t="shared" si="2"/>
        <v>72.07822808671065</v>
      </c>
      <c r="F24" s="533">
        <f t="shared" si="4"/>
        <v>535</v>
      </c>
      <c r="G24" s="534">
        <f t="shared" si="4"/>
        <v>329</v>
      </c>
      <c r="H24" s="535">
        <f t="shared" si="0"/>
        <v>61.49532710280374</v>
      </c>
      <c r="I24" s="536">
        <f>SUM(C24,F24)</f>
        <v>13267</v>
      </c>
      <c r="J24" s="537">
        <f>SUM(D24,G24)</f>
        <v>9506</v>
      </c>
      <c r="K24" s="535">
        <f t="shared" si="1"/>
        <v>71.65146604356674</v>
      </c>
    </row>
    <row r="25" spans="1:11" ht="19.5" customHeight="1">
      <c r="A25" s="184" t="s">
        <v>163</v>
      </c>
      <c r="B25" s="184"/>
      <c r="C25" s="184"/>
      <c r="D25" s="507"/>
      <c r="E25" s="538"/>
      <c r="F25" s="507"/>
      <c r="G25" s="507"/>
      <c r="H25" s="538"/>
      <c r="I25" s="507"/>
      <c r="J25" s="507"/>
      <c r="K25" s="538"/>
    </row>
    <row r="26" spans="1:5" ht="12.75" customHeight="1">
      <c r="A26" s="184"/>
      <c r="E26" s="539"/>
    </row>
    <row r="27" ht="15">
      <c r="E27" s="540"/>
    </row>
    <row r="28" ht="15">
      <c r="E28" s="540"/>
    </row>
    <row r="29" ht="15">
      <c r="E29" s="540"/>
    </row>
    <row r="30" spans="1:5" ht="15">
      <c r="A30" s="541"/>
      <c r="E30" s="540"/>
    </row>
    <row r="31" spans="1:5" ht="15">
      <c r="A31" s="542"/>
      <c r="E31" s="540"/>
    </row>
    <row r="32" ht="15">
      <c r="E32" s="540"/>
    </row>
    <row r="33" ht="15">
      <c r="E33" s="540"/>
    </row>
    <row r="34" ht="15">
      <c r="E34" s="540"/>
    </row>
    <row r="35" ht="15">
      <c r="E35" s="540"/>
    </row>
  </sheetData>
  <mergeCells count="3">
    <mergeCell ref="C3:E3"/>
    <mergeCell ref="F3:H3"/>
    <mergeCell ref="I3:K3"/>
  </mergeCells>
  <printOptions/>
  <pageMargins left="0.5" right="0.31" top="0.64" bottom="0.38" header="0.25" footer="0.19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9.140625" defaultRowHeight="12.75"/>
  <cols>
    <col min="1" max="1" width="26.7109375" style="545" customWidth="1"/>
    <col min="2" max="2" width="6.7109375" style="545" customWidth="1"/>
    <col min="3" max="3" width="8.57421875" style="545" customWidth="1"/>
    <col min="4" max="9" width="8.28125" style="545" customWidth="1"/>
    <col min="39" max="16384" width="9.140625" style="545" customWidth="1"/>
  </cols>
  <sheetData>
    <row r="1" spans="1:38" s="543" customFormat="1" ht="26.25" customHeight="1">
      <c r="A1" s="543" t="s">
        <v>316</v>
      </c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</row>
    <row r="2" ht="17.25" customHeight="1"/>
    <row r="3" spans="1:38" s="551" customFormat="1" ht="16.5" customHeight="1">
      <c r="A3" s="546"/>
      <c r="B3" s="547"/>
      <c r="C3" s="1233" t="s">
        <v>175</v>
      </c>
      <c r="D3" s="548" t="s">
        <v>172</v>
      </c>
      <c r="E3" s="548"/>
      <c r="F3" s="548"/>
      <c r="G3" s="548"/>
      <c r="H3" s="548"/>
      <c r="I3" s="549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</row>
    <row r="4" spans="1:38" s="551" customFormat="1" ht="16.5" customHeight="1">
      <c r="A4" s="552" t="s">
        <v>35</v>
      </c>
      <c r="B4" s="553"/>
      <c r="C4" s="1234"/>
      <c r="D4" s="1236" t="s">
        <v>176</v>
      </c>
      <c r="E4" s="1237"/>
      <c r="F4" s="554" t="s">
        <v>173</v>
      </c>
      <c r="G4" s="554"/>
      <c r="H4" s="554"/>
      <c r="I4" s="555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</row>
    <row r="5" spans="1:38" s="551" customFormat="1" ht="16.5" customHeight="1">
      <c r="A5" s="556"/>
      <c r="B5" s="557"/>
      <c r="C5" s="1234"/>
      <c r="D5" s="1238"/>
      <c r="E5" s="1239"/>
      <c r="F5" s="554" t="s">
        <v>177</v>
      </c>
      <c r="G5" s="555"/>
      <c r="H5" s="558" t="s">
        <v>86</v>
      </c>
      <c r="I5" s="555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</row>
    <row r="6" spans="1:38" s="551" customFormat="1" ht="19.5" customHeight="1">
      <c r="A6" s="559"/>
      <c r="B6" s="560"/>
      <c r="C6" s="1235"/>
      <c r="D6" s="561" t="s">
        <v>87</v>
      </c>
      <c r="E6" s="562" t="s">
        <v>14</v>
      </c>
      <c r="F6" s="561" t="s">
        <v>87</v>
      </c>
      <c r="G6" s="563" t="s">
        <v>14</v>
      </c>
      <c r="H6" s="564" t="s">
        <v>87</v>
      </c>
      <c r="I6" s="565" t="s">
        <v>14</v>
      </c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</row>
    <row r="7" spans="1:38" s="551" customFormat="1" ht="24.75" customHeight="1">
      <c r="A7" s="566" t="s">
        <v>88</v>
      </c>
      <c r="B7" s="557"/>
      <c r="C7" s="567">
        <f>D7+F7+H7</f>
        <v>29</v>
      </c>
      <c r="D7" s="568">
        <v>8</v>
      </c>
      <c r="E7" s="569">
        <f>(D7/C7)*100</f>
        <v>27.586206896551722</v>
      </c>
      <c r="F7" s="568">
        <v>16</v>
      </c>
      <c r="G7" s="569">
        <f aca="true" t="shared" si="0" ref="G7:G16">(F7/C7)*100</f>
        <v>55.172413793103445</v>
      </c>
      <c r="H7" s="570">
        <v>5</v>
      </c>
      <c r="I7" s="571">
        <f>H7/C7*100</f>
        <v>17.24137931034483</v>
      </c>
      <c r="J7" s="550"/>
      <c r="K7" s="572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</row>
    <row r="8" spans="1:38" s="551" customFormat="1" ht="24.75" customHeight="1">
      <c r="A8" s="566" t="s">
        <v>89</v>
      </c>
      <c r="B8" s="557"/>
      <c r="C8" s="567">
        <f aca="true" t="shared" si="1" ref="C8:C18">D8+F8+H8</f>
        <v>16</v>
      </c>
      <c r="D8" s="568">
        <v>8</v>
      </c>
      <c r="E8" s="569">
        <f aca="true" t="shared" si="2" ref="E8:E18">(D8/C8)*100</f>
        <v>50</v>
      </c>
      <c r="F8" s="568">
        <v>8</v>
      </c>
      <c r="G8" s="569">
        <f t="shared" si="0"/>
        <v>50</v>
      </c>
      <c r="H8" s="573">
        <v>0</v>
      </c>
      <c r="I8" s="574">
        <f>H8/C8*100</f>
        <v>0</v>
      </c>
      <c r="J8" s="550"/>
      <c r="K8" s="572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</row>
    <row r="9" spans="1:38" s="551" customFormat="1" ht="24.75" customHeight="1">
      <c r="A9" s="566" t="s">
        <v>91</v>
      </c>
      <c r="B9" s="557"/>
      <c r="C9" s="567">
        <f t="shared" si="1"/>
        <v>13</v>
      </c>
      <c r="D9" s="568">
        <v>6</v>
      </c>
      <c r="E9" s="569">
        <f t="shared" si="2"/>
        <v>46.15384615384615</v>
      </c>
      <c r="F9" s="568">
        <v>5</v>
      </c>
      <c r="G9" s="569">
        <v>39</v>
      </c>
      <c r="H9" s="570">
        <v>2</v>
      </c>
      <c r="I9" s="571">
        <f>H9/C9*100</f>
        <v>15.384615384615385</v>
      </c>
      <c r="J9" s="550"/>
      <c r="K9" s="572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</row>
    <row r="10" spans="1:38" s="551" customFormat="1" ht="24.75" customHeight="1">
      <c r="A10" s="566" t="s">
        <v>92</v>
      </c>
      <c r="B10" s="557"/>
      <c r="C10" s="567">
        <f t="shared" si="1"/>
        <v>15</v>
      </c>
      <c r="D10" s="568">
        <v>8</v>
      </c>
      <c r="E10" s="569">
        <f t="shared" si="2"/>
        <v>53.333333333333336</v>
      </c>
      <c r="F10" s="568">
        <v>7</v>
      </c>
      <c r="G10" s="569">
        <f t="shared" si="0"/>
        <v>46.666666666666664</v>
      </c>
      <c r="H10" s="573">
        <v>0</v>
      </c>
      <c r="I10" s="574">
        <v>0</v>
      </c>
      <c r="J10" s="550"/>
      <c r="K10" s="572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</row>
    <row r="11" spans="1:38" s="551" customFormat="1" ht="24.75" customHeight="1">
      <c r="A11" s="566" t="s">
        <v>93</v>
      </c>
      <c r="B11" s="557"/>
      <c r="C11" s="567">
        <f t="shared" si="1"/>
        <v>13</v>
      </c>
      <c r="D11" s="568">
        <v>5</v>
      </c>
      <c r="E11" s="569">
        <f t="shared" si="2"/>
        <v>38.46153846153847</v>
      </c>
      <c r="F11" s="568">
        <v>8</v>
      </c>
      <c r="G11" s="569">
        <f t="shared" si="0"/>
        <v>61.53846153846154</v>
      </c>
      <c r="H11" s="573">
        <v>0</v>
      </c>
      <c r="I11" s="574">
        <v>0</v>
      </c>
      <c r="J11" s="550"/>
      <c r="K11" s="572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</row>
    <row r="12" spans="1:38" s="551" customFormat="1" ht="24.75" customHeight="1">
      <c r="A12" s="566" t="s">
        <v>94</v>
      </c>
      <c r="B12" s="557"/>
      <c r="C12" s="567">
        <f t="shared" si="1"/>
        <v>9</v>
      </c>
      <c r="D12" s="568">
        <v>4</v>
      </c>
      <c r="E12" s="569">
        <f t="shared" si="2"/>
        <v>44.44444444444444</v>
      </c>
      <c r="F12" s="568">
        <v>5</v>
      </c>
      <c r="G12" s="569">
        <f t="shared" si="0"/>
        <v>55.55555555555556</v>
      </c>
      <c r="H12" s="573">
        <v>0</v>
      </c>
      <c r="I12" s="574">
        <v>0</v>
      </c>
      <c r="J12" s="550"/>
      <c r="K12" s="572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</row>
    <row r="13" spans="1:38" s="551" customFormat="1" ht="24.75" customHeight="1">
      <c r="A13" s="566" t="s">
        <v>95</v>
      </c>
      <c r="B13" s="557"/>
      <c r="C13" s="567">
        <f t="shared" si="1"/>
        <v>69</v>
      </c>
      <c r="D13" s="568">
        <v>23</v>
      </c>
      <c r="E13" s="569">
        <f t="shared" si="2"/>
        <v>33.33333333333333</v>
      </c>
      <c r="F13" s="568">
        <v>36</v>
      </c>
      <c r="G13" s="569">
        <f t="shared" si="0"/>
        <v>52.17391304347826</v>
      </c>
      <c r="H13" s="570">
        <v>10</v>
      </c>
      <c r="I13" s="571">
        <v>15</v>
      </c>
      <c r="J13" s="550"/>
      <c r="K13" s="572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</row>
    <row r="14" spans="1:38" s="551" customFormat="1" ht="24.75" customHeight="1">
      <c r="A14" s="566" t="s">
        <v>96</v>
      </c>
      <c r="B14" s="557"/>
      <c r="C14" s="567">
        <f t="shared" si="1"/>
        <v>12</v>
      </c>
      <c r="D14" s="568">
        <v>5</v>
      </c>
      <c r="E14" s="569">
        <f t="shared" si="2"/>
        <v>41.66666666666667</v>
      </c>
      <c r="F14" s="568">
        <v>4</v>
      </c>
      <c r="G14" s="569">
        <f t="shared" si="0"/>
        <v>33.33333333333333</v>
      </c>
      <c r="H14" s="570">
        <v>3</v>
      </c>
      <c r="I14" s="571">
        <f>H14/C14*100</f>
        <v>25</v>
      </c>
      <c r="J14" s="550"/>
      <c r="K14" s="572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</row>
    <row r="15" spans="1:38" s="551" customFormat="1" ht="24.75" customHeight="1">
      <c r="A15" s="566" t="s">
        <v>97</v>
      </c>
      <c r="B15" s="557"/>
      <c r="C15" s="575">
        <f t="shared" si="1"/>
        <v>5</v>
      </c>
      <c r="D15" s="568">
        <v>3</v>
      </c>
      <c r="E15" s="576">
        <f t="shared" si="2"/>
        <v>60</v>
      </c>
      <c r="F15" s="568">
        <v>2</v>
      </c>
      <c r="G15" s="576">
        <f t="shared" si="0"/>
        <v>40</v>
      </c>
      <c r="H15" s="573">
        <v>0</v>
      </c>
      <c r="I15" s="577">
        <v>0</v>
      </c>
      <c r="J15" s="550"/>
      <c r="K15" s="572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</row>
    <row r="16" spans="1:38" s="551" customFormat="1" ht="24.75" customHeight="1">
      <c r="A16" s="546" t="s">
        <v>98</v>
      </c>
      <c r="B16" s="547"/>
      <c r="C16" s="567">
        <f>SUM(C7:C15)</f>
        <v>181</v>
      </c>
      <c r="D16" s="578">
        <f>SUM(D7:D15)</f>
        <v>70</v>
      </c>
      <c r="E16" s="579">
        <f t="shared" si="2"/>
        <v>38.67403314917127</v>
      </c>
      <c r="F16" s="580">
        <f>SUM(F7:F15)</f>
        <v>91</v>
      </c>
      <c r="G16" s="579">
        <f t="shared" si="0"/>
        <v>50.27624309392266</v>
      </c>
      <c r="H16" s="581">
        <f>SUM(H7:H15)</f>
        <v>20</v>
      </c>
      <c r="I16" s="579">
        <f>H16/C16*100</f>
        <v>11.049723756906078</v>
      </c>
      <c r="J16" s="550"/>
      <c r="K16" s="572"/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0"/>
      <c r="AJ16" s="550"/>
      <c r="AK16" s="550"/>
      <c r="AL16" s="550"/>
    </row>
    <row r="17" spans="1:38" s="551" customFormat="1" ht="24.75" customHeight="1">
      <c r="A17" s="566" t="s">
        <v>99</v>
      </c>
      <c r="B17" s="557"/>
      <c r="C17" s="575">
        <v>5</v>
      </c>
      <c r="D17" s="582">
        <v>0</v>
      </c>
      <c r="E17" s="577">
        <v>0</v>
      </c>
      <c r="F17" s="583">
        <v>5</v>
      </c>
      <c r="G17" s="576">
        <v>100</v>
      </c>
      <c r="H17" s="584">
        <v>0</v>
      </c>
      <c r="I17" s="585">
        <v>0</v>
      </c>
      <c r="J17" s="550"/>
      <c r="K17" s="572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0"/>
      <c r="AJ17" s="550"/>
      <c r="AK17" s="550"/>
      <c r="AL17" s="550"/>
    </row>
    <row r="18" spans="1:38" s="551" customFormat="1" ht="24.75" customHeight="1">
      <c r="A18" s="586" t="s">
        <v>100</v>
      </c>
      <c r="B18" s="587"/>
      <c r="C18" s="588">
        <f t="shared" si="1"/>
        <v>186</v>
      </c>
      <c r="D18" s="589">
        <f>SUM(D16+D17)</f>
        <v>70</v>
      </c>
      <c r="E18" s="576">
        <f t="shared" si="2"/>
        <v>37.634408602150536</v>
      </c>
      <c r="F18" s="589">
        <f>SUM(F16+F17)</f>
        <v>96</v>
      </c>
      <c r="G18" s="576">
        <v>51</v>
      </c>
      <c r="H18" s="590">
        <f>SUM(H16:H17)</f>
        <v>20</v>
      </c>
      <c r="I18" s="576">
        <f>H18/C18*100</f>
        <v>10.75268817204301</v>
      </c>
      <c r="J18" s="550"/>
      <c r="K18" s="572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</row>
    <row r="19" spans="10:38" s="551" customFormat="1" ht="18.75" customHeight="1"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50"/>
      <c r="AJ19" s="550"/>
      <c r="AK19" s="550"/>
      <c r="AL19" s="550"/>
    </row>
    <row r="20" spans="1:38" s="543" customFormat="1" ht="15" customHeight="1">
      <c r="A20" s="543" t="s">
        <v>317</v>
      </c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</row>
    <row r="21" spans="10:38" s="551" customFormat="1" ht="13.5" customHeight="1"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550"/>
    </row>
    <row r="22" spans="1:38" s="551" customFormat="1" ht="18.75" customHeight="1">
      <c r="A22" s="546"/>
      <c r="B22" s="547"/>
      <c r="C22" s="1233" t="s">
        <v>175</v>
      </c>
      <c r="D22" s="548" t="s">
        <v>172</v>
      </c>
      <c r="E22" s="548"/>
      <c r="F22" s="548"/>
      <c r="G22" s="548"/>
      <c r="H22" s="548"/>
      <c r="I22" s="549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  <c r="AI22" s="550"/>
      <c r="AJ22" s="550"/>
      <c r="AK22" s="550"/>
      <c r="AL22" s="550"/>
    </row>
    <row r="23" spans="1:38" s="551" customFormat="1" ht="18.75" customHeight="1">
      <c r="A23" s="552" t="s">
        <v>52</v>
      </c>
      <c r="B23" s="553"/>
      <c r="C23" s="1234"/>
      <c r="D23" s="1236" t="s">
        <v>176</v>
      </c>
      <c r="E23" s="1237"/>
      <c r="F23" s="554" t="s">
        <v>173</v>
      </c>
      <c r="G23" s="554"/>
      <c r="H23" s="554"/>
      <c r="I23" s="555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  <c r="AK23" s="550"/>
      <c r="AL23" s="550"/>
    </row>
    <row r="24" spans="1:38" s="551" customFormat="1" ht="18.75" customHeight="1">
      <c r="A24" s="556"/>
      <c r="B24" s="557"/>
      <c r="C24" s="1234"/>
      <c r="D24" s="1238"/>
      <c r="E24" s="1239"/>
      <c r="F24" s="554" t="s">
        <v>177</v>
      </c>
      <c r="G24" s="555"/>
      <c r="H24" s="558" t="s">
        <v>86</v>
      </c>
      <c r="I24" s="555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</row>
    <row r="25" spans="1:38" s="551" customFormat="1" ht="18.75" customHeight="1">
      <c r="A25" s="559"/>
      <c r="B25" s="560"/>
      <c r="C25" s="1235"/>
      <c r="D25" s="561" t="s">
        <v>87</v>
      </c>
      <c r="E25" s="562" t="s">
        <v>14</v>
      </c>
      <c r="F25" s="561" t="s">
        <v>87</v>
      </c>
      <c r="G25" s="563" t="s">
        <v>14</v>
      </c>
      <c r="H25" s="591" t="s">
        <v>87</v>
      </c>
      <c r="I25" s="565" t="s">
        <v>14</v>
      </c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550"/>
      <c r="AF25" s="550"/>
      <c r="AG25" s="550"/>
      <c r="AH25" s="550"/>
      <c r="AI25" s="550"/>
      <c r="AJ25" s="550"/>
      <c r="AK25" s="550"/>
      <c r="AL25" s="550"/>
    </row>
    <row r="26" spans="1:38" s="551" customFormat="1" ht="28.5" customHeight="1">
      <c r="A26" s="566" t="s">
        <v>53</v>
      </c>
      <c r="B26" s="557"/>
      <c r="C26" s="567">
        <f aca="true" t="shared" si="3" ref="C26:C31">D26+F26+H26</f>
        <v>59</v>
      </c>
      <c r="D26" s="568">
        <v>23</v>
      </c>
      <c r="E26" s="592">
        <f aca="true" t="shared" si="4" ref="E26:E31">(D26/C26)*100</f>
        <v>38.983050847457626</v>
      </c>
      <c r="F26" s="568">
        <v>29</v>
      </c>
      <c r="G26" s="592">
        <f>(F26/C26)*100</f>
        <v>49.152542372881356</v>
      </c>
      <c r="H26" s="593">
        <v>7</v>
      </c>
      <c r="I26" s="592">
        <f aca="true" t="shared" si="5" ref="I26:I31">(H26/C26)*100</f>
        <v>11.864406779661017</v>
      </c>
      <c r="J26" s="550"/>
      <c r="K26" s="594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</row>
    <row r="27" spans="1:38" s="551" customFormat="1" ht="28.5" customHeight="1">
      <c r="A27" s="1231" t="s">
        <v>54</v>
      </c>
      <c r="B27" s="1232"/>
      <c r="C27" s="567">
        <f t="shared" si="3"/>
        <v>44</v>
      </c>
      <c r="D27" s="568">
        <v>18</v>
      </c>
      <c r="E27" s="592">
        <f t="shared" si="4"/>
        <v>40.909090909090914</v>
      </c>
      <c r="F27" s="568">
        <v>22</v>
      </c>
      <c r="G27" s="592">
        <f>(F27/C27)*100</f>
        <v>50</v>
      </c>
      <c r="H27" s="593">
        <v>4</v>
      </c>
      <c r="I27" s="592">
        <f t="shared" si="5"/>
        <v>9.090909090909092</v>
      </c>
      <c r="J27" s="550"/>
      <c r="K27" s="594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</row>
    <row r="28" spans="1:38" s="551" customFormat="1" ht="28.5" customHeight="1">
      <c r="A28" s="566" t="s">
        <v>55</v>
      </c>
      <c r="B28" s="557"/>
      <c r="C28" s="567">
        <f t="shared" si="3"/>
        <v>45</v>
      </c>
      <c r="D28" s="568">
        <v>14</v>
      </c>
      <c r="E28" s="592">
        <f t="shared" si="4"/>
        <v>31.11111111111111</v>
      </c>
      <c r="F28" s="568">
        <v>25</v>
      </c>
      <c r="G28" s="592">
        <f>(F28/C28)*100</f>
        <v>55.55555555555556</v>
      </c>
      <c r="H28" s="595">
        <v>6</v>
      </c>
      <c r="I28" s="592">
        <f t="shared" si="5"/>
        <v>13.333333333333334</v>
      </c>
      <c r="J28" s="550"/>
      <c r="K28" s="594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550"/>
      <c r="AJ28" s="550"/>
      <c r="AK28" s="550"/>
      <c r="AL28" s="550"/>
    </row>
    <row r="29" spans="1:38" s="551" customFormat="1" ht="27.75" customHeight="1">
      <c r="A29" s="566" t="s">
        <v>79</v>
      </c>
      <c r="B29" s="596"/>
      <c r="C29" s="567">
        <f t="shared" si="3"/>
        <v>33</v>
      </c>
      <c r="D29" s="568">
        <v>15</v>
      </c>
      <c r="E29" s="592">
        <f t="shared" si="4"/>
        <v>45.45454545454545</v>
      </c>
      <c r="F29" s="568">
        <v>15</v>
      </c>
      <c r="G29" s="592">
        <v>46</v>
      </c>
      <c r="H29" s="595">
        <v>3</v>
      </c>
      <c r="I29" s="592">
        <f t="shared" si="5"/>
        <v>9.090909090909092</v>
      </c>
      <c r="J29" s="550"/>
      <c r="K29" s="594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0"/>
      <c r="AF29" s="550"/>
      <c r="AG29" s="550"/>
      <c r="AH29" s="550"/>
      <c r="AI29" s="550"/>
      <c r="AJ29" s="550"/>
      <c r="AK29" s="550"/>
      <c r="AL29" s="550"/>
    </row>
    <row r="30" spans="1:38" s="551" customFormat="1" ht="29.25" customHeight="1">
      <c r="A30" s="566" t="s">
        <v>57</v>
      </c>
      <c r="B30" s="557"/>
      <c r="C30" s="575">
        <f t="shared" si="3"/>
        <v>5</v>
      </c>
      <c r="D30" s="597">
        <v>0</v>
      </c>
      <c r="E30" s="598">
        <v>0</v>
      </c>
      <c r="F30" s="589">
        <v>5</v>
      </c>
      <c r="G30" s="599">
        <f>(F30/C30)*100</f>
        <v>100</v>
      </c>
      <c r="H30" s="597">
        <v>0</v>
      </c>
      <c r="I30" s="598">
        <v>0</v>
      </c>
      <c r="J30" s="550"/>
      <c r="K30" s="594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50"/>
    </row>
    <row r="31" spans="1:38" s="551" customFormat="1" ht="36" customHeight="1">
      <c r="A31" s="586" t="s">
        <v>80</v>
      </c>
      <c r="B31" s="587"/>
      <c r="C31" s="575">
        <f t="shared" si="3"/>
        <v>186</v>
      </c>
      <c r="D31" s="583">
        <f>SUM(D26:D30)</f>
        <v>70</v>
      </c>
      <c r="E31" s="600">
        <f t="shared" si="4"/>
        <v>37.634408602150536</v>
      </c>
      <c r="F31" s="589">
        <f>SUM(F26:F30)</f>
        <v>96</v>
      </c>
      <c r="G31" s="599">
        <v>51</v>
      </c>
      <c r="H31" s="601">
        <f>SUM(H26:H30)</f>
        <v>20</v>
      </c>
      <c r="I31" s="599">
        <f t="shared" si="5"/>
        <v>10.75268817204301</v>
      </c>
      <c r="J31" s="550"/>
      <c r="K31" s="594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50"/>
    </row>
    <row r="32" ht="17.25" customHeight="1">
      <c r="A32" s="602"/>
    </row>
    <row r="33" spans="1:8" s="604" customFormat="1" ht="15" customHeight="1">
      <c r="A33" s="603" t="s">
        <v>178</v>
      </c>
      <c r="B33" s="603"/>
      <c r="C33" s="603"/>
      <c r="D33" s="603"/>
      <c r="E33" s="603"/>
      <c r="F33" s="603"/>
      <c r="G33" s="603"/>
      <c r="H33" s="603"/>
    </row>
    <row r="34" s="605" customFormat="1" ht="15" customHeight="1">
      <c r="A34" s="605" t="s">
        <v>298</v>
      </c>
    </row>
    <row r="35" spans="1:9" s="605" customFormat="1" ht="18.75" customHeight="1">
      <c r="A35" s="1230" t="s">
        <v>179</v>
      </c>
      <c r="B35" s="1230"/>
      <c r="C35" s="1230"/>
      <c r="D35" s="1230"/>
      <c r="E35" s="1230"/>
      <c r="F35" s="1230"/>
      <c r="G35" s="1230"/>
      <c r="H35" s="1230"/>
      <c r="I35" s="1230"/>
    </row>
    <row r="36" spans="1:9" s="605" customFormat="1" ht="18" customHeight="1">
      <c r="A36" s="545" t="s">
        <v>174</v>
      </c>
      <c r="B36" s="545"/>
      <c r="C36" s="606"/>
      <c r="D36" s="606"/>
      <c r="E36" s="606"/>
      <c r="F36" s="606"/>
      <c r="G36" s="606"/>
      <c r="H36" s="606"/>
      <c r="I36" s="606"/>
    </row>
  </sheetData>
  <mergeCells count="6">
    <mergeCell ref="A35:I35"/>
    <mergeCell ref="A27:B27"/>
    <mergeCell ref="C3:C6"/>
    <mergeCell ref="C22:C25"/>
    <mergeCell ref="D4:E5"/>
    <mergeCell ref="D23:E24"/>
  </mergeCells>
  <printOptions horizontalCentered="1"/>
  <pageMargins left="0.53" right="0.27" top="0.6" bottom="0.25" header="0.4" footer="0.25"/>
  <pageSetup horizontalDpi="300" verticalDpi="300" orientation="portrait" paperSize="9" r:id="rId1"/>
  <headerFooter alignWithMargins="0">
    <oddHeader>&amp;C&amp;"Times New Roman,Regular"&amp;11- 18 -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3"/>
  <sheetViews>
    <sheetView workbookViewId="0" topLeftCell="A1">
      <selection activeCell="A34" sqref="A34"/>
    </sheetView>
  </sheetViews>
  <sheetFormatPr defaultColWidth="9.140625" defaultRowHeight="12.75"/>
  <cols>
    <col min="1" max="1" width="32.421875" style="545" customWidth="1"/>
    <col min="2" max="2" width="9.00390625" style="608" customWidth="1"/>
    <col min="3" max="3" width="8.00390625" style="608" customWidth="1"/>
    <col min="4" max="4" width="8.140625" style="608" customWidth="1"/>
    <col min="5" max="5" width="8.28125" style="608" customWidth="1"/>
    <col min="6" max="6" width="8.00390625" style="608" customWidth="1"/>
    <col min="7" max="8" width="8.140625" style="608" customWidth="1"/>
    <col min="9" max="9" width="8.00390625" style="608" customWidth="1"/>
    <col min="10" max="10" width="8.140625" style="545" customWidth="1"/>
    <col min="11" max="11" width="7.28125" style="0" customWidth="1"/>
    <col min="12" max="12" width="7.140625" style="0" customWidth="1"/>
    <col min="13" max="13" width="7.57421875" style="0" customWidth="1"/>
    <col min="14" max="14" width="8.28125" style="184" customWidth="1"/>
    <col min="40" max="16384" width="9.140625" style="545" customWidth="1"/>
  </cols>
  <sheetData>
    <row r="1" spans="1:39" s="543" customFormat="1" ht="21" customHeight="1">
      <c r="A1" s="543" t="s">
        <v>318</v>
      </c>
      <c r="B1" s="607"/>
      <c r="C1" s="607"/>
      <c r="D1" s="607"/>
      <c r="E1" s="607"/>
      <c r="F1" s="607"/>
      <c r="G1" s="607"/>
      <c r="H1" s="607"/>
      <c r="I1" s="607"/>
      <c r="K1" s="544"/>
      <c r="L1" s="544"/>
      <c r="M1" s="544"/>
      <c r="N1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</row>
    <row r="2" ht="7.5" customHeight="1"/>
    <row r="3" spans="1:39" s="551" customFormat="1" ht="14.25" customHeight="1">
      <c r="A3" s="1127" t="s">
        <v>35</v>
      </c>
      <c r="B3" s="1243" t="s">
        <v>107</v>
      </c>
      <c r="C3" s="1244"/>
      <c r="D3" s="1245"/>
      <c r="E3" s="1243" t="s">
        <v>180</v>
      </c>
      <c r="F3" s="1244"/>
      <c r="G3" s="1245"/>
      <c r="H3" s="1240" t="s">
        <v>109</v>
      </c>
      <c r="I3" s="1241"/>
      <c r="J3" s="1241"/>
      <c r="K3" s="1241"/>
      <c r="L3" s="1241"/>
      <c r="M3" s="1242"/>
      <c r="N3" s="187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</row>
    <row r="4" spans="1:39" s="551" customFormat="1" ht="14.25" customHeight="1">
      <c r="A4" s="1130"/>
      <c r="B4" s="1246"/>
      <c r="C4" s="1247"/>
      <c r="D4" s="1248"/>
      <c r="E4" s="1246"/>
      <c r="F4" s="1247"/>
      <c r="G4" s="1248"/>
      <c r="H4" s="1240" t="s">
        <v>181</v>
      </c>
      <c r="I4" s="1241"/>
      <c r="J4" s="1242"/>
      <c r="K4" s="1240" t="s">
        <v>110</v>
      </c>
      <c r="L4" s="1241"/>
      <c r="M4" s="1242"/>
      <c r="N4" s="187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</row>
    <row r="5" spans="1:39" s="551" customFormat="1" ht="14.25" customHeight="1">
      <c r="A5" s="1133"/>
      <c r="B5" s="609" t="s">
        <v>11</v>
      </c>
      <c r="C5" s="611" t="s">
        <v>71</v>
      </c>
      <c r="D5" s="612" t="s">
        <v>72</v>
      </c>
      <c r="E5" s="609" t="s">
        <v>11</v>
      </c>
      <c r="F5" s="611" t="s">
        <v>71</v>
      </c>
      <c r="G5" s="610" t="s">
        <v>72</v>
      </c>
      <c r="H5" s="609" t="s">
        <v>11</v>
      </c>
      <c r="I5" s="611" t="s">
        <v>71</v>
      </c>
      <c r="J5" s="610" t="s">
        <v>72</v>
      </c>
      <c r="K5" s="609" t="s">
        <v>11</v>
      </c>
      <c r="L5" s="611" t="s">
        <v>71</v>
      </c>
      <c r="M5" s="610" t="s">
        <v>72</v>
      </c>
      <c r="N5" s="187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</row>
    <row r="6" spans="1:39" s="551" customFormat="1" ht="20.25" customHeight="1">
      <c r="A6" s="566" t="s">
        <v>88</v>
      </c>
      <c r="B6" s="613">
        <f>SUM(C6,D6)</f>
        <v>15593</v>
      </c>
      <c r="C6" s="614">
        <f>SUM(F6,I6,L6)</f>
        <v>7279</v>
      </c>
      <c r="D6" s="615">
        <f>SUM(G6,J6,M6)</f>
        <v>8314</v>
      </c>
      <c r="E6" s="613">
        <f>F6+G6</f>
        <v>5018</v>
      </c>
      <c r="F6" s="616">
        <v>2398</v>
      </c>
      <c r="G6" s="615">
        <v>2620</v>
      </c>
      <c r="H6" s="613">
        <f>I6+J6</f>
        <v>9262</v>
      </c>
      <c r="I6" s="616">
        <v>4088</v>
      </c>
      <c r="J6" s="617">
        <v>5174</v>
      </c>
      <c r="K6" s="613">
        <f>L6+M6</f>
        <v>1313</v>
      </c>
      <c r="L6" s="616">
        <v>793</v>
      </c>
      <c r="M6" s="617">
        <v>520</v>
      </c>
      <c r="N6" s="187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</row>
    <row r="7" spans="1:39" s="551" customFormat="1" ht="20.25" customHeight="1">
      <c r="A7" s="566" t="s">
        <v>89</v>
      </c>
      <c r="B7" s="613">
        <f aca="true" t="shared" si="0" ref="B7:B14">SUM(C7,D7)</f>
        <v>9512</v>
      </c>
      <c r="C7" s="616">
        <f aca="true" t="shared" si="1" ref="C7:C14">SUM(F7,I7,L7)</f>
        <v>4691</v>
      </c>
      <c r="D7" s="615">
        <f aca="true" t="shared" si="2" ref="D7:D14">SUM(G7,J7,M7)</f>
        <v>4821</v>
      </c>
      <c r="E7" s="613">
        <f aca="true" t="shared" si="3" ref="E7:E17">F7+G7</f>
        <v>5367</v>
      </c>
      <c r="F7" s="616">
        <v>2749</v>
      </c>
      <c r="G7" s="615">
        <v>2618</v>
      </c>
      <c r="H7" s="613">
        <f aca="true" t="shared" si="4" ref="H7:H17">I7+J7</f>
        <v>4145</v>
      </c>
      <c r="I7" s="616">
        <v>1942</v>
      </c>
      <c r="J7" s="617">
        <v>2203</v>
      </c>
      <c r="K7" s="618" t="s">
        <v>58</v>
      </c>
      <c r="L7" s="619" t="s">
        <v>58</v>
      </c>
      <c r="M7" s="620" t="s">
        <v>58</v>
      </c>
      <c r="N7" s="187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</row>
    <row r="8" spans="1:39" s="551" customFormat="1" ht="20.25" customHeight="1">
      <c r="A8" s="566" t="s">
        <v>91</v>
      </c>
      <c r="B8" s="613">
        <f t="shared" si="0"/>
        <v>9749</v>
      </c>
      <c r="C8" s="616">
        <f t="shared" si="1"/>
        <v>4788</v>
      </c>
      <c r="D8" s="615">
        <f t="shared" si="2"/>
        <v>4961</v>
      </c>
      <c r="E8" s="613">
        <f t="shared" si="3"/>
        <v>4472</v>
      </c>
      <c r="F8" s="616">
        <v>2570</v>
      </c>
      <c r="G8" s="615">
        <v>1902</v>
      </c>
      <c r="H8" s="613">
        <f t="shared" si="4"/>
        <v>4800</v>
      </c>
      <c r="I8" s="616">
        <v>1981</v>
      </c>
      <c r="J8" s="617">
        <v>2819</v>
      </c>
      <c r="K8" s="613">
        <f aca="true" t="shared" si="5" ref="K8:K13">SUM(L8,M8)</f>
        <v>477</v>
      </c>
      <c r="L8" s="616">
        <v>237</v>
      </c>
      <c r="M8" s="617">
        <v>240</v>
      </c>
      <c r="N8" s="187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</row>
    <row r="9" spans="1:39" s="551" customFormat="1" ht="20.25" customHeight="1">
      <c r="A9" s="566" t="s">
        <v>92</v>
      </c>
      <c r="B9" s="613">
        <f t="shared" si="0"/>
        <v>13149</v>
      </c>
      <c r="C9" s="616">
        <f t="shared" si="1"/>
        <v>6194</v>
      </c>
      <c r="D9" s="615">
        <f t="shared" si="2"/>
        <v>6955</v>
      </c>
      <c r="E9" s="613">
        <f t="shared" si="3"/>
        <v>5801</v>
      </c>
      <c r="F9" s="616">
        <v>2280</v>
      </c>
      <c r="G9" s="615">
        <v>3521</v>
      </c>
      <c r="H9" s="613">
        <f t="shared" si="4"/>
        <v>7348</v>
      </c>
      <c r="I9" s="616">
        <v>3914</v>
      </c>
      <c r="J9" s="617">
        <v>3434</v>
      </c>
      <c r="K9" s="618" t="s">
        <v>58</v>
      </c>
      <c r="L9" s="619" t="s">
        <v>58</v>
      </c>
      <c r="M9" s="620" t="s">
        <v>58</v>
      </c>
      <c r="N9" s="187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</row>
    <row r="10" spans="1:39" s="551" customFormat="1" ht="20.25" customHeight="1">
      <c r="A10" s="566" t="s">
        <v>93</v>
      </c>
      <c r="B10" s="613">
        <f t="shared" si="0"/>
        <v>6712</v>
      </c>
      <c r="C10" s="616">
        <f t="shared" si="1"/>
        <v>2734</v>
      </c>
      <c r="D10" s="615">
        <f t="shared" si="2"/>
        <v>3978</v>
      </c>
      <c r="E10" s="613">
        <f t="shared" si="3"/>
        <v>2817</v>
      </c>
      <c r="F10" s="616">
        <v>1342</v>
      </c>
      <c r="G10" s="615">
        <v>1475</v>
      </c>
      <c r="H10" s="613">
        <f t="shared" si="4"/>
        <v>3895</v>
      </c>
      <c r="I10" s="616">
        <v>1392</v>
      </c>
      <c r="J10" s="617">
        <v>2503</v>
      </c>
      <c r="K10" s="618" t="s">
        <v>58</v>
      </c>
      <c r="L10" s="619" t="s">
        <v>58</v>
      </c>
      <c r="M10" s="620" t="s">
        <v>58</v>
      </c>
      <c r="N10" s="187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</row>
    <row r="11" spans="1:39" s="551" customFormat="1" ht="20.25" customHeight="1">
      <c r="A11" s="566" t="s">
        <v>94</v>
      </c>
      <c r="B11" s="613">
        <f t="shared" si="0"/>
        <v>4946</v>
      </c>
      <c r="C11" s="616">
        <f t="shared" si="1"/>
        <v>2572</v>
      </c>
      <c r="D11" s="615">
        <f t="shared" si="2"/>
        <v>2374</v>
      </c>
      <c r="E11" s="613">
        <f t="shared" si="3"/>
        <v>2501</v>
      </c>
      <c r="F11" s="616">
        <v>1452</v>
      </c>
      <c r="G11" s="615">
        <v>1049</v>
      </c>
      <c r="H11" s="613">
        <f t="shared" si="4"/>
        <v>2445</v>
      </c>
      <c r="I11" s="616">
        <v>1120</v>
      </c>
      <c r="J11" s="617">
        <v>1325</v>
      </c>
      <c r="K11" s="618" t="s">
        <v>58</v>
      </c>
      <c r="L11" s="619" t="s">
        <v>58</v>
      </c>
      <c r="M11" s="620" t="s">
        <v>58</v>
      </c>
      <c r="N11" s="187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</row>
    <row r="12" spans="1:39" s="551" customFormat="1" ht="20.25" customHeight="1">
      <c r="A12" s="566" t="s">
        <v>95</v>
      </c>
      <c r="B12" s="613">
        <f t="shared" si="0"/>
        <v>45141</v>
      </c>
      <c r="C12" s="616">
        <f t="shared" si="1"/>
        <v>22773</v>
      </c>
      <c r="D12" s="615">
        <f t="shared" si="2"/>
        <v>22368</v>
      </c>
      <c r="E12" s="613">
        <f t="shared" si="3"/>
        <v>13598</v>
      </c>
      <c r="F12" s="616">
        <v>6721</v>
      </c>
      <c r="G12" s="615">
        <v>6877</v>
      </c>
      <c r="H12" s="613">
        <f t="shared" si="4"/>
        <v>28969</v>
      </c>
      <c r="I12" s="616">
        <v>14730</v>
      </c>
      <c r="J12" s="617">
        <v>14239</v>
      </c>
      <c r="K12" s="613">
        <f t="shared" si="5"/>
        <v>2574</v>
      </c>
      <c r="L12" s="616">
        <v>1322</v>
      </c>
      <c r="M12" s="617">
        <v>1252</v>
      </c>
      <c r="N12" s="187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</row>
    <row r="13" spans="1:39" s="551" customFormat="1" ht="20.25" customHeight="1">
      <c r="A13" s="566" t="s">
        <v>96</v>
      </c>
      <c r="B13" s="613">
        <f t="shared" si="0"/>
        <v>5970</v>
      </c>
      <c r="C13" s="616">
        <f t="shared" si="1"/>
        <v>2527</v>
      </c>
      <c r="D13" s="615">
        <f t="shared" si="2"/>
        <v>3443</v>
      </c>
      <c r="E13" s="613">
        <f t="shared" si="3"/>
        <v>2988</v>
      </c>
      <c r="F13" s="616">
        <v>1264</v>
      </c>
      <c r="G13" s="615">
        <v>1724</v>
      </c>
      <c r="H13" s="613">
        <f t="shared" si="4"/>
        <v>1570</v>
      </c>
      <c r="I13" s="616">
        <v>465</v>
      </c>
      <c r="J13" s="617">
        <v>1105</v>
      </c>
      <c r="K13" s="613">
        <f t="shared" si="5"/>
        <v>1412</v>
      </c>
      <c r="L13" s="616">
        <v>798</v>
      </c>
      <c r="M13" s="617">
        <v>614</v>
      </c>
      <c r="N13" s="187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  <c r="AM13" s="550"/>
    </row>
    <row r="14" spans="1:39" s="551" customFormat="1" ht="20.25" customHeight="1">
      <c r="A14" s="566" t="s">
        <v>97</v>
      </c>
      <c r="B14" s="613">
        <f t="shared" si="0"/>
        <v>2209</v>
      </c>
      <c r="C14" s="616">
        <f t="shared" si="1"/>
        <v>826</v>
      </c>
      <c r="D14" s="615">
        <f t="shared" si="2"/>
        <v>1383</v>
      </c>
      <c r="E14" s="613">
        <f t="shared" si="3"/>
        <v>1874</v>
      </c>
      <c r="F14" s="616">
        <v>665</v>
      </c>
      <c r="G14" s="615">
        <v>1209</v>
      </c>
      <c r="H14" s="613">
        <f t="shared" si="4"/>
        <v>335</v>
      </c>
      <c r="I14" s="616">
        <v>161</v>
      </c>
      <c r="J14" s="617">
        <v>174</v>
      </c>
      <c r="K14" s="618" t="s">
        <v>58</v>
      </c>
      <c r="L14" s="619" t="s">
        <v>58</v>
      </c>
      <c r="M14" s="620" t="s">
        <v>58</v>
      </c>
      <c r="N14" s="187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</row>
    <row r="15" spans="1:39" s="551" customFormat="1" ht="20.25" customHeight="1">
      <c r="A15" s="546" t="s">
        <v>98</v>
      </c>
      <c r="B15" s="621">
        <f>SUM(C15,D15)</f>
        <v>112981</v>
      </c>
      <c r="C15" s="614">
        <f aca="true" t="shared" si="6" ref="C15:D17">SUM(F15,I15,L15)</f>
        <v>54384</v>
      </c>
      <c r="D15" s="622">
        <f t="shared" si="6"/>
        <v>58597</v>
      </c>
      <c r="E15" s="621">
        <f t="shared" si="3"/>
        <v>44436</v>
      </c>
      <c r="F15" s="614">
        <f>SUM(F6:F14)</f>
        <v>21441</v>
      </c>
      <c r="G15" s="622">
        <f>SUM(G6:G14)</f>
        <v>22995</v>
      </c>
      <c r="H15" s="621">
        <f t="shared" si="4"/>
        <v>62769</v>
      </c>
      <c r="I15" s="614">
        <f>SUM(I6:I14)</f>
        <v>29793</v>
      </c>
      <c r="J15" s="623">
        <f>SUM(J6:J14)</f>
        <v>32976</v>
      </c>
      <c r="K15" s="621">
        <f>L15+M15</f>
        <v>5776</v>
      </c>
      <c r="L15" s="614">
        <f>SUM(L6:L14)</f>
        <v>3150</v>
      </c>
      <c r="M15" s="623">
        <f>SUM(M6:M14)</f>
        <v>2626</v>
      </c>
      <c r="N15" s="187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</row>
    <row r="16" spans="1:39" s="551" customFormat="1" ht="20.25" customHeight="1">
      <c r="A16" s="566" t="s">
        <v>99</v>
      </c>
      <c r="B16" s="624">
        <f>SUM(C16,D16)</f>
        <v>3725</v>
      </c>
      <c r="C16" s="625">
        <f t="shared" si="6"/>
        <v>1713</v>
      </c>
      <c r="D16" s="626">
        <f t="shared" si="6"/>
        <v>2012</v>
      </c>
      <c r="E16" s="627" t="s">
        <v>58</v>
      </c>
      <c r="F16" s="628" t="s">
        <v>58</v>
      </c>
      <c r="G16" s="618" t="s">
        <v>58</v>
      </c>
      <c r="H16" s="624">
        <f t="shared" si="4"/>
        <v>3725</v>
      </c>
      <c r="I16" s="625">
        <v>1713</v>
      </c>
      <c r="J16" s="629">
        <v>2012</v>
      </c>
      <c r="K16" s="618" t="s">
        <v>58</v>
      </c>
      <c r="L16" s="619" t="s">
        <v>58</v>
      </c>
      <c r="M16" s="620" t="s">
        <v>58</v>
      </c>
      <c r="N16" s="187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0"/>
      <c r="AJ16" s="550"/>
      <c r="AK16" s="550"/>
      <c r="AL16" s="550"/>
      <c r="AM16" s="550"/>
    </row>
    <row r="17" spans="1:39" s="551" customFormat="1" ht="20.25" customHeight="1">
      <c r="A17" s="586" t="s">
        <v>100</v>
      </c>
      <c r="B17" s="630">
        <f>SUM(C17,D17)</f>
        <v>116706</v>
      </c>
      <c r="C17" s="631">
        <f t="shared" si="6"/>
        <v>56097</v>
      </c>
      <c r="D17" s="632">
        <f t="shared" si="6"/>
        <v>60609</v>
      </c>
      <c r="E17" s="630">
        <f t="shared" si="3"/>
        <v>44436</v>
      </c>
      <c r="F17" s="631">
        <f>SUM(F15:F16)</f>
        <v>21441</v>
      </c>
      <c r="G17" s="633">
        <f>SUM(G15:G16)</f>
        <v>22995</v>
      </c>
      <c r="H17" s="630">
        <f t="shared" si="4"/>
        <v>66494</v>
      </c>
      <c r="I17" s="631">
        <f>SUM(I15:I16)</f>
        <v>31506</v>
      </c>
      <c r="J17" s="632">
        <f>SUM(J15:J16)</f>
        <v>34988</v>
      </c>
      <c r="K17" s="630">
        <f>L17+M17</f>
        <v>5776</v>
      </c>
      <c r="L17" s="631">
        <f>SUM(L15:L16)</f>
        <v>3150</v>
      </c>
      <c r="M17" s="632">
        <f>SUM(M15:M16)</f>
        <v>2626</v>
      </c>
      <c r="N17" s="187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0"/>
      <c r="AJ17" s="550"/>
      <c r="AK17" s="550"/>
      <c r="AL17" s="550"/>
      <c r="AM17" s="550"/>
    </row>
    <row r="18" spans="2:39" s="551" customFormat="1" ht="13.5" customHeight="1">
      <c r="B18" s="608"/>
      <c r="C18" s="608"/>
      <c r="D18" s="608"/>
      <c r="E18" s="622"/>
      <c r="F18" s="622"/>
      <c r="G18" s="622"/>
      <c r="H18" s="622"/>
      <c r="I18" s="622"/>
      <c r="J18" s="622"/>
      <c r="K18" s="634"/>
      <c r="L18" s="634"/>
      <c r="M18" s="634"/>
      <c r="N18" s="187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</row>
    <row r="19" spans="1:39" s="543" customFormat="1" ht="21.75" customHeight="1">
      <c r="A19" s="543" t="s">
        <v>319</v>
      </c>
      <c r="B19" s="608"/>
      <c r="C19" s="608"/>
      <c r="D19" s="608"/>
      <c r="E19" s="608"/>
      <c r="F19" s="608"/>
      <c r="G19" s="608"/>
      <c r="H19" s="608"/>
      <c r="I19" s="608"/>
      <c r="J19" s="545"/>
      <c r="K19" s="634"/>
      <c r="L19" s="634"/>
      <c r="M19" s="634"/>
      <c r="N19" s="187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</row>
    <row r="20" spans="2:39" s="551" customFormat="1" ht="7.5" customHeight="1">
      <c r="B20" s="608"/>
      <c r="C20" s="608"/>
      <c r="D20" s="608"/>
      <c r="E20" s="626"/>
      <c r="F20" s="615"/>
      <c r="G20" s="615"/>
      <c r="H20" s="615"/>
      <c r="I20" s="615"/>
      <c r="J20" s="615"/>
      <c r="K20" s="634"/>
      <c r="L20" s="634"/>
      <c r="M20" s="634"/>
      <c r="N20" s="187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H20" s="550"/>
      <c r="AI20" s="550"/>
      <c r="AJ20" s="550"/>
      <c r="AK20" s="550"/>
      <c r="AL20" s="550"/>
      <c r="AM20" s="550"/>
    </row>
    <row r="21" spans="1:39" s="551" customFormat="1" ht="14.25" customHeight="1">
      <c r="A21" s="1141" t="s">
        <v>52</v>
      </c>
      <c r="B21" s="1243" t="s">
        <v>107</v>
      </c>
      <c r="C21" s="1244"/>
      <c r="D21" s="1245"/>
      <c r="E21" s="1243" t="s">
        <v>180</v>
      </c>
      <c r="F21" s="1244"/>
      <c r="G21" s="1245"/>
      <c r="H21" s="1240" t="s">
        <v>111</v>
      </c>
      <c r="I21" s="1241"/>
      <c r="J21" s="1241"/>
      <c r="K21" s="1241"/>
      <c r="L21" s="1241"/>
      <c r="M21" s="1242"/>
      <c r="N21" s="187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550"/>
      <c r="AM21" s="550"/>
    </row>
    <row r="22" spans="1:39" s="551" customFormat="1" ht="12.75" customHeight="1">
      <c r="A22" s="1249"/>
      <c r="B22" s="1246"/>
      <c r="C22" s="1247"/>
      <c r="D22" s="1248"/>
      <c r="E22" s="1246"/>
      <c r="F22" s="1247"/>
      <c r="G22" s="1248"/>
      <c r="H22" s="1240" t="s">
        <v>181</v>
      </c>
      <c r="I22" s="1241"/>
      <c r="J22" s="1242"/>
      <c r="K22" s="1240" t="s">
        <v>110</v>
      </c>
      <c r="L22" s="1241"/>
      <c r="M22" s="1242"/>
      <c r="N22" s="187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  <c r="AI22" s="550"/>
      <c r="AJ22" s="550"/>
      <c r="AK22" s="550"/>
      <c r="AL22" s="550"/>
      <c r="AM22" s="550"/>
    </row>
    <row r="23" spans="1:39" s="551" customFormat="1" ht="14.25" customHeight="1">
      <c r="A23" s="1142"/>
      <c r="B23" s="609" t="s">
        <v>11</v>
      </c>
      <c r="C23" s="611" t="s">
        <v>71</v>
      </c>
      <c r="D23" s="612" t="s">
        <v>72</v>
      </c>
      <c r="E23" s="609" t="s">
        <v>11</v>
      </c>
      <c r="F23" s="611" t="s">
        <v>71</v>
      </c>
      <c r="G23" s="610" t="s">
        <v>72</v>
      </c>
      <c r="H23" s="609" t="s">
        <v>11</v>
      </c>
      <c r="I23" s="611" t="s">
        <v>71</v>
      </c>
      <c r="J23" s="610" t="s">
        <v>72</v>
      </c>
      <c r="K23" s="609" t="s">
        <v>11</v>
      </c>
      <c r="L23" s="611" t="s">
        <v>71</v>
      </c>
      <c r="M23" s="610" t="s">
        <v>72</v>
      </c>
      <c r="N23" s="187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  <c r="AK23" s="550"/>
      <c r="AL23" s="550"/>
      <c r="AM23" s="550"/>
    </row>
    <row r="24" spans="1:39" s="551" customFormat="1" ht="21.75" customHeight="1">
      <c r="A24" s="566" t="s">
        <v>53</v>
      </c>
      <c r="B24" s="613">
        <f aca="true" t="shared" si="7" ref="B24:D27">E24+H24+K24</f>
        <v>35452</v>
      </c>
      <c r="C24" s="616">
        <f t="shared" si="7"/>
        <v>16758</v>
      </c>
      <c r="D24" s="615">
        <f t="shared" si="7"/>
        <v>18694</v>
      </c>
      <c r="E24" s="613">
        <f aca="true" t="shared" si="8" ref="E24:E29">F24+G24</f>
        <v>15455</v>
      </c>
      <c r="F24" s="616">
        <v>7717</v>
      </c>
      <c r="G24" s="615">
        <v>7738</v>
      </c>
      <c r="H24" s="613">
        <f aca="true" t="shared" si="9" ref="H24:H29">I24+J24</f>
        <v>18207</v>
      </c>
      <c r="I24" s="616">
        <v>8011</v>
      </c>
      <c r="J24" s="617">
        <v>10196</v>
      </c>
      <c r="K24" s="613">
        <f aca="true" t="shared" si="10" ref="K24:K29">L24+M24</f>
        <v>1790</v>
      </c>
      <c r="L24" s="616">
        <v>1030</v>
      </c>
      <c r="M24" s="617">
        <v>760</v>
      </c>
      <c r="N24" s="187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</row>
    <row r="25" spans="1:39" s="551" customFormat="1" ht="21.75" customHeight="1">
      <c r="A25" s="566" t="s">
        <v>54</v>
      </c>
      <c r="B25" s="613">
        <f t="shared" si="7"/>
        <v>29940</v>
      </c>
      <c r="C25" s="616">
        <f t="shared" si="7"/>
        <v>14592</v>
      </c>
      <c r="D25" s="615">
        <f t="shared" si="7"/>
        <v>15348</v>
      </c>
      <c r="E25" s="613">
        <f t="shared" si="8"/>
        <v>11503</v>
      </c>
      <c r="F25" s="616">
        <v>5159</v>
      </c>
      <c r="G25" s="615">
        <v>6344</v>
      </c>
      <c r="H25" s="613">
        <f t="shared" si="9"/>
        <v>16922</v>
      </c>
      <c r="I25" s="616">
        <v>8568</v>
      </c>
      <c r="J25" s="617">
        <v>8354</v>
      </c>
      <c r="K25" s="613">
        <f t="shared" si="10"/>
        <v>1515</v>
      </c>
      <c r="L25" s="616">
        <v>865</v>
      </c>
      <c r="M25" s="617">
        <v>650</v>
      </c>
      <c r="N25" s="187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550"/>
      <c r="AF25" s="550"/>
      <c r="AG25" s="550"/>
      <c r="AH25" s="550"/>
      <c r="AI25" s="550"/>
      <c r="AJ25" s="550"/>
      <c r="AK25" s="550"/>
      <c r="AL25" s="550"/>
      <c r="AM25" s="550"/>
    </row>
    <row r="26" spans="1:39" s="551" customFormat="1" ht="21.75" customHeight="1">
      <c r="A26" s="566" t="s">
        <v>55</v>
      </c>
      <c r="B26" s="613">
        <f t="shared" si="7"/>
        <v>28184</v>
      </c>
      <c r="C26" s="616">
        <f t="shared" si="7"/>
        <v>13755</v>
      </c>
      <c r="D26" s="615">
        <f t="shared" si="7"/>
        <v>14429</v>
      </c>
      <c r="E26" s="613">
        <f t="shared" si="8"/>
        <v>8299</v>
      </c>
      <c r="F26" s="616">
        <v>4357</v>
      </c>
      <c r="G26" s="615">
        <v>3942</v>
      </c>
      <c r="H26" s="613">
        <f t="shared" si="9"/>
        <v>17674</v>
      </c>
      <c r="I26" s="616">
        <v>8290</v>
      </c>
      <c r="J26" s="617">
        <v>9384</v>
      </c>
      <c r="K26" s="613">
        <f t="shared" si="10"/>
        <v>2211</v>
      </c>
      <c r="L26" s="616">
        <v>1108</v>
      </c>
      <c r="M26" s="617">
        <v>1103</v>
      </c>
      <c r="N26" s="187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</row>
    <row r="27" spans="1:39" s="551" customFormat="1" ht="21.75" customHeight="1">
      <c r="A27" s="566" t="s">
        <v>79</v>
      </c>
      <c r="B27" s="613">
        <f t="shared" si="7"/>
        <v>19405</v>
      </c>
      <c r="C27" s="616">
        <f t="shared" si="7"/>
        <v>9279</v>
      </c>
      <c r="D27" s="615">
        <f t="shared" si="7"/>
        <v>10126</v>
      </c>
      <c r="E27" s="613">
        <f t="shared" si="8"/>
        <v>9179</v>
      </c>
      <c r="F27" s="616">
        <v>4208</v>
      </c>
      <c r="G27" s="615">
        <v>4971</v>
      </c>
      <c r="H27" s="613">
        <f t="shared" si="9"/>
        <v>9966</v>
      </c>
      <c r="I27" s="616">
        <v>4924</v>
      </c>
      <c r="J27" s="617">
        <v>5042</v>
      </c>
      <c r="K27" s="613">
        <f t="shared" si="10"/>
        <v>260</v>
      </c>
      <c r="L27" s="616">
        <v>147</v>
      </c>
      <c r="M27" s="617">
        <v>113</v>
      </c>
      <c r="N27" s="187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  <c r="AM27" s="550"/>
    </row>
    <row r="28" spans="1:39" s="551" customFormat="1" ht="21.75" customHeight="1">
      <c r="A28" s="566" t="s">
        <v>57</v>
      </c>
      <c r="B28" s="613">
        <f>SUM(E28,H28,K28)</f>
        <v>3725</v>
      </c>
      <c r="C28" s="616">
        <f>SUM(F28,I28,L28)</f>
        <v>1713</v>
      </c>
      <c r="D28" s="615">
        <f>SUM(G28,J28,M28)</f>
        <v>2012</v>
      </c>
      <c r="E28" s="627" t="s">
        <v>58</v>
      </c>
      <c r="F28" s="628" t="s">
        <v>58</v>
      </c>
      <c r="G28" s="618" t="s">
        <v>58</v>
      </c>
      <c r="H28" s="613">
        <f t="shared" si="9"/>
        <v>3725</v>
      </c>
      <c r="I28" s="616">
        <v>1713</v>
      </c>
      <c r="J28" s="617">
        <v>2012</v>
      </c>
      <c r="K28" s="627" t="s">
        <v>58</v>
      </c>
      <c r="L28" s="628" t="s">
        <v>58</v>
      </c>
      <c r="M28" s="635" t="s">
        <v>58</v>
      </c>
      <c r="N28" s="187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550"/>
      <c r="AJ28" s="550"/>
      <c r="AK28" s="550"/>
      <c r="AL28" s="550"/>
      <c r="AM28" s="550"/>
    </row>
    <row r="29" spans="1:39" s="551" customFormat="1" ht="21.75" customHeight="1">
      <c r="A29" s="586" t="s">
        <v>80</v>
      </c>
      <c r="B29" s="630">
        <f>E29+H29+K29</f>
        <v>116706</v>
      </c>
      <c r="C29" s="631">
        <f>F29+I29+L29</f>
        <v>56097</v>
      </c>
      <c r="D29" s="633">
        <f>G29+J29+M29</f>
        <v>60609</v>
      </c>
      <c r="E29" s="630">
        <f t="shared" si="8"/>
        <v>44436</v>
      </c>
      <c r="F29" s="631">
        <f>SUM(F24:F28)</f>
        <v>21441</v>
      </c>
      <c r="G29" s="633">
        <f>SUM(G24:G28)</f>
        <v>22995</v>
      </c>
      <c r="H29" s="630">
        <f t="shared" si="9"/>
        <v>66494</v>
      </c>
      <c r="I29" s="631">
        <f>SUM(I24:I28)</f>
        <v>31506</v>
      </c>
      <c r="J29" s="632">
        <f>SUM(J24:J28)</f>
        <v>34988</v>
      </c>
      <c r="K29" s="630">
        <f t="shared" si="10"/>
        <v>5776</v>
      </c>
      <c r="L29" s="631">
        <f>SUM(L24:L28)</f>
        <v>3150</v>
      </c>
      <c r="M29" s="632">
        <f>SUM(M24:M28)</f>
        <v>2626</v>
      </c>
      <c r="N29" s="187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0"/>
      <c r="AF29" s="550"/>
      <c r="AG29" s="550"/>
      <c r="AH29" s="550"/>
      <c r="AI29" s="550"/>
      <c r="AJ29" s="550"/>
      <c r="AK29" s="550"/>
      <c r="AL29" s="550"/>
      <c r="AM29" s="550"/>
    </row>
    <row r="30" ht="6.75" customHeight="1">
      <c r="A30" s="602"/>
    </row>
    <row r="31" spans="1:14" s="605" customFormat="1" ht="15" customHeight="1">
      <c r="A31" s="605" t="s">
        <v>299</v>
      </c>
      <c r="N31" s="184"/>
    </row>
    <row r="32" spans="1:14" s="636" customFormat="1" ht="16.5" customHeight="1">
      <c r="A32" s="1250" t="s">
        <v>344</v>
      </c>
      <c r="B32" s="1250"/>
      <c r="C32" s="1250"/>
      <c r="D32" s="1250"/>
      <c r="E32" s="1250"/>
      <c r="F32" s="1250"/>
      <c r="G32" s="1250"/>
      <c r="H32" s="1250"/>
      <c r="I32" s="1250"/>
      <c r="J32" s="1250"/>
      <c r="N32" s="184"/>
    </row>
    <row r="33" spans="1:14" s="636" customFormat="1" ht="12.75" customHeight="1">
      <c r="A33" s="637"/>
      <c r="B33" s="638"/>
      <c r="C33" s="638"/>
      <c r="D33" s="638"/>
      <c r="E33" s="638"/>
      <c r="F33" s="638"/>
      <c r="G33" s="638"/>
      <c r="H33" s="638"/>
      <c r="I33" s="638"/>
      <c r="J33" s="639"/>
      <c r="N33" s="184"/>
    </row>
  </sheetData>
  <mergeCells count="13">
    <mergeCell ref="A3:A5"/>
    <mergeCell ref="A32:J32"/>
    <mergeCell ref="H3:M3"/>
    <mergeCell ref="H4:J4"/>
    <mergeCell ref="K4:M4"/>
    <mergeCell ref="E3:G4"/>
    <mergeCell ref="B3:D4"/>
    <mergeCell ref="H21:M21"/>
    <mergeCell ref="H22:J22"/>
    <mergeCell ref="K22:M22"/>
    <mergeCell ref="B21:D22"/>
    <mergeCell ref="A21:A23"/>
    <mergeCell ref="E21:G22"/>
  </mergeCells>
  <printOptions/>
  <pageMargins left="0.24" right="0.2" top="0.5" bottom="0.1" header="0.25" footer="0.25"/>
  <pageSetup horizontalDpi="300" verticalDpi="3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/>
  <cols>
    <col min="1" max="1" width="34.28125" style="641" customWidth="1"/>
    <col min="2" max="6" width="7.140625" style="641" customWidth="1"/>
    <col min="7" max="8" width="7.28125" style="641" customWidth="1"/>
    <col min="9" max="9" width="7.7109375" style="641" customWidth="1"/>
    <col min="10" max="10" width="6.28125" style="641" customWidth="1"/>
    <col min="11" max="11" width="5.00390625" style="641" customWidth="1"/>
    <col min="12" max="16384" width="9.140625" style="641" customWidth="1"/>
  </cols>
  <sheetData>
    <row r="1" ht="24.75" customHeight="1">
      <c r="A1" s="640" t="s">
        <v>320</v>
      </c>
    </row>
    <row r="2" ht="15.75" customHeight="1">
      <c r="A2" s="642"/>
    </row>
    <row r="3" spans="1:9" s="645" customFormat="1" ht="28.5" customHeight="1">
      <c r="A3" s="1251" t="s">
        <v>35</v>
      </c>
      <c r="B3" s="643" t="s">
        <v>130</v>
      </c>
      <c r="C3" s="643"/>
      <c r="D3" s="643"/>
      <c r="E3" s="643"/>
      <c r="F3" s="643"/>
      <c r="G3" s="643"/>
      <c r="H3" s="644"/>
      <c r="I3" s="643" t="s">
        <v>182</v>
      </c>
    </row>
    <row r="4" spans="1:9" s="645" customFormat="1" ht="28.5" customHeight="1">
      <c r="A4" s="1252"/>
      <c r="B4" s="646" t="s">
        <v>116</v>
      </c>
      <c r="C4" s="647" t="s">
        <v>117</v>
      </c>
      <c r="D4" s="647" t="s">
        <v>118</v>
      </c>
      <c r="E4" s="647" t="s">
        <v>119</v>
      </c>
      <c r="F4" s="647" t="s">
        <v>120</v>
      </c>
      <c r="G4" s="648" t="s">
        <v>183</v>
      </c>
      <c r="H4" s="649" t="s">
        <v>184</v>
      </c>
      <c r="I4" s="650" t="s">
        <v>185</v>
      </c>
    </row>
    <row r="5" spans="1:9" s="645" customFormat="1" ht="31.5" customHeight="1">
      <c r="A5" s="651" t="s">
        <v>88</v>
      </c>
      <c r="B5" s="652">
        <v>2451</v>
      </c>
      <c r="C5" s="652">
        <v>2523</v>
      </c>
      <c r="D5" s="652">
        <v>2396</v>
      </c>
      <c r="E5" s="652">
        <v>2585</v>
      </c>
      <c r="F5" s="652">
        <v>2787</v>
      </c>
      <c r="G5" s="652">
        <v>1480</v>
      </c>
      <c r="H5" s="653">
        <v>1371</v>
      </c>
      <c r="I5" s="654">
        <f aca="true" t="shared" si="0" ref="I5:I16">SUM(B5:H5)</f>
        <v>15593</v>
      </c>
    </row>
    <row r="6" spans="1:9" s="645" customFormat="1" ht="31.5" customHeight="1">
      <c r="A6" s="655" t="s">
        <v>89</v>
      </c>
      <c r="B6" s="656">
        <v>1599</v>
      </c>
      <c r="C6" s="656">
        <v>1441</v>
      </c>
      <c r="D6" s="656">
        <v>1549</v>
      </c>
      <c r="E6" s="656">
        <v>1620</v>
      </c>
      <c r="F6" s="656">
        <v>1890</v>
      </c>
      <c r="G6" s="656">
        <v>839</v>
      </c>
      <c r="H6" s="657">
        <v>574</v>
      </c>
      <c r="I6" s="658">
        <f t="shared" si="0"/>
        <v>9512</v>
      </c>
    </row>
    <row r="7" spans="1:9" s="645" customFormat="1" ht="31.5" customHeight="1">
      <c r="A7" s="655" t="s">
        <v>91</v>
      </c>
      <c r="B7" s="656">
        <v>1671</v>
      </c>
      <c r="C7" s="656">
        <v>1719</v>
      </c>
      <c r="D7" s="656">
        <v>1558</v>
      </c>
      <c r="E7" s="656">
        <v>1805</v>
      </c>
      <c r="F7" s="656">
        <v>1521</v>
      </c>
      <c r="G7" s="656">
        <v>713</v>
      </c>
      <c r="H7" s="657">
        <v>762</v>
      </c>
      <c r="I7" s="658">
        <f t="shared" si="0"/>
        <v>9749</v>
      </c>
    </row>
    <row r="8" spans="1:9" s="645" customFormat="1" ht="31.5" customHeight="1">
      <c r="A8" s="655" t="s">
        <v>92</v>
      </c>
      <c r="B8" s="656">
        <v>1935</v>
      </c>
      <c r="C8" s="656">
        <v>2247</v>
      </c>
      <c r="D8" s="656">
        <v>2069</v>
      </c>
      <c r="E8" s="656">
        <v>2324</v>
      </c>
      <c r="F8" s="656">
        <v>2508</v>
      </c>
      <c r="G8" s="656">
        <v>962</v>
      </c>
      <c r="H8" s="657">
        <v>1104</v>
      </c>
      <c r="I8" s="658">
        <f t="shared" si="0"/>
        <v>13149</v>
      </c>
    </row>
    <row r="9" spans="1:9" s="645" customFormat="1" ht="31.5" customHeight="1">
      <c r="A9" s="655" t="s">
        <v>93</v>
      </c>
      <c r="B9" s="656">
        <v>1041</v>
      </c>
      <c r="C9" s="656">
        <v>1117</v>
      </c>
      <c r="D9" s="656">
        <v>1050</v>
      </c>
      <c r="E9" s="656">
        <v>1065</v>
      </c>
      <c r="F9" s="656">
        <v>1288</v>
      </c>
      <c r="G9" s="656">
        <v>613</v>
      </c>
      <c r="H9" s="657">
        <v>538</v>
      </c>
      <c r="I9" s="658">
        <f t="shared" si="0"/>
        <v>6712</v>
      </c>
    </row>
    <row r="10" spans="1:9" s="645" customFormat="1" ht="31.5" customHeight="1">
      <c r="A10" s="655" t="s">
        <v>94</v>
      </c>
      <c r="B10" s="656">
        <v>637</v>
      </c>
      <c r="C10" s="656">
        <v>806</v>
      </c>
      <c r="D10" s="656">
        <v>796</v>
      </c>
      <c r="E10" s="656">
        <v>950</v>
      </c>
      <c r="F10" s="656">
        <v>1219</v>
      </c>
      <c r="G10" s="656">
        <v>250</v>
      </c>
      <c r="H10" s="657">
        <v>288</v>
      </c>
      <c r="I10" s="658">
        <f t="shared" si="0"/>
        <v>4946</v>
      </c>
    </row>
    <row r="11" spans="1:9" s="645" customFormat="1" ht="31.5" customHeight="1">
      <c r="A11" s="655" t="s">
        <v>95</v>
      </c>
      <c r="B11" s="656">
        <v>7090</v>
      </c>
      <c r="C11" s="656">
        <v>7015</v>
      </c>
      <c r="D11" s="656">
        <v>6971</v>
      </c>
      <c r="E11" s="656">
        <v>7607</v>
      </c>
      <c r="F11" s="656">
        <v>7581</v>
      </c>
      <c r="G11" s="656">
        <v>4428</v>
      </c>
      <c r="H11" s="657">
        <v>4449</v>
      </c>
      <c r="I11" s="658">
        <f t="shared" si="0"/>
        <v>45141</v>
      </c>
    </row>
    <row r="12" spans="1:9" s="645" customFormat="1" ht="31.5" customHeight="1">
      <c r="A12" s="655" t="s">
        <v>96</v>
      </c>
      <c r="B12" s="656">
        <v>934</v>
      </c>
      <c r="C12" s="656">
        <v>827</v>
      </c>
      <c r="D12" s="656">
        <v>978</v>
      </c>
      <c r="E12" s="656">
        <v>1046</v>
      </c>
      <c r="F12" s="656">
        <v>1121</v>
      </c>
      <c r="G12" s="656">
        <v>570</v>
      </c>
      <c r="H12" s="657">
        <v>494</v>
      </c>
      <c r="I12" s="658">
        <f t="shared" si="0"/>
        <v>5970</v>
      </c>
    </row>
    <row r="13" spans="1:9" s="645" customFormat="1" ht="31.5" customHeight="1">
      <c r="A13" s="655" t="s">
        <v>97</v>
      </c>
      <c r="B13" s="656">
        <v>325</v>
      </c>
      <c r="C13" s="656">
        <v>366</v>
      </c>
      <c r="D13" s="656">
        <v>370</v>
      </c>
      <c r="E13" s="656">
        <v>530</v>
      </c>
      <c r="F13" s="656">
        <v>429</v>
      </c>
      <c r="G13" s="656">
        <v>105</v>
      </c>
      <c r="H13" s="657">
        <v>84</v>
      </c>
      <c r="I13" s="658">
        <f t="shared" si="0"/>
        <v>2209</v>
      </c>
    </row>
    <row r="14" spans="1:9" s="645" customFormat="1" ht="31.5" customHeight="1">
      <c r="A14" s="651" t="s">
        <v>98</v>
      </c>
      <c r="B14" s="652">
        <f aca="true" t="shared" si="1" ref="B14:H14">SUM(B5:B13)</f>
        <v>17683</v>
      </c>
      <c r="C14" s="652">
        <f t="shared" si="1"/>
        <v>18061</v>
      </c>
      <c r="D14" s="652">
        <f t="shared" si="1"/>
        <v>17737</v>
      </c>
      <c r="E14" s="652">
        <f t="shared" si="1"/>
        <v>19532</v>
      </c>
      <c r="F14" s="652">
        <f t="shared" si="1"/>
        <v>20344</v>
      </c>
      <c r="G14" s="652">
        <f t="shared" si="1"/>
        <v>9960</v>
      </c>
      <c r="H14" s="653">
        <f t="shared" si="1"/>
        <v>9664</v>
      </c>
      <c r="I14" s="654">
        <f t="shared" si="0"/>
        <v>112981</v>
      </c>
    </row>
    <row r="15" spans="1:9" s="645" customFormat="1" ht="31.5" customHeight="1">
      <c r="A15" s="655" t="s">
        <v>99</v>
      </c>
      <c r="B15" s="656">
        <v>645</v>
      </c>
      <c r="C15" s="656">
        <v>698</v>
      </c>
      <c r="D15" s="656">
        <v>635</v>
      </c>
      <c r="E15" s="656">
        <v>660</v>
      </c>
      <c r="F15" s="656">
        <v>652</v>
      </c>
      <c r="G15" s="656">
        <v>206</v>
      </c>
      <c r="H15" s="657">
        <v>229</v>
      </c>
      <c r="I15" s="658">
        <f t="shared" si="0"/>
        <v>3725</v>
      </c>
    </row>
    <row r="16" spans="1:9" s="645" customFormat="1" ht="31.5" customHeight="1">
      <c r="A16" s="659" t="s">
        <v>123</v>
      </c>
      <c r="B16" s="660">
        <f aca="true" t="shared" si="2" ref="B16:H16">B14+B15</f>
        <v>18328</v>
      </c>
      <c r="C16" s="660">
        <f t="shared" si="2"/>
        <v>18759</v>
      </c>
      <c r="D16" s="660">
        <f t="shared" si="2"/>
        <v>18372</v>
      </c>
      <c r="E16" s="660">
        <f t="shared" si="2"/>
        <v>20192</v>
      </c>
      <c r="F16" s="660">
        <f t="shared" si="2"/>
        <v>20996</v>
      </c>
      <c r="G16" s="660">
        <f t="shared" si="2"/>
        <v>10166</v>
      </c>
      <c r="H16" s="661">
        <f t="shared" si="2"/>
        <v>9893</v>
      </c>
      <c r="I16" s="662">
        <f t="shared" si="0"/>
        <v>116706</v>
      </c>
    </row>
    <row r="17" s="645" customFormat="1" ht="16.5" customHeight="1">
      <c r="A17" s="645" t="s">
        <v>131</v>
      </c>
    </row>
    <row r="18" s="645" customFormat="1" ht="24" customHeight="1">
      <c r="A18" s="640" t="s">
        <v>321</v>
      </c>
    </row>
    <row r="19" s="645" customFormat="1" ht="16.5" customHeight="1"/>
    <row r="20" spans="1:9" s="645" customFormat="1" ht="28.5" customHeight="1">
      <c r="A20" s="1251" t="s">
        <v>52</v>
      </c>
      <c r="B20" s="663" t="s">
        <v>130</v>
      </c>
      <c r="C20" s="664"/>
      <c r="D20" s="663"/>
      <c r="E20" s="664"/>
      <c r="F20" s="663"/>
      <c r="G20" s="664"/>
      <c r="H20" s="665"/>
      <c r="I20" s="643" t="s">
        <v>182</v>
      </c>
    </row>
    <row r="21" spans="1:9" s="645" customFormat="1" ht="28.5" customHeight="1">
      <c r="A21" s="1252"/>
      <c r="B21" s="646" t="s">
        <v>116</v>
      </c>
      <c r="C21" s="647" t="s">
        <v>117</v>
      </c>
      <c r="D21" s="647" t="s">
        <v>118</v>
      </c>
      <c r="E21" s="647" t="s">
        <v>119</v>
      </c>
      <c r="F21" s="647" t="s">
        <v>120</v>
      </c>
      <c r="G21" s="648" t="s">
        <v>183</v>
      </c>
      <c r="H21" s="649" t="s">
        <v>184</v>
      </c>
      <c r="I21" s="650" t="s">
        <v>185</v>
      </c>
    </row>
    <row r="22" spans="1:9" s="645" customFormat="1" ht="32.25" customHeight="1">
      <c r="A22" s="655" t="s">
        <v>53</v>
      </c>
      <c r="B22" s="652">
        <v>5802</v>
      </c>
      <c r="C22" s="652">
        <v>5771</v>
      </c>
      <c r="D22" s="652">
        <v>5595</v>
      </c>
      <c r="E22" s="652">
        <v>6095</v>
      </c>
      <c r="F22" s="652">
        <v>6326</v>
      </c>
      <c r="G22" s="652">
        <v>3111</v>
      </c>
      <c r="H22" s="653">
        <v>2752</v>
      </c>
      <c r="I22" s="654">
        <f>SUM(B22:H22)</f>
        <v>35452</v>
      </c>
    </row>
    <row r="23" spans="1:9" s="645" customFormat="1" ht="32.25" customHeight="1">
      <c r="A23" s="655" t="s">
        <v>54</v>
      </c>
      <c r="B23" s="666">
        <v>4621</v>
      </c>
      <c r="C23" s="667">
        <v>4552</v>
      </c>
      <c r="D23" s="667">
        <v>4623</v>
      </c>
      <c r="E23" s="667">
        <v>5063</v>
      </c>
      <c r="F23" s="667">
        <v>5455</v>
      </c>
      <c r="G23" s="667">
        <v>2738</v>
      </c>
      <c r="H23" s="668">
        <v>2888</v>
      </c>
      <c r="I23" s="658">
        <f>SUM(B23:H23)</f>
        <v>29940</v>
      </c>
    </row>
    <row r="24" spans="1:9" s="645" customFormat="1" ht="32.25" customHeight="1">
      <c r="A24" s="655" t="s">
        <v>55</v>
      </c>
      <c r="B24" s="656">
        <v>4051</v>
      </c>
      <c r="C24" s="656">
        <v>4346</v>
      </c>
      <c r="D24" s="656">
        <v>4265</v>
      </c>
      <c r="E24" s="656">
        <v>4773</v>
      </c>
      <c r="F24" s="656">
        <v>5346</v>
      </c>
      <c r="G24" s="656">
        <v>2819</v>
      </c>
      <c r="H24" s="657">
        <v>2584</v>
      </c>
      <c r="I24" s="658">
        <f>SUM(B24:H24)</f>
        <v>28184</v>
      </c>
    </row>
    <row r="25" spans="1:9" s="645" customFormat="1" ht="32.25" customHeight="1">
      <c r="A25" s="655" t="s">
        <v>79</v>
      </c>
      <c r="B25" s="666">
        <v>3209</v>
      </c>
      <c r="C25" s="667">
        <v>3392</v>
      </c>
      <c r="D25" s="667">
        <v>3254</v>
      </c>
      <c r="E25" s="667">
        <v>3601</v>
      </c>
      <c r="F25" s="667">
        <v>3217</v>
      </c>
      <c r="G25" s="667">
        <v>1292</v>
      </c>
      <c r="H25" s="668">
        <v>1440</v>
      </c>
      <c r="I25" s="658">
        <f>SUM(B25:H25)</f>
        <v>19405</v>
      </c>
    </row>
    <row r="26" spans="1:9" s="645" customFormat="1" ht="32.25" customHeight="1">
      <c r="A26" s="655" t="s">
        <v>57</v>
      </c>
      <c r="B26" s="656">
        <v>645</v>
      </c>
      <c r="C26" s="656">
        <v>698</v>
      </c>
      <c r="D26" s="656">
        <v>635</v>
      </c>
      <c r="E26" s="656">
        <v>660</v>
      </c>
      <c r="F26" s="656">
        <v>652</v>
      </c>
      <c r="G26" s="656">
        <v>206</v>
      </c>
      <c r="H26" s="657">
        <v>229</v>
      </c>
      <c r="I26" s="658">
        <f>SUM(B26:H26)</f>
        <v>3725</v>
      </c>
    </row>
    <row r="27" spans="1:9" s="645" customFormat="1" ht="32.25" customHeight="1">
      <c r="A27" s="659" t="s">
        <v>105</v>
      </c>
      <c r="B27" s="660">
        <f aca="true" t="shared" si="3" ref="B27:I27">SUM(B22:B26)</f>
        <v>18328</v>
      </c>
      <c r="C27" s="660">
        <f t="shared" si="3"/>
        <v>18759</v>
      </c>
      <c r="D27" s="660">
        <f t="shared" si="3"/>
        <v>18372</v>
      </c>
      <c r="E27" s="660">
        <f t="shared" si="3"/>
        <v>20192</v>
      </c>
      <c r="F27" s="660">
        <f t="shared" si="3"/>
        <v>20996</v>
      </c>
      <c r="G27" s="660">
        <f t="shared" si="3"/>
        <v>10166</v>
      </c>
      <c r="H27" s="661">
        <f t="shared" si="3"/>
        <v>9893</v>
      </c>
      <c r="I27" s="662">
        <f t="shared" si="3"/>
        <v>116706</v>
      </c>
    </row>
  </sheetData>
  <mergeCells count="2">
    <mergeCell ref="A20:A21"/>
    <mergeCell ref="A3:A4"/>
  </mergeCells>
  <printOptions/>
  <pageMargins left="0.7" right="0.27" top="0.7" bottom="0.3" header="0.38" footer="0.25"/>
  <pageSetup horizontalDpi="600" verticalDpi="600" orientation="portrait" paperSize="9" r:id="rId1"/>
  <headerFooter alignWithMargins="0">
    <oddHeader xml:space="preserve">&amp;C&amp;"Times New Roman,Regular" - 20 -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2" sqref="B2"/>
    </sheetView>
  </sheetViews>
  <sheetFormatPr defaultColWidth="9.140625" defaultRowHeight="12.75"/>
  <cols>
    <col min="1" max="1" width="2.00390625" style="670" customWidth="1"/>
    <col min="2" max="2" width="3.28125" style="670" customWidth="1"/>
    <col min="3" max="3" width="7.7109375" style="670" customWidth="1"/>
    <col min="4" max="12" width="8.57421875" style="670" customWidth="1"/>
    <col min="13" max="13" width="4.421875" style="670" customWidth="1"/>
    <col min="14" max="16384" width="9.140625" style="670" customWidth="1"/>
  </cols>
  <sheetData>
    <row r="1" ht="20.25" customHeight="1">
      <c r="A1" s="669" t="s">
        <v>322</v>
      </c>
    </row>
    <row r="2" ht="11.25" customHeight="1"/>
    <row r="3" spans="1:12" ht="20.25" customHeight="1">
      <c r="A3" s="1256" t="s">
        <v>130</v>
      </c>
      <c r="B3" s="1257"/>
      <c r="C3" s="1258"/>
      <c r="D3" s="671">
        <v>2005</v>
      </c>
      <c r="E3" s="671"/>
      <c r="F3" s="672"/>
      <c r="G3" s="671">
        <v>2006</v>
      </c>
      <c r="H3" s="671"/>
      <c r="I3" s="672"/>
      <c r="J3" s="1262">
        <v>2007</v>
      </c>
      <c r="K3" s="1263"/>
      <c r="L3" s="1264"/>
    </row>
    <row r="4" spans="1:12" ht="20.25" customHeight="1">
      <c r="A4" s="1259"/>
      <c r="B4" s="1260"/>
      <c r="C4" s="1261"/>
      <c r="D4" s="673" t="s">
        <v>11</v>
      </c>
      <c r="E4" s="674" t="s">
        <v>71</v>
      </c>
      <c r="F4" s="675" t="s">
        <v>72</v>
      </c>
      <c r="G4" s="673" t="s">
        <v>11</v>
      </c>
      <c r="H4" s="674" t="s">
        <v>71</v>
      </c>
      <c r="I4" s="675" t="s">
        <v>72</v>
      </c>
      <c r="J4" s="673" t="s">
        <v>11</v>
      </c>
      <c r="K4" s="674" t="s">
        <v>71</v>
      </c>
      <c r="L4" s="675" t="s">
        <v>72</v>
      </c>
    </row>
    <row r="5" spans="1:12" ht="20.25" customHeight="1">
      <c r="A5" s="1253" t="s">
        <v>78</v>
      </c>
      <c r="B5" s="1254"/>
      <c r="C5" s="1254"/>
      <c r="D5" s="1254"/>
      <c r="E5" s="1254"/>
      <c r="F5" s="1254"/>
      <c r="G5" s="1254"/>
      <c r="H5" s="1254"/>
      <c r="I5" s="1254"/>
      <c r="J5" s="1254"/>
      <c r="K5" s="1254"/>
      <c r="L5" s="1255"/>
    </row>
    <row r="6" spans="1:12" ht="26.25" customHeight="1">
      <c r="A6" s="676" t="s">
        <v>131</v>
      </c>
      <c r="B6" s="677" t="s">
        <v>186</v>
      </c>
      <c r="C6" s="678"/>
      <c r="D6" s="679">
        <v>17986</v>
      </c>
      <c r="E6" s="679">
        <f aca="true" t="shared" si="0" ref="E6:E12">D6-F6</f>
        <v>8686</v>
      </c>
      <c r="F6" s="680">
        <v>9300</v>
      </c>
      <c r="G6" s="679">
        <v>18517</v>
      </c>
      <c r="H6" s="679">
        <f aca="true" t="shared" si="1" ref="H6:H12">G6-I6</f>
        <v>8948</v>
      </c>
      <c r="I6" s="680">
        <v>9569</v>
      </c>
      <c r="J6" s="679">
        <v>18328</v>
      </c>
      <c r="K6" s="679">
        <f aca="true" t="shared" si="2" ref="K6:K12">J6-L6</f>
        <v>8806</v>
      </c>
      <c r="L6" s="680">
        <v>9522</v>
      </c>
    </row>
    <row r="7" spans="1:12" ht="26.25" customHeight="1">
      <c r="A7" s="681"/>
      <c r="B7" s="682" t="s">
        <v>187</v>
      </c>
      <c r="C7" s="683"/>
      <c r="D7" s="684">
        <v>18554</v>
      </c>
      <c r="E7" s="684">
        <f t="shared" si="0"/>
        <v>8873</v>
      </c>
      <c r="F7" s="685">
        <v>9681</v>
      </c>
      <c r="G7" s="684">
        <v>18186</v>
      </c>
      <c r="H7" s="684">
        <f t="shared" si="1"/>
        <v>8719</v>
      </c>
      <c r="I7" s="685">
        <v>9467</v>
      </c>
      <c r="J7" s="684">
        <v>18759</v>
      </c>
      <c r="K7" s="684">
        <f t="shared" si="2"/>
        <v>9074</v>
      </c>
      <c r="L7" s="685">
        <v>9685</v>
      </c>
    </row>
    <row r="8" spans="1:12" ht="26.25" customHeight="1">
      <c r="A8" s="681"/>
      <c r="B8" s="682" t="s">
        <v>118</v>
      </c>
      <c r="C8" s="683"/>
      <c r="D8" s="684">
        <v>18993</v>
      </c>
      <c r="E8" s="684">
        <f t="shared" si="0"/>
        <v>9206</v>
      </c>
      <c r="F8" s="685">
        <v>9787</v>
      </c>
      <c r="G8" s="684">
        <v>18802</v>
      </c>
      <c r="H8" s="684">
        <f t="shared" si="1"/>
        <v>8960</v>
      </c>
      <c r="I8" s="685">
        <v>9842</v>
      </c>
      <c r="J8" s="684">
        <v>18372</v>
      </c>
      <c r="K8" s="684">
        <f t="shared" si="2"/>
        <v>8959</v>
      </c>
      <c r="L8" s="685">
        <v>9413</v>
      </c>
    </row>
    <row r="9" spans="1:12" ht="26.25" customHeight="1">
      <c r="A9" s="681"/>
      <c r="B9" s="682" t="s">
        <v>119</v>
      </c>
      <c r="C9" s="683"/>
      <c r="D9" s="684">
        <v>18851</v>
      </c>
      <c r="E9" s="684">
        <f t="shared" si="0"/>
        <v>9089</v>
      </c>
      <c r="F9" s="685">
        <v>9762</v>
      </c>
      <c r="G9" s="684">
        <v>20224</v>
      </c>
      <c r="H9" s="684">
        <f t="shared" si="1"/>
        <v>9915</v>
      </c>
      <c r="I9" s="685">
        <v>10309</v>
      </c>
      <c r="J9" s="684">
        <v>20192</v>
      </c>
      <c r="K9" s="684">
        <f t="shared" si="2"/>
        <v>9655</v>
      </c>
      <c r="L9" s="685">
        <v>10537</v>
      </c>
    </row>
    <row r="10" spans="1:12" ht="26.25" customHeight="1">
      <c r="A10" s="681"/>
      <c r="B10" s="682" t="s">
        <v>188</v>
      </c>
      <c r="C10" s="683"/>
      <c r="D10" s="684">
        <v>18725</v>
      </c>
      <c r="E10" s="684">
        <f t="shared" si="0"/>
        <v>9068</v>
      </c>
      <c r="F10" s="685">
        <v>9657</v>
      </c>
      <c r="G10" s="684">
        <v>19927</v>
      </c>
      <c r="H10" s="684">
        <f t="shared" si="1"/>
        <v>9650</v>
      </c>
      <c r="I10" s="685">
        <v>10277</v>
      </c>
      <c r="J10" s="684">
        <v>20996</v>
      </c>
      <c r="K10" s="684">
        <f t="shared" si="2"/>
        <v>10209</v>
      </c>
      <c r="L10" s="685">
        <v>10787</v>
      </c>
    </row>
    <row r="11" spans="1:12" ht="26.25" customHeight="1">
      <c r="A11" s="681"/>
      <c r="B11" s="682" t="s">
        <v>121</v>
      </c>
      <c r="C11" s="686" t="s">
        <v>189</v>
      </c>
      <c r="D11" s="684">
        <v>8795</v>
      </c>
      <c r="E11" s="684">
        <f t="shared" si="0"/>
        <v>4072</v>
      </c>
      <c r="F11" s="685">
        <v>4723</v>
      </c>
      <c r="G11" s="684">
        <v>9540</v>
      </c>
      <c r="H11" s="684">
        <f t="shared" si="1"/>
        <v>4398</v>
      </c>
      <c r="I11" s="685">
        <v>5142</v>
      </c>
      <c r="J11" s="684">
        <v>10166</v>
      </c>
      <c r="K11" s="684">
        <f t="shared" si="2"/>
        <v>4709</v>
      </c>
      <c r="L11" s="685">
        <v>5457</v>
      </c>
    </row>
    <row r="12" spans="1:12" ht="26.25" customHeight="1">
      <c r="A12" s="687"/>
      <c r="B12" s="682" t="s">
        <v>190</v>
      </c>
      <c r="C12" s="688" t="s">
        <v>191</v>
      </c>
      <c r="D12" s="684">
        <v>8383</v>
      </c>
      <c r="E12" s="684">
        <f t="shared" si="0"/>
        <v>3994</v>
      </c>
      <c r="F12" s="685">
        <v>4389</v>
      </c>
      <c r="G12" s="684">
        <v>9461</v>
      </c>
      <c r="H12" s="684">
        <f t="shared" si="1"/>
        <v>4546</v>
      </c>
      <c r="I12" s="685">
        <v>4915</v>
      </c>
      <c r="J12" s="684">
        <v>9893</v>
      </c>
      <c r="K12" s="684">
        <f t="shared" si="2"/>
        <v>4685</v>
      </c>
      <c r="L12" s="685">
        <v>5208</v>
      </c>
    </row>
    <row r="13" spans="1:12" ht="26.25" customHeight="1">
      <c r="A13" s="689" t="s">
        <v>11</v>
      </c>
      <c r="B13" s="690"/>
      <c r="C13" s="691"/>
      <c r="D13" s="692">
        <f aca="true" t="shared" si="3" ref="D13:L13">SUM(D6:D12)</f>
        <v>110287</v>
      </c>
      <c r="E13" s="693">
        <f t="shared" si="3"/>
        <v>52988</v>
      </c>
      <c r="F13" s="694">
        <f t="shared" si="3"/>
        <v>57299</v>
      </c>
      <c r="G13" s="692">
        <f t="shared" si="3"/>
        <v>114657</v>
      </c>
      <c r="H13" s="693">
        <f t="shared" si="3"/>
        <v>55136</v>
      </c>
      <c r="I13" s="694">
        <f t="shared" si="3"/>
        <v>59521</v>
      </c>
      <c r="J13" s="692">
        <f t="shared" si="3"/>
        <v>116706</v>
      </c>
      <c r="K13" s="693">
        <f t="shared" si="3"/>
        <v>56097</v>
      </c>
      <c r="L13" s="694">
        <f t="shared" si="3"/>
        <v>60609</v>
      </c>
    </row>
    <row r="14" spans="1:12" ht="26.25" customHeight="1">
      <c r="A14" s="1253" t="s">
        <v>76</v>
      </c>
      <c r="B14" s="1254"/>
      <c r="C14" s="1254"/>
      <c r="D14" s="1254"/>
      <c r="E14" s="1254"/>
      <c r="F14" s="1254"/>
      <c r="G14" s="1254"/>
      <c r="H14" s="1254"/>
      <c r="I14" s="1254"/>
      <c r="J14" s="1254"/>
      <c r="K14" s="1254"/>
      <c r="L14" s="1255"/>
    </row>
    <row r="15" spans="1:12" ht="26.25" customHeight="1">
      <c r="A15" s="676" t="s">
        <v>131</v>
      </c>
      <c r="B15" s="677" t="s">
        <v>186</v>
      </c>
      <c r="C15" s="678"/>
      <c r="D15" s="679">
        <v>17415</v>
      </c>
      <c r="E15" s="679">
        <f>D15-F15</f>
        <v>8387</v>
      </c>
      <c r="F15" s="685">
        <v>9028</v>
      </c>
      <c r="G15" s="679">
        <v>17851</v>
      </c>
      <c r="H15" s="679">
        <f>G15-I15</f>
        <v>8632</v>
      </c>
      <c r="I15" s="685">
        <v>9219</v>
      </c>
      <c r="J15" s="679">
        <v>17683</v>
      </c>
      <c r="K15" s="679">
        <f aca="true" t="shared" si="4" ref="K15:K21">J15-L15</f>
        <v>8522</v>
      </c>
      <c r="L15" s="685">
        <v>9161</v>
      </c>
    </row>
    <row r="16" spans="1:12" ht="26.25" customHeight="1">
      <c r="A16" s="681"/>
      <c r="B16" s="682" t="s">
        <v>187</v>
      </c>
      <c r="C16" s="683"/>
      <c r="D16" s="684">
        <v>17921</v>
      </c>
      <c r="E16" s="695">
        <f aca="true" t="shared" si="5" ref="E16:E21">D16-F16</f>
        <v>8596</v>
      </c>
      <c r="F16" s="685">
        <v>9325</v>
      </c>
      <c r="G16" s="684">
        <v>17579</v>
      </c>
      <c r="H16" s="695">
        <f aca="true" t="shared" si="6" ref="H16:H21">G16-I16</f>
        <v>8411</v>
      </c>
      <c r="I16" s="685">
        <v>9168</v>
      </c>
      <c r="J16" s="684">
        <v>18061</v>
      </c>
      <c r="K16" s="695">
        <f t="shared" si="4"/>
        <v>8728</v>
      </c>
      <c r="L16" s="685">
        <v>9333</v>
      </c>
    </row>
    <row r="17" spans="1:12" ht="26.25" customHeight="1">
      <c r="A17" s="681"/>
      <c r="B17" s="682" t="s">
        <v>118</v>
      </c>
      <c r="C17" s="683"/>
      <c r="D17" s="684">
        <v>18309</v>
      </c>
      <c r="E17" s="684">
        <f t="shared" si="5"/>
        <v>8889</v>
      </c>
      <c r="F17" s="685">
        <v>9420</v>
      </c>
      <c r="G17" s="684">
        <v>18134</v>
      </c>
      <c r="H17" s="684">
        <f t="shared" si="6"/>
        <v>8667</v>
      </c>
      <c r="I17" s="685">
        <v>9467</v>
      </c>
      <c r="J17" s="684">
        <v>17737</v>
      </c>
      <c r="K17" s="684">
        <f t="shared" si="4"/>
        <v>8652</v>
      </c>
      <c r="L17" s="685">
        <v>9085</v>
      </c>
    </row>
    <row r="18" spans="1:12" ht="26.25" customHeight="1">
      <c r="A18" s="681"/>
      <c r="B18" s="682" t="s">
        <v>119</v>
      </c>
      <c r="C18" s="683"/>
      <c r="D18" s="684">
        <v>18239</v>
      </c>
      <c r="E18" s="695">
        <f t="shared" si="5"/>
        <v>8807</v>
      </c>
      <c r="F18" s="685">
        <v>9432</v>
      </c>
      <c r="G18" s="684">
        <v>19576</v>
      </c>
      <c r="H18" s="695">
        <f t="shared" si="6"/>
        <v>9614</v>
      </c>
      <c r="I18" s="685">
        <v>9962</v>
      </c>
      <c r="J18" s="684">
        <v>19532</v>
      </c>
      <c r="K18" s="695">
        <f t="shared" si="4"/>
        <v>9369</v>
      </c>
      <c r="L18" s="685">
        <v>10163</v>
      </c>
    </row>
    <row r="19" spans="1:12" ht="26.25" customHeight="1">
      <c r="A19" s="681"/>
      <c r="B19" s="682" t="s">
        <v>188</v>
      </c>
      <c r="C19" s="683"/>
      <c r="D19" s="684">
        <v>18091</v>
      </c>
      <c r="E19" s="684">
        <f t="shared" si="5"/>
        <v>8773</v>
      </c>
      <c r="F19" s="685">
        <v>9318</v>
      </c>
      <c r="G19" s="684">
        <v>19270</v>
      </c>
      <c r="H19" s="684">
        <f t="shared" si="6"/>
        <v>9352</v>
      </c>
      <c r="I19" s="685">
        <v>9918</v>
      </c>
      <c r="J19" s="684">
        <v>20344</v>
      </c>
      <c r="K19" s="684">
        <f t="shared" si="4"/>
        <v>9913</v>
      </c>
      <c r="L19" s="685">
        <v>10431</v>
      </c>
    </row>
    <row r="20" spans="1:12" ht="26.25" customHeight="1">
      <c r="A20" s="681"/>
      <c r="B20" s="682" t="s">
        <v>121</v>
      </c>
      <c r="C20" s="686" t="s">
        <v>189</v>
      </c>
      <c r="D20" s="684">
        <v>8623</v>
      </c>
      <c r="E20" s="695">
        <f t="shared" si="5"/>
        <v>3998</v>
      </c>
      <c r="F20" s="685">
        <v>4625</v>
      </c>
      <c r="G20" s="684">
        <v>9347</v>
      </c>
      <c r="H20" s="695">
        <f t="shared" si="6"/>
        <v>4309</v>
      </c>
      <c r="I20" s="685">
        <v>5038</v>
      </c>
      <c r="J20" s="684">
        <v>9960</v>
      </c>
      <c r="K20" s="695">
        <f t="shared" si="4"/>
        <v>4615</v>
      </c>
      <c r="L20" s="685">
        <v>5345</v>
      </c>
    </row>
    <row r="21" spans="1:12" ht="26.25" customHeight="1">
      <c r="A21" s="687"/>
      <c r="B21" s="682" t="s">
        <v>190</v>
      </c>
      <c r="C21" s="688" t="s">
        <v>191</v>
      </c>
      <c r="D21" s="684">
        <v>8207</v>
      </c>
      <c r="E21" s="684">
        <f t="shared" si="5"/>
        <v>3913</v>
      </c>
      <c r="F21" s="685">
        <v>4294</v>
      </c>
      <c r="G21" s="684">
        <v>9270</v>
      </c>
      <c r="H21" s="684">
        <f t="shared" si="6"/>
        <v>4466</v>
      </c>
      <c r="I21" s="685">
        <v>4804</v>
      </c>
      <c r="J21" s="684">
        <v>9664</v>
      </c>
      <c r="K21" s="684">
        <f t="shared" si="4"/>
        <v>4585</v>
      </c>
      <c r="L21" s="685">
        <v>5079</v>
      </c>
    </row>
    <row r="22" spans="1:12" ht="26.25" customHeight="1">
      <c r="A22" s="689" t="s">
        <v>11</v>
      </c>
      <c r="B22" s="696"/>
      <c r="C22" s="691"/>
      <c r="D22" s="697">
        <f aca="true" t="shared" si="7" ref="D22:L22">SUM(D15:D21)</f>
        <v>106805</v>
      </c>
      <c r="E22" s="693">
        <f t="shared" si="7"/>
        <v>51363</v>
      </c>
      <c r="F22" s="694">
        <f t="shared" si="7"/>
        <v>55442</v>
      </c>
      <c r="G22" s="692">
        <f t="shared" si="7"/>
        <v>111027</v>
      </c>
      <c r="H22" s="692">
        <f t="shared" si="7"/>
        <v>53451</v>
      </c>
      <c r="I22" s="698">
        <f t="shared" si="7"/>
        <v>57576</v>
      </c>
      <c r="J22" s="692">
        <f>SUM(J15:J21)</f>
        <v>112981</v>
      </c>
      <c r="K22" s="692">
        <f t="shared" si="7"/>
        <v>54384</v>
      </c>
      <c r="L22" s="698">
        <f t="shared" si="7"/>
        <v>58597</v>
      </c>
    </row>
    <row r="23" spans="1:12" ht="26.25" customHeight="1">
      <c r="A23" s="1253" t="s">
        <v>77</v>
      </c>
      <c r="B23" s="1254"/>
      <c r="C23" s="1254"/>
      <c r="D23" s="1254"/>
      <c r="E23" s="1254"/>
      <c r="F23" s="1254"/>
      <c r="G23" s="1254"/>
      <c r="H23" s="1254"/>
      <c r="I23" s="1254"/>
      <c r="J23" s="1254"/>
      <c r="K23" s="1254"/>
      <c r="L23" s="1255"/>
    </row>
    <row r="24" spans="1:12" ht="26.25" customHeight="1">
      <c r="A24" s="676" t="s">
        <v>131</v>
      </c>
      <c r="B24" s="677" t="s">
        <v>186</v>
      </c>
      <c r="C24" s="678"/>
      <c r="D24" s="699">
        <f>D6-D15</f>
        <v>571</v>
      </c>
      <c r="E24" s="700">
        <f>E6-E15</f>
        <v>299</v>
      </c>
      <c r="F24" s="701">
        <f>F6-F15</f>
        <v>272</v>
      </c>
      <c r="G24" s="679">
        <f>G6-G15</f>
        <v>666</v>
      </c>
      <c r="H24" s="684">
        <f aca="true" t="shared" si="8" ref="H24:H30">G24-I24</f>
        <v>316</v>
      </c>
      <c r="I24" s="680">
        <f aca="true" t="shared" si="9" ref="I24:I30">I6-I15</f>
        <v>350</v>
      </c>
      <c r="J24" s="679">
        <f aca="true" t="shared" si="10" ref="J24:J30">J6-J15</f>
        <v>645</v>
      </c>
      <c r="K24" s="684">
        <f aca="true" t="shared" si="11" ref="K24:K30">J24-L24</f>
        <v>284</v>
      </c>
      <c r="L24" s="680">
        <f aca="true" t="shared" si="12" ref="L24:L30">L6-L15</f>
        <v>361</v>
      </c>
    </row>
    <row r="25" spans="1:12" ht="26.25" customHeight="1">
      <c r="A25" s="681"/>
      <c r="B25" s="682" t="s">
        <v>187</v>
      </c>
      <c r="C25" s="683"/>
      <c r="D25" s="702">
        <f aca="true" t="shared" si="13" ref="D25:G30">D7-D16</f>
        <v>633</v>
      </c>
      <c r="E25" s="695">
        <f t="shared" si="13"/>
        <v>277</v>
      </c>
      <c r="F25" s="703">
        <f t="shared" si="13"/>
        <v>356</v>
      </c>
      <c r="G25" s="684">
        <f t="shared" si="13"/>
        <v>607</v>
      </c>
      <c r="H25" s="684">
        <f t="shared" si="8"/>
        <v>308</v>
      </c>
      <c r="I25" s="685">
        <f t="shared" si="9"/>
        <v>299</v>
      </c>
      <c r="J25" s="684">
        <f t="shared" si="10"/>
        <v>698</v>
      </c>
      <c r="K25" s="684">
        <f t="shared" si="11"/>
        <v>346</v>
      </c>
      <c r="L25" s="685">
        <f t="shared" si="12"/>
        <v>352</v>
      </c>
    </row>
    <row r="26" spans="1:12" ht="26.25" customHeight="1">
      <c r="A26" s="681"/>
      <c r="B26" s="682" t="s">
        <v>118</v>
      </c>
      <c r="C26" s="683"/>
      <c r="D26" s="702">
        <f aca="true" t="shared" si="14" ref="D26:E31">D8-D17</f>
        <v>684</v>
      </c>
      <c r="E26" s="695">
        <f t="shared" si="14"/>
        <v>317</v>
      </c>
      <c r="F26" s="703">
        <f t="shared" si="13"/>
        <v>367</v>
      </c>
      <c r="G26" s="684">
        <f t="shared" si="13"/>
        <v>668</v>
      </c>
      <c r="H26" s="684">
        <f t="shared" si="8"/>
        <v>293</v>
      </c>
      <c r="I26" s="685">
        <f t="shared" si="9"/>
        <v>375</v>
      </c>
      <c r="J26" s="684">
        <f t="shared" si="10"/>
        <v>635</v>
      </c>
      <c r="K26" s="684">
        <f t="shared" si="11"/>
        <v>307</v>
      </c>
      <c r="L26" s="685">
        <f t="shared" si="12"/>
        <v>328</v>
      </c>
    </row>
    <row r="27" spans="1:12" ht="26.25" customHeight="1">
      <c r="A27" s="681"/>
      <c r="B27" s="682" t="s">
        <v>119</v>
      </c>
      <c r="C27" s="683"/>
      <c r="D27" s="702">
        <f t="shared" si="14"/>
        <v>612</v>
      </c>
      <c r="E27" s="695">
        <f t="shared" si="14"/>
        <v>282</v>
      </c>
      <c r="F27" s="703">
        <f t="shared" si="13"/>
        <v>330</v>
      </c>
      <c r="G27" s="684">
        <f t="shared" si="13"/>
        <v>648</v>
      </c>
      <c r="H27" s="684">
        <f t="shared" si="8"/>
        <v>301</v>
      </c>
      <c r="I27" s="685">
        <f t="shared" si="9"/>
        <v>347</v>
      </c>
      <c r="J27" s="684">
        <f t="shared" si="10"/>
        <v>660</v>
      </c>
      <c r="K27" s="684">
        <f t="shared" si="11"/>
        <v>286</v>
      </c>
      <c r="L27" s="685">
        <f t="shared" si="12"/>
        <v>374</v>
      </c>
    </row>
    <row r="28" spans="1:12" ht="26.25" customHeight="1">
      <c r="A28" s="681"/>
      <c r="B28" s="682" t="s">
        <v>188</v>
      </c>
      <c r="C28" s="683"/>
      <c r="D28" s="702">
        <f t="shared" si="14"/>
        <v>634</v>
      </c>
      <c r="E28" s="695">
        <f t="shared" si="14"/>
        <v>295</v>
      </c>
      <c r="F28" s="703">
        <f t="shared" si="13"/>
        <v>339</v>
      </c>
      <c r="G28" s="684">
        <f t="shared" si="13"/>
        <v>657</v>
      </c>
      <c r="H28" s="684">
        <f t="shared" si="8"/>
        <v>298</v>
      </c>
      <c r="I28" s="685">
        <f t="shared" si="9"/>
        <v>359</v>
      </c>
      <c r="J28" s="684">
        <f t="shared" si="10"/>
        <v>652</v>
      </c>
      <c r="K28" s="684">
        <f t="shared" si="11"/>
        <v>296</v>
      </c>
      <c r="L28" s="685">
        <f t="shared" si="12"/>
        <v>356</v>
      </c>
    </row>
    <row r="29" spans="1:12" ht="26.25" customHeight="1">
      <c r="A29" s="681"/>
      <c r="B29" s="682" t="s">
        <v>121</v>
      </c>
      <c r="C29" s="704" t="s">
        <v>189</v>
      </c>
      <c r="D29" s="702">
        <f t="shared" si="14"/>
        <v>172</v>
      </c>
      <c r="E29" s="695">
        <f t="shared" si="14"/>
        <v>74</v>
      </c>
      <c r="F29" s="703">
        <f t="shared" si="13"/>
        <v>98</v>
      </c>
      <c r="G29" s="684">
        <f t="shared" si="13"/>
        <v>193</v>
      </c>
      <c r="H29" s="684">
        <f t="shared" si="8"/>
        <v>89</v>
      </c>
      <c r="I29" s="685">
        <f t="shared" si="9"/>
        <v>104</v>
      </c>
      <c r="J29" s="684">
        <f t="shared" si="10"/>
        <v>206</v>
      </c>
      <c r="K29" s="684">
        <f t="shared" si="11"/>
        <v>94</v>
      </c>
      <c r="L29" s="685">
        <f t="shared" si="12"/>
        <v>112</v>
      </c>
    </row>
    <row r="30" spans="1:12" ht="26.25" customHeight="1">
      <c r="A30" s="687"/>
      <c r="B30" s="682" t="s">
        <v>190</v>
      </c>
      <c r="C30" s="704" t="s">
        <v>191</v>
      </c>
      <c r="D30" s="702">
        <f t="shared" si="14"/>
        <v>176</v>
      </c>
      <c r="E30" s="695">
        <f t="shared" si="14"/>
        <v>81</v>
      </c>
      <c r="F30" s="703">
        <f t="shared" si="13"/>
        <v>95</v>
      </c>
      <c r="G30" s="684">
        <f t="shared" si="13"/>
        <v>191</v>
      </c>
      <c r="H30" s="684">
        <f t="shared" si="8"/>
        <v>80</v>
      </c>
      <c r="I30" s="685">
        <f t="shared" si="9"/>
        <v>111</v>
      </c>
      <c r="J30" s="684">
        <f t="shared" si="10"/>
        <v>229</v>
      </c>
      <c r="K30" s="684">
        <f t="shared" si="11"/>
        <v>100</v>
      </c>
      <c r="L30" s="685">
        <f t="shared" si="12"/>
        <v>129</v>
      </c>
    </row>
    <row r="31" spans="1:12" ht="26.25" customHeight="1">
      <c r="A31" s="690" t="s">
        <v>11</v>
      </c>
      <c r="B31" s="705"/>
      <c r="C31" s="691"/>
      <c r="D31" s="697">
        <f t="shared" si="14"/>
        <v>3482</v>
      </c>
      <c r="E31" s="693">
        <f t="shared" si="14"/>
        <v>1625</v>
      </c>
      <c r="F31" s="694">
        <f>F13-F22</f>
        <v>1857</v>
      </c>
      <c r="G31" s="692">
        <f aca="true" t="shared" si="15" ref="G31:L31">SUM(G24:G30)</f>
        <v>3630</v>
      </c>
      <c r="H31" s="692">
        <f t="shared" si="15"/>
        <v>1685</v>
      </c>
      <c r="I31" s="698">
        <f t="shared" si="15"/>
        <v>1945</v>
      </c>
      <c r="J31" s="692">
        <f t="shared" si="15"/>
        <v>3725</v>
      </c>
      <c r="K31" s="692">
        <f t="shared" si="15"/>
        <v>1713</v>
      </c>
      <c r="L31" s="698">
        <f t="shared" si="15"/>
        <v>2012</v>
      </c>
    </row>
    <row r="32" spans="1:12" ht="12.75">
      <c r="A32" s="706"/>
      <c r="B32" s="706"/>
      <c r="C32" s="706"/>
      <c r="D32" s="706"/>
      <c r="E32" s="706"/>
      <c r="F32" s="706"/>
      <c r="G32" s="706"/>
      <c r="H32" s="706"/>
      <c r="I32" s="706"/>
      <c r="J32" s="706"/>
      <c r="K32" s="706"/>
      <c r="L32" s="706"/>
    </row>
    <row r="33" spans="1:12" ht="12.75">
      <c r="A33" s="706"/>
      <c r="B33" s="707"/>
      <c r="C33" s="706"/>
      <c r="D33" s="706"/>
      <c r="E33" s="706"/>
      <c r="F33" s="706"/>
      <c r="G33" s="706"/>
      <c r="H33" s="706"/>
      <c r="I33" s="706"/>
      <c r="J33" s="706"/>
      <c r="K33" s="706"/>
      <c r="L33" s="706"/>
    </row>
    <row r="34" spans="1:12" ht="12.75">
      <c r="A34" s="706"/>
      <c r="B34" s="706"/>
      <c r="C34" s="706"/>
      <c r="D34" s="706"/>
      <c r="E34" s="706"/>
      <c r="F34" s="706"/>
      <c r="G34" s="706"/>
      <c r="H34" s="706"/>
      <c r="I34" s="706"/>
      <c r="J34" s="706"/>
      <c r="K34" s="706"/>
      <c r="L34" s="706"/>
    </row>
  </sheetData>
  <mergeCells count="5">
    <mergeCell ref="A23:L23"/>
    <mergeCell ref="A3:C4"/>
    <mergeCell ref="A5:L5"/>
    <mergeCell ref="A14:L14"/>
    <mergeCell ref="J3:L3"/>
  </mergeCells>
  <printOptions/>
  <pageMargins left="0.75" right="0.32" top="0.75" bottom="0.24" header="0.5" footer="0.17"/>
  <pageSetup horizontalDpi="300" verticalDpi="300" orientation="portrait" paperSize="9" r:id="rId1"/>
  <headerFooter alignWithMargins="0">
    <oddHeader>&amp;C&amp;"Times New Roman,Regular"- 21 -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7109375" style="709" customWidth="1"/>
    <col min="2" max="2" width="3.8515625" style="709" customWidth="1"/>
    <col min="3" max="3" width="7.140625" style="709" customWidth="1"/>
    <col min="4" max="11" width="8.57421875" style="709" customWidth="1"/>
    <col min="12" max="16384" width="9.140625" style="709" customWidth="1"/>
  </cols>
  <sheetData>
    <row r="1" ht="18.75" customHeight="1">
      <c r="A1" s="708" t="s">
        <v>323</v>
      </c>
    </row>
    <row r="2" ht="20.25" customHeight="1">
      <c r="A2" s="710" t="s">
        <v>192</v>
      </c>
    </row>
    <row r="3" ht="9.75" customHeight="1"/>
    <row r="4" spans="1:12" ht="21" customHeight="1">
      <c r="A4" s="1265" t="s">
        <v>130</v>
      </c>
      <c r="B4" s="1266"/>
      <c r="C4" s="1267"/>
      <c r="D4" s="711">
        <v>2005</v>
      </c>
      <c r="E4" s="711"/>
      <c r="F4" s="712"/>
      <c r="G4" s="1274">
        <v>2006</v>
      </c>
      <c r="H4" s="1275"/>
      <c r="I4" s="1276"/>
      <c r="J4" s="1274">
        <v>2007</v>
      </c>
      <c r="K4" s="1275"/>
      <c r="L4" s="1276"/>
    </row>
    <row r="5" spans="1:12" ht="21" customHeight="1">
      <c r="A5" s="1268"/>
      <c r="B5" s="1269"/>
      <c r="C5" s="1270"/>
      <c r="D5" s="713" t="s">
        <v>11</v>
      </c>
      <c r="E5" s="714" t="s">
        <v>71</v>
      </c>
      <c r="F5" s="715" t="s">
        <v>72</v>
      </c>
      <c r="G5" s="713" t="s">
        <v>11</v>
      </c>
      <c r="H5" s="714" t="s">
        <v>71</v>
      </c>
      <c r="I5" s="715" t="s">
        <v>72</v>
      </c>
      <c r="J5" s="713" t="s">
        <v>11</v>
      </c>
      <c r="K5" s="714" t="s">
        <v>71</v>
      </c>
      <c r="L5" s="715" t="s">
        <v>72</v>
      </c>
    </row>
    <row r="6" spans="1:12" ht="25.5" customHeight="1">
      <c r="A6" s="1271" t="s">
        <v>193</v>
      </c>
      <c r="B6" s="1272"/>
      <c r="C6" s="1272"/>
      <c r="D6" s="1272"/>
      <c r="E6" s="1272"/>
      <c r="F6" s="1272"/>
      <c r="G6" s="1272"/>
      <c r="H6" s="1272"/>
      <c r="I6" s="1272"/>
      <c r="J6" s="1272"/>
      <c r="K6" s="1272"/>
      <c r="L6" s="1273"/>
    </row>
    <row r="7" spans="1:12" ht="25.5" customHeight="1">
      <c r="A7" s="716" t="s">
        <v>131</v>
      </c>
      <c r="B7" s="717" t="s">
        <v>186</v>
      </c>
      <c r="C7" s="718"/>
      <c r="D7" s="719">
        <f aca="true" t="shared" si="0" ref="D7:D14">SUM(E7:F7)</f>
        <v>17986</v>
      </c>
      <c r="E7" s="720">
        <v>8686</v>
      </c>
      <c r="F7" s="721">
        <v>9300</v>
      </c>
      <c r="G7" s="719">
        <f aca="true" t="shared" si="1" ref="G7:G12">SUM(H7:I7)</f>
        <v>18517</v>
      </c>
      <c r="H7" s="720">
        <v>8948</v>
      </c>
      <c r="I7" s="722">
        <v>9569</v>
      </c>
      <c r="J7" s="719">
        <f aca="true" t="shared" si="2" ref="J7:J12">SUM(K7:L7)</f>
        <v>18328</v>
      </c>
      <c r="K7" s="720">
        <v>8806</v>
      </c>
      <c r="L7" s="722">
        <v>9522</v>
      </c>
    </row>
    <row r="8" spans="1:12" ht="25.5" customHeight="1">
      <c r="A8" s="723"/>
      <c r="B8" s="724" t="s">
        <v>194</v>
      </c>
      <c r="C8" s="725"/>
      <c r="D8" s="719">
        <f t="shared" si="0"/>
        <v>18554</v>
      </c>
      <c r="E8" s="726">
        <v>8873</v>
      </c>
      <c r="F8" s="727">
        <v>9681</v>
      </c>
      <c r="G8" s="719">
        <f t="shared" si="1"/>
        <v>18186</v>
      </c>
      <c r="H8" s="726">
        <v>8719</v>
      </c>
      <c r="I8" s="728">
        <v>9467</v>
      </c>
      <c r="J8" s="719">
        <f t="shared" si="2"/>
        <v>18759</v>
      </c>
      <c r="K8" s="726">
        <v>9074</v>
      </c>
      <c r="L8" s="728">
        <v>9685</v>
      </c>
    </row>
    <row r="9" spans="1:12" ht="25.5" customHeight="1">
      <c r="A9" s="723"/>
      <c r="B9" s="724" t="s">
        <v>195</v>
      </c>
      <c r="C9" s="725"/>
      <c r="D9" s="719">
        <f t="shared" si="0"/>
        <v>18993</v>
      </c>
      <c r="E9" s="719">
        <v>9206</v>
      </c>
      <c r="F9" s="727">
        <v>9787</v>
      </c>
      <c r="G9" s="719">
        <f t="shared" si="1"/>
        <v>18802</v>
      </c>
      <c r="H9" s="719">
        <v>8960</v>
      </c>
      <c r="I9" s="728">
        <v>9842</v>
      </c>
      <c r="J9" s="719">
        <f t="shared" si="2"/>
        <v>18372</v>
      </c>
      <c r="K9" s="719">
        <v>8959</v>
      </c>
      <c r="L9" s="728">
        <v>9413</v>
      </c>
    </row>
    <row r="10" spans="1:12" ht="25.5" customHeight="1">
      <c r="A10" s="723"/>
      <c r="B10" s="724" t="s">
        <v>196</v>
      </c>
      <c r="C10" s="725"/>
      <c r="D10" s="719">
        <f t="shared" si="0"/>
        <v>18851</v>
      </c>
      <c r="E10" s="719">
        <v>9089</v>
      </c>
      <c r="F10" s="727">
        <v>9762</v>
      </c>
      <c r="G10" s="719">
        <f t="shared" si="1"/>
        <v>20224</v>
      </c>
      <c r="H10" s="719">
        <v>9915</v>
      </c>
      <c r="I10" s="728">
        <v>10309</v>
      </c>
      <c r="J10" s="719">
        <f t="shared" si="2"/>
        <v>20192</v>
      </c>
      <c r="K10" s="719">
        <v>9655</v>
      </c>
      <c r="L10" s="728">
        <v>10537</v>
      </c>
    </row>
    <row r="11" spans="1:12" ht="25.5" customHeight="1">
      <c r="A11" s="723"/>
      <c r="B11" s="724" t="s">
        <v>197</v>
      </c>
      <c r="C11" s="725"/>
      <c r="D11" s="719">
        <f t="shared" si="0"/>
        <v>18725</v>
      </c>
      <c r="E11" s="719">
        <v>9068</v>
      </c>
      <c r="F11" s="727">
        <v>9657</v>
      </c>
      <c r="G11" s="719">
        <f t="shared" si="1"/>
        <v>19927</v>
      </c>
      <c r="H11" s="719">
        <v>9650</v>
      </c>
      <c r="I11" s="728">
        <v>10277</v>
      </c>
      <c r="J11" s="719">
        <f t="shared" si="2"/>
        <v>20996</v>
      </c>
      <c r="K11" s="719">
        <v>10209</v>
      </c>
      <c r="L11" s="728">
        <v>10787</v>
      </c>
    </row>
    <row r="12" spans="1:12" ht="25.5" customHeight="1">
      <c r="A12" s="723"/>
      <c r="B12" s="724" t="s">
        <v>198</v>
      </c>
      <c r="C12" s="729" t="s">
        <v>189</v>
      </c>
      <c r="D12" s="719">
        <f t="shared" si="0"/>
        <v>8795</v>
      </c>
      <c r="E12" s="719">
        <v>4072</v>
      </c>
      <c r="F12" s="727">
        <v>4723</v>
      </c>
      <c r="G12" s="719">
        <f t="shared" si="1"/>
        <v>9540</v>
      </c>
      <c r="H12" s="719">
        <v>4398</v>
      </c>
      <c r="I12" s="728">
        <v>5142</v>
      </c>
      <c r="J12" s="719">
        <f t="shared" si="2"/>
        <v>10166</v>
      </c>
      <c r="K12" s="719">
        <v>4709</v>
      </c>
      <c r="L12" s="728">
        <v>5457</v>
      </c>
    </row>
    <row r="13" spans="1:12" ht="25.5" customHeight="1">
      <c r="A13" s="723"/>
      <c r="B13" s="724" t="s">
        <v>198</v>
      </c>
      <c r="C13" s="729" t="s">
        <v>191</v>
      </c>
      <c r="D13" s="719">
        <f t="shared" si="0"/>
        <v>8383</v>
      </c>
      <c r="E13" s="719">
        <v>3994</v>
      </c>
      <c r="F13" s="727">
        <v>4389</v>
      </c>
      <c r="G13" s="719">
        <f>SUM(H13:I13)</f>
        <v>9461</v>
      </c>
      <c r="H13" s="719">
        <v>4546</v>
      </c>
      <c r="I13" s="728">
        <v>4915</v>
      </c>
      <c r="J13" s="719">
        <f>SUM(K13:L13)</f>
        <v>9893</v>
      </c>
      <c r="K13" s="719">
        <v>4685</v>
      </c>
      <c r="L13" s="728">
        <v>5208</v>
      </c>
    </row>
    <row r="14" spans="1:12" ht="25.5" customHeight="1">
      <c r="A14" s="730"/>
      <c r="B14" s="731" t="s">
        <v>199</v>
      </c>
      <c r="C14" s="732"/>
      <c r="D14" s="733">
        <f t="shared" si="0"/>
        <v>110287</v>
      </c>
      <c r="E14" s="733">
        <f>SUM(E7:E13)</f>
        <v>52988</v>
      </c>
      <c r="F14" s="734">
        <f>SUM(F7:F13)</f>
        <v>57299</v>
      </c>
      <c r="G14" s="733">
        <f>SUM(H14:I14)</f>
        <v>114657</v>
      </c>
      <c r="H14" s="733">
        <f>SUM(H7:H13)</f>
        <v>55136</v>
      </c>
      <c r="I14" s="735">
        <f>SUM(I7:I13)</f>
        <v>59521</v>
      </c>
      <c r="J14" s="733">
        <f>SUM(K14:L14)</f>
        <v>116706</v>
      </c>
      <c r="K14" s="733">
        <f>SUM(K7:K13)</f>
        <v>56097</v>
      </c>
      <c r="L14" s="735">
        <f>SUM(L7:L13)</f>
        <v>60609</v>
      </c>
    </row>
    <row r="15" spans="1:12" ht="25.5" customHeight="1">
      <c r="A15" s="1271" t="s">
        <v>200</v>
      </c>
      <c r="B15" s="1272"/>
      <c r="C15" s="1272"/>
      <c r="D15" s="1272"/>
      <c r="E15" s="1272"/>
      <c r="F15" s="1272"/>
      <c r="G15" s="1272"/>
      <c r="H15" s="1272"/>
      <c r="I15" s="1272"/>
      <c r="J15" s="1272"/>
      <c r="K15" s="1272"/>
      <c r="L15" s="1273"/>
    </row>
    <row r="16" spans="1:12" ht="25.5" customHeight="1">
      <c r="A16" s="716" t="s">
        <v>131</v>
      </c>
      <c r="B16" s="717" t="s">
        <v>186</v>
      </c>
      <c r="C16" s="718"/>
      <c r="D16" s="736">
        <f>SUM(E16:F16)</f>
        <v>7159</v>
      </c>
      <c r="E16" s="720">
        <v>3550</v>
      </c>
      <c r="F16" s="721">
        <v>3609</v>
      </c>
      <c r="G16" s="736">
        <f>SUM(H16:I16)</f>
        <v>7410</v>
      </c>
      <c r="H16" s="720">
        <v>3675</v>
      </c>
      <c r="I16" s="721">
        <v>3735</v>
      </c>
      <c r="J16" s="736">
        <f>SUM(K16:L16)</f>
        <v>7487</v>
      </c>
      <c r="K16" s="720">
        <v>3581</v>
      </c>
      <c r="L16" s="721">
        <v>3906</v>
      </c>
    </row>
    <row r="17" spans="1:12" ht="25.5" customHeight="1">
      <c r="A17" s="723"/>
      <c r="B17" s="724" t="s">
        <v>194</v>
      </c>
      <c r="C17" s="725"/>
      <c r="D17" s="737">
        <f aca="true" t="shared" si="3" ref="D17:D22">SUM(E17:F17)</f>
        <v>7382</v>
      </c>
      <c r="E17" s="719">
        <v>3587</v>
      </c>
      <c r="F17" s="727">
        <v>3795</v>
      </c>
      <c r="G17" s="737">
        <f aca="true" t="shared" si="4" ref="G17:G23">SUM(H17:I17)</f>
        <v>7102</v>
      </c>
      <c r="H17" s="719">
        <v>3471</v>
      </c>
      <c r="I17" s="727">
        <v>3631</v>
      </c>
      <c r="J17" s="737">
        <f aca="true" t="shared" si="5" ref="J17:J23">SUM(K17:L17)</f>
        <v>7345</v>
      </c>
      <c r="K17" s="719">
        <v>3602</v>
      </c>
      <c r="L17" s="727">
        <v>3743</v>
      </c>
    </row>
    <row r="18" spans="1:12" ht="25.5" customHeight="1">
      <c r="A18" s="723"/>
      <c r="B18" s="724" t="s">
        <v>195</v>
      </c>
      <c r="C18" s="725"/>
      <c r="D18" s="737">
        <f t="shared" si="3"/>
        <v>6546</v>
      </c>
      <c r="E18" s="719">
        <v>3187</v>
      </c>
      <c r="F18" s="727">
        <v>3359</v>
      </c>
      <c r="G18" s="737">
        <f t="shared" si="4"/>
        <v>7394</v>
      </c>
      <c r="H18" s="719">
        <v>3551</v>
      </c>
      <c r="I18" s="727">
        <v>3843</v>
      </c>
      <c r="J18" s="737">
        <f t="shared" si="5"/>
        <v>7197</v>
      </c>
      <c r="K18" s="719">
        <v>3556</v>
      </c>
      <c r="L18" s="727">
        <v>3641</v>
      </c>
    </row>
    <row r="19" spans="1:12" ht="25.5" customHeight="1">
      <c r="A19" s="723"/>
      <c r="B19" s="724" t="s">
        <v>196</v>
      </c>
      <c r="C19" s="725"/>
      <c r="D19" s="737">
        <f t="shared" si="3"/>
        <v>4402</v>
      </c>
      <c r="E19" s="719">
        <v>2147</v>
      </c>
      <c r="F19" s="727">
        <v>2255</v>
      </c>
      <c r="G19" s="737">
        <f t="shared" si="4"/>
        <v>6441</v>
      </c>
      <c r="H19" s="719">
        <v>3098</v>
      </c>
      <c r="I19" s="727">
        <v>3343</v>
      </c>
      <c r="J19" s="737">
        <f t="shared" si="5"/>
        <v>7518</v>
      </c>
      <c r="K19" s="719">
        <v>3590</v>
      </c>
      <c r="L19" s="727">
        <v>3928</v>
      </c>
    </row>
    <row r="20" spans="1:12" ht="25.5" customHeight="1">
      <c r="A20" s="723"/>
      <c r="B20" s="724" t="s">
        <v>197</v>
      </c>
      <c r="C20" s="725"/>
      <c r="D20" s="737">
        <f t="shared" si="3"/>
        <v>4514</v>
      </c>
      <c r="E20" s="719">
        <v>2243</v>
      </c>
      <c r="F20" s="727">
        <v>2271</v>
      </c>
      <c r="G20" s="737">
        <f t="shared" si="4"/>
        <v>5053</v>
      </c>
      <c r="H20" s="719">
        <v>2547</v>
      </c>
      <c r="I20" s="727">
        <v>2506</v>
      </c>
      <c r="J20" s="737">
        <f t="shared" si="5"/>
        <v>7000</v>
      </c>
      <c r="K20" s="719">
        <v>3380</v>
      </c>
      <c r="L20" s="727">
        <v>3620</v>
      </c>
    </row>
    <row r="21" spans="1:12" ht="25.5" customHeight="1">
      <c r="A21" s="723"/>
      <c r="B21" s="724" t="s">
        <v>198</v>
      </c>
      <c r="C21" s="729" t="s">
        <v>189</v>
      </c>
      <c r="D21" s="737">
        <f t="shared" si="3"/>
        <v>3460</v>
      </c>
      <c r="E21" s="719">
        <v>1687</v>
      </c>
      <c r="F21" s="727">
        <v>1773</v>
      </c>
      <c r="G21" s="737">
        <f t="shared" si="4"/>
        <v>3629</v>
      </c>
      <c r="H21" s="719">
        <v>1666</v>
      </c>
      <c r="I21" s="727">
        <v>1963</v>
      </c>
      <c r="J21" s="737">
        <f t="shared" si="5"/>
        <v>3721</v>
      </c>
      <c r="K21" s="719">
        <v>1702</v>
      </c>
      <c r="L21" s="727">
        <v>2019</v>
      </c>
    </row>
    <row r="22" spans="1:12" ht="25.5" customHeight="1">
      <c r="A22" s="723"/>
      <c r="B22" s="724" t="s">
        <v>198</v>
      </c>
      <c r="C22" s="729" t="s">
        <v>191</v>
      </c>
      <c r="D22" s="737">
        <f t="shared" si="3"/>
        <v>3742</v>
      </c>
      <c r="E22" s="719">
        <v>1874</v>
      </c>
      <c r="F22" s="727">
        <v>1868</v>
      </c>
      <c r="G22" s="737">
        <f t="shared" si="4"/>
        <v>4088</v>
      </c>
      <c r="H22" s="719">
        <v>2097</v>
      </c>
      <c r="I22" s="727">
        <v>1991</v>
      </c>
      <c r="J22" s="737">
        <f t="shared" si="5"/>
        <v>4168</v>
      </c>
      <c r="K22" s="719">
        <v>2030</v>
      </c>
      <c r="L22" s="727">
        <v>2138</v>
      </c>
    </row>
    <row r="23" spans="1:12" ht="25.5" customHeight="1">
      <c r="A23" s="730"/>
      <c r="B23" s="731" t="s">
        <v>199</v>
      </c>
      <c r="C23" s="732"/>
      <c r="D23" s="733">
        <f>SUM(E23:F23)</f>
        <v>37205</v>
      </c>
      <c r="E23" s="733">
        <f>SUM(E16:E22)</f>
        <v>18275</v>
      </c>
      <c r="F23" s="734">
        <f>SUM(F16:F22)</f>
        <v>18930</v>
      </c>
      <c r="G23" s="733">
        <f t="shared" si="4"/>
        <v>41117</v>
      </c>
      <c r="H23" s="733">
        <f>SUM(H16:H22)</f>
        <v>20105</v>
      </c>
      <c r="I23" s="734">
        <f>SUM(I16:I22)</f>
        <v>21012</v>
      </c>
      <c r="J23" s="733">
        <f t="shared" si="5"/>
        <v>44436</v>
      </c>
      <c r="K23" s="733">
        <f>SUM(K16:K22)</f>
        <v>21441</v>
      </c>
      <c r="L23" s="734">
        <f>SUM(L16:L22)</f>
        <v>22995</v>
      </c>
    </row>
    <row r="24" spans="1:12" ht="25.5" customHeight="1">
      <c r="A24" s="1271" t="s">
        <v>201</v>
      </c>
      <c r="B24" s="1272"/>
      <c r="C24" s="1272"/>
      <c r="D24" s="1272"/>
      <c r="E24" s="1272"/>
      <c r="F24" s="1272"/>
      <c r="G24" s="1272"/>
      <c r="H24" s="1272"/>
      <c r="I24" s="1272"/>
      <c r="J24" s="1272"/>
      <c r="K24" s="1272"/>
      <c r="L24" s="1273"/>
    </row>
    <row r="25" spans="1:12" ht="25.5" customHeight="1">
      <c r="A25" s="716" t="s">
        <v>131</v>
      </c>
      <c r="B25" s="717" t="s">
        <v>186</v>
      </c>
      <c r="C25" s="718"/>
      <c r="D25" s="720">
        <f aca="true" t="shared" si="6" ref="D25:D31">SUM(E25:F25)</f>
        <v>10827</v>
      </c>
      <c r="E25" s="738">
        <f aca="true" t="shared" si="7" ref="E25:F31">E7-E16</f>
        <v>5136</v>
      </c>
      <c r="F25" s="722">
        <f t="shared" si="7"/>
        <v>5691</v>
      </c>
      <c r="G25" s="720">
        <f aca="true" t="shared" si="8" ref="G25:G31">SUM(H25:I25)</f>
        <v>11107</v>
      </c>
      <c r="H25" s="738">
        <f aca="true" t="shared" si="9" ref="H25:I31">H7-H16</f>
        <v>5273</v>
      </c>
      <c r="I25" s="722">
        <f t="shared" si="9"/>
        <v>5834</v>
      </c>
      <c r="J25" s="720">
        <f aca="true" t="shared" si="10" ref="J25:J31">SUM(K25:L25)</f>
        <v>10841</v>
      </c>
      <c r="K25" s="738">
        <f>K7-K16</f>
        <v>5225</v>
      </c>
      <c r="L25" s="722">
        <f>L7-L16</f>
        <v>5616</v>
      </c>
    </row>
    <row r="26" spans="1:12" ht="25.5" customHeight="1">
      <c r="A26" s="723"/>
      <c r="B26" s="724" t="s">
        <v>194</v>
      </c>
      <c r="C26" s="725"/>
      <c r="D26" s="739">
        <f t="shared" si="6"/>
        <v>11172</v>
      </c>
      <c r="E26" s="726">
        <f t="shared" si="7"/>
        <v>5286</v>
      </c>
      <c r="F26" s="728">
        <f t="shared" si="7"/>
        <v>5886</v>
      </c>
      <c r="G26" s="739">
        <f t="shared" si="8"/>
        <v>11084</v>
      </c>
      <c r="H26" s="726">
        <f t="shared" si="9"/>
        <v>5248</v>
      </c>
      <c r="I26" s="728">
        <f t="shared" si="9"/>
        <v>5836</v>
      </c>
      <c r="J26" s="739">
        <f t="shared" si="10"/>
        <v>11414</v>
      </c>
      <c r="K26" s="726">
        <f aca="true" t="shared" si="11" ref="K26:L31">K8-K17</f>
        <v>5472</v>
      </c>
      <c r="L26" s="728">
        <f t="shared" si="11"/>
        <v>5942</v>
      </c>
    </row>
    <row r="27" spans="1:12" ht="25.5" customHeight="1">
      <c r="A27" s="723"/>
      <c r="B27" s="724" t="s">
        <v>195</v>
      </c>
      <c r="C27" s="725"/>
      <c r="D27" s="739">
        <f t="shared" si="6"/>
        <v>12447</v>
      </c>
      <c r="E27" s="726">
        <f t="shared" si="7"/>
        <v>6019</v>
      </c>
      <c r="F27" s="728">
        <f t="shared" si="7"/>
        <v>6428</v>
      </c>
      <c r="G27" s="739">
        <f t="shared" si="8"/>
        <v>11408</v>
      </c>
      <c r="H27" s="726">
        <f t="shared" si="9"/>
        <v>5409</v>
      </c>
      <c r="I27" s="728">
        <f t="shared" si="9"/>
        <v>5999</v>
      </c>
      <c r="J27" s="739">
        <f t="shared" si="10"/>
        <v>11175</v>
      </c>
      <c r="K27" s="726">
        <f t="shared" si="11"/>
        <v>5403</v>
      </c>
      <c r="L27" s="728">
        <f t="shared" si="11"/>
        <v>5772</v>
      </c>
    </row>
    <row r="28" spans="1:12" ht="25.5" customHeight="1">
      <c r="A28" s="723"/>
      <c r="B28" s="724" t="s">
        <v>196</v>
      </c>
      <c r="C28" s="725"/>
      <c r="D28" s="739">
        <f t="shared" si="6"/>
        <v>14449</v>
      </c>
      <c r="E28" s="726">
        <f t="shared" si="7"/>
        <v>6942</v>
      </c>
      <c r="F28" s="728">
        <f t="shared" si="7"/>
        <v>7507</v>
      </c>
      <c r="G28" s="739">
        <f t="shared" si="8"/>
        <v>13783</v>
      </c>
      <c r="H28" s="726">
        <f t="shared" si="9"/>
        <v>6817</v>
      </c>
      <c r="I28" s="728">
        <f t="shared" si="9"/>
        <v>6966</v>
      </c>
      <c r="J28" s="739">
        <f t="shared" si="10"/>
        <v>12674</v>
      </c>
      <c r="K28" s="726">
        <f t="shared" si="11"/>
        <v>6065</v>
      </c>
      <c r="L28" s="728">
        <f t="shared" si="11"/>
        <v>6609</v>
      </c>
    </row>
    <row r="29" spans="1:12" ht="25.5" customHeight="1">
      <c r="A29" s="723"/>
      <c r="B29" s="724" t="s">
        <v>197</v>
      </c>
      <c r="C29" s="725"/>
      <c r="D29" s="739">
        <f t="shared" si="6"/>
        <v>14211</v>
      </c>
      <c r="E29" s="726">
        <f t="shared" si="7"/>
        <v>6825</v>
      </c>
      <c r="F29" s="728">
        <f t="shared" si="7"/>
        <v>7386</v>
      </c>
      <c r="G29" s="739">
        <f t="shared" si="8"/>
        <v>14874</v>
      </c>
      <c r="H29" s="726">
        <f t="shared" si="9"/>
        <v>7103</v>
      </c>
      <c r="I29" s="728">
        <f t="shared" si="9"/>
        <v>7771</v>
      </c>
      <c r="J29" s="739">
        <f t="shared" si="10"/>
        <v>13996</v>
      </c>
      <c r="K29" s="726">
        <f t="shared" si="11"/>
        <v>6829</v>
      </c>
      <c r="L29" s="728">
        <f t="shared" si="11"/>
        <v>7167</v>
      </c>
    </row>
    <row r="30" spans="1:12" ht="25.5" customHeight="1">
      <c r="A30" s="723"/>
      <c r="B30" s="724" t="s">
        <v>198</v>
      </c>
      <c r="C30" s="729" t="s">
        <v>189</v>
      </c>
      <c r="D30" s="739">
        <f t="shared" si="6"/>
        <v>5335</v>
      </c>
      <c r="E30" s="726">
        <f t="shared" si="7"/>
        <v>2385</v>
      </c>
      <c r="F30" s="728">
        <f t="shared" si="7"/>
        <v>2950</v>
      </c>
      <c r="G30" s="739">
        <f t="shared" si="8"/>
        <v>5911</v>
      </c>
      <c r="H30" s="726">
        <f t="shared" si="9"/>
        <v>2732</v>
      </c>
      <c r="I30" s="728">
        <f t="shared" si="9"/>
        <v>3179</v>
      </c>
      <c r="J30" s="739">
        <f t="shared" si="10"/>
        <v>6445</v>
      </c>
      <c r="K30" s="726">
        <f t="shared" si="11"/>
        <v>3007</v>
      </c>
      <c r="L30" s="728">
        <f t="shared" si="11"/>
        <v>3438</v>
      </c>
    </row>
    <row r="31" spans="1:12" ht="25.5" customHeight="1">
      <c r="A31" s="723"/>
      <c r="B31" s="724" t="s">
        <v>198</v>
      </c>
      <c r="C31" s="729" t="s">
        <v>191</v>
      </c>
      <c r="D31" s="739">
        <f t="shared" si="6"/>
        <v>4641</v>
      </c>
      <c r="E31" s="719">
        <f t="shared" si="7"/>
        <v>2120</v>
      </c>
      <c r="F31" s="728">
        <f t="shared" si="7"/>
        <v>2521</v>
      </c>
      <c r="G31" s="739">
        <f t="shared" si="8"/>
        <v>5373</v>
      </c>
      <c r="H31" s="719">
        <f t="shared" si="9"/>
        <v>2449</v>
      </c>
      <c r="I31" s="728">
        <f t="shared" si="9"/>
        <v>2924</v>
      </c>
      <c r="J31" s="739">
        <f t="shared" si="10"/>
        <v>5725</v>
      </c>
      <c r="K31" s="719">
        <f t="shared" si="11"/>
        <v>2655</v>
      </c>
      <c r="L31" s="728">
        <f t="shared" si="11"/>
        <v>3070</v>
      </c>
    </row>
    <row r="32" spans="1:12" ht="25.5" customHeight="1">
      <c r="A32" s="730"/>
      <c r="B32" s="731" t="s">
        <v>199</v>
      </c>
      <c r="C32" s="732"/>
      <c r="D32" s="733">
        <f aca="true" t="shared" si="12" ref="D32:L32">SUM(D25:D31)</f>
        <v>73082</v>
      </c>
      <c r="E32" s="733">
        <f t="shared" si="12"/>
        <v>34713</v>
      </c>
      <c r="F32" s="735">
        <f t="shared" si="12"/>
        <v>38369</v>
      </c>
      <c r="G32" s="733">
        <f t="shared" si="12"/>
        <v>73540</v>
      </c>
      <c r="H32" s="733">
        <f t="shared" si="12"/>
        <v>35031</v>
      </c>
      <c r="I32" s="735">
        <f t="shared" si="12"/>
        <v>38509</v>
      </c>
      <c r="J32" s="733">
        <f t="shared" si="12"/>
        <v>72270</v>
      </c>
      <c r="K32" s="733">
        <f t="shared" si="12"/>
        <v>34656</v>
      </c>
      <c r="L32" s="735">
        <f t="shared" si="12"/>
        <v>37614</v>
      </c>
    </row>
  </sheetData>
  <mergeCells count="6">
    <mergeCell ref="A4:C5"/>
    <mergeCell ref="A6:L6"/>
    <mergeCell ref="A15:L15"/>
    <mergeCell ref="A24:L24"/>
    <mergeCell ref="G4:I4"/>
    <mergeCell ref="J4:L4"/>
  </mergeCells>
  <printOptions/>
  <pageMargins left="0.82" right="0.27" top="0.75" bottom="0.21" header="0.46" footer="0.18"/>
  <pageSetup horizontalDpi="600" verticalDpi="600" orientation="portrait" paperSize="9" r:id="rId1"/>
  <headerFooter alignWithMargins="0">
    <oddHeader xml:space="preserve">&amp;C&amp;"Times New Roman,Regular"- 22 -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I34"/>
  <sheetViews>
    <sheetView workbookViewId="0" topLeftCell="A1">
      <selection activeCell="A2" sqref="A2"/>
    </sheetView>
  </sheetViews>
  <sheetFormatPr defaultColWidth="9.140625" defaultRowHeight="12.75"/>
  <cols>
    <col min="1" max="1" width="26.7109375" style="545" customWidth="1"/>
    <col min="2" max="2" width="10.57421875" style="545" customWidth="1"/>
    <col min="3" max="3" width="13.00390625" style="545" customWidth="1"/>
    <col min="4" max="7" width="11.00390625" style="545" customWidth="1"/>
    <col min="36" max="16384" width="9.140625" style="545" customWidth="1"/>
  </cols>
  <sheetData>
    <row r="1" spans="1:35" s="543" customFormat="1" ht="26.25" customHeight="1">
      <c r="A1" s="543" t="s">
        <v>324</v>
      </c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</row>
    <row r="2" ht="17.25" customHeight="1"/>
    <row r="3" spans="1:35" s="551" customFormat="1" ht="21.75" customHeight="1">
      <c r="A3" s="546"/>
      <c r="B3" s="547"/>
      <c r="C3" s="1233" t="s">
        <v>175</v>
      </c>
      <c r="D3" s="548" t="s">
        <v>172</v>
      </c>
      <c r="E3" s="548"/>
      <c r="F3" s="548"/>
      <c r="G3" s="549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</row>
    <row r="4" spans="1:35" s="551" customFormat="1" ht="21.75" customHeight="1">
      <c r="A4" s="552" t="s">
        <v>35</v>
      </c>
      <c r="B4" s="553"/>
      <c r="C4" s="1234"/>
      <c r="D4" s="1277" t="s">
        <v>202</v>
      </c>
      <c r="E4" s="1278"/>
      <c r="F4" s="554" t="s">
        <v>204</v>
      </c>
      <c r="G4" s="549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</row>
    <row r="5" spans="1:35" s="551" customFormat="1" ht="21.75" customHeight="1">
      <c r="A5" s="559"/>
      <c r="B5" s="560"/>
      <c r="C5" s="1235"/>
      <c r="D5" s="561" t="s">
        <v>87</v>
      </c>
      <c r="E5" s="562" t="s">
        <v>14</v>
      </c>
      <c r="F5" s="561" t="s">
        <v>87</v>
      </c>
      <c r="G5" s="563" t="s">
        <v>14</v>
      </c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/>
    </row>
    <row r="6" spans="1:35" s="551" customFormat="1" ht="25.5" customHeight="1">
      <c r="A6" s="566" t="s">
        <v>88</v>
      </c>
      <c r="B6" s="557"/>
      <c r="C6" s="567">
        <f>D6+F6</f>
        <v>23</v>
      </c>
      <c r="D6" s="568">
        <v>8</v>
      </c>
      <c r="E6" s="569">
        <f>(D6/C6)*100</f>
        <v>34.78260869565217</v>
      </c>
      <c r="F6" s="568">
        <v>15</v>
      </c>
      <c r="G6" s="569">
        <f aca="true" t="shared" si="0" ref="G6:G17">(F6/C6)*100</f>
        <v>65.21739130434783</v>
      </c>
      <c r="H6" s="572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</row>
    <row r="7" spans="1:35" s="551" customFormat="1" ht="25.5" customHeight="1">
      <c r="A7" s="566" t="s">
        <v>89</v>
      </c>
      <c r="B7" s="557"/>
      <c r="C7" s="567">
        <f>D7+F7</f>
        <v>15</v>
      </c>
      <c r="D7" s="568">
        <v>7</v>
      </c>
      <c r="E7" s="569">
        <f aca="true" t="shared" si="1" ref="E7:E17">(D7/C7)*100</f>
        <v>46.666666666666664</v>
      </c>
      <c r="F7" s="568">
        <v>8</v>
      </c>
      <c r="G7" s="569">
        <f t="shared" si="0"/>
        <v>53.333333333333336</v>
      </c>
      <c r="H7" s="572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</row>
    <row r="8" spans="1:35" s="551" customFormat="1" ht="25.5" customHeight="1">
      <c r="A8" s="566" t="s">
        <v>91</v>
      </c>
      <c r="B8" s="557"/>
      <c r="C8" s="567">
        <f aca="true" t="shared" si="2" ref="C8:C14">D8+F8</f>
        <v>13</v>
      </c>
      <c r="D8" s="568">
        <v>8</v>
      </c>
      <c r="E8" s="569">
        <f t="shared" si="1"/>
        <v>61.53846153846154</v>
      </c>
      <c r="F8" s="568">
        <v>5</v>
      </c>
      <c r="G8" s="569">
        <f t="shared" si="0"/>
        <v>38.46153846153847</v>
      </c>
      <c r="H8" s="572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</row>
    <row r="9" spans="1:35" s="551" customFormat="1" ht="25.5" customHeight="1">
      <c r="A9" s="566" t="s">
        <v>92</v>
      </c>
      <c r="B9" s="557"/>
      <c r="C9" s="567">
        <f t="shared" si="2"/>
        <v>15</v>
      </c>
      <c r="D9" s="568">
        <v>8</v>
      </c>
      <c r="E9" s="569">
        <f t="shared" si="1"/>
        <v>53.333333333333336</v>
      </c>
      <c r="F9" s="568">
        <v>7</v>
      </c>
      <c r="G9" s="569">
        <f t="shared" si="0"/>
        <v>46.666666666666664</v>
      </c>
      <c r="H9" s="572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</row>
    <row r="10" spans="1:35" s="551" customFormat="1" ht="25.5" customHeight="1">
      <c r="A10" s="566" t="s">
        <v>93</v>
      </c>
      <c r="B10" s="557"/>
      <c r="C10" s="567">
        <f t="shared" si="2"/>
        <v>12</v>
      </c>
      <c r="D10" s="568">
        <v>4</v>
      </c>
      <c r="E10" s="569">
        <f t="shared" si="1"/>
        <v>33.33333333333333</v>
      </c>
      <c r="F10" s="568">
        <v>8</v>
      </c>
      <c r="G10" s="569">
        <f t="shared" si="0"/>
        <v>66.66666666666666</v>
      </c>
      <c r="H10" s="572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</row>
    <row r="11" spans="1:35" s="551" customFormat="1" ht="25.5" customHeight="1">
      <c r="A11" s="566" t="s">
        <v>94</v>
      </c>
      <c r="B11" s="557"/>
      <c r="C11" s="567">
        <f t="shared" si="2"/>
        <v>8</v>
      </c>
      <c r="D11" s="568">
        <v>3</v>
      </c>
      <c r="E11" s="569">
        <f t="shared" si="1"/>
        <v>37.5</v>
      </c>
      <c r="F11" s="568">
        <v>5</v>
      </c>
      <c r="G11" s="569">
        <v>62</v>
      </c>
      <c r="H11" s="572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</row>
    <row r="12" spans="1:35" s="551" customFormat="1" ht="25.5" customHeight="1">
      <c r="A12" s="566" t="s">
        <v>95</v>
      </c>
      <c r="B12" s="557"/>
      <c r="C12" s="567">
        <f t="shared" si="2"/>
        <v>48</v>
      </c>
      <c r="D12" s="568">
        <v>20</v>
      </c>
      <c r="E12" s="569">
        <f t="shared" si="1"/>
        <v>41.66666666666667</v>
      </c>
      <c r="F12" s="568">
        <v>28</v>
      </c>
      <c r="G12" s="569">
        <f t="shared" si="0"/>
        <v>58.333333333333336</v>
      </c>
      <c r="H12" s="572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</row>
    <row r="13" spans="1:35" s="551" customFormat="1" ht="25.5" customHeight="1">
      <c r="A13" s="566" t="s">
        <v>96</v>
      </c>
      <c r="B13" s="557"/>
      <c r="C13" s="567">
        <f t="shared" si="2"/>
        <v>9</v>
      </c>
      <c r="D13" s="568">
        <v>5</v>
      </c>
      <c r="E13" s="569">
        <f t="shared" si="1"/>
        <v>55.55555555555556</v>
      </c>
      <c r="F13" s="568">
        <v>4</v>
      </c>
      <c r="G13" s="569">
        <f t="shared" si="0"/>
        <v>44.44444444444444</v>
      </c>
      <c r="H13" s="572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0"/>
    </row>
    <row r="14" spans="1:35" s="551" customFormat="1" ht="25.5" customHeight="1">
      <c r="A14" s="566" t="s">
        <v>97</v>
      </c>
      <c r="B14" s="557"/>
      <c r="C14" s="567">
        <f t="shared" si="2"/>
        <v>5</v>
      </c>
      <c r="D14" s="568">
        <v>3</v>
      </c>
      <c r="E14" s="576">
        <f t="shared" si="1"/>
        <v>60</v>
      </c>
      <c r="F14" s="568">
        <v>2</v>
      </c>
      <c r="G14" s="576">
        <f t="shared" si="0"/>
        <v>40</v>
      </c>
      <c r="H14" s="572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</row>
    <row r="15" spans="1:35" s="551" customFormat="1" ht="26.25" customHeight="1">
      <c r="A15" s="546" t="s">
        <v>98</v>
      </c>
      <c r="B15" s="547"/>
      <c r="C15" s="740">
        <f>SUM(C6:C14)</f>
        <v>148</v>
      </c>
      <c r="D15" s="578">
        <f>SUM(D6:D14)</f>
        <v>66</v>
      </c>
      <c r="E15" s="579">
        <f t="shared" si="1"/>
        <v>44.5945945945946</v>
      </c>
      <c r="F15" s="580">
        <f>SUM(F6:F14)</f>
        <v>82</v>
      </c>
      <c r="G15" s="579">
        <f t="shared" si="0"/>
        <v>55.4054054054054</v>
      </c>
      <c r="H15" s="572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</row>
    <row r="16" spans="1:35" s="551" customFormat="1" ht="26.25" customHeight="1">
      <c r="A16" s="566" t="s">
        <v>99</v>
      </c>
      <c r="B16" s="557"/>
      <c r="C16" s="575">
        <v>5</v>
      </c>
      <c r="D16" s="582">
        <v>0</v>
      </c>
      <c r="E16" s="577">
        <v>0</v>
      </c>
      <c r="F16" s="583">
        <v>5</v>
      </c>
      <c r="G16" s="576">
        <f t="shared" si="0"/>
        <v>100</v>
      </c>
      <c r="H16" s="572"/>
      <c r="I16" s="550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0"/>
    </row>
    <row r="17" spans="1:35" s="551" customFormat="1" ht="28.5" customHeight="1">
      <c r="A17" s="586" t="s">
        <v>100</v>
      </c>
      <c r="B17" s="587"/>
      <c r="C17" s="588">
        <f>D17+F17</f>
        <v>153</v>
      </c>
      <c r="D17" s="589">
        <f>SUM(D15+D16)</f>
        <v>66</v>
      </c>
      <c r="E17" s="576">
        <f t="shared" si="1"/>
        <v>43.13725490196079</v>
      </c>
      <c r="F17" s="589">
        <f>SUM(F15+F16)</f>
        <v>87</v>
      </c>
      <c r="G17" s="576">
        <f t="shared" si="0"/>
        <v>56.86274509803921</v>
      </c>
      <c r="H17" s="572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0"/>
    </row>
    <row r="18" spans="8:35" s="551" customFormat="1" ht="32.25" customHeight="1"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</row>
    <row r="19" spans="1:35" s="543" customFormat="1" ht="15" customHeight="1">
      <c r="A19" s="543" t="s">
        <v>325</v>
      </c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</row>
    <row r="20" spans="8:35" s="551" customFormat="1" ht="17.25" customHeight="1"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H20" s="550"/>
      <c r="AI20" s="550"/>
    </row>
    <row r="21" spans="1:35" s="551" customFormat="1" ht="21.75" customHeight="1">
      <c r="A21" s="546"/>
      <c r="B21" s="547"/>
      <c r="C21" s="1233" t="s">
        <v>175</v>
      </c>
      <c r="D21" s="548" t="s">
        <v>172</v>
      </c>
      <c r="E21" s="548"/>
      <c r="F21" s="548"/>
      <c r="G21" s="549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</row>
    <row r="22" spans="1:35" s="551" customFormat="1" ht="21.75" customHeight="1">
      <c r="A22" s="552" t="s">
        <v>52</v>
      </c>
      <c r="B22" s="553"/>
      <c r="C22" s="1234"/>
      <c r="D22" s="1277" t="s">
        <v>203</v>
      </c>
      <c r="E22" s="1278"/>
      <c r="F22" s="554" t="s">
        <v>205</v>
      </c>
      <c r="G22" s="549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  <c r="AI22" s="550"/>
    </row>
    <row r="23" spans="1:35" s="551" customFormat="1" ht="21.75" customHeight="1">
      <c r="A23" s="559"/>
      <c r="B23" s="560"/>
      <c r="C23" s="1235"/>
      <c r="D23" s="561" t="s">
        <v>87</v>
      </c>
      <c r="E23" s="562" t="s">
        <v>14</v>
      </c>
      <c r="F23" s="561" t="s">
        <v>87</v>
      </c>
      <c r="G23" s="563" t="s">
        <v>14</v>
      </c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</row>
    <row r="24" spans="1:35" s="551" customFormat="1" ht="28.5" customHeight="1">
      <c r="A24" s="566" t="s">
        <v>53</v>
      </c>
      <c r="B24" s="557"/>
      <c r="C24" s="567">
        <f aca="true" t="shared" si="3" ref="C24:C29">D24+F24</f>
        <v>52</v>
      </c>
      <c r="D24" s="568">
        <v>24</v>
      </c>
      <c r="E24" s="592">
        <f aca="true" t="shared" si="4" ref="E24:E29">(D24/C24)*100</f>
        <v>46.15384615384615</v>
      </c>
      <c r="F24" s="568">
        <v>28</v>
      </c>
      <c r="G24" s="592">
        <f aca="true" t="shared" si="5" ref="G24:G29">(F24/C24)*100</f>
        <v>53.84615384615385</v>
      </c>
      <c r="H24" s="594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</row>
    <row r="25" spans="1:35" s="551" customFormat="1" ht="31.5" customHeight="1">
      <c r="A25" s="1231" t="s">
        <v>54</v>
      </c>
      <c r="B25" s="1232"/>
      <c r="C25" s="567">
        <f t="shared" si="3"/>
        <v>38</v>
      </c>
      <c r="D25" s="568">
        <v>18</v>
      </c>
      <c r="E25" s="592">
        <f t="shared" si="4"/>
        <v>47.368421052631575</v>
      </c>
      <c r="F25" s="568">
        <v>20</v>
      </c>
      <c r="G25" s="592">
        <f t="shared" si="5"/>
        <v>52.63157894736842</v>
      </c>
      <c r="H25" s="594"/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550"/>
      <c r="AF25" s="550"/>
      <c r="AG25" s="550"/>
      <c r="AH25" s="550"/>
      <c r="AI25" s="550"/>
    </row>
    <row r="26" spans="1:35" s="551" customFormat="1" ht="31.5" customHeight="1">
      <c r="A26" s="566" t="s">
        <v>55</v>
      </c>
      <c r="B26" s="557"/>
      <c r="C26" s="567">
        <f t="shared" si="3"/>
        <v>33</v>
      </c>
      <c r="D26" s="568">
        <v>11</v>
      </c>
      <c r="E26" s="592">
        <f t="shared" si="4"/>
        <v>33.33333333333333</v>
      </c>
      <c r="F26" s="568">
        <v>22</v>
      </c>
      <c r="G26" s="592">
        <f t="shared" si="5"/>
        <v>66.66666666666666</v>
      </c>
      <c r="H26" s="594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</row>
    <row r="27" spans="1:35" s="551" customFormat="1" ht="31.5" customHeight="1">
      <c r="A27" s="566" t="s">
        <v>79</v>
      </c>
      <c r="B27" s="596"/>
      <c r="C27" s="567">
        <f t="shared" si="3"/>
        <v>25</v>
      </c>
      <c r="D27" s="568">
        <v>13</v>
      </c>
      <c r="E27" s="592">
        <f t="shared" si="4"/>
        <v>52</v>
      </c>
      <c r="F27" s="568">
        <v>12</v>
      </c>
      <c r="G27" s="592">
        <f t="shared" si="5"/>
        <v>48</v>
      </c>
      <c r="H27" s="594"/>
      <c r="I27" s="550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</row>
    <row r="28" spans="1:35" s="551" customFormat="1" ht="31.5" customHeight="1">
      <c r="A28" s="566" t="s">
        <v>57</v>
      </c>
      <c r="B28" s="557"/>
      <c r="C28" s="575">
        <f t="shared" si="3"/>
        <v>5</v>
      </c>
      <c r="D28" s="597">
        <v>0</v>
      </c>
      <c r="E28" s="598">
        <v>0</v>
      </c>
      <c r="F28" s="589">
        <v>5</v>
      </c>
      <c r="G28" s="599">
        <f t="shared" si="5"/>
        <v>100</v>
      </c>
      <c r="H28" s="594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550"/>
    </row>
    <row r="29" spans="1:35" s="551" customFormat="1" ht="39" customHeight="1">
      <c r="A29" s="586" t="s">
        <v>80</v>
      </c>
      <c r="B29" s="587"/>
      <c r="C29" s="575">
        <f t="shared" si="3"/>
        <v>153</v>
      </c>
      <c r="D29" s="583">
        <f>SUM(D24:D28)</f>
        <v>66</v>
      </c>
      <c r="E29" s="600">
        <f t="shared" si="4"/>
        <v>43.13725490196079</v>
      </c>
      <c r="F29" s="589">
        <f>SUM(F24:F28)</f>
        <v>87</v>
      </c>
      <c r="G29" s="599">
        <f t="shared" si="5"/>
        <v>56.86274509803921</v>
      </c>
      <c r="H29" s="594"/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0"/>
      <c r="AF29" s="550"/>
      <c r="AG29" s="550"/>
      <c r="AH29" s="550"/>
      <c r="AI29" s="550"/>
    </row>
    <row r="30" spans="1:35" s="551" customFormat="1" ht="19.5" customHeight="1">
      <c r="A30" s="557"/>
      <c r="B30" s="557"/>
      <c r="C30" s="1059"/>
      <c r="D30" s="1059"/>
      <c r="E30" s="1060"/>
      <c r="F30" s="1059"/>
      <c r="G30" s="1060"/>
      <c r="H30" s="594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</row>
    <row r="31" ht="17.25" customHeight="1">
      <c r="A31" s="602"/>
    </row>
    <row r="32" spans="1:7" s="604" customFormat="1" ht="15" customHeight="1">
      <c r="A32" s="603" t="s">
        <v>341</v>
      </c>
      <c r="B32" s="603"/>
      <c r="C32" s="603"/>
      <c r="D32" s="603"/>
      <c r="E32" s="603"/>
      <c r="F32" s="603"/>
      <c r="G32" s="603"/>
    </row>
    <row r="33" spans="1:9" s="605" customFormat="1" ht="15" customHeight="1">
      <c r="A33" s="1279" t="s">
        <v>206</v>
      </c>
      <c r="B33" s="1230"/>
      <c r="C33" s="1230"/>
      <c r="D33" s="1230"/>
      <c r="E33" s="1230"/>
      <c r="F33" s="1230"/>
      <c r="G33" s="1230"/>
      <c r="H33" s="1280"/>
      <c r="I33" s="1280"/>
    </row>
    <row r="34" spans="1:7" s="605" customFormat="1" ht="18" customHeight="1">
      <c r="A34" s="545"/>
      <c r="B34" s="545"/>
      <c r="C34" s="606"/>
      <c r="D34" s="606"/>
      <c r="E34" s="606"/>
      <c r="F34" s="606"/>
      <c r="G34" s="606"/>
    </row>
  </sheetData>
  <mergeCells count="6">
    <mergeCell ref="C3:C5"/>
    <mergeCell ref="D4:E4"/>
    <mergeCell ref="A25:B25"/>
    <mergeCell ref="A33:I33"/>
    <mergeCell ref="C21:C23"/>
    <mergeCell ref="D22:E22"/>
  </mergeCells>
  <printOptions horizontalCentered="1"/>
  <pageMargins left="0.64" right="0.25" top="0.6" bottom="0.31" header="0.35" footer="0"/>
  <pageSetup horizontalDpi="300" verticalDpi="300" orientation="portrait" paperSize="9" scale="92" r:id="rId1"/>
  <headerFooter alignWithMargins="0">
    <oddHeader>&amp;C&amp;"Times New Roman,Regular"&amp;11- 23 -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N30"/>
  <sheetViews>
    <sheetView workbookViewId="0" topLeftCell="A1">
      <pane xSplit="2" ySplit="2" topLeftCell="C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2" sqref="A32"/>
    </sheetView>
  </sheetViews>
  <sheetFormatPr defaultColWidth="9.140625" defaultRowHeight="12.75"/>
  <cols>
    <col min="1" max="1" width="24.57421875" style="545" customWidth="1"/>
    <col min="2" max="2" width="2.00390625" style="545" customWidth="1"/>
    <col min="3" max="4" width="8.57421875" style="608" customWidth="1"/>
    <col min="5" max="5" width="8.28125" style="608" customWidth="1"/>
    <col min="6" max="6" width="8.421875" style="608" customWidth="1"/>
    <col min="7" max="7" width="8.140625" style="608" customWidth="1"/>
    <col min="8" max="9" width="8.421875" style="608" customWidth="1"/>
    <col min="10" max="10" width="8.140625" style="608" customWidth="1"/>
    <col min="11" max="11" width="8.00390625" style="545" customWidth="1"/>
    <col min="41" max="16384" width="9.140625" style="545" customWidth="1"/>
  </cols>
  <sheetData>
    <row r="1" spans="1:40" s="543" customFormat="1" ht="26.25" customHeight="1">
      <c r="A1" s="543" t="s">
        <v>326</v>
      </c>
      <c r="C1" s="607"/>
      <c r="D1" s="607"/>
      <c r="E1" s="607"/>
      <c r="F1" s="607"/>
      <c r="G1" s="607"/>
      <c r="H1" s="607"/>
      <c r="I1" s="607"/>
      <c r="J1" s="607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</row>
    <row r="2" ht="17.25" customHeight="1"/>
    <row r="3" spans="1:40" s="551" customFormat="1" ht="28.5" customHeight="1">
      <c r="A3" s="1127" t="s">
        <v>35</v>
      </c>
      <c r="B3" s="1129"/>
      <c r="C3" s="1243" t="s">
        <v>107</v>
      </c>
      <c r="D3" s="1244"/>
      <c r="E3" s="1245"/>
      <c r="F3" s="1243" t="s">
        <v>207</v>
      </c>
      <c r="G3" s="1244"/>
      <c r="H3" s="1245"/>
      <c r="I3" s="1243" t="s">
        <v>208</v>
      </c>
      <c r="J3" s="1244"/>
      <c r="K3" s="1245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550"/>
    </row>
    <row r="4" spans="1:40" s="551" customFormat="1" ht="27.75" customHeight="1">
      <c r="A4" s="1133"/>
      <c r="B4" s="1135"/>
      <c r="C4" s="609" t="s">
        <v>11</v>
      </c>
      <c r="D4" s="611" t="s">
        <v>71</v>
      </c>
      <c r="E4" s="612" t="s">
        <v>72</v>
      </c>
      <c r="F4" s="609" t="s">
        <v>11</v>
      </c>
      <c r="G4" s="611" t="s">
        <v>71</v>
      </c>
      <c r="H4" s="610" t="s">
        <v>72</v>
      </c>
      <c r="I4" s="609" t="s">
        <v>11</v>
      </c>
      <c r="J4" s="611" t="s">
        <v>71</v>
      </c>
      <c r="K4" s="610" t="s">
        <v>72</v>
      </c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</row>
    <row r="5" spans="1:40" s="551" customFormat="1" ht="24.75" customHeight="1">
      <c r="A5" s="566" t="s">
        <v>88</v>
      </c>
      <c r="B5" s="557"/>
      <c r="C5" s="741">
        <f>F5+I5</f>
        <v>1299</v>
      </c>
      <c r="D5" s="742">
        <f>G5+J5</f>
        <v>765</v>
      </c>
      <c r="E5" s="743">
        <f>H5+K5</f>
        <v>534</v>
      </c>
      <c r="F5" s="741">
        <f>G5+H5</f>
        <v>462</v>
      </c>
      <c r="G5" s="744">
        <v>282</v>
      </c>
      <c r="H5" s="743">
        <v>180</v>
      </c>
      <c r="I5" s="741">
        <f>J5+K5</f>
        <v>837</v>
      </c>
      <c r="J5" s="744">
        <v>483</v>
      </c>
      <c r="K5" s="745">
        <v>354</v>
      </c>
      <c r="L5" s="550"/>
      <c r="M5" s="572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  <c r="AN5" s="550"/>
    </row>
    <row r="6" spans="1:40" s="551" customFormat="1" ht="24.75" customHeight="1">
      <c r="A6" s="566" t="s">
        <v>89</v>
      </c>
      <c r="B6" s="557"/>
      <c r="C6" s="741">
        <f aca="true" t="shared" si="0" ref="C6:C13">F6+I6</f>
        <v>948</v>
      </c>
      <c r="D6" s="744">
        <f aca="true" t="shared" si="1" ref="D6:D13">G6+J6</f>
        <v>584</v>
      </c>
      <c r="E6" s="743">
        <f aca="true" t="shared" si="2" ref="E6:E13">H6+K6</f>
        <v>364</v>
      </c>
      <c r="F6" s="741">
        <f aca="true" t="shared" si="3" ref="F6:F16">G6+H6</f>
        <v>410</v>
      </c>
      <c r="G6" s="744">
        <v>277</v>
      </c>
      <c r="H6" s="743">
        <v>133</v>
      </c>
      <c r="I6" s="741">
        <f aca="true" t="shared" si="4" ref="I6:I16">J6+K6</f>
        <v>538</v>
      </c>
      <c r="J6" s="744">
        <v>307</v>
      </c>
      <c r="K6" s="745">
        <v>231</v>
      </c>
      <c r="L6" s="550"/>
      <c r="M6" s="572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</row>
    <row r="7" spans="1:40" s="551" customFormat="1" ht="24.75" customHeight="1">
      <c r="A7" s="566" t="s">
        <v>91</v>
      </c>
      <c r="B7" s="557"/>
      <c r="C7" s="741">
        <f t="shared" si="0"/>
        <v>931</v>
      </c>
      <c r="D7" s="744">
        <f t="shared" si="1"/>
        <v>649</v>
      </c>
      <c r="E7" s="743">
        <f t="shared" si="2"/>
        <v>282</v>
      </c>
      <c r="F7" s="741">
        <f t="shared" si="3"/>
        <v>519</v>
      </c>
      <c r="G7" s="744">
        <v>405</v>
      </c>
      <c r="H7" s="743">
        <v>114</v>
      </c>
      <c r="I7" s="741">
        <f t="shared" si="4"/>
        <v>412</v>
      </c>
      <c r="J7" s="744">
        <v>244</v>
      </c>
      <c r="K7" s="745">
        <v>168</v>
      </c>
      <c r="L7" s="550"/>
      <c r="M7" s="572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</row>
    <row r="8" spans="1:40" s="551" customFormat="1" ht="24.75" customHeight="1">
      <c r="A8" s="566" t="s">
        <v>92</v>
      </c>
      <c r="B8" s="557"/>
      <c r="C8" s="741">
        <f t="shared" si="0"/>
        <v>1041</v>
      </c>
      <c r="D8" s="744">
        <f t="shared" si="1"/>
        <v>661</v>
      </c>
      <c r="E8" s="743">
        <f t="shared" si="2"/>
        <v>380</v>
      </c>
      <c r="F8" s="741">
        <f t="shared" si="3"/>
        <v>325</v>
      </c>
      <c r="G8" s="744">
        <v>166</v>
      </c>
      <c r="H8" s="743">
        <v>159</v>
      </c>
      <c r="I8" s="741">
        <f t="shared" si="4"/>
        <v>716</v>
      </c>
      <c r="J8" s="744">
        <v>495</v>
      </c>
      <c r="K8" s="745">
        <v>221</v>
      </c>
      <c r="L8" s="550"/>
      <c r="M8" s="572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</row>
    <row r="9" spans="1:40" s="551" customFormat="1" ht="24.75" customHeight="1">
      <c r="A9" s="566" t="s">
        <v>93</v>
      </c>
      <c r="B9" s="557"/>
      <c r="C9" s="741">
        <f t="shared" si="0"/>
        <v>794</v>
      </c>
      <c r="D9" s="744">
        <f t="shared" si="1"/>
        <v>518</v>
      </c>
      <c r="E9" s="743">
        <f t="shared" si="2"/>
        <v>276</v>
      </c>
      <c r="F9" s="741">
        <f t="shared" si="3"/>
        <v>211</v>
      </c>
      <c r="G9" s="744">
        <v>145</v>
      </c>
      <c r="H9" s="743">
        <v>66</v>
      </c>
      <c r="I9" s="741">
        <f t="shared" si="4"/>
        <v>583</v>
      </c>
      <c r="J9" s="744">
        <v>373</v>
      </c>
      <c r="K9" s="745">
        <v>210</v>
      </c>
      <c r="L9" s="550"/>
      <c r="M9" s="572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</row>
    <row r="10" spans="1:40" s="551" customFormat="1" ht="24.75" customHeight="1">
      <c r="A10" s="566" t="s">
        <v>94</v>
      </c>
      <c r="B10" s="557"/>
      <c r="C10" s="741">
        <f t="shared" si="0"/>
        <v>592</v>
      </c>
      <c r="D10" s="744">
        <f t="shared" si="1"/>
        <v>411</v>
      </c>
      <c r="E10" s="743">
        <f t="shared" si="2"/>
        <v>181</v>
      </c>
      <c r="F10" s="741">
        <f t="shared" si="3"/>
        <v>114</v>
      </c>
      <c r="G10" s="744">
        <v>74</v>
      </c>
      <c r="H10" s="743">
        <v>40</v>
      </c>
      <c r="I10" s="741">
        <f t="shared" si="4"/>
        <v>478</v>
      </c>
      <c r="J10" s="744">
        <v>337</v>
      </c>
      <c r="K10" s="745">
        <v>141</v>
      </c>
      <c r="L10" s="550"/>
      <c r="M10" s="572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</row>
    <row r="11" spans="1:40" s="551" customFormat="1" ht="24.75" customHeight="1">
      <c r="A11" s="566" t="s">
        <v>95</v>
      </c>
      <c r="B11" s="557"/>
      <c r="C11" s="741">
        <f t="shared" si="0"/>
        <v>2577</v>
      </c>
      <c r="D11" s="744">
        <f t="shared" si="1"/>
        <v>1614</v>
      </c>
      <c r="E11" s="743">
        <f t="shared" si="2"/>
        <v>963</v>
      </c>
      <c r="F11" s="741">
        <f t="shared" si="3"/>
        <v>947</v>
      </c>
      <c r="G11" s="744">
        <v>685</v>
      </c>
      <c r="H11" s="743">
        <v>262</v>
      </c>
      <c r="I11" s="741">
        <f t="shared" si="4"/>
        <v>1630</v>
      </c>
      <c r="J11" s="744">
        <v>929</v>
      </c>
      <c r="K11" s="745">
        <v>701</v>
      </c>
      <c r="L11" s="550"/>
      <c r="M11" s="572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</row>
    <row r="12" spans="1:40" s="551" customFormat="1" ht="24.75" customHeight="1">
      <c r="A12" s="566" t="s">
        <v>96</v>
      </c>
      <c r="B12" s="557"/>
      <c r="C12" s="741">
        <f t="shared" si="0"/>
        <v>518</v>
      </c>
      <c r="D12" s="744">
        <f t="shared" si="1"/>
        <v>258</v>
      </c>
      <c r="E12" s="743">
        <f t="shared" si="2"/>
        <v>260</v>
      </c>
      <c r="F12" s="741">
        <f t="shared" si="3"/>
        <v>309</v>
      </c>
      <c r="G12" s="744">
        <v>131</v>
      </c>
      <c r="H12" s="743">
        <v>178</v>
      </c>
      <c r="I12" s="741">
        <f t="shared" si="4"/>
        <v>209</v>
      </c>
      <c r="J12" s="744">
        <v>127</v>
      </c>
      <c r="K12" s="745">
        <v>82</v>
      </c>
      <c r="L12" s="550"/>
      <c r="M12" s="572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  <c r="AN12" s="550"/>
    </row>
    <row r="13" spans="1:40" s="551" customFormat="1" ht="24.75" customHeight="1">
      <c r="A13" s="566" t="s">
        <v>97</v>
      </c>
      <c r="B13" s="557"/>
      <c r="C13" s="741">
        <f t="shared" si="0"/>
        <v>371</v>
      </c>
      <c r="D13" s="744">
        <f t="shared" si="1"/>
        <v>195</v>
      </c>
      <c r="E13" s="743">
        <f t="shared" si="2"/>
        <v>176</v>
      </c>
      <c r="F13" s="741">
        <f t="shared" si="3"/>
        <v>196</v>
      </c>
      <c r="G13" s="744">
        <v>100</v>
      </c>
      <c r="H13" s="743">
        <v>96</v>
      </c>
      <c r="I13" s="741">
        <f t="shared" si="4"/>
        <v>175</v>
      </c>
      <c r="J13" s="744">
        <v>95</v>
      </c>
      <c r="K13" s="745">
        <v>80</v>
      </c>
      <c r="L13" s="550"/>
      <c r="M13" s="572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  <c r="AM13" s="550"/>
      <c r="AN13" s="550"/>
    </row>
    <row r="14" spans="1:40" s="551" customFormat="1" ht="24.75" customHeight="1">
      <c r="A14" s="546" t="s">
        <v>98</v>
      </c>
      <c r="B14" s="547"/>
      <c r="C14" s="746">
        <f aca="true" t="shared" si="5" ref="C14:E16">F14+I14</f>
        <v>9071</v>
      </c>
      <c r="D14" s="742">
        <f t="shared" si="5"/>
        <v>5655</v>
      </c>
      <c r="E14" s="747">
        <f t="shared" si="5"/>
        <v>3416</v>
      </c>
      <c r="F14" s="746">
        <f t="shared" si="3"/>
        <v>3493</v>
      </c>
      <c r="G14" s="742">
        <f>SUM(G5:G13)</f>
        <v>2265</v>
      </c>
      <c r="H14" s="747">
        <f>SUM(H5:H13)</f>
        <v>1228</v>
      </c>
      <c r="I14" s="746">
        <f t="shared" si="4"/>
        <v>5578</v>
      </c>
      <c r="J14" s="742">
        <f>SUM(J5:J13)</f>
        <v>3390</v>
      </c>
      <c r="K14" s="748">
        <f>SUM(K5:K13)</f>
        <v>2188</v>
      </c>
      <c r="L14" s="550"/>
      <c r="M14" s="572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  <c r="AN14" s="550"/>
    </row>
    <row r="15" spans="1:40" s="551" customFormat="1" ht="24.75" customHeight="1">
      <c r="A15" s="566" t="s">
        <v>99</v>
      </c>
      <c r="B15" s="557"/>
      <c r="C15" s="749">
        <f>SUM(F15,I15)</f>
        <v>502</v>
      </c>
      <c r="D15" s="750">
        <f>SUM(G15,J15)</f>
        <v>302</v>
      </c>
      <c r="E15" s="751">
        <f>SUM(H15,K15)</f>
        <v>200</v>
      </c>
      <c r="F15" s="752" t="s">
        <v>58</v>
      </c>
      <c r="G15" s="753" t="s">
        <v>58</v>
      </c>
      <c r="H15" s="754" t="s">
        <v>58</v>
      </c>
      <c r="I15" s="749">
        <f t="shared" si="4"/>
        <v>502</v>
      </c>
      <c r="J15" s="750">
        <v>302</v>
      </c>
      <c r="K15" s="755">
        <v>200</v>
      </c>
      <c r="L15" s="550"/>
      <c r="M15" s="572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  <c r="AN15" s="550"/>
    </row>
    <row r="16" spans="1:40" s="551" customFormat="1" ht="24.75" customHeight="1">
      <c r="A16" s="586" t="s">
        <v>100</v>
      </c>
      <c r="B16" s="587"/>
      <c r="C16" s="756">
        <f t="shared" si="5"/>
        <v>9573</v>
      </c>
      <c r="D16" s="757">
        <f t="shared" si="5"/>
        <v>5957</v>
      </c>
      <c r="E16" s="758">
        <f t="shared" si="5"/>
        <v>3616</v>
      </c>
      <c r="F16" s="756">
        <f t="shared" si="3"/>
        <v>3493</v>
      </c>
      <c r="G16" s="757">
        <f>SUM(G14:G15)</f>
        <v>2265</v>
      </c>
      <c r="H16" s="758">
        <f>SUM(H14:H15)</f>
        <v>1228</v>
      </c>
      <c r="I16" s="756">
        <f t="shared" si="4"/>
        <v>6080</v>
      </c>
      <c r="J16" s="757">
        <f>SUM(J14:J15)</f>
        <v>3692</v>
      </c>
      <c r="K16" s="759">
        <f>SUM(K14:K15)</f>
        <v>2388</v>
      </c>
      <c r="L16" s="550"/>
      <c r="M16" s="572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0"/>
      <c r="AJ16" s="550"/>
      <c r="AK16" s="550"/>
      <c r="AL16" s="550"/>
      <c r="AM16" s="550"/>
      <c r="AN16" s="550"/>
    </row>
    <row r="17" spans="3:40" s="551" customFormat="1" ht="18.75" customHeight="1">
      <c r="C17" s="760"/>
      <c r="D17" s="760"/>
      <c r="E17" s="760"/>
      <c r="F17" s="747"/>
      <c r="G17" s="747"/>
      <c r="H17" s="747"/>
      <c r="I17" s="747"/>
      <c r="J17" s="747"/>
      <c r="K17" s="747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0"/>
      <c r="AJ17" s="550"/>
      <c r="AK17" s="550"/>
      <c r="AL17" s="550"/>
      <c r="AM17" s="550"/>
      <c r="AN17" s="550"/>
    </row>
    <row r="18" spans="1:40" s="543" customFormat="1" ht="26.25" customHeight="1">
      <c r="A18" s="543" t="s">
        <v>327</v>
      </c>
      <c r="C18" s="607"/>
      <c r="D18" s="607"/>
      <c r="E18" s="607"/>
      <c r="F18" s="741"/>
      <c r="G18" s="743"/>
      <c r="H18" s="743"/>
      <c r="I18" s="743"/>
      <c r="J18" s="743"/>
      <c r="K18" s="743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</row>
    <row r="19" spans="3:40" s="551" customFormat="1" ht="13.5" customHeight="1">
      <c r="C19" s="760"/>
      <c r="D19" s="760"/>
      <c r="E19" s="760"/>
      <c r="F19" s="751"/>
      <c r="G19" s="743"/>
      <c r="H19" s="743"/>
      <c r="I19" s="743"/>
      <c r="J19" s="743"/>
      <c r="K19" s="743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50"/>
      <c r="AJ19" s="550"/>
      <c r="AK19" s="550"/>
      <c r="AL19" s="550"/>
      <c r="AM19" s="550"/>
      <c r="AN19" s="550"/>
    </row>
    <row r="20" spans="1:40" s="551" customFormat="1" ht="30" customHeight="1">
      <c r="A20" s="1127" t="s">
        <v>52</v>
      </c>
      <c r="B20" s="1129"/>
      <c r="C20" s="1240" t="s">
        <v>107</v>
      </c>
      <c r="D20" s="1241"/>
      <c r="E20" s="1242"/>
      <c r="F20" s="1240" t="s">
        <v>207</v>
      </c>
      <c r="G20" s="1241"/>
      <c r="H20" s="1242"/>
      <c r="I20" s="1240" t="s">
        <v>208</v>
      </c>
      <c r="J20" s="1241"/>
      <c r="K20" s="1242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H20" s="550"/>
      <c r="AI20" s="550"/>
      <c r="AJ20" s="550"/>
      <c r="AK20" s="550"/>
      <c r="AL20" s="550"/>
      <c r="AM20" s="550"/>
      <c r="AN20" s="550"/>
    </row>
    <row r="21" spans="1:40" s="551" customFormat="1" ht="25.5" customHeight="1">
      <c r="A21" s="1133"/>
      <c r="B21" s="1135"/>
      <c r="C21" s="609" t="s">
        <v>11</v>
      </c>
      <c r="D21" s="611" t="s">
        <v>71</v>
      </c>
      <c r="E21" s="612" t="s">
        <v>72</v>
      </c>
      <c r="F21" s="609" t="s">
        <v>11</v>
      </c>
      <c r="G21" s="611" t="s">
        <v>71</v>
      </c>
      <c r="H21" s="610" t="s">
        <v>72</v>
      </c>
      <c r="I21" s="609" t="s">
        <v>11</v>
      </c>
      <c r="J21" s="611" t="s">
        <v>71</v>
      </c>
      <c r="K21" s="610" t="s">
        <v>72</v>
      </c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550"/>
      <c r="AM21" s="550"/>
      <c r="AN21" s="550"/>
    </row>
    <row r="22" spans="1:40" s="551" customFormat="1" ht="28.5" customHeight="1">
      <c r="A22" s="566" t="s">
        <v>53</v>
      </c>
      <c r="B22" s="557"/>
      <c r="C22" s="741">
        <f aca="true" t="shared" si="6" ref="C22:E27">F22+I22</f>
        <v>3236</v>
      </c>
      <c r="D22" s="744">
        <f t="shared" si="6"/>
        <v>1998</v>
      </c>
      <c r="E22" s="743">
        <f t="shared" si="6"/>
        <v>1238</v>
      </c>
      <c r="F22" s="741">
        <f aca="true" t="shared" si="7" ref="F22:F27">G22+H22</f>
        <v>1449</v>
      </c>
      <c r="G22" s="744">
        <v>964</v>
      </c>
      <c r="H22" s="743">
        <v>485</v>
      </c>
      <c r="I22" s="741">
        <f aca="true" t="shared" si="8" ref="I22:I27">J22+K22</f>
        <v>1787</v>
      </c>
      <c r="J22" s="744">
        <v>1034</v>
      </c>
      <c r="K22" s="745">
        <v>753</v>
      </c>
      <c r="L22" s="550"/>
      <c r="M22" s="594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  <c r="AI22" s="550"/>
      <c r="AJ22" s="550"/>
      <c r="AK22" s="550"/>
      <c r="AL22" s="550"/>
      <c r="AM22" s="550"/>
      <c r="AN22" s="550"/>
    </row>
    <row r="23" spans="1:40" s="551" customFormat="1" ht="28.5" customHeight="1">
      <c r="A23" s="1231" t="s">
        <v>54</v>
      </c>
      <c r="B23" s="1232"/>
      <c r="C23" s="741">
        <f t="shared" si="6"/>
        <v>2410</v>
      </c>
      <c r="D23" s="744">
        <f t="shared" si="6"/>
        <v>1492</v>
      </c>
      <c r="E23" s="743">
        <f t="shared" si="6"/>
        <v>918</v>
      </c>
      <c r="F23" s="741">
        <f t="shared" si="7"/>
        <v>896</v>
      </c>
      <c r="G23" s="744">
        <v>574</v>
      </c>
      <c r="H23" s="743">
        <v>322</v>
      </c>
      <c r="I23" s="741">
        <f t="shared" si="8"/>
        <v>1514</v>
      </c>
      <c r="J23" s="744">
        <v>918</v>
      </c>
      <c r="K23" s="745">
        <v>596</v>
      </c>
      <c r="L23" s="550"/>
      <c r="M23" s="594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  <c r="AK23" s="550"/>
      <c r="AL23" s="550"/>
      <c r="AM23" s="550"/>
      <c r="AN23" s="550"/>
    </row>
    <row r="24" spans="1:40" s="551" customFormat="1" ht="28.5" customHeight="1">
      <c r="A24" s="566" t="s">
        <v>55</v>
      </c>
      <c r="B24" s="557"/>
      <c r="C24" s="741">
        <f t="shared" si="6"/>
        <v>1942</v>
      </c>
      <c r="D24" s="744">
        <f t="shared" si="6"/>
        <v>1216</v>
      </c>
      <c r="E24" s="743">
        <f t="shared" si="6"/>
        <v>726</v>
      </c>
      <c r="F24" s="741">
        <f t="shared" si="7"/>
        <v>462</v>
      </c>
      <c r="G24" s="744">
        <v>331</v>
      </c>
      <c r="H24" s="743">
        <v>131</v>
      </c>
      <c r="I24" s="741">
        <f t="shared" si="8"/>
        <v>1480</v>
      </c>
      <c r="J24" s="744">
        <v>885</v>
      </c>
      <c r="K24" s="745">
        <v>595</v>
      </c>
      <c r="L24" s="550"/>
      <c r="M24" s="594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550"/>
    </row>
    <row r="25" spans="1:40" s="551" customFormat="1" ht="27.75" customHeight="1">
      <c r="A25" s="566" t="s">
        <v>79</v>
      </c>
      <c r="B25" s="596"/>
      <c r="C25" s="741">
        <f t="shared" si="6"/>
        <v>1483</v>
      </c>
      <c r="D25" s="744">
        <f t="shared" si="6"/>
        <v>949</v>
      </c>
      <c r="E25" s="743">
        <f t="shared" si="6"/>
        <v>534</v>
      </c>
      <c r="F25" s="741">
        <f t="shared" si="7"/>
        <v>686</v>
      </c>
      <c r="G25" s="744">
        <v>396</v>
      </c>
      <c r="H25" s="743">
        <v>290</v>
      </c>
      <c r="I25" s="741">
        <f t="shared" si="8"/>
        <v>797</v>
      </c>
      <c r="J25" s="744">
        <v>553</v>
      </c>
      <c r="K25" s="745">
        <v>244</v>
      </c>
      <c r="L25" s="550"/>
      <c r="M25" s="594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550"/>
      <c r="AF25" s="550"/>
      <c r="AG25" s="550"/>
      <c r="AH25" s="550"/>
      <c r="AI25" s="550"/>
      <c r="AJ25" s="550"/>
      <c r="AK25" s="550"/>
      <c r="AL25" s="550"/>
      <c r="AM25" s="550"/>
      <c r="AN25" s="550"/>
    </row>
    <row r="26" spans="1:40" s="551" customFormat="1" ht="29.25" customHeight="1">
      <c r="A26" s="566" t="s">
        <v>57</v>
      </c>
      <c r="B26" s="557"/>
      <c r="C26" s="741">
        <f>SUM(F26,I26)</f>
        <v>502</v>
      </c>
      <c r="D26" s="744">
        <f>SUM(G26,J26)</f>
        <v>302</v>
      </c>
      <c r="E26" s="743">
        <f>SUM(H26,K26)</f>
        <v>200</v>
      </c>
      <c r="F26" s="752" t="s">
        <v>58</v>
      </c>
      <c r="G26" s="753" t="s">
        <v>58</v>
      </c>
      <c r="H26" s="754" t="s">
        <v>58</v>
      </c>
      <c r="I26" s="741">
        <f t="shared" si="8"/>
        <v>502</v>
      </c>
      <c r="J26" s="744">
        <v>302</v>
      </c>
      <c r="K26" s="745">
        <v>200</v>
      </c>
      <c r="L26" s="550"/>
      <c r="M26" s="594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  <c r="AN26" s="550"/>
    </row>
    <row r="27" spans="1:40" s="551" customFormat="1" ht="36" customHeight="1">
      <c r="A27" s="586" t="s">
        <v>80</v>
      </c>
      <c r="B27" s="587"/>
      <c r="C27" s="756">
        <f t="shared" si="6"/>
        <v>9573</v>
      </c>
      <c r="D27" s="757">
        <f t="shared" si="6"/>
        <v>5957</v>
      </c>
      <c r="E27" s="758">
        <f t="shared" si="6"/>
        <v>3616</v>
      </c>
      <c r="F27" s="756">
        <f t="shared" si="7"/>
        <v>3493</v>
      </c>
      <c r="G27" s="757">
        <f>SUM(G22:G26)</f>
        <v>2265</v>
      </c>
      <c r="H27" s="758">
        <f>SUM(H22:H26)</f>
        <v>1228</v>
      </c>
      <c r="I27" s="756">
        <f t="shared" si="8"/>
        <v>6080</v>
      </c>
      <c r="J27" s="757">
        <f>SUM(J22:J26)</f>
        <v>3692</v>
      </c>
      <c r="K27" s="759">
        <f>SUM(K22:K26)</f>
        <v>2388</v>
      </c>
      <c r="L27" s="550"/>
      <c r="M27" s="594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  <c r="AM27" s="550"/>
      <c r="AN27" s="550"/>
    </row>
    <row r="28" ht="17.25" customHeight="1">
      <c r="A28" s="602"/>
    </row>
    <row r="29" spans="1:11" s="636" customFormat="1" ht="18.75" customHeight="1">
      <c r="A29" s="1250" t="s">
        <v>209</v>
      </c>
      <c r="B29" s="1250"/>
      <c r="C29" s="1250"/>
      <c r="D29" s="1250"/>
      <c r="E29" s="1250"/>
      <c r="F29" s="1250"/>
      <c r="G29" s="1250"/>
      <c r="H29" s="1250"/>
      <c r="I29" s="1250"/>
      <c r="J29" s="1250"/>
      <c r="K29" s="1250"/>
    </row>
    <row r="30" spans="1:11" s="636" customFormat="1" ht="18" customHeight="1">
      <c r="A30" s="637" t="s">
        <v>174</v>
      </c>
      <c r="B30" s="637"/>
      <c r="C30" s="638"/>
      <c r="D30" s="638"/>
      <c r="E30" s="638"/>
      <c r="F30" s="638"/>
      <c r="G30" s="638"/>
      <c r="H30" s="638"/>
      <c r="I30" s="638"/>
      <c r="J30" s="638"/>
      <c r="K30" s="639"/>
    </row>
  </sheetData>
  <mergeCells count="10">
    <mergeCell ref="A29:K29"/>
    <mergeCell ref="A23:B23"/>
    <mergeCell ref="C3:E3"/>
    <mergeCell ref="F3:H3"/>
    <mergeCell ref="I3:K3"/>
    <mergeCell ref="A3:B4"/>
    <mergeCell ref="F20:H20"/>
    <mergeCell ref="I20:K20"/>
    <mergeCell ref="A20:B21"/>
    <mergeCell ref="C20:E20"/>
  </mergeCells>
  <printOptions horizontalCentered="1"/>
  <pageMargins left="0.25" right="0.2" top="0.75" bottom="0.25" header="0.5" footer="0.25"/>
  <pageSetup horizontalDpi="300" verticalDpi="300" orientation="portrait" paperSize="9" r:id="rId1"/>
  <headerFooter alignWithMargins="0">
    <oddHeader>&amp;C&amp;"Times New Roman,Regular"&amp;11- 24 -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7">
      <selection activeCell="B35" sqref="B35"/>
    </sheetView>
  </sheetViews>
  <sheetFormatPr defaultColWidth="9.140625" defaultRowHeight="12.75"/>
  <cols>
    <col min="1" max="1" width="0.71875" style="2" customWidth="1"/>
    <col min="2" max="2" width="33.421875" style="2" customWidth="1"/>
    <col min="3" max="8" width="7.8515625" style="2" customWidth="1"/>
    <col min="9" max="9" width="8.00390625" style="2" customWidth="1"/>
    <col min="10" max="10" width="8.140625" style="2" customWidth="1"/>
    <col min="11" max="11" width="7.8515625" style="2" customWidth="1"/>
    <col min="12" max="14" width="8.57421875" style="2" customWidth="1"/>
    <col min="15" max="15" width="9.140625" style="447" customWidth="1"/>
    <col min="16" max="16" width="3.00390625" style="2" customWidth="1"/>
    <col min="17" max="17" width="4.421875" style="2" customWidth="1"/>
    <col min="18" max="18" width="4.57421875" style="2" customWidth="1"/>
    <col min="19" max="16384" width="9.140625" style="2" customWidth="1"/>
  </cols>
  <sheetData>
    <row r="1" spans="1:15" ht="19.5" customHeight="1">
      <c r="A1" s="89" t="s">
        <v>328</v>
      </c>
      <c r="O1" s="550"/>
    </row>
    <row r="2" spans="2:15" ht="15" customHeight="1">
      <c r="B2" s="12"/>
      <c r="O2" s="550"/>
    </row>
    <row r="3" spans="1:15" ht="15" customHeight="1">
      <c r="A3" s="1127" t="s">
        <v>35</v>
      </c>
      <c r="B3" s="1129"/>
      <c r="C3" s="1105" t="s">
        <v>210</v>
      </c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6"/>
      <c r="O3" s="511"/>
    </row>
    <row r="4" spans="1:15" ht="15" customHeight="1">
      <c r="A4" s="1130"/>
      <c r="B4" s="1132"/>
      <c r="C4" s="1105" t="s">
        <v>211</v>
      </c>
      <c r="D4" s="1107"/>
      <c r="E4" s="1106"/>
      <c r="F4" s="1105" t="s">
        <v>212</v>
      </c>
      <c r="G4" s="1107"/>
      <c r="H4" s="1106"/>
      <c r="I4" s="1107" t="s">
        <v>213</v>
      </c>
      <c r="J4" s="1107"/>
      <c r="K4" s="1106"/>
      <c r="L4" s="1105" t="s">
        <v>11</v>
      </c>
      <c r="M4" s="1107"/>
      <c r="N4" s="1106"/>
      <c r="O4" s="761"/>
    </row>
    <row r="5" spans="1:15" ht="15" customHeight="1">
      <c r="A5" s="1133"/>
      <c r="B5" s="1135"/>
      <c r="C5" s="8" t="s">
        <v>11</v>
      </c>
      <c r="D5" s="762" t="s">
        <v>71</v>
      </c>
      <c r="E5" s="9" t="s">
        <v>72</v>
      </c>
      <c r="F5" s="8" t="s">
        <v>11</v>
      </c>
      <c r="G5" s="762" t="s">
        <v>71</v>
      </c>
      <c r="H5" s="9" t="s">
        <v>72</v>
      </c>
      <c r="I5" s="8" t="s">
        <v>11</v>
      </c>
      <c r="J5" s="762" t="s">
        <v>71</v>
      </c>
      <c r="K5" s="9" t="s">
        <v>72</v>
      </c>
      <c r="L5" s="8" t="s">
        <v>11</v>
      </c>
      <c r="M5" s="762" t="s">
        <v>71</v>
      </c>
      <c r="N5" s="9" t="s">
        <v>72</v>
      </c>
      <c r="O5" s="761"/>
    </row>
    <row r="6" spans="1:15" ht="16.5" customHeight="1">
      <c r="A6" s="6"/>
      <c r="B6" s="763" t="s">
        <v>230</v>
      </c>
      <c r="C6" s="764">
        <f>D6+E6</f>
        <v>439</v>
      </c>
      <c r="D6" s="765">
        <v>252</v>
      </c>
      <c r="E6" s="766">
        <v>187</v>
      </c>
      <c r="F6" s="764">
        <f>G6+H6</f>
        <v>408</v>
      </c>
      <c r="G6" s="765">
        <v>224</v>
      </c>
      <c r="H6" s="766">
        <v>184</v>
      </c>
      <c r="I6" s="767">
        <f aca="true" t="shared" si="0" ref="I6:I14">J6+K6</f>
        <v>452</v>
      </c>
      <c r="J6" s="765">
        <v>289</v>
      </c>
      <c r="K6" s="766">
        <v>163</v>
      </c>
      <c r="L6" s="768">
        <f>C6+F6+I6</f>
        <v>1299</v>
      </c>
      <c r="M6" s="769">
        <f>D6+G6+J6</f>
        <v>765</v>
      </c>
      <c r="N6" s="770">
        <f>E6+H6+K6</f>
        <v>534</v>
      </c>
      <c r="O6" s="761"/>
    </row>
    <row r="7" spans="1:15" ht="16.5" customHeight="1">
      <c r="A7" s="13"/>
      <c r="B7" s="763" t="s">
        <v>214</v>
      </c>
      <c r="C7" s="764">
        <f aca="true" t="shared" si="1" ref="C7:C14">D7+E7</f>
        <v>342</v>
      </c>
      <c r="D7" s="765">
        <v>222</v>
      </c>
      <c r="E7" s="766">
        <v>120</v>
      </c>
      <c r="F7" s="764">
        <f aca="true" t="shared" si="2" ref="F7:F14">G7+H7</f>
        <v>310</v>
      </c>
      <c r="G7" s="765">
        <v>196</v>
      </c>
      <c r="H7" s="766">
        <v>114</v>
      </c>
      <c r="I7" s="767">
        <f t="shared" si="0"/>
        <v>296</v>
      </c>
      <c r="J7" s="765">
        <v>166</v>
      </c>
      <c r="K7" s="766">
        <v>130</v>
      </c>
      <c r="L7" s="764">
        <f aca="true" t="shared" si="3" ref="L7:L14">C7+F7+I7</f>
        <v>948</v>
      </c>
      <c r="M7" s="765">
        <f aca="true" t="shared" si="4" ref="M7:M14">D7+G7+J7</f>
        <v>584</v>
      </c>
      <c r="N7" s="766">
        <f aca="true" t="shared" si="5" ref="N7:N14">E7+H7+K7</f>
        <v>364</v>
      </c>
      <c r="O7" s="761"/>
    </row>
    <row r="8" spans="1:15" ht="16.5" customHeight="1">
      <c r="A8" s="13"/>
      <c r="B8" s="763" t="s">
        <v>215</v>
      </c>
      <c r="C8" s="764">
        <f t="shared" si="1"/>
        <v>291</v>
      </c>
      <c r="D8" s="765">
        <v>189</v>
      </c>
      <c r="E8" s="766">
        <v>102</v>
      </c>
      <c r="F8" s="764">
        <f t="shared" si="2"/>
        <v>317</v>
      </c>
      <c r="G8" s="765">
        <v>234</v>
      </c>
      <c r="H8" s="766">
        <v>83</v>
      </c>
      <c r="I8" s="767">
        <f t="shared" si="0"/>
        <v>323</v>
      </c>
      <c r="J8" s="765">
        <v>226</v>
      </c>
      <c r="K8" s="766">
        <v>97</v>
      </c>
      <c r="L8" s="764">
        <f t="shared" si="3"/>
        <v>931</v>
      </c>
      <c r="M8" s="765">
        <f t="shared" si="4"/>
        <v>649</v>
      </c>
      <c r="N8" s="766">
        <f t="shared" si="5"/>
        <v>282</v>
      </c>
      <c r="O8" s="761"/>
    </row>
    <row r="9" spans="1:15" ht="16.5" customHeight="1">
      <c r="A9" s="13"/>
      <c r="B9" s="763" t="s">
        <v>216</v>
      </c>
      <c r="C9" s="764">
        <f t="shared" si="1"/>
        <v>360</v>
      </c>
      <c r="D9" s="765">
        <v>219</v>
      </c>
      <c r="E9" s="766">
        <v>141</v>
      </c>
      <c r="F9" s="764">
        <f t="shared" si="2"/>
        <v>352</v>
      </c>
      <c r="G9" s="765">
        <v>236</v>
      </c>
      <c r="H9" s="766">
        <v>116</v>
      </c>
      <c r="I9" s="767">
        <f t="shared" si="0"/>
        <v>329</v>
      </c>
      <c r="J9" s="765">
        <v>206</v>
      </c>
      <c r="K9" s="766">
        <v>123</v>
      </c>
      <c r="L9" s="764">
        <f t="shared" si="3"/>
        <v>1041</v>
      </c>
      <c r="M9" s="765">
        <f t="shared" si="4"/>
        <v>661</v>
      </c>
      <c r="N9" s="766">
        <f t="shared" si="5"/>
        <v>380</v>
      </c>
      <c r="O9" s="761"/>
    </row>
    <row r="10" spans="1:15" ht="16.5" customHeight="1">
      <c r="A10" s="13"/>
      <c r="B10" s="763" t="s">
        <v>217</v>
      </c>
      <c r="C10" s="764">
        <f t="shared" si="1"/>
        <v>292</v>
      </c>
      <c r="D10" s="765">
        <v>193</v>
      </c>
      <c r="E10" s="766">
        <v>99</v>
      </c>
      <c r="F10" s="764">
        <f t="shared" si="2"/>
        <v>277</v>
      </c>
      <c r="G10" s="765">
        <v>182</v>
      </c>
      <c r="H10" s="766">
        <v>95</v>
      </c>
      <c r="I10" s="767">
        <f t="shared" si="0"/>
        <v>225</v>
      </c>
      <c r="J10" s="765">
        <v>143</v>
      </c>
      <c r="K10" s="766">
        <v>82</v>
      </c>
      <c r="L10" s="764">
        <f t="shared" si="3"/>
        <v>794</v>
      </c>
      <c r="M10" s="765">
        <f t="shared" si="4"/>
        <v>518</v>
      </c>
      <c r="N10" s="766">
        <f t="shared" si="5"/>
        <v>276</v>
      </c>
      <c r="O10" s="761"/>
    </row>
    <row r="11" spans="1:15" ht="16.5" customHeight="1">
      <c r="A11" s="13"/>
      <c r="B11" s="763" t="s">
        <v>218</v>
      </c>
      <c r="C11" s="764">
        <f t="shared" si="1"/>
        <v>183</v>
      </c>
      <c r="D11" s="765">
        <v>129</v>
      </c>
      <c r="E11" s="766">
        <v>54</v>
      </c>
      <c r="F11" s="764">
        <f t="shared" si="2"/>
        <v>200</v>
      </c>
      <c r="G11" s="765">
        <v>135</v>
      </c>
      <c r="H11" s="766">
        <v>65</v>
      </c>
      <c r="I11" s="767">
        <f t="shared" si="0"/>
        <v>209</v>
      </c>
      <c r="J11" s="765">
        <v>147</v>
      </c>
      <c r="K11" s="766">
        <v>62</v>
      </c>
      <c r="L11" s="764">
        <f t="shared" si="3"/>
        <v>592</v>
      </c>
      <c r="M11" s="765">
        <f t="shared" si="4"/>
        <v>411</v>
      </c>
      <c r="N11" s="766">
        <f t="shared" si="5"/>
        <v>181</v>
      </c>
      <c r="O11" s="761"/>
    </row>
    <row r="12" spans="1:15" ht="16.5" customHeight="1">
      <c r="A12" s="13"/>
      <c r="B12" s="763" t="s">
        <v>219</v>
      </c>
      <c r="C12" s="764">
        <f t="shared" si="1"/>
        <v>762</v>
      </c>
      <c r="D12" s="765">
        <v>513</v>
      </c>
      <c r="E12" s="766">
        <v>249</v>
      </c>
      <c r="F12" s="764">
        <f t="shared" si="2"/>
        <v>898</v>
      </c>
      <c r="G12" s="765">
        <v>556</v>
      </c>
      <c r="H12" s="766">
        <v>342</v>
      </c>
      <c r="I12" s="767">
        <f t="shared" si="0"/>
        <v>917</v>
      </c>
      <c r="J12" s="765">
        <v>545</v>
      </c>
      <c r="K12" s="766">
        <v>372</v>
      </c>
      <c r="L12" s="764">
        <f t="shared" si="3"/>
        <v>2577</v>
      </c>
      <c r="M12" s="765">
        <f t="shared" si="4"/>
        <v>1614</v>
      </c>
      <c r="N12" s="766">
        <f t="shared" si="5"/>
        <v>963</v>
      </c>
      <c r="O12" s="761"/>
    </row>
    <row r="13" spans="1:15" ht="16.5" customHeight="1">
      <c r="A13" s="13"/>
      <c r="B13" s="763" t="s">
        <v>220</v>
      </c>
      <c r="C13" s="764">
        <f t="shared" si="1"/>
        <v>148</v>
      </c>
      <c r="D13" s="765">
        <v>76</v>
      </c>
      <c r="E13" s="766">
        <v>72</v>
      </c>
      <c r="F13" s="764">
        <f t="shared" si="2"/>
        <v>143</v>
      </c>
      <c r="G13" s="765">
        <v>61</v>
      </c>
      <c r="H13" s="766">
        <v>82</v>
      </c>
      <c r="I13" s="767">
        <f t="shared" si="0"/>
        <v>227</v>
      </c>
      <c r="J13" s="765">
        <v>121</v>
      </c>
      <c r="K13" s="766">
        <v>106</v>
      </c>
      <c r="L13" s="764">
        <f t="shared" si="3"/>
        <v>518</v>
      </c>
      <c r="M13" s="765">
        <f t="shared" si="4"/>
        <v>258</v>
      </c>
      <c r="N13" s="766">
        <f t="shared" si="5"/>
        <v>260</v>
      </c>
      <c r="O13" s="761"/>
    </row>
    <row r="14" spans="1:15" ht="16.5" customHeight="1">
      <c r="A14" s="13"/>
      <c r="B14" s="763" t="s">
        <v>221</v>
      </c>
      <c r="C14" s="764">
        <f t="shared" si="1"/>
        <v>144</v>
      </c>
      <c r="D14" s="765">
        <v>73</v>
      </c>
      <c r="E14" s="766">
        <v>71</v>
      </c>
      <c r="F14" s="764">
        <f t="shared" si="2"/>
        <v>118</v>
      </c>
      <c r="G14" s="765">
        <v>60</v>
      </c>
      <c r="H14" s="766">
        <v>58</v>
      </c>
      <c r="I14" s="767">
        <f t="shared" si="0"/>
        <v>109</v>
      </c>
      <c r="J14" s="765">
        <v>62</v>
      </c>
      <c r="K14" s="766">
        <v>47</v>
      </c>
      <c r="L14" s="771">
        <f t="shared" si="3"/>
        <v>371</v>
      </c>
      <c r="M14" s="772">
        <f t="shared" si="4"/>
        <v>195</v>
      </c>
      <c r="N14" s="773">
        <f t="shared" si="5"/>
        <v>176</v>
      </c>
      <c r="O14" s="761"/>
    </row>
    <row r="15" spans="1:15" ht="16.5" customHeight="1">
      <c r="A15" s="6"/>
      <c r="B15" s="774" t="s">
        <v>7</v>
      </c>
      <c r="C15" s="768">
        <f aca="true" t="shared" si="6" ref="C15:N15">SUM(C6:C14)</f>
        <v>2961</v>
      </c>
      <c r="D15" s="769">
        <f t="shared" si="6"/>
        <v>1866</v>
      </c>
      <c r="E15" s="770">
        <f t="shared" si="6"/>
        <v>1095</v>
      </c>
      <c r="F15" s="768">
        <f t="shared" si="6"/>
        <v>3023</v>
      </c>
      <c r="G15" s="769">
        <f t="shared" si="6"/>
        <v>1884</v>
      </c>
      <c r="H15" s="770">
        <f t="shared" si="6"/>
        <v>1139</v>
      </c>
      <c r="I15" s="775">
        <f t="shared" si="6"/>
        <v>3087</v>
      </c>
      <c r="J15" s="769">
        <f t="shared" si="6"/>
        <v>1905</v>
      </c>
      <c r="K15" s="770">
        <f t="shared" si="6"/>
        <v>1182</v>
      </c>
      <c r="L15" s="768">
        <f t="shared" si="6"/>
        <v>9071</v>
      </c>
      <c r="M15" s="769">
        <f t="shared" si="6"/>
        <v>5655</v>
      </c>
      <c r="N15" s="770">
        <f t="shared" si="6"/>
        <v>3416</v>
      </c>
      <c r="O15" s="761"/>
    </row>
    <row r="16" spans="1:15" ht="16.5" customHeight="1">
      <c r="A16" s="13"/>
      <c r="B16" s="763" t="s">
        <v>9</v>
      </c>
      <c r="C16" s="764">
        <f>D16+E16</f>
        <v>185</v>
      </c>
      <c r="D16" s="765">
        <v>112</v>
      </c>
      <c r="E16" s="766">
        <v>73</v>
      </c>
      <c r="F16" s="764">
        <f>G16+H16</f>
        <v>169</v>
      </c>
      <c r="G16" s="765">
        <v>88</v>
      </c>
      <c r="H16" s="766">
        <v>81</v>
      </c>
      <c r="I16" s="764">
        <f>J16+K16</f>
        <v>148</v>
      </c>
      <c r="J16" s="765">
        <v>102</v>
      </c>
      <c r="K16" s="766">
        <v>46</v>
      </c>
      <c r="L16" s="764">
        <f>C16+F16+I16</f>
        <v>502</v>
      </c>
      <c r="M16" s="765">
        <f>SUM(D16,G16,J16)</f>
        <v>302</v>
      </c>
      <c r="N16" s="776">
        <f>SUM(E16,H16,K16)</f>
        <v>200</v>
      </c>
      <c r="O16" s="761"/>
    </row>
    <row r="17" spans="1:15" s="20" customFormat="1" ht="24" customHeight="1">
      <c r="A17" s="52"/>
      <c r="B17" s="777" t="s">
        <v>134</v>
      </c>
      <c r="C17" s="778">
        <f aca="true" t="shared" si="7" ref="C17:N17">SUM(C15:C16)</f>
        <v>3146</v>
      </c>
      <c r="D17" s="779">
        <f t="shared" si="7"/>
        <v>1978</v>
      </c>
      <c r="E17" s="780">
        <f t="shared" si="7"/>
        <v>1168</v>
      </c>
      <c r="F17" s="778">
        <f t="shared" si="7"/>
        <v>3192</v>
      </c>
      <c r="G17" s="779">
        <f t="shared" si="7"/>
        <v>1972</v>
      </c>
      <c r="H17" s="780">
        <f t="shared" si="7"/>
        <v>1220</v>
      </c>
      <c r="I17" s="781">
        <f t="shared" si="7"/>
        <v>3235</v>
      </c>
      <c r="J17" s="779">
        <f t="shared" si="7"/>
        <v>2007</v>
      </c>
      <c r="K17" s="780">
        <f t="shared" si="7"/>
        <v>1228</v>
      </c>
      <c r="L17" s="778">
        <f t="shared" si="7"/>
        <v>9573</v>
      </c>
      <c r="M17" s="779">
        <f t="shared" si="7"/>
        <v>5957</v>
      </c>
      <c r="N17" s="780">
        <f t="shared" si="7"/>
        <v>3616</v>
      </c>
      <c r="O17" s="761"/>
    </row>
    <row r="18" spans="1:15" ht="10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782"/>
      <c r="O18" s="761"/>
    </row>
    <row r="19" spans="1:15" ht="21.75" customHeight="1">
      <c r="A19" s="89" t="s">
        <v>329</v>
      </c>
      <c r="L19" s="20"/>
      <c r="M19" s="20"/>
      <c r="N19" s="20"/>
      <c r="O19" s="761"/>
    </row>
    <row r="20" spans="12:15" ht="15" customHeight="1">
      <c r="L20" s="783"/>
      <c r="M20" s="783"/>
      <c r="N20" s="783"/>
      <c r="O20" s="761"/>
    </row>
    <row r="21" spans="1:14" ht="15" customHeight="1">
      <c r="A21" s="1127" t="s">
        <v>52</v>
      </c>
      <c r="B21" s="1129"/>
      <c r="C21" s="8"/>
      <c r="D21" s="784" t="s">
        <v>210</v>
      </c>
      <c r="E21" s="784"/>
      <c r="F21" s="784"/>
      <c r="G21" s="784"/>
      <c r="H21" s="784"/>
      <c r="I21" s="784"/>
      <c r="J21" s="784"/>
      <c r="K21" s="784"/>
      <c r="L21" s="784"/>
      <c r="M21" s="784"/>
      <c r="N21" s="785"/>
    </row>
    <row r="22" spans="1:14" ht="15" customHeight="1">
      <c r="A22" s="1130"/>
      <c r="B22" s="1132"/>
      <c r="C22" s="1143" t="s">
        <v>211</v>
      </c>
      <c r="D22" s="1144"/>
      <c r="E22" s="1145"/>
      <c r="F22" s="1143" t="s">
        <v>212</v>
      </c>
      <c r="G22" s="1144"/>
      <c r="H22" s="1145"/>
      <c r="I22" s="1143" t="s">
        <v>213</v>
      </c>
      <c r="J22" s="1144"/>
      <c r="K22" s="1145"/>
      <c r="L22" s="1143" t="s">
        <v>11</v>
      </c>
      <c r="M22" s="1144"/>
      <c r="N22" s="1145"/>
    </row>
    <row r="23" spans="1:14" ht="15" customHeight="1">
      <c r="A23" s="1133"/>
      <c r="B23" s="1135"/>
      <c r="C23" s="8" t="s">
        <v>11</v>
      </c>
      <c r="D23" s="762" t="s">
        <v>71</v>
      </c>
      <c r="E23" s="9" t="s">
        <v>72</v>
      </c>
      <c r="F23" s="8" t="s">
        <v>11</v>
      </c>
      <c r="G23" s="762" t="s">
        <v>71</v>
      </c>
      <c r="H23" s="9" t="s">
        <v>72</v>
      </c>
      <c r="I23" s="8" t="s">
        <v>11</v>
      </c>
      <c r="J23" s="762" t="s">
        <v>71</v>
      </c>
      <c r="K23" s="9" t="s">
        <v>72</v>
      </c>
      <c r="L23" s="8" t="s">
        <v>11</v>
      </c>
      <c r="M23" s="762" t="s">
        <v>71</v>
      </c>
      <c r="N23" s="9" t="s">
        <v>72</v>
      </c>
    </row>
    <row r="24" spans="1:14" ht="18.75" customHeight="1">
      <c r="A24" s="13"/>
      <c r="B24" s="774" t="s">
        <v>342</v>
      </c>
      <c r="C24" s="768">
        <f>D24+E24</f>
        <v>1096</v>
      </c>
      <c r="D24" s="769">
        <v>663</v>
      </c>
      <c r="E24" s="770">
        <v>433</v>
      </c>
      <c r="F24" s="768">
        <f>G24+H24</f>
        <v>1054</v>
      </c>
      <c r="G24" s="769">
        <v>654</v>
      </c>
      <c r="H24" s="786">
        <v>400</v>
      </c>
      <c r="I24" s="764">
        <f>J24+K24</f>
        <v>1086</v>
      </c>
      <c r="J24" s="765">
        <v>681</v>
      </c>
      <c r="K24" s="766">
        <v>405</v>
      </c>
      <c r="L24" s="787">
        <f aca="true" t="shared" si="8" ref="L24:N28">C24+F24+I24</f>
        <v>3236</v>
      </c>
      <c r="M24" s="788">
        <f t="shared" si="8"/>
        <v>1998</v>
      </c>
      <c r="N24" s="786">
        <f t="shared" si="8"/>
        <v>1238</v>
      </c>
    </row>
    <row r="25" spans="1:14" ht="16.5" customHeight="1">
      <c r="A25" s="13"/>
      <c r="B25" s="763" t="s">
        <v>222</v>
      </c>
      <c r="C25" s="764">
        <f>D25+E25</f>
        <v>796</v>
      </c>
      <c r="D25" s="765">
        <v>510</v>
      </c>
      <c r="E25" s="766">
        <v>286</v>
      </c>
      <c r="F25" s="764">
        <f>G25+H25</f>
        <v>785</v>
      </c>
      <c r="G25" s="765">
        <v>503</v>
      </c>
      <c r="H25" s="766">
        <v>282</v>
      </c>
      <c r="I25" s="764">
        <f>J25+K25</f>
        <v>829</v>
      </c>
      <c r="J25" s="765">
        <v>479</v>
      </c>
      <c r="K25" s="766">
        <v>350</v>
      </c>
      <c r="L25" s="789">
        <f t="shared" si="8"/>
        <v>2410</v>
      </c>
      <c r="M25" s="790">
        <f t="shared" si="8"/>
        <v>1492</v>
      </c>
      <c r="N25" s="791">
        <f t="shared" si="8"/>
        <v>918</v>
      </c>
    </row>
    <row r="26" spans="1:14" ht="16.5" customHeight="1">
      <c r="A26" s="13"/>
      <c r="B26" s="763" t="s">
        <v>223</v>
      </c>
      <c r="C26" s="764">
        <f>D26+E26</f>
        <v>613</v>
      </c>
      <c r="D26" s="765">
        <v>394</v>
      </c>
      <c r="E26" s="766">
        <v>219</v>
      </c>
      <c r="F26" s="764">
        <f>G26+H26</f>
        <v>652</v>
      </c>
      <c r="G26" s="765">
        <v>406</v>
      </c>
      <c r="H26" s="766">
        <v>246</v>
      </c>
      <c r="I26" s="764">
        <f>J26+K26</f>
        <v>677</v>
      </c>
      <c r="J26" s="765">
        <v>416</v>
      </c>
      <c r="K26" s="766">
        <v>261</v>
      </c>
      <c r="L26" s="789">
        <f t="shared" si="8"/>
        <v>1942</v>
      </c>
      <c r="M26" s="790">
        <f t="shared" si="8"/>
        <v>1216</v>
      </c>
      <c r="N26" s="791">
        <f t="shared" si="8"/>
        <v>726</v>
      </c>
    </row>
    <row r="27" spans="1:14" ht="16.5" customHeight="1">
      <c r="A27" s="13"/>
      <c r="B27" s="763" t="s">
        <v>224</v>
      </c>
      <c r="C27" s="764">
        <f>D27+E27</f>
        <v>456</v>
      </c>
      <c r="D27" s="765">
        <v>299</v>
      </c>
      <c r="E27" s="766">
        <v>157</v>
      </c>
      <c r="F27" s="764">
        <f>G27+H27</f>
        <v>532</v>
      </c>
      <c r="G27" s="765">
        <v>321</v>
      </c>
      <c r="H27" s="766">
        <v>211</v>
      </c>
      <c r="I27" s="764">
        <f>J27+K27</f>
        <v>495</v>
      </c>
      <c r="J27" s="765">
        <v>329</v>
      </c>
      <c r="K27" s="766">
        <v>166</v>
      </c>
      <c r="L27" s="789">
        <f t="shared" si="8"/>
        <v>1483</v>
      </c>
      <c r="M27" s="790">
        <f t="shared" si="8"/>
        <v>949</v>
      </c>
      <c r="N27" s="791">
        <f t="shared" si="8"/>
        <v>534</v>
      </c>
    </row>
    <row r="28" spans="1:14" ht="16.5" customHeight="1">
      <c r="A28" s="13"/>
      <c r="B28" s="763" t="s">
        <v>225</v>
      </c>
      <c r="C28" s="764">
        <f>D28+E28</f>
        <v>185</v>
      </c>
      <c r="D28" s="765">
        <v>112</v>
      </c>
      <c r="E28" s="766">
        <v>73</v>
      </c>
      <c r="F28" s="764">
        <f>G28+H28</f>
        <v>169</v>
      </c>
      <c r="G28" s="765">
        <v>88</v>
      </c>
      <c r="H28" s="766">
        <v>81</v>
      </c>
      <c r="I28" s="764">
        <f>J28+K28</f>
        <v>148</v>
      </c>
      <c r="J28" s="765">
        <v>102</v>
      </c>
      <c r="K28" s="766">
        <v>46</v>
      </c>
      <c r="L28" s="789">
        <f t="shared" si="8"/>
        <v>502</v>
      </c>
      <c r="M28" s="790">
        <f t="shared" si="8"/>
        <v>302</v>
      </c>
      <c r="N28" s="791">
        <f t="shared" si="8"/>
        <v>200</v>
      </c>
    </row>
    <row r="29" spans="1:16" ht="18" customHeight="1">
      <c r="A29" s="52"/>
      <c r="B29" s="777" t="s">
        <v>226</v>
      </c>
      <c r="C29" s="778">
        <f aca="true" t="shared" si="9" ref="C29:N29">SUM(C24:C28)</f>
        <v>3146</v>
      </c>
      <c r="D29" s="779">
        <f t="shared" si="9"/>
        <v>1978</v>
      </c>
      <c r="E29" s="780">
        <f t="shared" si="9"/>
        <v>1168</v>
      </c>
      <c r="F29" s="781">
        <f t="shared" si="9"/>
        <v>3192</v>
      </c>
      <c r="G29" s="779">
        <f>SUM(G24:G28)</f>
        <v>1972</v>
      </c>
      <c r="H29" s="780">
        <f>SUM(H24:H28)</f>
        <v>1220</v>
      </c>
      <c r="I29" s="781">
        <f t="shared" si="9"/>
        <v>3235</v>
      </c>
      <c r="J29" s="779">
        <f t="shared" si="9"/>
        <v>2007</v>
      </c>
      <c r="K29" s="780">
        <f t="shared" si="9"/>
        <v>1228</v>
      </c>
      <c r="L29" s="778">
        <f t="shared" si="9"/>
        <v>9573</v>
      </c>
      <c r="M29" s="779">
        <f t="shared" si="9"/>
        <v>5957</v>
      </c>
      <c r="N29" s="780">
        <f t="shared" si="9"/>
        <v>3616</v>
      </c>
      <c r="P29" s="792"/>
    </row>
    <row r="30" spans="2:15" s="88" customFormat="1" ht="15" customHeight="1">
      <c r="B30" s="115"/>
      <c r="O30" s="793"/>
    </row>
  </sheetData>
  <mergeCells count="11">
    <mergeCell ref="A3:B5"/>
    <mergeCell ref="A21:B23"/>
    <mergeCell ref="C4:E4"/>
    <mergeCell ref="F4:H4"/>
    <mergeCell ref="C22:E22"/>
    <mergeCell ref="F22:H22"/>
    <mergeCell ref="L22:N22"/>
    <mergeCell ref="C3:N3"/>
    <mergeCell ref="I4:K4"/>
    <mergeCell ref="L4:N4"/>
    <mergeCell ref="I22:K22"/>
  </mergeCells>
  <printOptions/>
  <pageMargins left="0.5" right="0.25" top="0.73" bottom="0.37" header="0.4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2" customWidth="1"/>
    <col min="2" max="2" width="3.421875" style="2" customWidth="1"/>
    <col min="3" max="4" width="12.7109375" style="2" customWidth="1"/>
    <col min="5" max="5" width="6.8515625" style="2" customWidth="1"/>
    <col min="6" max="6" width="2.57421875" style="2" customWidth="1"/>
    <col min="7" max="7" width="2.28125" style="2" customWidth="1"/>
    <col min="8" max="8" width="6.7109375" style="2" customWidth="1"/>
    <col min="9" max="9" width="4.57421875" style="2" customWidth="1"/>
    <col min="10" max="10" width="3.140625" style="2" customWidth="1"/>
    <col min="11" max="12" width="4.421875" style="2" customWidth="1"/>
    <col min="13" max="13" width="11.140625" style="2" customWidth="1"/>
    <col min="14" max="14" width="6.00390625" style="88" customWidth="1"/>
    <col min="15" max="16384" width="9.140625" style="88" customWidth="1"/>
  </cols>
  <sheetData>
    <row r="1" spans="1:4" ht="24.75" customHeight="1">
      <c r="A1" s="87" t="s">
        <v>60</v>
      </c>
      <c r="B1" s="87"/>
      <c r="C1" s="87"/>
      <c r="D1" s="87"/>
    </row>
    <row r="2" spans="1:4" ht="6" customHeight="1">
      <c r="A2" s="54"/>
      <c r="B2" s="87"/>
      <c r="C2" s="87"/>
      <c r="D2" s="87"/>
    </row>
    <row r="3" spans="1:13" ht="15" customHeight="1">
      <c r="A3" s="1155" t="s">
        <v>35</v>
      </c>
      <c r="B3" s="1156"/>
      <c r="C3" s="1157"/>
      <c r="D3" s="1164" t="s">
        <v>36</v>
      </c>
      <c r="E3" s="1164"/>
      <c r="F3" s="1164"/>
      <c r="G3" s="1164"/>
      <c r="H3" s="1164"/>
      <c r="I3" s="1164"/>
      <c r="J3" s="1164"/>
      <c r="K3" s="1164"/>
      <c r="L3" s="1164"/>
      <c r="M3" s="1164"/>
    </row>
    <row r="4" spans="1:13" s="89" customFormat="1" ht="15" customHeight="1">
      <c r="A4" s="1158"/>
      <c r="B4" s="1159"/>
      <c r="C4" s="1160"/>
      <c r="D4" s="1136" t="s">
        <v>11</v>
      </c>
      <c r="E4" s="1136" t="s">
        <v>61</v>
      </c>
      <c r="F4" s="1136"/>
      <c r="G4" s="1136"/>
      <c r="H4" s="1136" t="s">
        <v>62</v>
      </c>
      <c r="I4" s="1136"/>
      <c r="J4" s="1165" t="s">
        <v>37</v>
      </c>
      <c r="K4" s="1165"/>
      <c r="L4" s="1165"/>
      <c r="M4" s="1136" t="s">
        <v>38</v>
      </c>
    </row>
    <row r="5" spans="1:13" s="89" customFormat="1" ht="14.25" customHeight="1">
      <c r="A5" s="1161"/>
      <c r="B5" s="1162"/>
      <c r="C5" s="1163"/>
      <c r="D5" s="1137"/>
      <c r="E5" s="1137"/>
      <c r="F5" s="1137"/>
      <c r="G5" s="1137"/>
      <c r="H5" s="1137"/>
      <c r="I5" s="1137"/>
      <c r="J5" s="1166" t="s">
        <v>39</v>
      </c>
      <c r="K5" s="1166"/>
      <c r="L5" s="1166"/>
      <c r="M5" s="1137"/>
    </row>
    <row r="6" spans="1:13" s="2" customFormat="1" ht="24" customHeight="1">
      <c r="A6" s="90" t="s">
        <v>40</v>
      </c>
      <c r="B6" s="87"/>
      <c r="C6" s="87"/>
      <c r="D6" s="91">
        <f aca="true" t="shared" si="0" ref="D6:D17">SUM(E6,H6,J6,M6)</f>
        <v>138</v>
      </c>
      <c r="E6" s="1125">
        <v>18</v>
      </c>
      <c r="F6" s="1153"/>
      <c r="G6" s="1126"/>
      <c r="H6" s="1154">
        <v>1</v>
      </c>
      <c r="I6" s="1154"/>
      <c r="J6" s="1154">
        <v>15</v>
      </c>
      <c r="K6" s="1154"/>
      <c r="L6" s="1154"/>
      <c r="M6" s="92">
        <v>104</v>
      </c>
    </row>
    <row r="7" spans="1:13" s="2" customFormat="1" ht="24" customHeight="1">
      <c r="A7" s="90" t="s">
        <v>41</v>
      </c>
      <c r="B7" s="87"/>
      <c r="C7" s="87"/>
      <c r="D7" s="91">
        <f t="shared" si="0"/>
        <v>109</v>
      </c>
      <c r="E7" s="1120">
        <v>21</v>
      </c>
      <c r="F7" s="1154"/>
      <c r="G7" s="1121"/>
      <c r="H7" s="1154">
        <v>1</v>
      </c>
      <c r="I7" s="1154"/>
      <c r="J7" s="1154">
        <v>1</v>
      </c>
      <c r="K7" s="1154"/>
      <c r="L7" s="1154"/>
      <c r="M7" s="92">
        <v>86</v>
      </c>
    </row>
    <row r="8" spans="1:13" s="2" customFormat="1" ht="24" customHeight="1">
      <c r="A8" s="90" t="s">
        <v>42</v>
      </c>
      <c r="B8" s="87"/>
      <c r="C8" s="87"/>
      <c r="D8" s="91">
        <f t="shared" si="0"/>
        <v>101</v>
      </c>
      <c r="E8" s="1120">
        <v>23</v>
      </c>
      <c r="F8" s="1154"/>
      <c r="G8" s="1121"/>
      <c r="H8" s="1147">
        <v>0</v>
      </c>
      <c r="I8" s="1147"/>
      <c r="J8" s="1154">
        <v>2</v>
      </c>
      <c r="K8" s="1154"/>
      <c r="L8" s="1154"/>
      <c r="M8" s="92">
        <v>76</v>
      </c>
    </row>
    <row r="9" spans="1:13" s="2" customFormat="1" ht="24" customHeight="1">
      <c r="A9" s="90" t="s">
        <v>43</v>
      </c>
      <c r="B9" s="87"/>
      <c r="C9" s="87"/>
      <c r="D9" s="91">
        <f t="shared" si="0"/>
        <v>132</v>
      </c>
      <c r="E9" s="1120">
        <v>29</v>
      </c>
      <c r="F9" s="1154"/>
      <c r="G9" s="1121"/>
      <c r="H9" s="1154">
        <v>3</v>
      </c>
      <c r="I9" s="1154"/>
      <c r="J9" s="1154">
        <v>1</v>
      </c>
      <c r="K9" s="1154"/>
      <c r="L9" s="1154"/>
      <c r="M9" s="92">
        <v>99</v>
      </c>
    </row>
    <row r="10" spans="1:13" s="2" customFormat="1" ht="24" customHeight="1">
      <c r="A10" s="90" t="s">
        <v>44</v>
      </c>
      <c r="B10" s="87"/>
      <c r="C10" s="87"/>
      <c r="D10" s="91">
        <f t="shared" si="0"/>
        <v>95</v>
      </c>
      <c r="E10" s="1120">
        <v>19</v>
      </c>
      <c r="F10" s="1154"/>
      <c r="G10" s="1121"/>
      <c r="H10" s="1154">
        <v>1</v>
      </c>
      <c r="I10" s="1154"/>
      <c r="J10" s="1154">
        <v>13</v>
      </c>
      <c r="K10" s="1154"/>
      <c r="L10" s="1154"/>
      <c r="M10" s="92">
        <v>62</v>
      </c>
    </row>
    <row r="11" spans="1:13" s="2" customFormat="1" ht="24" customHeight="1">
      <c r="A11" s="90" t="s">
        <v>45</v>
      </c>
      <c r="B11" s="87"/>
      <c r="C11" s="87"/>
      <c r="D11" s="91">
        <f t="shared" si="0"/>
        <v>63</v>
      </c>
      <c r="E11" s="1120">
        <v>10</v>
      </c>
      <c r="F11" s="1154"/>
      <c r="G11" s="1121"/>
      <c r="H11" s="1154">
        <v>1</v>
      </c>
      <c r="I11" s="1154"/>
      <c r="J11" s="1154">
        <v>2</v>
      </c>
      <c r="K11" s="1154"/>
      <c r="L11" s="1154"/>
      <c r="M11" s="92">
        <v>50</v>
      </c>
    </row>
    <row r="12" spans="1:13" s="2" customFormat="1" ht="24" customHeight="1">
      <c r="A12" s="90" t="s">
        <v>46</v>
      </c>
      <c r="B12" s="87"/>
      <c r="C12" s="87"/>
      <c r="D12" s="91">
        <f t="shared" si="0"/>
        <v>317</v>
      </c>
      <c r="E12" s="1120">
        <v>30</v>
      </c>
      <c r="F12" s="1154"/>
      <c r="G12" s="1121"/>
      <c r="H12" s="1154">
        <v>2</v>
      </c>
      <c r="I12" s="1154"/>
      <c r="J12" s="1154">
        <v>26</v>
      </c>
      <c r="K12" s="1154"/>
      <c r="L12" s="1154"/>
      <c r="M12" s="92">
        <v>259</v>
      </c>
    </row>
    <row r="13" spans="1:13" s="2" customFormat="1" ht="24" customHeight="1">
      <c r="A13" s="90" t="s">
        <v>47</v>
      </c>
      <c r="B13" s="87"/>
      <c r="C13" s="87"/>
      <c r="D13" s="91">
        <f t="shared" si="0"/>
        <v>52</v>
      </c>
      <c r="E13" s="1120">
        <v>15</v>
      </c>
      <c r="F13" s="1154"/>
      <c r="G13" s="1121"/>
      <c r="H13" s="1154">
        <v>2</v>
      </c>
      <c r="I13" s="1154"/>
      <c r="J13" s="1148">
        <v>0</v>
      </c>
      <c r="K13" s="1148"/>
      <c r="L13" s="1148"/>
      <c r="M13" s="92">
        <v>35</v>
      </c>
    </row>
    <row r="14" spans="1:13" s="2" customFormat="1" ht="24" customHeight="1">
      <c r="A14" s="90" t="s">
        <v>48</v>
      </c>
      <c r="B14" s="87"/>
      <c r="C14" s="87"/>
      <c r="D14" s="93">
        <f t="shared" si="0"/>
        <v>37</v>
      </c>
      <c r="E14" s="1150">
        <v>11</v>
      </c>
      <c r="F14" s="1151"/>
      <c r="G14" s="1152"/>
      <c r="H14" s="1147">
        <v>0</v>
      </c>
      <c r="I14" s="1147"/>
      <c r="J14" s="1148">
        <v>0</v>
      </c>
      <c r="K14" s="1148"/>
      <c r="L14" s="1148"/>
      <c r="M14" s="92">
        <v>26</v>
      </c>
    </row>
    <row r="15" spans="1:13" s="2" customFormat="1" ht="24" customHeight="1">
      <c r="A15" s="94" t="s">
        <v>49</v>
      </c>
      <c r="B15" s="95"/>
      <c r="C15" s="95"/>
      <c r="D15" s="96">
        <f t="shared" si="0"/>
        <v>1044</v>
      </c>
      <c r="E15" s="1125">
        <f>SUM(E6:G14)</f>
        <v>176</v>
      </c>
      <c r="F15" s="1153"/>
      <c r="G15" s="1126"/>
      <c r="H15" s="1153">
        <f>SUM(H6:I14)</f>
        <v>11</v>
      </c>
      <c r="I15" s="1153"/>
      <c r="J15" s="1153">
        <f>SUM(J6:L14)</f>
        <v>60</v>
      </c>
      <c r="K15" s="1153"/>
      <c r="L15" s="1153"/>
      <c r="M15" s="97">
        <f>SUM(M6:O14)</f>
        <v>797</v>
      </c>
    </row>
    <row r="16" spans="1:13" s="2" customFormat="1" ht="24" customHeight="1">
      <c r="A16" s="98" t="s">
        <v>50</v>
      </c>
      <c r="B16" s="99"/>
      <c r="C16" s="99"/>
      <c r="D16" s="91">
        <f t="shared" si="0"/>
        <v>32</v>
      </c>
      <c r="E16" s="1109">
        <v>3</v>
      </c>
      <c r="F16" s="1146"/>
      <c r="G16" s="1111"/>
      <c r="H16" s="1147">
        <v>0</v>
      </c>
      <c r="I16" s="1147"/>
      <c r="J16" s="1148">
        <v>0</v>
      </c>
      <c r="K16" s="1148"/>
      <c r="L16" s="1148"/>
      <c r="M16" s="100">
        <v>29</v>
      </c>
    </row>
    <row r="17" spans="1:13" s="2" customFormat="1" ht="24" customHeight="1">
      <c r="A17" s="98" t="s">
        <v>51</v>
      </c>
      <c r="B17" s="99"/>
      <c r="C17" s="99"/>
      <c r="D17" s="101">
        <f t="shared" si="0"/>
        <v>1076</v>
      </c>
      <c r="E17" s="1117">
        <f>SUM(E15:G16)</f>
        <v>179</v>
      </c>
      <c r="F17" s="1149"/>
      <c r="G17" s="1119"/>
      <c r="H17" s="1149">
        <f>SUM(H15:I16)</f>
        <v>11</v>
      </c>
      <c r="I17" s="1149"/>
      <c r="J17" s="1149">
        <f>J15+J16</f>
        <v>60</v>
      </c>
      <c r="K17" s="1149"/>
      <c r="L17" s="1149"/>
      <c r="M17" s="102">
        <f>SUM(M15:M16)</f>
        <v>826</v>
      </c>
    </row>
    <row r="18" spans="1:13" s="2" customFormat="1" ht="16.5" customHeight="1">
      <c r="A18" s="87"/>
      <c r="B18" s="87"/>
      <c r="C18" s="87"/>
      <c r="D18" s="87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4" s="2" customFormat="1" ht="18.75" customHeight="1">
      <c r="A19" s="20" t="s">
        <v>63</v>
      </c>
      <c r="B19" s="20"/>
      <c r="C19" s="20"/>
      <c r="D19" s="20"/>
    </row>
    <row r="20" s="2" customFormat="1" ht="13.5" customHeight="1"/>
    <row r="21" spans="1:13" s="2" customFormat="1" ht="17.25" customHeight="1">
      <c r="A21" s="1127" t="s">
        <v>52</v>
      </c>
      <c r="B21" s="1128"/>
      <c r="C21" s="1129"/>
      <c r="D21" s="1105" t="s">
        <v>36</v>
      </c>
      <c r="E21" s="1107"/>
      <c r="F21" s="1107"/>
      <c r="G21" s="1107"/>
      <c r="H21" s="1107"/>
      <c r="I21" s="1107"/>
      <c r="J21" s="1107"/>
      <c r="K21" s="1107"/>
      <c r="L21" s="1107"/>
      <c r="M21" s="1106"/>
    </row>
    <row r="22" spans="1:13" s="2" customFormat="1" ht="14.25" customHeight="1">
      <c r="A22" s="1130"/>
      <c r="B22" s="1131"/>
      <c r="C22" s="1132"/>
      <c r="D22" s="1136" t="s">
        <v>11</v>
      </c>
      <c r="E22" s="1127" t="s">
        <v>64</v>
      </c>
      <c r="F22" s="1128"/>
      <c r="G22" s="1129"/>
      <c r="H22" s="1127" t="s">
        <v>65</v>
      </c>
      <c r="I22" s="1129"/>
      <c r="J22" s="1138" t="s">
        <v>37</v>
      </c>
      <c r="K22" s="1139"/>
      <c r="L22" s="1140"/>
      <c r="M22" s="1141" t="s">
        <v>38</v>
      </c>
    </row>
    <row r="23" spans="1:13" s="2" customFormat="1" ht="13.5" customHeight="1">
      <c r="A23" s="1133"/>
      <c r="B23" s="1134"/>
      <c r="C23" s="1135"/>
      <c r="D23" s="1137"/>
      <c r="E23" s="1133"/>
      <c r="F23" s="1134"/>
      <c r="G23" s="1135"/>
      <c r="H23" s="1133"/>
      <c r="I23" s="1135"/>
      <c r="J23" s="1143" t="s">
        <v>39</v>
      </c>
      <c r="K23" s="1144"/>
      <c r="L23" s="1145"/>
      <c r="M23" s="1142"/>
    </row>
    <row r="24" spans="1:13" s="2" customFormat="1" ht="27" customHeight="1">
      <c r="A24" s="90" t="s">
        <v>53</v>
      </c>
      <c r="B24" s="87"/>
      <c r="C24" s="87"/>
      <c r="D24" s="96">
        <f aca="true" t="shared" si="1" ref="D24:D29">SUM(E24,H24,J24,M24)</f>
        <v>358</v>
      </c>
      <c r="E24" s="1125">
        <v>63</v>
      </c>
      <c r="F24" s="1110"/>
      <c r="G24" s="1126"/>
      <c r="H24" s="1120">
        <v>2</v>
      </c>
      <c r="I24" s="1110"/>
      <c r="J24" s="1120">
        <v>18</v>
      </c>
      <c r="K24" s="1110"/>
      <c r="L24" s="1121"/>
      <c r="M24" s="108">
        <v>275</v>
      </c>
    </row>
    <row r="25" spans="1:13" s="2" customFormat="1" ht="27" customHeight="1">
      <c r="A25" s="90" t="s">
        <v>54</v>
      </c>
      <c r="B25" s="87"/>
      <c r="C25" s="87"/>
      <c r="D25" s="91">
        <f t="shared" si="1"/>
        <v>258</v>
      </c>
      <c r="E25" s="1120">
        <v>51</v>
      </c>
      <c r="F25" s="1110"/>
      <c r="G25" s="1121"/>
      <c r="H25" s="1120">
        <v>5</v>
      </c>
      <c r="I25" s="1110"/>
      <c r="J25" s="1120">
        <v>10</v>
      </c>
      <c r="K25" s="1110"/>
      <c r="L25" s="1121"/>
      <c r="M25" s="108">
        <v>192</v>
      </c>
    </row>
    <row r="26" spans="1:13" s="2" customFormat="1" ht="27" customHeight="1">
      <c r="A26" s="90" t="s">
        <v>55</v>
      </c>
      <c r="B26" s="87"/>
      <c r="C26" s="87"/>
      <c r="D26" s="91">
        <f t="shared" si="1"/>
        <v>233</v>
      </c>
      <c r="E26" s="1120">
        <v>36</v>
      </c>
      <c r="F26" s="1110"/>
      <c r="G26" s="1121"/>
      <c r="H26" s="1120">
        <v>2</v>
      </c>
      <c r="I26" s="1110"/>
      <c r="J26" s="1120">
        <v>17</v>
      </c>
      <c r="K26" s="1110"/>
      <c r="L26" s="1121"/>
      <c r="M26" s="109">
        <v>178</v>
      </c>
    </row>
    <row r="27" spans="1:13" s="2" customFormat="1" ht="27" customHeight="1">
      <c r="A27" s="90" t="s">
        <v>56</v>
      </c>
      <c r="B27" s="87"/>
      <c r="C27" s="87"/>
      <c r="D27" s="91">
        <f t="shared" si="1"/>
        <v>195</v>
      </c>
      <c r="E27" s="1122">
        <v>26</v>
      </c>
      <c r="F27" s="1123"/>
      <c r="G27" s="1124"/>
      <c r="H27" s="1120">
        <v>2</v>
      </c>
      <c r="I27" s="1110"/>
      <c r="J27" s="1120">
        <v>15</v>
      </c>
      <c r="K27" s="1110"/>
      <c r="L27" s="1121"/>
      <c r="M27" s="109">
        <v>152</v>
      </c>
    </row>
    <row r="28" spans="1:13" s="2" customFormat="1" ht="27" customHeight="1">
      <c r="A28" s="90" t="s">
        <v>57</v>
      </c>
      <c r="B28" s="87"/>
      <c r="C28" s="87"/>
      <c r="D28" s="110">
        <f t="shared" si="1"/>
        <v>32</v>
      </c>
      <c r="E28" s="1109">
        <v>3</v>
      </c>
      <c r="F28" s="1110"/>
      <c r="G28" s="1111"/>
      <c r="H28" s="1112" t="s">
        <v>58</v>
      </c>
      <c r="I28" s="1113"/>
      <c r="J28" s="1114" t="s">
        <v>58</v>
      </c>
      <c r="K28" s="1115"/>
      <c r="L28" s="1116"/>
      <c r="M28" s="109">
        <v>29</v>
      </c>
    </row>
    <row r="29" spans="1:13" s="2" customFormat="1" ht="27" customHeight="1">
      <c r="A29" s="111" t="s">
        <v>59</v>
      </c>
      <c r="B29" s="112"/>
      <c r="C29" s="112"/>
      <c r="D29" s="101">
        <f t="shared" si="1"/>
        <v>1076</v>
      </c>
      <c r="E29" s="1117">
        <f>SUM(E24:G28)</f>
        <v>179</v>
      </c>
      <c r="F29" s="1118"/>
      <c r="G29" s="1119"/>
      <c r="H29" s="1117">
        <f>SUM(H24:I28)</f>
        <v>11</v>
      </c>
      <c r="I29" s="1118"/>
      <c r="J29" s="1117">
        <f>SUM(J24:L28)</f>
        <v>60</v>
      </c>
      <c r="K29" s="1118"/>
      <c r="L29" s="1119"/>
      <c r="M29" s="113">
        <f>SUM(M24:O28)</f>
        <v>826</v>
      </c>
    </row>
    <row r="30" spans="5:6" ht="11.25" customHeight="1">
      <c r="E30" s="114"/>
      <c r="F30" s="114"/>
    </row>
    <row r="31" spans="1:4" ht="17.25" customHeight="1">
      <c r="A31" s="115" t="s">
        <v>66</v>
      </c>
      <c r="B31" s="115"/>
      <c r="C31" s="115"/>
      <c r="D31" s="115"/>
    </row>
    <row r="32" ht="16.5" customHeight="1">
      <c r="A32" s="116" t="s">
        <v>67</v>
      </c>
    </row>
    <row r="33" ht="18">
      <c r="A33" s="117" t="s">
        <v>68</v>
      </c>
    </row>
  </sheetData>
  <mergeCells count="70">
    <mergeCell ref="A3:C5"/>
    <mergeCell ref="D3:M3"/>
    <mergeCell ref="D4:D5"/>
    <mergeCell ref="E4:G5"/>
    <mergeCell ref="H4:I5"/>
    <mergeCell ref="J4:L4"/>
    <mergeCell ref="M4:M5"/>
    <mergeCell ref="J5:L5"/>
    <mergeCell ref="E6:G6"/>
    <mergeCell ref="H6:I6"/>
    <mergeCell ref="J6:L6"/>
    <mergeCell ref="E7:G7"/>
    <mergeCell ref="H7:I7"/>
    <mergeCell ref="J7:L7"/>
    <mergeCell ref="E8:G8"/>
    <mergeCell ref="H8:I8"/>
    <mergeCell ref="J8:L8"/>
    <mergeCell ref="E9:G9"/>
    <mergeCell ref="H9:I9"/>
    <mergeCell ref="J9:L9"/>
    <mergeCell ref="E10:G10"/>
    <mergeCell ref="H10:I10"/>
    <mergeCell ref="J10:L10"/>
    <mergeCell ref="E11:G11"/>
    <mergeCell ref="H11:I11"/>
    <mergeCell ref="J11:L11"/>
    <mergeCell ref="E12:G12"/>
    <mergeCell ref="H12:I12"/>
    <mergeCell ref="J12:L12"/>
    <mergeCell ref="E13:G13"/>
    <mergeCell ref="H13:I13"/>
    <mergeCell ref="J13:L13"/>
    <mergeCell ref="E14:G14"/>
    <mergeCell ref="H14:I14"/>
    <mergeCell ref="J14:L14"/>
    <mergeCell ref="E15:G15"/>
    <mergeCell ref="H15:I15"/>
    <mergeCell ref="J15:L15"/>
    <mergeCell ref="E16:G16"/>
    <mergeCell ref="H16:I16"/>
    <mergeCell ref="J16:L16"/>
    <mergeCell ref="E17:G17"/>
    <mergeCell ref="H17:I17"/>
    <mergeCell ref="J17:L17"/>
    <mergeCell ref="A21:C23"/>
    <mergeCell ref="D21:M21"/>
    <mergeCell ref="D22:D23"/>
    <mergeCell ref="E22:G23"/>
    <mergeCell ref="H22:I23"/>
    <mergeCell ref="J22:L22"/>
    <mergeCell ref="M22:M23"/>
    <mergeCell ref="J23:L23"/>
    <mergeCell ref="E24:G24"/>
    <mergeCell ref="H24:I24"/>
    <mergeCell ref="J24:L24"/>
    <mergeCell ref="E25:G25"/>
    <mergeCell ref="H25:I25"/>
    <mergeCell ref="J25:L25"/>
    <mergeCell ref="E26:G26"/>
    <mergeCell ref="H26:I26"/>
    <mergeCell ref="J26:L26"/>
    <mergeCell ref="E27:G27"/>
    <mergeCell ref="H27:I27"/>
    <mergeCell ref="J27:L27"/>
    <mergeCell ref="E28:G28"/>
    <mergeCell ref="H28:I28"/>
    <mergeCell ref="J28:L28"/>
    <mergeCell ref="E29:G29"/>
    <mergeCell ref="H29:I29"/>
    <mergeCell ref="J29:L29"/>
  </mergeCells>
  <printOptions/>
  <pageMargins left="0.88" right="0.55" top="1" bottom="0.5" header="0.5" footer="0.5"/>
  <pageSetup horizontalDpi="300" verticalDpi="300" orientation="portrait" r:id="rId2"/>
  <headerFooter alignWithMargins="0">
    <oddHeader>&amp;C- 8 -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2" sqref="A2"/>
    </sheetView>
  </sheetViews>
  <sheetFormatPr defaultColWidth="9.140625" defaultRowHeight="12.75"/>
  <cols>
    <col min="1" max="1" width="2.00390625" style="795" customWidth="1"/>
    <col min="2" max="2" width="12.140625" style="795" customWidth="1"/>
    <col min="3" max="3" width="21.00390625" style="795" customWidth="1"/>
    <col min="4" max="4" width="10.57421875" style="795" customWidth="1"/>
    <col min="5" max="6" width="10.140625" style="795" customWidth="1"/>
    <col min="7" max="7" width="10.57421875" style="795" customWidth="1"/>
    <col min="8" max="9" width="10.140625" style="795" customWidth="1"/>
    <col min="10" max="10" width="10.57421875" style="795" customWidth="1"/>
    <col min="11" max="12" width="10.421875" style="795" customWidth="1"/>
    <col min="13" max="14" width="5.00390625" style="795" customWidth="1"/>
    <col min="15" max="16384" width="9.140625" style="795" customWidth="1"/>
  </cols>
  <sheetData>
    <row r="1" spans="1:5" ht="19.5" customHeight="1">
      <c r="A1" s="794" t="s">
        <v>330</v>
      </c>
      <c r="D1" s="796"/>
      <c r="E1" s="796"/>
    </row>
    <row r="2" spans="4:5" ht="12.75" customHeight="1">
      <c r="D2" s="796"/>
      <c r="E2" s="796"/>
    </row>
    <row r="3" spans="1:12" ht="15.75" customHeight="1">
      <c r="A3" s="1284" t="s">
        <v>35</v>
      </c>
      <c r="B3" s="1285"/>
      <c r="C3" s="1286"/>
      <c r="D3" s="797" t="s">
        <v>227</v>
      </c>
      <c r="E3" s="797"/>
      <c r="F3" s="797"/>
      <c r="G3" s="798" t="s">
        <v>228</v>
      </c>
      <c r="H3" s="799"/>
      <c r="I3" s="800"/>
      <c r="J3" s="797" t="s">
        <v>229</v>
      </c>
      <c r="K3" s="799"/>
      <c r="L3" s="801"/>
    </row>
    <row r="4" spans="1:12" ht="15.75" customHeight="1">
      <c r="A4" s="1287"/>
      <c r="B4" s="1288"/>
      <c r="C4" s="1289"/>
      <c r="D4" s="802" t="s">
        <v>11</v>
      </c>
      <c r="E4" s="803" t="s">
        <v>71</v>
      </c>
      <c r="F4" s="802" t="s">
        <v>72</v>
      </c>
      <c r="G4" s="804" t="s">
        <v>11</v>
      </c>
      <c r="H4" s="803" t="s">
        <v>71</v>
      </c>
      <c r="I4" s="802" t="s">
        <v>72</v>
      </c>
      <c r="J4" s="804" t="s">
        <v>11</v>
      </c>
      <c r="K4" s="803" t="s">
        <v>71</v>
      </c>
      <c r="L4" s="805" t="s">
        <v>72</v>
      </c>
    </row>
    <row r="5" spans="1:12" ht="20.25" customHeight="1">
      <c r="A5" s="806" t="s">
        <v>230</v>
      </c>
      <c r="B5" s="807"/>
      <c r="C5" s="808"/>
      <c r="D5" s="809">
        <f aca="true" t="shared" si="0" ref="D5:D16">E5+F5</f>
        <v>966</v>
      </c>
      <c r="E5" s="810">
        <v>425</v>
      </c>
      <c r="F5" s="810">
        <v>541</v>
      </c>
      <c r="G5" s="809">
        <f aca="true" t="shared" si="1" ref="G5:G13">SUM(H5:I5)</f>
        <v>85</v>
      </c>
      <c r="H5" s="811">
        <v>32</v>
      </c>
      <c r="I5" s="812">
        <v>53</v>
      </c>
      <c r="J5" s="813">
        <f aca="true" t="shared" si="2" ref="J5:J13">SUM(K5:L5)</f>
        <v>1051</v>
      </c>
      <c r="K5" s="811">
        <f>E5+H5</f>
        <v>457</v>
      </c>
      <c r="L5" s="814">
        <f>F5+I5</f>
        <v>594</v>
      </c>
    </row>
    <row r="6" spans="1:12" ht="20.25" customHeight="1">
      <c r="A6" s="815" t="s">
        <v>214</v>
      </c>
      <c r="B6" s="816"/>
      <c r="C6" s="808"/>
      <c r="D6" s="809">
        <f t="shared" si="0"/>
        <v>579</v>
      </c>
      <c r="E6" s="810">
        <v>266</v>
      </c>
      <c r="F6" s="810">
        <v>313</v>
      </c>
      <c r="G6" s="809">
        <f t="shared" si="1"/>
        <v>68</v>
      </c>
      <c r="H6" s="810">
        <v>19</v>
      </c>
      <c r="I6" s="817">
        <v>49</v>
      </c>
      <c r="J6" s="809">
        <f t="shared" si="2"/>
        <v>647</v>
      </c>
      <c r="K6" s="810">
        <f aca="true" t="shared" si="3" ref="K6:K15">E6+H6</f>
        <v>285</v>
      </c>
      <c r="L6" s="818">
        <f aca="true" t="shared" si="4" ref="L6:L12">F6+I6</f>
        <v>362</v>
      </c>
    </row>
    <row r="7" spans="1:12" ht="20.25" customHeight="1">
      <c r="A7" s="815" t="s">
        <v>215</v>
      </c>
      <c r="B7" s="816"/>
      <c r="C7" s="808"/>
      <c r="D7" s="809">
        <f t="shared" si="0"/>
        <v>578</v>
      </c>
      <c r="E7" s="810">
        <v>274</v>
      </c>
      <c r="F7" s="817">
        <v>304</v>
      </c>
      <c r="G7" s="809">
        <f t="shared" si="1"/>
        <v>61</v>
      </c>
      <c r="H7" s="810">
        <v>26</v>
      </c>
      <c r="I7" s="817">
        <v>35</v>
      </c>
      <c r="J7" s="809">
        <f t="shared" si="2"/>
        <v>639</v>
      </c>
      <c r="K7" s="810">
        <f t="shared" si="3"/>
        <v>300</v>
      </c>
      <c r="L7" s="818">
        <f t="shared" si="4"/>
        <v>339</v>
      </c>
    </row>
    <row r="8" spans="1:12" ht="20.25" customHeight="1">
      <c r="A8" s="815" t="s">
        <v>216</v>
      </c>
      <c r="B8" s="816"/>
      <c r="C8" s="808"/>
      <c r="D8" s="809">
        <f t="shared" si="0"/>
        <v>823</v>
      </c>
      <c r="E8" s="810">
        <v>409</v>
      </c>
      <c r="F8" s="817">
        <v>414</v>
      </c>
      <c r="G8" s="809">
        <f t="shared" si="1"/>
        <v>61</v>
      </c>
      <c r="H8" s="810">
        <v>29</v>
      </c>
      <c r="I8" s="817">
        <v>32</v>
      </c>
      <c r="J8" s="809">
        <f t="shared" si="2"/>
        <v>884</v>
      </c>
      <c r="K8" s="810">
        <f t="shared" si="3"/>
        <v>438</v>
      </c>
      <c r="L8" s="818">
        <f t="shared" si="4"/>
        <v>446</v>
      </c>
    </row>
    <row r="9" spans="1:12" ht="20.25" customHeight="1">
      <c r="A9" s="815" t="s">
        <v>217</v>
      </c>
      <c r="B9" s="816"/>
      <c r="C9" s="808"/>
      <c r="D9" s="809">
        <f t="shared" si="0"/>
        <v>484</v>
      </c>
      <c r="E9" s="810">
        <v>197</v>
      </c>
      <c r="F9" s="817">
        <v>287</v>
      </c>
      <c r="G9" s="809">
        <f t="shared" si="1"/>
        <v>55</v>
      </c>
      <c r="H9" s="810">
        <v>20</v>
      </c>
      <c r="I9" s="817">
        <v>35</v>
      </c>
      <c r="J9" s="809">
        <f t="shared" si="2"/>
        <v>539</v>
      </c>
      <c r="K9" s="810">
        <f t="shared" si="3"/>
        <v>217</v>
      </c>
      <c r="L9" s="818">
        <f t="shared" si="4"/>
        <v>322</v>
      </c>
    </row>
    <row r="10" spans="1:12" ht="20.25" customHeight="1">
      <c r="A10" s="815" t="s">
        <v>218</v>
      </c>
      <c r="B10" s="816"/>
      <c r="C10" s="808"/>
      <c r="D10" s="809">
        <f t="shared" si="0"/>
        <v>341</v>
      </c>
      <c r="E10" s="810">
        <v>175</v>
      </c>
      <c r="F10" s="817">
        <v>166</v>
      </c>
      <c r="G10" s="809">
        <f t="shared" si="1"/>
        <v>51</v>
      </c>
      <c r="H10" s="810">
        <v>21</v>
      </c>
      <c r="I10" s="817">
        <v>30</v>
      </c>
      <c r="J10" s="809">
        <f t="shared" si="2"/>
        <v>392</v>
      </c>
      <c r="K10" s="810">
        <f t="shared" si="3"/>
        <v>196</v>
      </c>
      <c r="L10" s="818">
        <f t="shared" si="4"/>
        <v>196</v>
      </c>
    </row>
    <row r="11" spans="1:12" ht="20.25" customHeight="1">
      <c r="A11" s="815" t="s">
        <v>231</v>
      </c>
      <c r="B11" s="816"/>
      <c r="C11" s="808"/>
      <c r="D11" s="809">
        <f t="shared" si="0"/>
        <v>2793</v>
      </c>
      <c r="E11" s="810">
        <v>1187</v>
      </c>
      <c r="F11" s="817">
        <v>1606</v>
      </c>
      <c r="G11" s="809">
        <f t="shared" si="1"/>
        <v>212</v>
      </c>
      <c r="H11" s="810">
        <v>72</v>
      </c>
      <c r="I11" s="817">
        <v>140</v>
      </c>
      <c r="J11" s="809">
        <f t="shared" si="2"/>
        <v>3005</v>
      </c>
      <c r="K11" s="810">
        <f t="shared" si="3"/>
        <v>1259</v>
      </c>
      <c r="L11" s="818">
        <f t="shared" si="4"/>
        <v>1746</v>
      </c>
    </row>
    <row r="12" spans="1:12" ht="20.25" customHeight="1">
      <c r="A12" s="815" t="s">
        <v>220</v>
      </c>
      <c r="B12" s="816"/>
      <c r="C12" s="808"/>
      <c r="D12" s="809">
        <f t="shared" si="0"/>
        <v>495</v>
      </c>
      <c r="E12" s="810">
        <v>176</v>
      </c>
      <c r="F12" s="817">
        <v>319</v>
      </c>
      <c r="G12" s="819">
        <f t="shared" si="1"/>
        <v>49</v>
      </c>
      <c r="H12" s="810">
        <v>19</v>
      </c>
      <c r="I12" s="817">
        <v>30</v>
      </c>
      <c r="J12" s="809">
        <f t="shared" si="2"/>
        <v>544</v>
      </c>
      <c r="K12" s="810">
        <f t="shared" si="3"/>
        <v>195</v>
      </c>
      <c r="L12" s="818">
        <f t="shared" si="4"/>
        <v>349</v>
      </c>
    </row>
    <row r="13" spans="1:12" ht="20.25" customHeight="1">
      <c r="A13" s="815" t="s">
        <v>221</v>
      </c>
      <c r="B13" s="816"/>
      <c r="C13" s="820"/>
      <c r="D13" s="821">
        <f t="shared" si="0"/>
        <v>154</v>
      </c>
      <c r="E13" s="822">
        <v>67</v>
      </c>
      <c r="F13" s="823">
        <v>87</v>
      </c>
      <c r="G13" s="824">
        <f t="shared" si="1"/>
        <v>21</v>
      </c>
      <c r="H13" s="822">
        <v>10</v>
      </c>
      <c r="I13" s="823">
        <v>11</v>
      </c>
      <c r="J13" s="821">
        <f t="shared" si="2"/>
        <v>175</v>
      </c>
      <c r="K13" s="822">
        <f t="shared" si="3"/>
        <v>77</v>
      </c>
      <c r="L13" s="825">
        <f>F13+I13</f>
        <v>98</v>
      </c>
    </row>
    <row r="14" spans="1:14" ht="20.25" customHeight="1">
      <c r="A14" s="826" t="s">
        <v>7</v>
      </c>
      <c r="B14" s="807"/>
      <c r="C14" s="808"/>
      <c r="D14" s="809">
        <f t="shared" si="0"/>
        <v>7213</v>
      </c>
      <c r="E14" s="810">
        <f aca="true" t="shared" si="5" ref="E14:L14">SUM(E5:E13)</f>
        <v>3176</v>
      </c>
      <c r="F14" s="817">
        <f t="shared" si="5"/>
        <v>4037</v>
      </c>
      <c r="G14" s="809">
        <f t="shared" si="5"/>
        <v>663</v>
      </c>
      <c r="H14" s="811">
        <f t="shared" si="5"/>
        <v>248</v>
      </c>
      <c r="I14" s="812">
        <f t="shared" si="5"/>
        <v>415</v>
      </c>
      <c r="J14" s="813">
        <f t="shared" si="5"/>
        <v>7876</v>
      </c>
      <c r="K14" s="811">
        <f t="shared" si="5"/>
        <v>3424</v>
      </c>
      <c r="L14" s="814">
        <f t="shared" si="5"/>
        <v>4452</v>
      </c>
      <c r="N14" s="827"/>
    </row>
    <row r="15" spans="1:12" ht="20.25" customHeight="1">
      <c r="A15" s="828" t="s">
        <v>9</v>
      </c>
      <c r="B15" s="816"/>
      <c r="C15" s="808"/>
      <c r="D15" s="809">
        <f t="shared" si="0"/>
        <v>210</v>
      </c>
      <c r="E15" s="810">
        <v>102</v>
      </c>
      <c r="F15" s="817">
        <v>108</v>
      </c>
      <c r="G15" s="821">
        <f>SUM(H15:I15)</f>
        <v>38</v>
      </c>
      <c r="H15" s="822">
        <v>12</v>
      </c>
      <c r="I15" s="823">
        <v>26</v>
      </c>
      <c r="J15" s="821">
        <f>SUM(K15:L15)</f>
        <v>248</v>
      </c>
      <c r="K15" s="822">
        <f t="shared" si="3"/>
        <v>114</v>
      </c>
      <c r="L15" s="825">
        <f>F15+I15</f>
        <v>134</v>
      </c>
    </row>
    <row r="16" spans="1:12" ht="20.25" customHeight="1">
      <c r="A16" s="829" t="s">
        <v>232</v>
      </c>
      <c r="B16" s="830"/>
      <c r="C16" s="831"/>
      <c r="D16" s="832">
        <f t="shared" si="0"/>
        <v>7423</v>
      </c>
      <c r="E16" s="833">
        <f>E15+E14</f>
        <v>3278</v>
      </c>
      <c r="F16" s="834">
        <f>F15+F14</f>
        <v>4145</v>
      </c>
      <c r="G16" s="832">
        <f>SUM(H16:I16)</f>
        <v>701</v>
      </c>
      <c r="H16" s="833">
        <f>SUM(H14:H15)</f>
        <v>260</v>
      </c>
      <c r="I16" s="834">
        <f>SUM(I14:I15)</f>
        <v>441</v>
      </c>
      <c r="J16" s="832">
        <f>J15+J14</f>
        <v>8124</v>
      </c>
      <c r="K16" s="833">
        <f>SUM(K14:K15)</f>
        <v>3538</v>
      </c>
      <c r="L16" s="835">
        <f>SUM(L14:L15)</f>
        <v>4586</v>
      </c>
    </row>
    <row r="17" spans="1:12" ht="12" customHeight="1">
      <c r="A17" s="816"/>
      <c r="B17" s="816"/>
      <c r="C17" s="816"/>
      <c r="D17" s="836"/>
      <c r="E17" s="836"/>
      <c r="F17" s="836"/>
      <c r="G17" s="836"/>
      <c r="H17" s="836"/>
      <c r="I17" s="836"/>
      <c r="J17" s="836"/>
      <c r="K17" s="836"/>
      <c r="L17" s="836"/>
    </row>
    <row r="18" spans="1:12" ht="19.5" customHeight="1">
      <c r="A18" s="794" t="s">
        <v>331</v>
      </c>
      <c r="B18" s="837"/>
      <c r="C18" s="837"/>
      <c r="D18" s="838"/>
      <c r="E18" s="838"/>
      <c r="F18" s="839"/>
      <c r="G18" s="839"/>
      <c r="H18" s="839"/>
      <c r="I18" s="839"/>
      <c r="J18" s="839"/>
      <c r="K18" s="839"/>
      <c r="L18" s="839"/>
    </row>
    <row r="19" spans="1:12" ht="9.75" customHeight="1">
      <c r="A19" s="837"/>
      <c r="B19" s="837"/>
      <c r="C19" s="837"/>
      <c r="D19" s="838"/>
      <c r="E19" s="838"/>
      <c r="F19" s="839"/>
      <c r="G19" s="839"/>
      <c r="H19" s="839"/>
      <c r="I19" s="839"/>
      <c r="J19" s="839"/>
      <c r="K19" s="839"/>
      <c r="L19" s="839"/>
    </row>
    <row r="20" spans="1:12" ht="16.5" customHeight="1">
      <c r="A20" s="1284" t="s">
        <v>52</v>
      </c>
      <c r="B20" s="1285"/>
      <c r="C20" s="1286"/>
      <c r="D20" s="1281" t="s">
        <v>227</v>
      </c>
      <c r="E20" s="1282"/>
      <c r="F20" s="1283"/>
      <c r="G20" s="1281" t="s">
        <v>228</v>
      </c>
      <c r="H20" s="1282"/>
      <c r="I20" s="1283"/>
      <c r="J20" s="1281" t="s">
        <v>229</v>
      </c>
      <c r="K20" s="1282"/>
      <c r="L20" s="1283"/>
    </row>
    <row r="21" spans="1:12" ht="16.5" customHeight="1">
      <c r="A21" s="1287"/>
      <c r="B21" s="1288"/>
      <c r="C21" s="1289"/>
      <c r="D21" s="841" t="s">
        <v>11</v>
      </c>
      <c r="E21" s="843" t="s">
        <v>71</v>
      </c>
      <c r="F21" s="841" t="s">
        <v>72</v>
      </c>
      <c r="G21" s="840" t="s">
        <v>11</v>
      </c>
      <c r="H21" s="843" t="s">
        <v>71</v>
      </c>
      <c r="I21" s="841" t="s">
        <v>72</v>
      </c>
      <c r="J21" s="844" t="s">
        <v>11</v>
      </c>
      <c r="K21" s="843" t="s">
        <v>71</v>
      </c>
      <c r="L21" s="842" t="s">
        <v>72</v>
      </c>
    </row>
    <row r="22" spans="1:12" ht="22.5" customHeight="1">
      <c r="A22" s="815" t="s">
        <v>53</v>
      </c>
      <c r="B22" s="807"/>
      <c r="C22" s="808"/>
      <c r="D22" s="845">
        <f aca="true" t="shared" si="6" ref="D22:D27">E22+F22</f>
        <v>2183</v>
      </c>
      <c r="E22" s="845">
        <v>986</v>
      </c>
      <c r="F22" s="846">
        <v>1197</v>
      </c>
      <c r="G22" s="847">
        <f aca="true" t="shared" si="7" ref="G22:G27">SUM(H22:I22)</f>
        <v>221</v>
      </c>
      <c r="H22" s="845">
        <v>77</v>
      </c>
      <c r="I22" s="846">
        <v>144</v>
      </c>
      <c r="J22" s="847">
        <f aca="true" t="shared" si="8" ref="J22:J27">SUM(K22:L22)</f>
        <v>2404</v>
      </c>
      <c r="K22" s="845">
        <f aca="true" t="shared" si="9" ref="K22:L27">E22+H22</f>
        <v>1063</v>
      </c>
      <c r="L22" s="848">
        <f t="shared" si="9"/>
        <v>1341</v>
      </c>
    </row>
    <row r="23" spans="1:12" ht="22.5" customHeight="1">
      <c r="A23" s="815" t="s">
        <v>54</v>
      </c>
      <c r="B23" s="816"/>
      <c r="C23" s="808"/>
      <c r="D23" s="849">
        <f t="shared" si="6"/>
        <v>1939</v>
      </c>
      <c r="E23" s="849">
        <v>861</v>
      </c>
      <c r="F23" s="850">
        <v>1078</v>
      </c>
      <c r="G23" s="851">
        <f t="shared" si="7"/>
        <v>180</v>
      </c>
      <c r="H23" s="849">
        <v>71</v>
      </c>
      <c r="I23" s="850">
        <v>109</v>
      </c>
      <c r="J23" s="851">
        <f t="shared" si="8"/>
        <v>2119</v>
      </c>
      <c r="K23" s="849">
        <f t="shared" si="9"/>
        <v>932</v>
      </c>
      <c r="L23" s="852">
        <f t="shared" si="9"/>
        <v>1187</v>
      </c>
    </row>
    <row r="24" spans="1:12" ht="22.5" customHeight="1">
      <c r="A24" s="815" t="s">
        <v>55</v>
      </c>
      <c r="B24" s="816"/>
      <c r="C24" s="808"/>
      <c r="D24" s="849">
        <f t="shared" si="6"/>
        <v>1763</v>
      </c>
      <c r="E24" s="849">
        <v>800</v>
      </c>
      <c r="F24" s="850">
        <v>963</v>
      </c>
      <c r="G24" s="851">
        <f t="shared" si="7"/>
        <v>151</v>
      </c>
      <c r="H24" s="849">
        <v>58</v>
      </c>
      <c r="I24" s="850">
        <v>93</v>
      </c>
      <c r="J24" s="851">
        <f t="shared" si="8"/>
        <v>1914</v>
      </c>
      <c r="K24" s="849">
        <f t="shared" si="9"/>
        <v>858</v>
      </c>
      <c r="L24" s="852">
        <f t="shared" si="9"/>
        <v>1056</v>
      </c>
    </row>
    <row r="25" spans="1:12" ht="22.5" customHeight="1">
      <c r="A25" s="815" t="s">
        <v>79</v>
      </c>
      <c r="B25" s="816"/>
      <c r="C25" s="808"/>
      <c r="D25" s="849">
        <f t="shared" si="6"/>
        <v>1267</v>
      </c>
      <c r="E25" s="849">
        <v>519</v>
      </c>
      <c r="F25" s="850">
        <v>748</v>
      </c>
      <c r="G25" s="851">
        <f t="shared" si="7"/>
        <v>105</v>
      </c>
      <c r="H25" s="849">
        <v>41</v>
      </c>
      <c r="I25" s="850">
        <v>64</v>
      </c>
      <c r="J25" s="851">
        <f t="shared" si="8"/>
        <v>1372</v>
      </c>
      <c r="K25" s="849">
        <f t="shared" si="9"/>
        <v>560</v>
      </c>
      <c r="L25" s="852">
        <f t="shared" si="9"/>
        <v>812</v>
      </c>
    </row>
    <row r="26" spans="1:12" ht="22.5" customHeight="1">
      <c r="A26" s="815" t="s">
        <v>57</v>
      </c>
      <c r="B26" s="816"/>
      <c r="C26" s="808"/>
      <c r="D26" s="849">
        <f t="shared" si="6"/>
        <v>271</v>
      </c>
      <c r="E26" s="849">
        <v>112</v>
      </c>
      <c r="F26" s="850">
        <v>159</v>
      </c>
      <c r="G26" s="851">
        <f t="shared" si="7"/>
        <v>44</v>
      </c>
      <c r="H26" s="849">
        <v>13</v>
      </c>
      <c r="I26" s="853">
        <v>31</v>
      </c>
      <c r="J26" s="851">
        <f t="shared" si="8"/>
        <v>315</v>
      </c>
      <c r="K26" s="854">
        <f t="shared" si="9"/>
        <v>125</v>
      </c>
      <c r="L26" s="852">
        <f t="shared" si="9"/>
        <v>190</v>
      </c>
    </row>
    <row r="27" spans="1:12" ht="22.5" customHeight="1">
      <c r="A27" s="829" t="s">
        <v>80</v>
      </c>
      <c r="B27" s="830"/>
      <c r="C27" s="831"/>
      <c r="D27" s="855">
        <f t="shared" si="6"/>
        <v>7423</v>
      </c>
      <c r="E27" s="855">
        <f>SUM(E22:E26)</f>
        <v>3278</v>
      </c>
      <c r="F27" s="856">
        <f>SUM(F22:F26)</f>
        <v>4145</v>
      </c>
      <c r="G27" s="857">
        <f t="shared" si="7"/>
        <v>701</v>
      </c>
      <c r="H27" s="855">
        <f>SUM(H22:H26)</f>
        <v>260</v>
      </c>
      <c r="I27" s="856">
        <f>SUM(I22:I26)</f>
        <v>441</v>
      </c>
      <c r="J27" s="857">
        <f t="shared" si="8"/>
        <v>8124</v>
      </c>
      <c r="K27" s="855">
        <f t="shared" si="9"/>
        <v>3538</v>
      </c>
      <c r="L27" s="858">
        <f t="shared" si="9"/>
        <v>4586</v>
      </c>
    </row>
    <row r="28" spans="1:14" ht="17.25" customHeight="1">
      <c r="A28" s="859"/>
      <c r="B28" s="860"/>
      <c r="C28" s="861"/>
      <c r="D28" s="862"/>
      <c r="E28" s="862"/>
      <c r="F28" s="862"/>
      <c r="G28" s="796"/>
      <c r="H28" s="796"/>
      <c r="I28" s="861"/>
      <c r="J28" s="861"/>
      <c r="K28" s="861"/>
      <c r="L28" s="796"/>
      <c r="M28" s="796"/>
      <c r="N28" s="796"/>
    </row>
    <row r="29" ht="7.5" customHeight="1"/>
  </sheetData>
  <mergeCells count="5">
    <mergeCell ref="J20:L20"/>
    <mergeCell ref="A3:C4"/>
    <mergeCell ref="A20:C21"/>
    <mergeCell ref="D20:F20"/>
    <mergeCell ref="G20:I20"/>
  </mergeCells>
  <printOptions/>
  <pageMargins left="0.5" right="0.3" top="0.75" bottom="0.42" header="0.5" footer="0.2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selection activeCell="C34" sqref="C34"/>
    </sheetView>
  </sheetViews>
  <sheetFormatPr defaultColWidth="9.140625" defaultRowHeight="12.75"/>
  <cols>
    <col min="1" max="1" width="9.140625" style="866" customWidth="1"/>
    <col min="2" max="2" width="8.57421875" style="866" customWidth="1"/>
    <col min="3" max="3" width="10.140625" style="866" customWidth="1"/>
    <col min="4" max="8" width="9.140625" style="866" hidden="1" customWidth="1"/>
    <col min="9" max="9" width="5.140625" style="866" hidden="1" customWidth="1"/>
    <col min="10" max="12" width="11.7109375" style="866" hidden="1" customWidth="1"/>
    <col min="13" max="21" width="10.28125" style="866" customWidth="1"/>
    <col min="22" max="22" width="7.8515625" style="866" customWidth="1"/>
    <col min="23" max="238" width="9.140625" style="946" customWidth="1"/>
    <col min="239" max="16384" width="9.140625" style="866" customWidth="1"/>
  </cols>
  <sheetData>
    <row r="1" spans="1:22" ht="15.75">
      <c r="A1" s="863" t="s">
        <v>332</v>
      </c>
      <c r="B1" s="863"/>
      <c r="C1" s="863"/>
      <c r="D1" s="864"/>
      <c r="E1" s="864"/>
      <c r="F1" s="864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5"/>
    </row>
    <row r="2" spans="1:22" ht="15.75">
      <c r="A2" s="863"/>
      <c r="B2" s="863"/>
      <c r="C2" s="863"/>
      <c r="D2" s="864"/>
      <c r="E2" s="864"/>
      <c r="F2" s="864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5"/>
    </row>
    <row r="3" spans="1:22" ht="16.5" thickBot="1">
      <c r="A3" s="867" t="s">
        <v>233</v>
      </c>
      <c r="B3" s="863"/>
      <c r="C3" s="863"/>
      <c r="D3" s="864"/>
      <c r="E3" s="864"/>
      <c r="F3" s="864"/>
      <c r="G3" s="868"/>
      <c r="H3" s="868"/>
      <c r="I3" s="868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519"/>
    </row>
    <row r="4" spans="1:22" ht="15" customHeight="1">
      <c r="A4" s="1296" t="s">
        <v>234</v>
      </c>
      <c r="B4" s="1297"/>
      <c r="C4" s="1298"/>
      <c r="D4" s="1302">
        <v>2001</v>
      </c>
      <c r="E4" s="1303"/>
      <c r="F4" s="1304"/>
      <c r="G4" s="1290">
        <v>2002</v>
      </c>
      <c r="H4" s="1291"/>
      <c r="I4" s="1292"/>
      <c r="J4" s="1290">
        <v>2003</v>
      </c>
      <c r="K4" s="1291"/>
      <c r="L4" s="1292"/>
      <c r="M4" s="1290">
        <v>2004</v>
      </c>
      <c r="N4" s="1291"/>
      <c r="O4" s="1292"/>
      <c r="P4" s="1290">
        <v>2005</v>
      </c>
      <c r="Q4" s="1291"/>
      <c r="R4" s="1292"/>
      <c r="S4" s="1290">
        <v>2006</v>
      </c>
      <c r="T4" s="1291"/>
      <c r="U4" s="1292"/>
      <c r="V4" s="869"/>
    </row>
    <row r="5" spans="1:22" ht="30" customHeight="1">
      <c r="A5" s="1299"/>
      <c r="B5" s="1300"/>
      <c r="C5" s="1301"/>
      <c r="D5" s="870" t="s">
        <v>235</v>
      </c>
      <c r="E5" s="871" t="s">
        <v>236</v>
      </c>
      <c r="F5" s="872" t="s">
        <v>237</v>
      </c>
      <c r="G5" s="873" t="s">
        <v>235</v>
      </c>
      <c r="H5" s="874" t="s">
        <v>236</v>
      </c>
      <c r="I5" s="875" t="s">
        <v>237</v>
      </c>
      <c r="J5" s="873" t="s">
        <v>235</v>
      </c>
      <c r="K5" s="874" t="s">
        <v>236</v>
      </c>
      <c r="L5" s="875" t="s">
        <v>237</v>
      </c>
      <c r="M5" s="873" t="s">
        <v>238</v>
      </c>
      <c r="N5" s="874" t="s">
        <v>236</v>
      </c>
      <c r="O5" s="875" t="s">
        <v>237</v>
      </c>
      <c r="P5" s="873" t="s">
        <v>238</v>
      </c>
      <c r="Q5" s="874" t="s">
        <v>236</v>
      </c>
      <c r="R5" s="875" t="s">
        <v>237</v>
      </c>
      <c r="S5" s="873" t="s">
        <v>238</v>
      </c>
      <c r="T5" s="874" t="s">
        <v>236</v>
      </c>
      <c r="U5" s="875" t="s">
        <v>237</v>
      </c>
      <c r="V5" s="869"/>
    </row>
    <row r="6" spans="1:22" ht="22.5" customHeight="1">
      <c r="A6" s="1293" t="s">
        <v>134</v>
      </c>
      <c r="B6" s="1294"/>
      <c r="C6" s="1294"/>
      <c r="D6" s="1294"/>
      <c r="E6" s="1294"/>
      <c r="F6" s="1294"/>
      <c r="G6" s="1294"/>
      <c r="H6" s="1294"/>
      <c r="I6" s="1294"/>
      <c r="J6" s="1294"/>
      <c r="K6" s="1294"/>
      <c r="L6" s="1294"/>
      <c r="M6" s="1294"/>
      <c r="N6" s="1294"/>
      <c r="O6" s="1294"/>
      <c r="P6" s="1294"/>
      <c r="Q6" s="1294"/>
      <c r="R6" s="1294"/>
      <c r="S6" s="1294"/>
      <c r="T6" s="1294"/>
      <c r="U6" s="1295"/>
      <c r="V6" s="869"/>
    </row>
    <row r="7" spans="1:22" ht="15.75" customHeight="1">
      <c r="A7" s="876"/>
      <c r="B7" s="877"/>
      <c r="C7" s="878" t="s">
        <v>11</v>
      </c>
      <c r="D7" s="879">
        <v>14248</v>
      </c>
      <c r="E7" s="880">
        <f>SUM(E8:E9)</f>
        <v>10918</v>
      </c>
      <c r="F7" s="881">
        <f>E7/D7*100</f>
        <v>76.62829870859068</v>
      </c>
      <c r="G7" s="879">
        <v>14527</v>
      </c>
      <c r="H7" s="880">
        <v>10843</v>
      </c>
      <c r="I7" s="881">
        <f>H7/G7*100</f>
        <v>74.64032491223239</v>
      </c>
      <c r="J7" s="879">
        <v>14579</v>
      </c>
      <c r="K7" s="880">
        <v>11007</v>
      </c>
      <c r="L7" s="881">
        <f aca="true" t="shared" si="0" ref="L7:L25">K7/J7*100</f>
        <v>75.499005418753</v>
      </c>
      <c r="M7" s="879">
        <f>SUM(M8:M9)</f>
        <v>14809</v>
      </c>
      <c r="N7" s="880">
        <f>SUM(N8:N9)</f>
        <v>11483</v>
      </c>
      <c r="O7" s="881">
        <f aca="true" t="shared" si="1" ref="O7:O25">N7/M7*100</f>
        <v>77.5406847187521</v>
      </c>
      <c r="P7" s="879">
        <f>SUM(P8:P9)</f>
        <v>15501</v>
      </c>
      <c r="Q7" s="880">
        <f>SUM(Q8:Q9)</f>
        <v>12149</v>
      </c>
      <c r="R7" s="881">
        <f>Q7/P7*100</f>
        <v>78.37558867169861</v>
      </c>
      <c r="S7" s="880">
        <f>SUM(S8:S9)</f>
        <v>16448</v>
      </c>
      <c r="T7" s="880">
        <f>SUM(T8:T9)</f>
        <v>12971</v>
      </c>
      <c r="U7" s="882">
        <f>T7/S7*100</f>
        <v>78.86065175097276</v>
      </c>
      <c r="V7" s="869"/>
    </row>
    <row r="8" spans="1:22" ht="15.75" customHeight="1">
      <c r="A8" s="883" t="s">
        <v>239</v>
      </c>
      <c r="B8" s="884"/>
      <c r="C8" s="878" t="s">
        <v>71</v>
      </c>
      <c r="D8" s="879">
        <v>6564</v>
      </c>
      <c r="E8" s="885">
        <v>4884</v>
      </c>
      <c r="F8" s="881">
        <f>E8/D8*100</f>
        <v>74.40585009140767</v>
      </c>
      <c r="G8" s="879">
        <v>6697</v>
      </c>
      <c r="H8" s="885">
        <v>4844</v>
      </c>
      <c r="I8" s="881">
        <f aca="true" t="shared" si="2" ref="I8:I25">H8/G8*100</f>
        <v>72.33089443034194</v>
      </c>
      <c r="J8" s="879">
        <v>6765</v>
      </c>
      <c r="K8" s="885">
        <v>4936</v>
      </c>
      <c r="L8" s="881">
        <f t="shared" si="0"/>
        <v>72.96378418329638</v>
      </c>
      <c r="M8" s="879">
        <f>M18+M28</f>
        <v>6876</v>
      </c>
      <c r="N8" s="880">
        <f>N18+N28</f>
        <v>5184</v>
      </c>
      <c r="O8" s="881">
        <f t="shared" si="1"/>
        <v>75.39267015706807</v>
      </c>
      <c r="P8" s="879">
        <f>P18+P28</f>
        <v>7316</v>
      </c>
      <c r="Q8" s="880">
        <f>Q18+Q28</f>
        <v>5503</v>
      </c>
      <c r="R8" s="881">
        <f>Q8/P8*100</f>
        <v>75.21869874248223</v>
      </c>
      <c r="S8" s="880">
        <f>S18+S28</f>
        <v>7790</v>
      </c>
      <c r="T8" s="880">
        <f>T18+T28</f>
        <v>5803</v>
      </c>
      <c r="U8" s="882">
        <f>T8/S8*100</f>
        <v>74.49293966623877</v>
      </c>
      <c r="V8" s="869"/>
    </row>
    <row r="9" spans="1:22" ht="15.75" customHeight="1">
      <c r="A9" s="886" t="s">
        <v>131</v>
      </c>
      <c r="B9" s="887"/>
      <c r="C9" s="888" t="s">
        <v>72</v>
      </c>
      <c r="D9" s="889">
        <v>7684</v>
      </c>
      <c r="E9" s="890">
        <v>6034</v>
      </c>
      <c r="F9" s="891">
        <f>E9/D9*100</f>
        <v>78.52680895366997</v>
      </c>
      <c r="G9" s="889">
        <v>7830</v>
      </c>
      <c r="H9" s="890">
        <v>5999</v>
      </c>
      <c r="I9" s="891">
        <f t="shared" si="2"/>
        <v>76.61558109833973</v>
      </c>
      <c r="J9" s="889">
        <v>7814</v>
      </c>
      <c r="K9" s="890">
        <v>6071</v>
      </c>
      <c r="L9" s="891">
        <f t="shared" si="0"/>
        <v>77.6938827745073</v>
      </c>
      <c r="M9" s="892">
        <f>M19+M29</f>
        <v>7933</v>
      </c>
      <c r="N9" s="890">
        <f>N19+N29</f>
        <v>6299</v>
      </c>
      <c r="O9" s="891">
        <f t="shared" si="1"/>
        <v>79.4024959031892</v>
      </c>
      <c r="P9" s="892">
        <f>P19+P29</f>
        <v>8185</v>
      </c>
      <c r="Q9" s="890">
        <f>Q19+Q29</f>
        <v>6646</v>
      </c>
      <c r="R9" s="891">
        <f>Q9/P9*100</f>
        <v>81.19731215638363</v>
      </c>
      <c r="S9" s="880">
        <f>S19+S29</f>
        <v>8658</v>
      </c>
      <c r="T9" s="880">
        <f>T19+T29</f>
        <v>7168</v>
      </c>
      <c r="U9" s="882">
        <f>T9/S9*100</f>
        <v>82.79048279048278</v>
      </c>
      <c r="V9" s="869"/>
    </row>
    <row r="10" spans="1:22" ht="15.75" customHeight="1">
      <c r="A10" s="893"/>
      <c r="B10" s="894"/>
      <c r="C10" s="878" t="s">
        <v>11</v>
      </c>
      <c r="D10" s="879">
        <f>SUM(D11:D12)</f>
        <v>4215</v>
      </c>
      <c r="E10" s="885">
        <f>SUM(E11:E12)</f>
        <v>3786</v>
      </c>
      <c r="F10" s="881">
        <f aca="true" t="shared" si="3" ref="F10:F15">E10/D10*100</f>
        <v>89.8220640569395</v>
      </c>
      <c r="G10" s="879">
        <v>5631</v>
      </c>
      <c r="H10" s="885">
        <v>4666</v>
      </c>
      <c r="I10" s="881">
        <f t="shared" si="2"/>
        <v>82.86272420529214</v>
      </c>
      <c r="J10" s="879">
        <v>5683</v>
      </c>
      <c r="K10" s="885">
        <v>4691</v>
      </c>
      <c r="L10" s="881">
        <f t="shared" si="0"/>
        <v>82.54443075840226</v>
      </c>
      <c r="M10" s="895">
        <f>SUM(M11:M12)</f>
        <v>4865</v>
      </c>
      <c r="N10" s="885">
        <f>SUM(N11:N12)</f>
        <v>4259</v>
      </c>
      <c r="O10" s="881">
        <f t="shared" si="1"/>
        <v>87.5436793422405</v>
      </c>
      <c r="P10" s="895">
        <f>SUM(P11:P12)</f>
        <v>4737</v>
      </c>
      <c r="Q10" s="885">
        <f>SUM(Q11:Q12)</f>
        <v>4258</v>
      </c>
      <c r="R10" s="881">
        <f aca="true" t="shared" si="4" ref="R10:R15">Q10/P10*100</f>
        <v>89.88811484061642</v>
      </c>
      <c r="S10" s="896">
        <f>SUM(S11:S12)</f>
        <v>5111</v>
      </c>
      <c r="T10" s="897">
        <f>SUM(T11:T12)</f>
        <v>4550</v>
      </c>
      <c r="U10" s="898">
        <f aca="true" t="shared" si="5" ref="U10:U15">T10/S10*100</f>
        <v>89.02367442770495</v>
      </c>
      <c r="V10" s="869"/>
    </row>
    <row r="11" spans="1:22" ht="15.75" customHeight="1">
      <c r="A11" s="1305" t="s">
        <v>240</v>
      </c>
      <c r="B11" s="1306"/>
      <c r="C11" s="878" t="s">
        <v>71</v>
      </c>
      <c r="D11" s="879">
        <v>2279</v>
      </c>
      <c r="E11" s="885">
        <v>1986</v>
      </c>
      <c r="F11" s="881">
        <f t="shared" si="3"/>
        <v>87.1434839842036</v>
      </c>
      <c r="G11" s="879">
        <v>3013</v>
      </c>
      <c r="H11" s="885">
        <v>2373</v>
      </c>
      <c r="I11" s="881">
        <f t="shared" si="2"/>
        <v>78.75871224692997</v>
      </c>
      <c r="J11" s="879">
        <v>3049</v>
      </c>
      <c r="K11" s="885">
        <v>2343</v>
      </c>
      <c r="L11" s="881">
        <f t="shared" si="0"/>
        <v>76.84486716956378</v>
      </c>
      <c r="M11" s="895">
        <v>2504</v>
      </c>
      <c r="N11" s="885">
        <v>2092</v>
      </c>
      <c r="O11" s="881">
        <f t="shared" si="1"/>
        <v>83.54632587859425</v>
      </c>
      <c r="P11" s="895">
        <v>2381</v>
      </c>
      <c r="Q11" s="885">
        <v>2065</v>
      </c>
      <c r="R11" s="881">
        <f t="shared" si="4"/>
        <v>86.72826543469131</v>
      </c>
      <c r="S11" s="879">
        <v>2596</v>
      </c>
      <c r="T11" s="880">
        <v>2172</v>
      </c>
      <c r="U11" s="899">
        <f t="shared" si="5"/>
        <v>83.66718027734977</v>
      </c>
      <c r="V11" s="869"/>
    </row>
    <row r="12" spans="1:22" ht="15.75" customHeight="1">
      <c r="A12" s="900"/>
      <c r="B12" s="901" t="s">
        <v>131</v>
      </c>
      <c r="C12" s="888" t="s">
        <v>72</v>
      </c>
      <c r="D12" s="889">
        <v>1936</v>
      </c>
      <c r="E12" s="890">
        <v>1800</v>
      </c>
      <c r="F12" s="891">
        <f t="shared" si="3"/>
        <v>92.97520661157024</v>
      </c>
      <c r="G12" s="889">
        <v>2618</v>
      </c>
      <c r="H12" s="890">
        <v>2293</v>
      </c>
      <c r="I12" s="891">
        <f t="shared" si="2"/>
        <v>87.5859434682964</v>
      </c>
      <c r="J12" s="889">
        <v>2634</v>
      </c>
      <c r="K12" s="890">
        <v>2348</v>
      </c>
      <c r="L12" s="891">
        <f t="shared" si="0"/>
        <v>89.14198936977981</v>
      </c>
      <c r="M12" s="892">
        <v>2361</v>
      </c>
      <c r="N12" s="890">
        <v>2167</v>
      </c>
      <c r="O12" s="891">
        <f t="shared" si="1"/>
        <v>91.78314273612877</v>
      </c>
      <c r="P12" s="892">
        <v>2356</v>
      </c>
      <c r="Q12" s="890">
        <v>2193</v>
      </c>
      <c r="R12" s="891">
        <f t="shared" si="4"/>
        <v>93.08149405772495</v>
      </c>
      <c r="S12" s="889">
        <v>2515</v>
      </c>
      <c r="T12" s="902">
        <v>2378</v>
      </c>
      <c r="U12" s="903">
        <f t="shared" si="5"/>
        <v>94.55268389662028</v>
      </c>
      <c r="V12" s="869"/>
    </row>
    <row r="13" spans="1:22" ht="15.75" customHeight="1">
      <c r="A13" s="904"/>
      <c r="B13" s="905"/>
      <c r="C13" s="878" t="s">
        <v>11</v>
      </c>
      <c r="D13" s="906">
        <f>D7-D10</f>
        <v>10033</v>
      </c>
      <c r="E13" s="907">
        <f>E7-E10</f>
        <v>7132</v>
      </c>
      <c r="F13" s="881">
        <f t="shared" si="3"/>
        <v>71.08541812020333</v>
      </c>
      <c r="G13" s="906">
        <f>G7-G10</f>
        <v>8896</v>
      </c>
      <c r="H13" s="907">
        <f>H7-H10</f>
        <v>6177</v>
      </c>
      <c r="I13" s="881">
        <f t="shared" si="2"/>
        <v>69.43570143884892</v>
      </c>
      <c r="J13" s="906">
        <f>J7-J10</f>
        <v>8896</v>
      </c>
      <c r="K13" s="907">
        <f>K7-K10</f>
        <v>6316</v>
      </c>
      <c r="L13" s="881">
        <f t="shared" si="0"/>
        <v>70.99820143884892</v>
      </c>
      <c r="M13" s="906">
        <f>M7-M10</f>
        <v>9944</v>
      </c>
      <c r="N13" s="907">
        <f>N7-N10</f>
        <v>7224</v>
      </c>
      <c r="O13" s="881">
        <f t="shared" si="1"/>
        <v>72.64682220434433</v>
      </c>
      <c r="P13" s="906">
        <f>P7-P10</f>
        <v>10764</v>
      </c>
      <c r="Q13" s="907">
        <f>Q7-Q10</f>
        <v>7891</v>
      </c>
      <c r="R13" s="881">
        <f t="shared" si="4"/>
        <v>73.30917874396135</v>
      </c>
      <c r="S13" s="880">
        <f>S7-S10</f>
        <v>11337</v>
      </c>
      <c r="T13" s="880">
        <f>T7-T10</f>
        <v>8421</v>
      </c>
      <c r="U13" s="882">
        <f t="shared" si="5"/>
        <v>74.27890976448795</v>
      </c>
      <c r="V13" s="869"/>
    </row>
    <row r="14" spans="1:22" ht="15.75" customHeight="1">
      <c r="A14" s="883" t="s">
        <v>241</v>
      </c>
      <c r="B14" s="884"/>
      <c r="C14" s="878" t="s">
        <v>71</v>
      </c>
      <c r="D14" s="908">
        <f>D8-D11</f>
        <v>4285</v>
      </c>
      <c r="E14" s="907">
        <f>E8-E11</f>
        <v>2898</v>
      </c>
      <c r="F14" s="881">
        <f t="shared" si="3"/>
        <v>67.63127187864643</v>
      </c>
      <c r="G14" s="908">
        <f>G8-G11</f>
        <v>3684</v>
      </c>
      <c r="H14" s="907">
        <f>H8-H11</f>
        <v>2471</v>
      </c>
      <c r="I14" s="881">
        <f t="shared" si="2"/>
        <v>67.07383279044517</v>
      </c>
      <c r="J14" s="908">
        <f>J8-J11</f>
        <v>3716</v>
      </c>
      <c r="K14" s="907">
        <f>K8-K11</f>
        <v>2593</v>
      </c>
      <c r="L14" s="881">
        <f t="shared" si="0"/>
        <v>69.77933261571583</v>
      </c>
      <c r="M14" s="908">
        <f>M8-M11</f>
        <v>4372</v>
      </c>
      <c r="N14" s="907">
        <f>N8-N11</f>
        <v>3092</v>
      </c>
      <c r="O14" s="881">
        <f t="shared" si="1"/>
        <v>70.7227813357731</v>
      </c>
      <c r="P14" s="908">
        <f>P8-P11</f>
        <v>4935</v>
      </c>
      <c r="Q14" s="907">
        <f>Q8-Q11</f>
        <v>3438</v>
      </c>
      <c r="R14" s="881">
        <f t="shared" si="4"/>
        <v>69.66565349544072</v>
      </c>
      <c r="S14" s="880">
        <v>5194</v>
      </c>
      <c r="T14" s="880">
        <v>3631</v>
      </c>
      <c r="U14" s="882">
        <f t="shared" si="5"/>
        <v>69.90758567577974</v>
      </c>
      <c r="V14" s="869"/>
    </row>
    <row r="15" spans="1:22" ht="15.75" customHeight="1">
      <c r="A15" s="886" t="s">
        <v>131</v>
      </c>
      <c r="B15" s="887"/>
      <c r="C15" s="888" t="s">
        <v>72</v>
      </c>
      <c r="D15" s="909">
        <f>D13-D14</f>
        <v>5748</v>
      </c>
      <c r="E15" s="910">
        <f>E13-E14</f>
        <v>4234</v>
      </c>
      <c r="F15" s="891">
        <f t="shared" si="3"/>
        <v>73.66040361864997</v>
      </c>
      <c r="G15" s="909">
        <f>G13-G14</f>
        <v>5212</v>
      </c>
      <c r="H15" s="910">
        <f>H13-H14</f>
        <v>3706</v>
      </c>
      <c r="I15" s="891">
        <f t="shared" si="2"/>
        <v>71.10514198004606</v>
      </c>
      <c r="J15" s="909">
        <f>J13-J14</f>
        <v>5180</v>
      </c>
      <c r="K15" s="910">
        <f>K13-K14</f>
        <v>3723</v>
      </c>
      <c r="L15" s="891">
        <f t="shared" si="0"/>
        <v>71.87258687258688</v>
      </c>
      <c r="M15" s="909">
        <f>M13-M14</f>
        <v>5572</v>
      </c>
      <c r="N15" s="910">
        <f>N13-N14</f>
        <v>4132</v>
      </c>
      <c r="O15" s="891">
        <f t="shared" si="1"/>
        <v>74.1564967695621</v>
      </c>
      <c r="P15" s="909">
        <f>P13-P14</f>
        <v>5829</v>
      </c>
      <c r="Q15" s="910">
        <f>Q13-Q14</f>
        <v>4453</v>
      </c>
      <c r="R15" s="891">
        <f t="shared" si="4"/>
        <v>76.39389260593585</v>
      </c>
      <c r="S15" s="880">
        <v>6143</v>
      </c>
      <c r="T15" s="880">
        <v>4790</v>
      </c>
      <c r="U15" s="882">
        <f t="shared" si="5"/>
        <v>77.97493081556243</v>
      </c>
      <c r="V15" s="869"/>
    </row>
    <row r="16" spans="1:22" ht="22.5" customHeight="1">
      <c r="A16" s="1307" t="s">
        <v>7</v>
      </c>
      <c r="B16" s="1308"/>
      <c r="C16" s="1308"/>
      <c r="D16" s="1308"/>
      <c r="E16" s="1308"/>
      <c r="F16" s="1308"/>
      <c r="G16" s="1308"/>
      <c r="H16" s="1308"/>
      <c r="I16" s="1308"/>
      <c r="J16" s="1308"/>
      <c r="K16" s="1308"/>
      <c r="L16" s="1308"/>
      <c r="M16" s="1308"/>
      <c r="N16" s="1308"/>
      <c r="O16" s="1308"/>
      <c r="P16" s="1308"/>
      <c r="Q16" s="1308"/>
      <c r="R16" s="1308"/>
      <c r="S16" s="1308"/>
      <c r="T16" s="1308"/>
      <c r="U16" s="1309"/>
      <c r="V16" s="869"/>
    </row>
    <row r="17" spans="1:22" ht="15.75" customHeight="1">
      <c r="A17" s="911"/>
      <c r="B17" s="912"/>
      <c r="C17" s="878" t="s">
        <v>11</v>
      </c>
      <c r="D17" s="908">
        <f aca="true" t="shared" si="6" ref="D17:E19">D7-D27</f>
        <v>13607</v>
      </c>
      <c r="E17" s="907">
        <f t="shared" si="6"/>
        <v>10569</v>
      </c>
      <c r="F17" s="881">
        <f aca="true" t="shared" si="7" ref="F17:F25">E17/D17*100</f>
        <v>77.67325641214082</v>
      </c>
      <c r="G17" s="908">
        <f aca="true" t="shared" si="8" ref="G17:H19">G7-G27</f>
        <v>13997</v>
      </c>
      <c r="H17" s="907">
        <f t="shared" si="8"/>
        <v>10526</v>
      </c>
      <c r="I17" s="881">
        <f t="shared" si="2"/>
        <v>75.2018289633493</v>
      </c>
      <c r="J17" s="908">
        <v>14055</v>
      </c>
      <c r="K17" s="907">
        <v>10699</v>
      </c>
      <c r="L17" s="881">
        <f t="shared" si="0"/>
        <v>76.12237637851298</v>
      </c>
      <c r="M17" s="913">
        <f>SUM(M18:M19)</f>
        <v>14297</v>
      </c>
      <c r="N17" s="914">
        <f>SUM(N18:N19)</f>
        <v>11169</v>
      </c>
      <c r="O17" s="881">
        <f t="shared" si="1"/>
        <v>78.12128418549345</v>
      </c>
      <c r="P17" s="913">
        <f>SUM(P18:P19)</f>
        <v>14951</v>
      </c>
      <c r="Q17" s="914">
        <f>SUM(Q18:Q19)</f>
        <v>11814</v>
      </c>
      <c r="R17" s="881">
        <f aca="true" t="shared" si="9" ref="R17:R25">Q17/P17*100</f>
        <v>79.0181258778677</v>
      </c>
      <c r="S17" s="880">
        <f>SUM(S18:S19)</f>
        <v>15871</v>
      </c>
      <c r="T17" s="880">
        <f>SUM(T18:T19)</f>
        <v>12565</v>
      </c>
      <c r="U17" s="898">
        <f aca="true" t="shared" si="10" ref="U17:U25">T17/S17*100</f>
        <v>79.16955453342574</v>
      </c>
      <c r="V17" s="869"/>
    </row>
    <row r="18" spans="1:22" ht="15.75" customHeight="1">
      <c r="A18" s="915" t="s">
        <v>239</v>
      </c>
      <c r="B18" s="916"/>
      <c r="C18" s="878" t="s">
        <v>71</v>
      </c>
      <c r="D18" s="908">
        <f t="shared" si="6"/>
        <v>6277</v>
      </c>
      <c r="E18" s="907">
        <f t="shared" si="6"/>
        <v>4716</v>
      </c>
      <c r="F18" s="881">
        <f t="shared" si="7"/>
        <v>75.13143221284054</v>
      </c>
      <c r="G18" s="908">
        <f t="shared" si="8"/>
        <v>6476</v>
      </c>
      <c r="H18" s="907">
        <f t="shared" si="8"/>
        <v>4712</v>
      </c>
      <c r="I18" s="881">
        <f t="shared" si="2"/>
        <v>72.7609635577517</v>
      </c>
      <c r="J18" s="908">
        <v>6548</v>
      </c>
      <c r="K18" s="907">
        <v>4812</v>
      </c>
      <c r="L18" s="881">
        <f t="shared" si="0"/>
        <v>73.48808796579108</v>
      </c>
      <c r="M18" s="913">
        <f>M21+M24</f>
        <v>6641</v>
      </c>
      <c r="N18" s="914">
        <f>N21+N24</f>
        <v>5038</v>
      </c>
      <c r="O18" s="881">
        <f t="shared" si="1"/>
        <v>75.86206896551724</v>
      </c>
      <c r="P18" s="913">
        <f>P21+P24</f>
        <v>7069</v>
      </c>
      <c r="Q18" s="914">
        <f>Q21+Q24</f>
        <v>5358</v>
      </c>
      <c r="R18" s="881">
        <f t="shared" si="9"/>
        <v>75.79572782571792</v>
      </c>
      <c r="S18" s="880">
        <f>S21+S24</f>
        <v>7531</v>
      </c>
      <c r="T18" s="880">
        <f>T21+T24</f>
        <v>5613</v>
      </c>
      <c r="U18" s="899">
        <f t="shared" si="10"/>
        <v>74.53193467003054</v>
      </c>
      <c r="V18" s="869"/>
    </row>
    <row r="19" spans="1:22" ht="15.75" customHeight="1">
      <c r="A19" s="900"/>
      <c r="B19" s="901" t="s">
        <v>131</v>
      </c>
      <c r="C19" s="888" t="s">
        <v>72</v>
      </c>
      <c r="D19" s="909">
        <f t="shared" si="6"/>
        <v>7330</v>
      </c>
      <c r="E19" s="917">
        <f t="shared" si="6"/>
        <v>5853</v>
      </c>
      <c r="F19" s="891">
        <f t="shared" si="7"/>
        <v>79.84993178717599</v>
      </c>
      <c r="G19" s="909">
        <f t="shared" si="8"/>
        <v>7521</v>
      </c>
      <c r="H19" s="917">
        <f t="shared" si="8"/>
        <v>5814</v>
      </c>
      <c r="I19" s="891">
        <f t="shared" si="2"/>
        <v>77.30355005983247</v>
      </c>
      <c r="J19" s="909">
        <v>7507</v>
      </c>
      <c r="K19" s="917">
        <v>5887</v>
      </c>
      <c r="L19" s="891">
        <f t="shared" si="0"/>
        <v>78.42014120154522</v>
      </c>
      <c r="M19" s="918">
        <f>M22+M25</f>
        <v>7656</v>
      </c>
      <c r="N19" s="917">
        <f>N22+N25</f>
        <v>6131</v>
      </c>
      <c r="O19" s="891">
        <f t="shared" si="1"/>
        <v>80.08098223615465</v>
      </c>
      <c r="P19" s="918">
        <f>P22+P25</f>
        <v>7882</v>
      </c>
      <c r="Q19" s="917">
        <f>Q22+Q25</f>
        <v>6456</v>
      </c>
      <c r="R19" s="891">
        <f t="shared" si="9"/>
        <v>81.9081451408272</v>
      </c>
      <c r="S19" s="880">
        <f>S22+S25</f>
        <v>8340</v>
      </c>
      <c r="T19" s="880">
        <f>T22+T25</f>
        <v>6952</v>
      </c>
      <c r="U19" s="903">
        <f t="shared" si="10"/>
        <v>83.35731414868106</v>
      </c>
      <c r="V19" s="869"/>
    </row>
    <row r="20" spans="1:22" ht="15.75" customHeight="1">
      <c r="A20" s="893"/>
      <c r="B20" s="894"/>
      <c r="C20" s="878" t="s">
        <v>11</v>
      </c>
      <c r="D20" s="879">
        <f>SUM(D21:D22)</f>
        <v>4215</v>
      </c>
      <c r="E20" s="885">
        <f>SUM(E21:E22)</f>
        <v>3786</v>
      </c>
      <c r="F20" s="881">
        <f t="shared" si="7"/>
        <v>89.8220640569395</v>
      </c>
      <c r="G20" s="879">
        <v>5631</v>
      </c>
      <c r="H20" s="885">
        <v>4666</v>
      </c>
      <c r="I20" s="881">
        <f t="shared" si="2"/>
        <v>82.86272420529214</v>
      </c>
      <c r="J20" s="879">
        <v>5683</v>
      </c>
      <c r="K20" s="885">
        <v>4691</v>
      </c>
      <c r="L20" s="881">
        <f t="shared" si="0"/>
        <v>82.54443075840226</v>
      </c>
      <c r="M20" s="895">
        <f>SUM(M21:M22)</f>
        <v>4865</v>
      </c>
      <c r="N20" s="885">
        <f>SUM(N21:N22)</f>
        <v>4259</v>
      </c>
      <c r="O20" s="881">
        <f t="shared" si="1"/>
        <v>87.5436793422405</v>
      </c>
      <c r="P20" s="895">
        <f>SUM(P21:P22)</f>
        <v>4737</v>
      </c>
      <c r="Q20" s="885">
        <f>SUM(Q21:Q22)</f>
        <v>4258</v>
      </c>
      <c r="R20" s="881">
        <f t="shared" si="9"/>
        <v>89.88811484061642</v>
      </c>
      <c r="S20" s="896">
        <f>SUM(S21:S22)</f>
        <v>5111</v>
      </c>
      <c r="T20" s="897">
        <f>SUM(T21:T22)</f>
        <v>4550</v>
      </c>
      <c r="U20" s="898">
        <f t="shared" si="10"/>
        <v>89.02367442770495</v>
      </c>
      <c r="V20" s="869"/>
    </row>
    <row r="21" spans="1:22" ht="15.75" customHeight="1">
      <c r="A21" s="1305" t="s">
        <v>240</v>
      </c>
      <c r="B21" s="1306"/>
      <c r="C21" s="878" t="s">
        <v>71</v>
      </c>
      <c r="D21" s="879">
        <v>2279</v>
      </c>
      <c r="E21" s="885">
        <v>1986</v>
      </c>
      <c r="F21" s="881">
        <f t="shared" si="7"/>
        <v>87.1434839842036</v>
      </c>
      <c r="G21" s="879">
        <v>3013</v>
      </c>
      <c r="H21" s="885">
        <v>2373</v>
      </c>
      <c r="I21" s="881">
        <f t="shared" si="2"/>
        <v>78.75871224692997</v>
      </c>
      <c r="J21" s="879">
        <v>3049</v>
      </c>
      <c r="K21" s="885">
        <v>2343</v>
      </c>
      <c r="L21" s="881">
        <f t="shared" si="0"/>
        <v>76.84486716956378</v>
      </c>
      <c r="M21" s="895">
        <v>2504</v>
      </c>
      <c r="N21" s="885">
        <v>2092</v>
      </c>
      <c r="O21" s="881">
        <f t="shared" si="1"/>
        <v>83.54632587859425</v>
      </c>
      <c r="P21" s="895">
        <v>2381</v>
      </c>
      <c r="Q21" s="885">
        <v>2065</v>
      </c>
      <c r="R21" s="881">
        <f t="shared" si="9"/>
        <v>86.72826543469131</v>
      </c>
      <c r="S21" s="879">
        <v>2596</v>
      </c>
      <c r="T21" s="880">
        <v>2172</v>
      </c>
      <c r="U21" s="899">
        <f t="shared" si="10"/>
        <v>83.66718027734977</v>
      </c>
      <c r="V21" s="869"/>
    </row>
    <row r="22" spans="1:22" ht="15.75" customHeight="1">
      <c r="A22" s="900"/>
      <c r="B22" s="901" t="s">
        <v>131</v>
      </c>
      <c r="C22" s="888" t="s">
        <v>72</v>
      </c>
      <c r="D22" s="889">
        <v>1936</v>
      </c>
      <c r="E22" s="890">
        <v>1800</v>
      </c>
      <c r="F22" s="891">
        <f t="shared" si="7"/>
        <v>92.97520661157024</v>
      </c>
      <c r="G22" s="889">
        <v>2618</v>
      </c>
      <c r="H22" s="890">
        <v>2293</v>
      </c>
      <c r="I22" s="891">
        <f t="shared" si="2"/>
        <v>87.5859434682964</v>
      </c>
      <c r="J22" s="889">
        <v>2634</v>
      </c>
      <c r="K22" s="890">
        <v>2348</v>
      </c>
      <c r="L22" s="891">
        <f t="shared" si="0"/>
        <v>89.14198936977981</v>
      </c>
      <c r="M22" s="892">
        <v>2361</v>
      </c>
      <c r="N22" s="890">
        <v>2167</v>
      </c>
      <c r="O22" s="891">
        <f t="shared" si="1"/>
        <v>91.78314273612877</v>
      </c>
      <c r="P22" s="892">
        <v>2356</v>
      </c>
      <c r="Q22" s="890">
        <v>2193</v>
      </c>
      <c r="R22" s="891">
        <f t="shared" si="9"/>
        <v>93.08149405772495</v>
      </c>
      <c r="S22" s="889">
        <v>2515</v>
      </c>
      <c r="T22" s="902">
        <v>2378</v>
      </c>
      <c r="U22" s="903">
        <f t="shared" si="10"/>
        <v>94.55268389662028</v>
      </c>
      <c r="V22" s="869"/>
    </row>
    <row r="23" spans="1:22" ht="15.75" customHeight="1">
      <c r="A23" s="904"/>
      <c r="B23" s="905"/>
      <c r="C23" s="878" t="s">
        <v>11</v>
      </c>
      <c r="D23" s="906">
        <f>D17-D20</f>
        <v>9392</v>
      </c>
      <c r="E23" s="907">
        <f>E17-E20</f>
        <v>6783</v>
      </c>
      <c r="F23" s="881">
        <f t="shared" si="7"/>
        <v>72.2210391822828</v>
      </c>
      <c r="G23" s="906">
        <f>G17-G20</f>
        <v>8366</v>
      </c>
      <c r="H23" s="907">
        <f>H17-H20</f>
        <v>5860</v>
      </c>
      <c r="I23" s="881">
        <f t="shared" si="2"/>
        <v>70.04542194597178</v>
      </c>
      <c r="J23" s="906">
        <v>8372</v>
      </c>
      <c r="K23" s="907">
        <f>K17-K20</f>
        <v>6008</v>
      </c>
      <c r="L23" s="881">
        <f t="shared" si="0"/>
        <v>71.76301958910655</v>
      </c>
      <c r="M23" s="919">
        <f>SUM(M24:M25)</f>
        <v>9432</v>
      </c>
      <c r="N23" s="920">
        <f>SUM(N24:N25)</f>
        <v>6910</v>
      </c>
      <c r="O23" s="881">
        <f t="shared" si="1"/>
        <v>73.26123833757421</v>
      </c>
      <c r="P23" s="919">
        <f>SUM(P24:P25)</f>
        <v>10214</v>
      </c>
      <c r="Q23" s="920">
        <f>SUM(Q24:Q25)</f>
        <v>7556</v>
      </c>
      <c r="R23" s="881">
        <f t="shared" si="9"/>
        <v>73.97689445858624</v>
      </c>
      <c r="S23" s="880">
        <f>SUM(S24:S25)</f>
        <v>10760</v>
      </c>
      <c r="T23" s="880">
        <f>SUM(T24:T25)</f>
        <v>8015</v>
      </c>
      <c r="U23" s="898">
        <f t="shared" si="10"/>
        <v>74.48884758364312</v>
      </c>
      <c r="V23" s="869"/>
    </row>
    <row r="24" spans="1:22" ht="15.75" customHeight="1">
      <c r="A24" s="883" t="s">
        <v>241</v>
      </c>
      <c r="B24" s="884"/>
      <c r="C24" s="878" t="s">
        <v>71</v>
      </c>
      <c r="D24" s="908">
        <f>D18-D21</f>
        <v>3998</v>
      </c>
      <c r="E24" s="907">
        <f>E18-E21</f>
        <v>2730</v>
      </c>
      <c r="F24" s="881">
        <f t="shared" si="7"/>
        <v>68.28414207103552</v>
      </c>
      <c r="G24" s="908">
        <f>G18-G21</f>
        <v>3463</v>
      </c>
      <c r="H24" s="907">
        <f>H18-H21</f>
        <v>2339</v>
      </c>
      <c r="I24" s="881">
        <f t="shared" si="2"/>
        <v>67.54259312734622</v>
      </c>
      <c r="J24" s="908">
        <v>3499</v>
      </c>
      <c r="K24" s="907">
        <f>K18-K21</f>
        <v>2469</v>
      </c>
      <c r="L24" s="881">
        <f t="shared" si="0"/>
        <v>70.56301800514433</v>
      </c>
      <c r="M24" s="913">
        <v>4137</v>
      </c>
      <c r="N24" s="914">
        <v>2946</v>
      </c>
      <c r="O24" s="881">
        <f t="shared" si="1"/>
        <v>71.21102248005802</v>
      </c>
      <c r="P24" s="913">
        <f>4935-P28</f>
        <v>4688</v>
      </c>
      <c r="Q24" s="914">
        <f>3438-Q28</f>
        <v>3293</v>
      </c>
      <c r="R24" s="881">
        <f t="shared" si="9"/>
        <v>70.24317406143345</v>
      </c>
      <c r="S24" s="880">
        <v>4935</v>
      </c>
      <c r="T24" s="880">
        <v>3441</v>
      </c>
      <c r="U24" s="899">
        <f t="shared" si="10"/>
        <v>69.72644376899696</v>
      </c>
      <c r="V24" s="869"/>
    </row>
    <row r="25" spans="1:22" ht="15.75" customHeight="1">
      <c r="A25" s="886" t="s">
        <v>131</v>
      </c>
      <c r="B25" s="887"/>
      <c r="C25" s="888" t="s">
        <v>72</v>
      </c>
      <c r="D25" s="909">
        <f>D23-D24</f>
        <v>5394</v>
      </c>
      <c r="E25" s="910">
        <f>E23-E24</f>
        <v>4053</v>
      </c>
      <c r="F25" s="891">
        <f t="shared" si="7"/>
        <v>75.13904338153505</v>
      </c>
      <c r="G25" s="909">
        <f>G23-G24</f>
        <v>4903</v>
      </c>
      <c r="H25" s="910">
        <f>H23-H24</f>
        <v>3521</v>
      </c>
      <c r="I25" s="891">
        <f t="shared" si="2"/>
        <v>71.81317560677137</v>
      </c>
      <c r="J25" s="909">
        <v>4873</v>
      </c>
      <c r="K25" s="910">
        <f>K23-K24</f>
        <v>3539</v>
      </c>
      <c r="L25" s="891">
        <f t="shared" si="0"/>
        <v>72.6246665298584</v>
      </c>
      <c r="M25" s="918">
        <v>5295</v>
      </c>
      <c r="N25" s="917">
        <v>3964</v>
      </c>
      <c r="O25" s="891">
        <f t="shared" si="1"/>
        <v>74.86307837582625</v>
      </c>
      <c r="P25" s="918">
        <f>5829-P29</f>
        <v>5526</v>
      </c>
      <c r="Q25" s="917">
        <f>4453-Q29</f>
        <v>4263</v>
      </c>
      <c r="R25" s="891">
        <f t="shared" si="9"/>
        <v>77.1444082519001</v>
      </c>
      <c r="S25" s="880">
        <v>5825</v>
      </c>
      <c r="T25" s="880">
        <v>4574</v>
      </c>
      <c r="U25" s="903">
        <f t="shared" si="10"/>
        <v>78.52360515021459</v>
      </c>
      <c r="V25" s="869"/>
    </row>
    <row r="26" spans="1:22" ht="22.5" customHeight="1">
      <c r="A26" s="1307" t="s">
        <v>243</v>
      </c>
      <c r="B26" s="1308"/>
      <c r="C26" s="1308"/>
      <c r="D26" s="1308"/>
      <c r="E26" s="1308"/>
      <c r="F26" s="1308"/>
      <c r="G26" s="1308"/>
      <c r="H26" s="1308"/>
      <c r="I26" s="1308"/>
      <c r="J26" s="1308"/>
      <c r="K26" s="1308"/>
      <c r="L26" s="1308"/>
      <c r="M26" s="1308"/>
      <c r="N26" s="1308"/>
      <c r="O26" s="1308"/>
      <c r="P26" s="1308"/>
      <c r="Q26" s="1308"/>
      <c r="R26" s="1308"/>
      <c r="S26" s="1308"/>
      <c r="T26" s="1308"/>
      <c r="U26" s="1309"/>
      <c r="V26" s="869"/>
    </row>
    <row r="27" spans="1:22" ht="15.75" customHeight="1">
      <c r="A27" s="876"/>
      <c r="B27" s="877"/>
      <c r="C27" s="878" t="s">
        <v>11</v>
      </c>
      <c r="D27" s="921">
        <f>SUM(D28,D29)</f>
        <v>641</v>
      </c>
      <c r="E27" s="922">
        <f>SUM(E28,E29)</f>
        <v>349</v>
      </c>
      <c r="F27" s="881">
        <f>E27/D27*100</f>
        <v>54.44617784711389</v>
      </c>
      <c r="G27" s="921">
        <v>530</v>
      </c>
      <c r="H27" s="922">
        <v>317</v>
      </c>
      <c r="I27" s="881">
        <f>H27/G27*100</f>
        <v>59.81132075471698</v>
      </c>
      <c r="J27" s="921">
        <v>524</v>
      </c>
      <c r="K27" s="922">
        <v>308</v>
      </c>
      <c r="L27" s="881">
        <f>K27/J27*100</f>
        <v>58.778625954198475</v>
      </c>
      <c r="M27" s="923">
        <f>SUM(M28:M29)</f>
        <v>512</v>
      </c>
      <c r="N27" s="924">
        <f>SUM(N28:N29)</f>
        <v>314</v>
      </c>
      <c r="O27" s="881">
        <f>N27/M27*100</f>
        <v>61.328125</v>
      </c>
      <c r="P27" s="923">
        <f>SUM(P28:P29)</f>
        <v>550</v>
      </c>
      <c r="Q27" s="924">
        <f>SUM(Q28:Q29)</f>
        <v>335</v>
      </c>
      <c r="R27" s="881">
        <f>Q27/P27*100</f>
        <v>60.909090909090914</v>
      </c>
      <c r="S27" s="880">
        <f>SUM(S28:S29)</f>
        <v>577</v>
      </c>
      <c r="T27" s="880">
        <f>SUM(T28:T29)</f>
        <v>406</v>
      </c>
      <c r="U27" s="898">
        <f>T27/S27*100</f>
        <v>70.36395147313691</v>
      </c>
      <c r="V27" s="869"/>
    </row>
    <row r="28" spans="1:22" ht="15.75" customHeight="1">
      <c r="A28" s="883" t="s">
        <v>239</v>
      </c>
      <c r="B28" s="884"/>
      <c r="C28" s="878" t="s">
        <v>71</v>
      </c>
      <c r="D28" s="921">
        <v>287</v>
      </c>
      <c r="E28" s="922">
        <v>168</v>
      </c>
      <c r="F28" s="881">
        <f>E28/D28*100</f>
        <v>58.536585365853654</v>
      </c>
      <c r="G28" s="921">
        <v>221</v>
      </c>
      <c r="H28" s="922">
        <v>132</v>
      </c>
      <c r="I28" s="881">
        <f>H28/G28*100</f>
        <v>59.72850678733032</v>
      </c>
      <c r="J28" s="921">
        <v>217</v>
      </c>
      <c r="K28" s="922">
        <v>124</v>
      </c>
      <c r="L28" s="881">
        <f>K28/J28*100</f>
        <v>57.14285714285714</v>
      </c>
      <c r="M28" s="923">
        <v>235</v>
      </c>
      <c r="N28" s="924">
        <v>146</v>
      </c>
      <c r="O28" s="881">
        <f>N28/M28*100</f>
        <v>62.12765957446808</v>
      </c>
      <c r="P28" s="923">
        <v>247</v>
      </c>
      <c r="Q28" s="924">
        <v>145</v>
      </c>
      <c r="R28" s="881">
        <f>Q28/P28*100</f>
        <v>58.70445344129555</v>
      </c>
      <c r="S28" s="880">
        <v>259</v>
      </c>
      <c r="T28" s="880">
        <v>190</v>
      </c>
      <c r="U28" s="899">
        <f>T28/S28*100</f>
        <v>73.35907335907336</v>
      </c>
      <c r="V28" s="869"/>
    </row>
    <row r="29" spans="1:22" ht="15.75" customHeight="1" thickBot="1">
      <c r="A29" s="925" t="s">
        <v>131</v>
      </c>
      <c r="B29" s="926"/>
      <c r="C29" s="927" t="s">
        <v>72</v>
      </c>
      <c r="D29" s="928">
        <v>354</v>
      </c>
      <c r="E29" s="929">
        <v>181</v>
      </c>
      <c r="F29" s="930">
        <f>E29/D29*100</f>
        <v>51.12994350282486</v>
      </c>
      <c r="G29" s="928">
        <v>309</v>
      </c>
      <c r="H29" s="929">
        <v>185</v>
      </c>
      <c r="I29" s="930">
        <f>H29/G29*100</f>
        <v>59.8705501618123</v>
      </c>
      <c r="J29" s="928">
        <v>307</v>
      </c>
      <c r="K29" s="929">
        <v>184</v>
      </c>
      <c r="L29" s="930">
        <f>K29/J29*100</f>
        <v>59.934853420195445</v>
      </c>
      <c r="M29" s="931">
        <v>277</v>
      </c>
      <c r="N29" s="932">
        <v>168</v>
      </c>
      <c r="O29" s="930">
        <f>N29/M29*100</f>
        <v>60.64981949458483</v>
      </c>
      <c r="P29" s="931">
        <v>303</v>
      </c>
      <c r="Q29" s="932">
        <v>190</v>
      </c>
      <c r="R29" s="930">
        <f>Q29/P29*100</f>
        <v>62.70627062706271</v>
      </c>
      <c r="S29" s="933">
        <v>318</v>
      </c>
      <c r="T29" s="934">
        <v>216</v>
      </c>
      <c r="U29" s="935">
        <f>T29/S29*100</f>
        <v>67.9245283018868</v>
      </c>
      <c r="V29" s="869"/>
    </row>
    <row r="30" spans="1:22" ht="15.75">
      <c r="A30" s="936" t="s">
        <v>242</v>
      </c>
      <c r="B30" s="936"/>
      <c r="C30" s="936"/>
      <c r="D30" s="936"/>
      <c r="E30" s="936"/>
      <c r="F30" s="937"/>
      <c r="G30" s="938"/>
      <c r="H30" s="938"/>
      <c r="I30" s="938"/>
      <c r="K30" s="938"/>
      <c r="L30" s="938"/>
      <c r="M30" s="938"/>
      <c r="N30" s="938"/>
      <c r="O30" s="938"/>
      <c r="P30" s="939" t="s">
        <v>244</v>
      </c>
      <c r="Q30" s="936"/>
      <c r="R30" s="936"/>
      <c r="S30" s="936"/>
      <c r="T30" s="936"/>
      <c r="U30" s="936"/>
      <c r="V30" s="936"/>
    </row>
    <row r="31" spans="1:22" ht="12.75">
      <c r="A31" s="936"/>
      <c r="B31" s="936"/>
      <c r="C31" s="936"/>
      <c r="D31" s="936"/>
      <c r="E31" s="936"/>
      <c r="F31" s="936"/>
      <c r="G31" s="936"/>
      <c r="H31" s="936"/>
      <c r="I31" s="936"/>
      <c r="J31" s="936"/>
      <c r="K31" s="936"/>
      <c r="L31" s="936"/>
      <c r="M31" s="936"/>
      <c r="N31" s="936"/>
      <c r="O31" s="936"/>
      <c r="P31" s="936"/>
      <c r="Q31" s="936"/>
      <c r="R31" s="936"/>
      <c r="S31" s="936"/>
      <c r="T31" s="936"/>
      <c r="U31" s="936"/>
      <c r="V31" s="184"/>
    </row>
    <row r="32" spans="1:22" ht="12.75">
      <c r="A32" s="936"/>
      <c r="C32" s="936"/>
      <c r="D32" s="936"/>
      <c r="E32" s="936"/>
      <c r="F32" s="936"/>
      <c r="G32" s="936"/>
      <c r="H32" s="936"/>
      <c r="I32" s="936"/>
      <c r="J32" s="936"/>
      <c r="K32" s="936"/>
      <c r="L32" s="936"/>
      <c r="M32" s="936"/>
      <c r="N32" s="936"/>
      <c r="O32" s="936"/>
      <c r="P32" s="936"/>
      <c r="Q32" s="936"/>
      <c r="R32" s="936"/>
      <c r="S32" s="936"/>
      <c r="T32" s="936"/>
      <c r="U32" s="936"/>
      <c r="V32" s="184"/>
    </row>
    <row r="33" spans="1:22" ht="16.5" thickBot="1">
      <c r="A33" s="936"/>
      <c r="B33" s="940"/>
      <c r="C33" s="941"/>
      <c r="D33" s="942">
        <v>2515</v>
      </c>
      <c r="E33" s="943">
        <v>5111</v>
      </c>
      <c r="F33" s="944">
        <v>2172</v>
      </c>
      <c r="G33" s="944">
        <v>2378</v>
      </c>
      <c r="H33" s="943">
        <v>4550</v>
      </c>
      <c r="I33" s="945">
        <v>83.66718027734977</v>
      </c>
      <c r="J33" s="945">
        <v>94.55268389662028</v>
      </c>
      <c r="K33" s="945">
        <v>89.02367442770495</v>
      </c>
      <c r="L33" s="939"/>
      <c r="M33" s="936"/>
      <c r="N33" s="936"/>
      <c r="O33" s="936"/>
      <c r="P33" s="936"/>
      <c r="Q33" s="936"/>
      <c r="R33" s="936"/>
      <c r="S33" s="936"/>
      <c r="T33" s="936"/>
      <c r="U33" s="936"/>
      <c r="V33" s="184"/>
    </row>
    <row r="34" spans="1:22" ht="12.75">
      <c r="A34" s="946"/>
      <c r="B34" s="946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</row>
    <row r="35" spans="1:22" ht="12.75">
      <c r="A35" s="946"/>
      <c r="B35" s="946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</row>
    <row r="36" spans="1:22" ht="12.75">
      <c r="A36" s="946"/>
      <c r="B36" s="946"/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</row>
    <row r="37" spans="1:22" ht="12.75">
      <c r="A37" s="946"/>
      <c r="B37" s="946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</row>
    <row r="38" spans="1:22" ht="12.75">
      <c r="A38" s="946"/>
      <c r="B38" s="946"/>
      <c r="C38" s="946"/>
      <c r="D38" s="946"/>
      <c r="E38" s="946"/>
      <c r="F38" s="946"/>
      <c r="G38" s="946"/>
      <c r="H38" s="946"/>
      <c r="I38" s="946"/>
      <c r="J38" s="946"/>
      <c r="K38" s="946"/>
      <c r="L38" s="946"/>
      <c r="M38" s="946"/>
      <c r="N38" s="946"/>
      <c r="O38" s="946"/>
      <c r="P38" s="946"/>
      <c r="Q38" s="946"/>
      <c r="R38" s="946"/>
      <c r="S38" s="946"/>
      <c r="T38" s="946"/>
      <c r="U38" s="946"/>
      <c r="V38" s="946"/>
    </row>
    <row r="39" spans="1:22" ht="12.75">
      <c r="A39" s="946"/>
      <c r="B39" s="946"/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</row>
    <row r="40" spans="1:22" ht="12.75">
      <c r="A40" s="946"/>
      <c r="B40" s="946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</row>
    <row r="41" spans="1:22" ht="12.75">
      <c r="A41" s="946"/>
      <c r="B41" s="946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</row>
    <row r="42" spans="1:22" ht="12.75">
      <c r="A42" s="946"/>
      <c r="B42" s="946"/>
      <c r="C42" s="946"/>
      <c r="D42" s="946"/>
      <c r="E42" s="946"/>
      <c r="F42" s="946"/>
      <c r="G42" s="946"/>
      <c r="H42" s="946"/>
      <c r="I42" s="946"/>
      <c r="J42" s="946"/>
      <c r="K42" s="946"/>
      <c r="L42" s="946"/>
      <c r="M42" s="946"/>
      <c r="N42" s="946"/>
      <c r="O42" s="946"/>
      <c r="P42" s="946"/>
      <c r="Q42" s="946"/>
      <c r="R42" s="946"/>
      <c r="S42" s="946"/>
      <c r="T42" s="946"/>
      <c r="U42" s="946"/>
      <c r="V42" s="946"/>
    </row>
    <row r="43" spans="1:22" ht="12.75">
      <c r="A43" s="946"/>
      <c r="B43" s="946"/>
      <c r="C43" s="946"/>
      <c r="D43" s="946"/>
      <c r="E43" s="946"/>
      <c r="F43" s="946"/>
      <c r="G43" s="946"/>
      <c r="H43" s="946"/>
      <c r="I43" s="946"/>
      <c r="J43" s="946"/>
      <c r="K43" s="946"/>
      <c r="L43" s="946"/>
      <c r="M43" s="946"/>
      <c r="N43" s="946"/>
      <c r="O43" s="946"/>
      <c r="P43" s="946"/>
      <c r="Q43" s="946"/>
      <c r="R43" s="946"/>
      <c r="S43" s="946"/>
      <c r="T43" s="946"/>
      <c r="U43" s="946"/>
      <c r="V43" s="946"/>
    </row>
    <row r="44" spans="1:22" ht="12.75">
      <c r="A44" s="946"/>
      <c r="B44" s="946"/>
      <c r="C44" s="946"/>
      <c r="D44" s="946"/>
      <c r="E44" s="946"/>
      <c r="F44" s="946"/>
      <c r="G44" s="946"/>
      <c r="H44" s="946"/>
      <c r="I44" s="946"/>
      <c r="J44" s="946"/>
      <c r="K44" s="946"/>
      <c r="L44" s="946"/>
      <c r="M44" s="946"/>
      <c r="N44" s="946"/>
      <c r="O44" s="946"/>
      <c r="P44" s="946"/>
      <c r="Q44" s="946"/>
      <c r="R44" s="946"/>
      <c r="S44" s="946"/>
      <c r="T44" s="946"/>
      <c r="U44" s="946"/>
      <c r="V44" s="946"/>
    </row>
    <row r="45" spans="1:22" ht="12.75">
      <c r="A45" s="946"/>
      <c r="B45" s="946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</row>
    <row r="46" spans="1:22" ht="12.75">
      <c r="A46" s="946"/>
      <c r="B46" s="946"/>
      <c r="C46" s="946"/>
      <c r="D46" s="946"/>
      <c r="E46" s="946"/>
      <c r="F46" s="946"/>
      <c r="G46" s="946"/>
      <c r="H46" s="946"/>
      <c r="I46" s="946"/>
      <c r="J46" s="946"/>
      <c r="K46" s="946"/>
      <c r="L46" s="946"/>
      <c r="M46" s="946"/>
      <c r="N46" s="946"/>
      <c r="O46" s="946"/>
      <c r="P46" s="946"/>
      <c r="Q46" s="946"/>
      <c r="R46" s="946"/>
      <c r="S46" s="946"/>
      <c r="T46" s="946"/>
      <c r="U46" s="946"/>
      <c r="V46" s="946"/>
    </row>
    <row r="47" spans="1:22" ht="12.75">
      <c r="A47" s="946"/>
      <c r="B47" s="946"/>
      <c r="C47" s="946"/>
      <c r="D47" s="946"/>
      <c r="E47" s="946"/>
      <c r="F47" s="946"/>
      <c r="G47" s="946"/>
      <c r="H47" s="946"/>
      <c r="I47" s="946"/>
      <c r="J47" s="946"/>
      <c r="K47" s="946"/>
      <c r="L47" s="946"/>
      <c r="M47" s="946"/>
      <c r="N47" s="946"/>
      <c r="O47" s="946"/>
      <c r="P47" s="946"/>
      <c r="Q47" s="946"/>
      <c r="R47" s="946"/>
      <c r="S47" s="946"/>
      <c r="T47" s="946"/>
      <c r="U47" s="946"/>
      <c r="V47" s="946"/>
    </row>
    <row r="48" spans="1:22" ht="12.75">
      <c r="A48" s="946"/>
      <c r="B48" s="946"/>
      <c r="C48" s="946"/>
      <c r="D48" s="946"/>
      <c r="E48" s="946"/>
      <c r="F48" s="946"/>
      <c r="G48" s="946"/>
      <c r="H48" s="946"/>
      <c r="I48" s="946"/>
      <c r="J48" s="946"/>
      <c r="K48" s="946"/>
      <c r="L48" s="946"/>
      <c r="M48" s="946"/>
      <c r="N48" s="946"/>
      <c r="O48" s="946"/>
      <c r="P48" s="946"/>
      <c r="Q48" s="946"/>
      <c r="R48" s="946"/>
      <c r="S48" s="946"/>
      <c r="T48" s="946"/>
      <c r="U48" s="946"/>
      <c r="V48" s="946"/>
    </row>
    <row r="49" s="946" customFormat="1" ht="12.75"/>
    <row r="50" s="946" customFormat="1" ht="12.75"/>
    <row r="51" s="946" customFormat="1" ht="12.75"/>
    <row r="52" s="946" customFormat="1" ht="12.75"/>
    <row r="53" s="946" customFormat="1" ht="12.75"/>
    <row r="54" s="946" customFormat="1" ht="12.75"/>
    <row r="55" s="946" customFormat="1" ht="12.75"/>
    <row r="56" s="946" customFormat="1" ht="12.75"/>
    <row r="57" s="946" customFormat="1" ht="12.75"/>
    <row r="58" s="946" customFormat="1" ht="12.75"/>
    <row r="59" s="946" customFormat="1" ht="12.75"/>
    <row r="60" s="946" customFormat="1" ht="12.75"/>
    <row r="61" s="946" customFormat="1" ht="12.75"/>
    <row r="62" s="946" customFormat="1" ht="12.75"/>
    <row r="63" s="946" customFormat="1" ht="12.75"/>
    <row r="64" s="946" customFormat="1" ht="12.75"/>
    <row r="65" s="946" customFormat="1" ht="12.75"/>
    <row r="66" s="946" customFormat="1" ht="12.75"/>
    <row r="67" s="946" customFormat="1" ht="12.75"/>
    <row r="68" s="946" customFormat="1" ht="12.75"/>
    <row r="69" s="946" customFormat="1" ht="12.75"/>
    <row r="70" s="946" customFormat="1" ht="12.75"/>
    <row r="71" s="946" customFormat="1" ht="12.75"/>
    <row r="72" s="946" customFormat="1" ht="12.75"/>
    <row r="73" s="946" customFormat="1" ht="12.75"/>
    <row r="74" s="946" customFormat="1" ht="12.75"/>
    <row r="75" s="946" customFormat="1" ht="12.75"/>
    <row r="76" s="946" customFormat="1" ht="12.75"/>
    <row r="77" s="946" customFormat="1" ht="12.75"/>
    <row r="78" s="946" customFormat="1" ht="12.75"/>
    <row r="79" s="946" customFormat="1" ht="12.75"/>
    <row r="80" s="946" customFormat="1" ht="12.75"/>
    <row r="81" s="946" customFormat="1" ht="12.75"/>
    <row r="82" s="946" customFormat="1" ht="12.75"/>
    <row r="83" s="946" customFormat="1" ht="12.75"/>
    <row r="84" s="946" customFormat="1" ht="12.75"/>
    <row r="85" s="946" customFormat="1" ht="12.75"/>
    <row r="86" s="946" customFormat="1" ht="12.75"/>
    <row r="87" s="946" customFormat="1" ht="12.75"/>
    <row r="88" s="946" customFormat="1" ht="12.75"/>
    <row r="89" s="946" customFormat="1" ht="12.75"/>
    <row r="90" s="946" customFormat="1" ht="12.75"/>
    <row r="91" s="946" customFormat="1" ht="12.75"/>
    <row r="92" s="946" customFormat="1" ht="12.75"/>
    <row r="93" s="946" customFormat="1" ht="12.75"/>
    <row r="94" s="946" customFormat="1" ht="12.75"/>
    <row r="95" s="946" customFormat="1" ht="12.75"/>
    <row r="96" s="946" customFormat="1" ht="12.75"/>
    <row r="97" s="946" customFormat="1" ht="12.75"/>
    <row r="98" s="946" customFormat="1" ht="12.75"/>
    <row r="99" s="946" customFormat="1" ht="12.75"/>
    <row r="100" s="946" customFormat="1" ht="12.75"/>
    <row r="101" s="946" customFormat="1" ht="12.75"/>
    <row r="102" s="946" customFormat="1" ht="12.75"/>
    <row r="103" s="946" customFormat="1" ht="12.75"/>
    <row r="104" s="946" customFormat="1" ht="12.75"/>
    <row r="105" s="946" customFormat="1" ht="12.75"/>
    <row r="106" s="946" customFormat="1" ht="12.75"/>
    <row r="107" s="946" customFormat="1" ht="12.75"/>
    <row r="108" s="946" customFormat="1" ht="12.75"/>
    <row r="109" s="946" customFormat="1" ht="12.75"/>
    <row r="110" s="946" customFormat="1" ht="12.75"/>
    <row r="111" s="946" customFormat="1" ht="12.75"/>
    <row r="112" s="946" customFormat="1" ht="12.75"/>
    <row r="113" s="946" customFormat="1" ht="12.75"/>
    <row r="114" s="946" customFormat="1" ht="12.75"/>
    <row r="115" s="946" customFormat="1" ht="12.75"/>
    <row r="116" s="946" customFormat="1" ht="12.75"/>
    <row r="117" s="946" customFormat="1" ht="12.75"/>
    <row r="118" s="946" customFormat="1" ht="12.75"/>
    <row r="119" s="946" customFormat="1" ht="12.75"/>
    <row r="120" s="946" customFormat="1" ht="12.75"/>
    <row r="121" s="946" customFormat="1" ht="12.75"/>
    <row r="122" s="946" customFormat="1" ht="12.75"/>
    <row r="123" s="946" customFormat="1" ht="12.75"/>
    <row r="124" s="946" customFormat="1" ht="12.75"/>
    <row r="125" s="946" customFormat="1" ht="12.75"/>
    <row r="126" s="946" customFormat="1" ht="12.75"/>
    <row r="127" s="946" customFormat="1" ht="12.75"/>
    <row r="128" s="946" customFormat="1" ht="12.75"/>
    <row r="129" s="946" customFormat="1" ht="12.75"/>
    <row r="130" s="946" customFormat="1" ht="12.75"/>
    <row r="131" s="946" customFormat="1" ht="12.75"/>
    <row r="132" s="946" customFormat="1" ht="12.75"/>
    <row r="133" s="946" customFormat="1" ht="12.75"/>
    <row r="134" s="946" customFormat="1" ht="12.75"/>
    <row r="135" s="946" customFormat="1" ht="12.75"/>
    <row r="136" s="946" customFormat="1" ht="12.75"/>
    <row r="137" s="946" customFormat="1" ht="12.75"/>
    <row r="138" s="946" customFormat="1" ht="12.75"/>
    <row r="139" s="946" customFormat="1" ht="12.75"/>
    <row r="140" s="946" customFormat="1" ht="12.75"/>
    <row r="141" s="946" customFormat="1" ht="12.75"/>
    <row r="142" s="946" customFormat="1" ht="12.75"/>
    <row r="143" s="946" customFormat="1" ht="12.75"/>
    <row r="144" s="946" customFormat="1" ht="12.75"/>
    <row r="145" s="946" customFormat="1" ht="12.75"/>
    <row r="146" s="946" customFormat="1" ht="12.75"/>
    <row r="147" s="946" customFormat="1" ht="12.75"/>
    <row r="148" s="946" customFormat="1" ht="12.75"/>
    <row r="149" s="946" customFormat="1" ht="12.75"/>
    <row r="150" s="946" customFormat="1" ht="12.75"/>
    <row r="151" s="946" customFormat="1" ht="12.75"/>
    <row r="152" s="946" customFormat="1" ht="12.75"/>
    <row r="153" s="946" customFormat="1" ht="12.75"/>
    <row r="154" s="946" customFormat="1" ht="12.75"/>
    <row r="155" s="946" customFormat="1" ht="12.75"/>
    <row r="156" s="946" customFormat="1" ht="12.75"/>
    <row r="157" s="946" customFormat="1" ht="12.75"/>
    <row r="158" s="946" customFormat="1" ht="12.75"/>
    <row r="159" s="946" customFormat="1" ht="12.75"/>
    <row r="160" s="946" customFormat="1" ht="12.75"/>
    <row r="161" s="946" customFormat="1" ht="12.75"/>
    <row r="162" s="946" customFormat="1" ht="12.75"/>
    <row r="163" s="946" customFormat="1" ht="12.75"/>
    <row r="164" s="946" customFormat="1" ht="12.75"/>
    <row r="165" s="946" customFormat="1" ht="12.75"/>
    <row r="166" s="946" customFormat="1" ht="12.75"/>
    <row r="167" s="946" customFormat="1" ht="12.75"/>
    <row r="168" s="946" customFormat="1" ht="12.75"/>
    <row r="169" s="946" customFormat="1" ht="12.75"/>
    <row r="170" s="946" customFormat="1" ht="12.75"/>
    <row r="171" s="946" customFormat="1" ht="12.75"/>
    <row r="172" s="946" customFormat="1" ht="12.75"/>
    <row r="173" s="946" customFormat="1" ht="12.75"/>
    <row r="174" s="946" customFormat="1" ht="12.75"/>
    <row r="175" s="946" customFormat="1" ht="12.75"/>
    <row r="176" s="946" customFormat="1" ht="12.75"/>
    <row r="177" s="946" customFormat="1" ht="12.75"/>
    <row r="178" s="946" customFormat="1" ht="12.75"/>
    <row r="179" s="946" customFormat="1" ht="12.75"/>
    <row r="180" s="946" customFormat="1" ht="12.75"/>
    <row r="181" s="946" customFormat="1" ht="12.75"/>
    <row r="182" s="946" customFormat="1" ht="12.75"/>
    <row r="183" s="946" customFormat="1" ht="12.75"/>
    <row r="184" s="946" customFormat="1" ht="12.75"/>
    <row r="185" s="946" customFormat="1" ht="12.75"/>
    <row r="186" s="946" customFormat="1" ht="12.75"/>
    <row r="187" s="946" customFormat="1" ht="12.75"/>
    <row r="188" s="946" customFormat="1" ht="12.75"/>
    <row r="189" s="946" customFormat="1" ht="12.75"/>
    <row r="190" s="946" customFormat="1" ht="12.75"/>
    <row r="191" s="946" customFormat="1" ht="12.75"/>
    <row r="192" s="946" customFormat="1" ht="12.75"/>
    <row r="193" s="946" customFormat="1" ht="12.75"/>
    <row r="194" s="946" customFormat="1" ht="12.75"/>
    <row r="195" s="946" customFormat="1" ht="12.75"/>
    <row r="196" s="946" customFormat="1" ht="12.75"/>
    <row r="197" s="946" customFormat="1" ht="12.75"/>
    <row r="198" s="946" customFormat="1" ht="12.75"/>
    <row r="199" s="946" customFormat="1" ht="12.75"/>
    <row r="200" s="946" customFormat="1" ht="12.75"/>
    <row r="201" s="946" customFormat="1" ht="12.75"/>
    <row r="202" s="946" customFormat="1" ht="12.75"/>
    <row r="203" s="946" customFormat="1" ht="12.75"/>
    <row r="204" s="946" customFormat="1" ht="12.75"/>
    <row r="205" s="946" customFormat="1" ht="12.75"/>
    <row r="206" s="946" customFormat="1" ht="12.75"/>
    <row r="207" s="946" customFormat="1" ht="12.75"/>
    <row r="208" s="946" customFormat="1" ht="12.75"/>
    <row r="209" s="946" customFormat="1" ht="12.75"/>
    <row r="210" s="946" customFormat="1" ht="12.75"/>
    <row r="211" s="946" customFormat="1" ht="12.75"/>
    <row r="212" s="946" customFormat="1" ht="12.75"/>
    <row r="213" s="946" customFormat="1" ht="12.75"/>
    <row r="214" s="946" customFormat="1" ht="12.75"/>
    <row r="215" s="946" customFormat="1" ht="12.75"/>
    <row r="216" s="946" customFormat="1" ht="12.75"/>
    <row r="217" s="946" customFormat="1" ht="12.75"/>
    <row r="218" s="946" customFormat="1" ht="12.75"/>
    <row r="219" s="946" customFormat="1" ht="12.75"/>
    <row r="220" s="946" customFormat="1" ht="12.75"/>
    <row r="221" s="946" customFormat="1" ht="12.75"/>
    <row r="222" s="946" customFormat="1" ht="12.75"/>
    <row r="223" s="946" customFormat="1" ht="12.75"/>
    <row r="224" s="946" customFormat="1" ht="12.75"/>
    <row r="225" s="946" customFormat="1" ht="12.75"/>
    <row r="226" s="946" customFormat="1" ht="12.75"/>
    <row r="227" s="946" customFormat="1" ht="12.75"/>
    <row r="228" s="946" customFormat="1" ht="12.75"/>
    <row r="229" s="946" customFormat="1" ht="12.75"/>
    <row r="230" s="946" customFormat="1" ht="12.75"/>
    <row r="231" s="946" customFormat="1" ht="12.75"/>
    <row r="232" s="946" customFormat="1" ht="12.75"/>
    <row r="233" s="946" customFormat="1" ht="12.75"/>
    <row r="234" s="946" customFormat="1" ht="12.75"/>
    <row r="235" s="946" customFormat="1" ht="12.75"/>
    <row r="236" s="946" customFormat="1" ht="12.75"/>
    <row r="237" s="946" customFormat="1" ht="12.75"/>
    <row r="238" s="946" customFormat="1" ht="12.75"/>
    <row r="239" s="946" customFormat="1" ht="12.75"/>
    <row r="240" s="946" customFormat="1" ht="12.75"/>
    <row r="241" s="946" customFormat="1" ht="12.75"/>
    <row r="242" s="946" customFormat="1" ht="12.75"/>
    <row r="243" s="946" customFormat="1" ht="12.75"/>
    <row r="244" s="946" customFormat="1" ht="12.75"/>
    <row r="245" s="946" customFormat="1" ht="12.75"/>
    <row r="246" s="946" customFormat="1" ht="12.75"/>
    <row r="247" s="946" customFormat="1" ht="12.75"/>
    <row r="248" s="946" customFormat="1" ht="12.75"/>
    <row r="249" s="946" customFormat="1" ht="12.75"/>
    <row r="250" s="946" customFormat="1" ht="12.75"/>
    <row r="251" s="946" customFormat="1" ht="12.75"/>
    <row r="252" s="946" customFormat="1" ht="12.75"/>
    <row r="253" s="946" customFormat="1" ht="12.75"/>
    <row r="254" s="946" customFormat="1" ht="12.75"/>
    <row r="255" s="946" customFormat="1" ht="12.75"/>
    <row r="256" s="946" customFormat="1" ht="12.75"/>
    <row r="257" s="946" customFormat="1" ht="12.75"/>
    <row r="258" s="946" customFormat="1" ht="12.75"/>
    <row r="259" s="946" customFormat="1" ht="12.75"/>
    <row r="260" s="946" customFormat="1" ht="12.75"/>
    <row r="261" s="946" customFormat="1" ht="12.75"/>
    <row r="262" s="946" customFormat="1" ht="12.75"/>
    <row r="263" s="946" customFormat="1" ht="12.75"/>
    <row r="264" s="946" customFormat="1" ht="12.75"/>
    <row r="265" s="946" customFormat="1" ht="12.75"/>
    <row r="266" s="946" customFormat="1" ht="12.75"/>
    <row r="267" s="946" customFormat="1" ht="12.75"/>
    <row r="268" s="946" customFormat="1" ht="12.75"/>
    <row r="269" s="946" customFormat="1" ht="12.75"/>
    <row r="270" s="946" customFormat="1" ht="12.75"/>
    <row r="271" s="946" customFormat="1" ht="12.75"/>
    <row r="272" s="946" customFormat="1" ht="12.75"/>
    <row r="273" s="946" customFormat="1" ht="12.75"/>
    <row r="274" s="946" customFormat="1" ht="12.75"/>
    <row r="275" s="946" customFormat="1" ht="12.75"/>
    <row r="276" s="946" customFormat="1" ht="12.75"/>
    <row r="277" s="946" customFormat="1" ht="12.75"/>
    <row r="278" s="946" customFormat="1" ht="12.75"/>
    <row r="279" s="946" customFormat="1" ht="12.75"/>
    <row r="280" s="946" customFormat="1" ht="12.75"/>
    <row r="281" s="946" customFormat="1" ht="12.75"/>
    <row r="282" s="946" customFormat="1" ht="12.75"/>
    <row r="283" s="946" customFormat="1" ht="12.75"/>
    <row r="284" s="946" customFormat="1" ht="12.75"/>
    <row r="285" s="946" customFormat="1" ht="12.75"/>
    <row r="286" s="946" customFormat="1" ht="12.75"/>
    <row r="287" s="946" customFormat="1" ht="12.75"/>
    <row r="288" s="946" customFormat="1" ht="12.75"/>
    <row r="289" s="946" customFormat="1" ht="12.75"/>
    <row r="290" s="946" customFormat="1" ht="12.75"/>
    <row r="291" s="946" customFormat="1" ht="12.75"/>
    <row r="292" s="946" customFormat="1" ht="12.75"/>
    <row r="293" s="946" customFormat="1" ht="12.75"/>
    <row r="294" s="946" customFormat="1" ht="12.75"/>
    <row r="295" s="946" customFormat="1" ht="12.75"/>
    <row r="296" s="946" customFormat="1" ht="12.75"/>
    <row r="297" s="946" customFormat="1" ht="12.75"/>
    <row r="298" s="946" customFormat="1" ht="12.75"/>
    <row r="299" s="946" customFormat="1" ht="12.75"/>
    <row r="300" s="946" customFormat="1" ht="12.75"/>
    <row r="301" s="946" customFormat="1" ht="12.75"/>
    <row r="302" s="946" customFormat="1" ht="12.75"/>
    <row r="303" s="946" customFormat="1" ht="12.75"/>
    <row r="304" s="946" customFormat="1" ht="12.75"/>
    <row r="305" s="946" customFormat="1" ht="12.75"/>
    <row r="306" s="946" customFormat="1" ht="12.75"/>
    <row r="307" s="946" customFormat="1" ht="12.75"/>
    <row r="308" s="946" customFormat="1" ht="12.75"/>
    <row r="309" s="946" customFormat="1" ht="12.75"/>
    <row r="310" s="946" customFormat="1" ht="12.75"/>
    <row r="311" s="946" customFormat="1" ht="12.75"/>
    <row r="312" s="946" customFormat="1" ht="12.75"/>
    <row r="313" s="946" customFormat="1" ht="12.75"/>
    <row r="314" s="946" customFormat="1" ht="12.75"/>
    <row r="315" s="946" customFormat="1" ht="12.75"/>
    <row r="316" s="946" customFormat="1" ht="12.75"/>
    <row r="317" s="946" customFormat="1" ht="12.75"/>
    <row r="318" s="946" customFormat="1" ht="12.75"/>
    <row r="319" s="946" customFormat="1" ht="12.75"/>
    <row r="320" s="946" customFormat="1" ht="12.75"/>
    <row r="321" s="946" customFormat="1" ht="12.75"/>
    <row r="322" s="946" customFormat="1" ht="12.75"/>
    <row r="323" s="946" customFormat="1" ht="12.75"/>
    <row r="324" s="946" customFormat="1" ht="12.75"/>
    <row r="325" s="946" customFormat="1" ht="12.75"/>
    <row r="326" s="946" customFormat="1" ht="12.75"/>
    <row r="327" s="946" customFormat="1" ht="12.75"/>
    <row r="328" s="946" customFormat="1" ht="12.75"/>
    <row r="329" s="946" customFormat="1" ht="12.75"/>
    <row r="330" s="946" customFormat="1" ht="12.75"/>
    <row r="331" s="946" customFormat="1" ht="12.75"/>
    <row r="332" s="946" customFormat="1" ht="12.75"/>
    <row r="333" s="946" customFormat="1" ht="12.75"/>
    <row r="334" s="946" customFormat="1" ht="12.75"/>
    <row r="335" s="946" customFormat="1" ht="12.75"/>
    <row r="336" s="946" customFormat="1" ht="12.75"/>
    <row r="337" s="946" customFormat="1" ht="12.75"/>
    <row r="338" s="946" customFormat="1" ht="12.75"/>
    <row r="339" s="946" customFormat="1" ht="12.75"/>
    <row r="340" s="946" customFormat="1" ht="12.75"/>
    <row r="341" s="946" customFormat="1" ht="12.75"/>
    <row r="342" s="946" customFormat="1" ht="12.75"/>
    <row r="343" s="946" customFormat="1" ht="12.75"/>
    <row r="344" s="946" customFormat="1" ht="12.75"/>
    <row r="345" s="946" customFormat="1" ht="12.75"/>
    <row r="346" s="946" customFormat="1" ht="12.75"/>
    <row r="347" s="946" customFormat="1" ht="12.75"/>
    <row r="348" s="946" customFormat="1" ht="12.75"/>
    <row r="349" s="946" customFormat="1" ht="12.75"/>
    <row r="350" s="946" customFormat="1" ht="12.75"/>
    <row r="351" s="946" customFormat="1" ht="12.75"/>
    <row r="352" s="946" customFormat="1" ht="12.75"/>
    <row r="353" s="946" customFormat="1" ht="12.75"/>
    <row r="354" s="946" customFormat="1" ht="12.75"/>
    <row r="355" s="946" customFormat="1" ht="12.75"/>
    <row r="356" s="946" customFormat="1" ht="12.75"/>
    <row r="357" s="946" customFormat="1" ht="12.75"/>
    <row r="358" s="946" customFormat="1" ht="12.75"/>
    <row r="359" s="946" customFormat="1" ht="12.75"/>
    <row r="360" s="946" customFormat="1" ht="12.75"/>
    <row r="361" s="946" customFormat="1" ht="12.75"/>
    <row r="362" s="946" customFormat="1" ht="12.75"/>
    <row r="363" s="946" customFormat="1" ht="12.75"/>
    <row r="364" s="946" customFormat="1" ht="12.75"/>
    <row r="365" s="946" customFormat="1" ht="12.75"/>
    <row r="366" s="946" customFormat="1" ht="12.75"/>
    <row r="367" s="946" customFormat="1" ht="12.75"/>
    <row r="368" s="946" customFormat="1" ht="12.75"/>
    <row r="369" s="946" customFormat="1" ht="12.75"/>
    <row r="370" s="946" customFormat="1" ht="12.75"/>
    <row r="371" s="946" customFormat="1" ht="12.75"/>
    <row r="372" s="946" customFormat="1" ht="12.75"/>
    <row r="373" s="946" customFormat="1" ht="12.75"/>
    <row r="374" s="946" customFormat="1" ht="12.75"/>
    <row r="375" s="946" customFormat="1" ht="12.75"/>
    <row r="376" s="946" customFormat="1" ht="12.75"/>
    <row r="377" s="946" customFormat="1" ht="12.75"/>
    <row r="378" s="946" customFormat="1" ht="12.75"/>
    <row r="379" s="946" customFormat="1" ht="12.75"/>
    <row r="380" s="946" customFormat="1" ht="12.75"/>
    <row r="381" s="946" customFormat="1" ht="12.75"/>
    <row r="382" s="946" customFormat="1" ht="12.75"/>
    <row r="383" s="946" customFormat="1" ht="12.75"/>
    <row r="384" s="946" customFormat="1" ht="12.75"/>
    <row r="385" s="946" customFormat="1" ht="12.75"/>
    <row r="386" s="946" customFormat="1" ht="12.75"/>
    <row r="387" s="946" customFormat="1" ht="12.75"/>
    <row r="388" s="946" customFormat="1" ht="12.75"/>
    <row r="389" s="946" customFormat="1" ht="12.75"/>
    <row r="390" s="946" customFormat="1" ht="12.75"/>
    <row r="391" s="946" customFormat="1" ht="12.75"/>
    <row r="392" s="946" customFormat="1" ht="12.75"/>
    <row r="393" s="946" customFormat="1" ht="12.75"/>
    <row r="394" s="946" customFormat="1" ht="12.75"/>
    <row r="395" s="946" customFormat="1" ht="12.75"/>
    <row r="396" s="946" customFormat="1" ht="12.75"/>
    <row r="397" s="946" customFormat="1" ht="12.75"/>
    <row r="398" s="946" customFormat="1" ht="12.75"/>
    <row r="399" s="946" customFormat="1" ht="12.75"/>
    <row r="400" s="946" customFormat="1" ht="12.75"/>
    <row r="401" s="946" customFormat="1" ht="12.75"/>
    <row r="402" s="946" customFormat="1" ht="12.75"/>
    <row r="403" s="946" customFormat="1" ht="12.75"/>
    <row r="404" s="946" customFormat="1" ht="12.75"/>
    <row r="405" s="946" customFormat="1" ht="12.75"/>
    <row r="406" s="946" customFormat="1" ht="12.75"/>
    <row r="407" s="946" customFormat="1" ht="12.75"/>
    <row r="408" s="946" customFormat="1" ht="12.75"/>
    <row r="409" s="946" customFormat="1" ht="12.75"/>
    <row r="410" s="946" customFormat="1" ht="12.75"/>
    <row r="411" s="946" customFormat="1" ht="12.75"/>
    <row r="412" s="946" customFormat="1" ht="12.75"/>
    <row r="413" s="946" customFormat="1" ht="12.75"/>
    <row r="414" s="946" customFormat="1" ht="12.75"/>
    <row r="415" s="946" customFormat="1" ht="12.75"/>
    <row r="416" s="946" customFormat="1" ht="12.75"/>
    <row r="417" s="946" customFormat="1" ht="12.75"/>
    <row r="418" s="946" customFormat="1" ht="12.75"/>
    <row r="419" s="946" customFormat="1" ht="12.75"/>
    <row r="420" s="946" customFormat="1" ht="12.75"/>
    <row r="421" s="946" customFormat="1" ht="12.75"/>
    <row r="422" s="946" customFormat="1" ht="12.75"/>
    <row r="423" s="946" customFormat="1" ht="12.75"/>
    <row r="424" s="946" customFormat="1" ht="12.75"/>
    <row r="425" s="946" customFormat="1" ht="12.75"/>
    <row r="426" s="946" customFormat="1" ht="12.75"/>
    <row r="427" s="946" customFormat="1" ht="12.75"/>
    <row r="428" s="946" customFormat="1" ht="12.75"/>
    <row r="429" s="946" customFormat="1" ht="12.75"/>
    <row r="430" s="946" customFormat="1" ht="12.75"/>
    <row r="431" s="946" customFormat="1" ht="12.75"/>
    <row r="432" s="946" customFormat="1" ht="12.75"/>
    <row r="433" s="946" customFormat="1" ht="12.75"/>
    <row r="434" s="946" customFormat="1" ht="12.75"/>
    <row r="435" s="946" customFormat="1" ht="12.75"/>
    <row r="436" s="946" customFormat="1" ht="12.75"/>
    <row r="437" s="946" customFormat="1" ht="12.75"/>
    <row r="438" s="946" customFormat="1" ht="12.75"/>
    <row r="439" s="946" customFormat="1" ht="12.75"/>
    <row r="440" s="946" customFormat="1" ht="12.75"/>
    <row r="441" s="946" customFormat="1" ht="12.75"/>
    <row r="442" s="946" customFormat="1" ht="12.75"/>
    <row r="443" s="946" customFormat="1" ht="12.75"/>
    <row r="444" s="946" customFormat="1" ht="12.75"/>
    <row r="445" s="946" customFormat="1" ht="12.75"/>
    <row r="446" s="946" customFormat="1" ht="12.75"/>
    <row r="447" s="946" customFormat="1" ht="12.75"/>
    <row r="448" s="946" customFormat="1" ht="12.75"/>
    <row r="449" s="946" customFormat="1" ht="12.75"/>
    <row r="450" s="946" customFormat="1" ht="12.75"/>
    <row r="451" s="946" customFormat="1" ht="12.75"/>
    <row r="452" s="946" customFormat="1" ht="12.75"/>
    <row r="453" s="946" customFormat="1" ht="12.75"/>
    <row r="454" s="946" customFormat="1" ht="12.75"/>
    <row r="455" s="946" customFormat="1" ht="12.75"/>
    <row r="456" s="946" customFormat="1" ht="12.75"/>
    <row r="457" s="946" customFormat="1" ht="12.75"/>
    <row r="458" s="946" customFormat="1" ht="12.75"/>
    <row r="459" s="946" customFormat="1" ht="12.75"/>
    <row r="460" s="946" customFormat="1" ht="12.75"/>
    <row r="461" s="946" customFormat="1" ht="12.75"/>
    <row r="462" s="946" customFormat="1" ht="12.75"/>
    <row r="463" s="946" customFormat="1" ht="12.75"/>
    <row r="464" s="946" customFormat="1" ht="12.75"/>
    <row r="465" s="946" customFormat="1" ht="12.75"/>
    <row r="466" s="946" customFormat="1" ht="12.75"/>
    <row r="467" s="946" customFormat="1" ht="12.75"/>
    <row r="468" s="946" customFormat="1" ht="12.75"/>
    <row r="469" s="946" customFormat="1" ht="12.75"/>
    <row r="470" s="946" customFormat="1" ht="12.75"/>
    <row r="471" s="946" customFormat="1" ht="12.75"/>
    <row r="472" s="946" customFormat="1" ht="12.75"/>
    <row r="473" s="946" customFormat="1" ht="12.75"/>
    <row r="474" s="946" customFormat="1" ht="12.75"/>
    <row r="475" s="946" customFormat="1" ht="12.75"/>
    <row r="476" s="946" customFormat="1" ht="12.75"/>
    <row r="477" s="946" customFormat="1" ht="12.75"/>
    <row r="478" s="946" customFormat="1" ht="12.75"/>
    <row r="479" s="946" customFormat="1" ht="12.75"/>
    <row r="480" s="946" customFormat="1" ht="12.75"/>
    <row r="481" s="946" customFormat="1" ht="12.75"/>
    <row r="482" s="946" customFormat="1" ht="12.75"/>
    <row r="483" s="946" customFormat="1" ht="12.75"/>
    <row r="484" s="946" customFormat="1" ht="12.75"/>
    <row r="485" s="946" customFormat="1" ht="12.75"/>
    <row r="486" s="946" customFormat="1" ht="12.75"/>
    <row r="487" s="946" customFormat="1" ht="12.75"/>
    <row r="488" s="946" customFormat="1" ht="12.75"/>
    <row r="489" s="946" customFormat="1" ht="12.75"/>
    <row r="490" s="946" customFormat="1" ht="12.75"/>
    <row r="491" s="946" customFormat="1" ht="12.75"/>
    <row r="492" s="946" customFormat="1" ht="12.75"/>
    <row r="493" s="946" customFormat="1" ht="12.75"/>
    <row r="494" s="946" customFormat="1" ht="12.75"/>
    <row r="495" s="946" customFormat="1" ht="12.75"/>
    <row r="496" s="946" customFormat="1" ht="12.75"/>
    <row r="497" s="946" customFormat="1" ht="12.75"/>
    <row r="498" s="946" customFormat="1" ht="12.75"/>
    <row r="499" s="946" customFormat="1" ht="12.75"/>
    <row r="500" s="946" customFormat="1" ht="12.75"/>
    <row r="501" s="946" customFormat="1" ht="12.75"/>
    <row r="502" s="946" customFormat="1" ht="12.75"/>
    <row r="503" s="946" customFormat="1" ht="12.75"/>
    <row r="504" s="946" customFormat="1" ht="12.75"/>
    <row r="505" s="946" customFormat="1" ht="12.75"/>
    <row r="506" s="946" customFormat="1" ht="12.75"/>
    <row r="507" s="946" customFormat="1" ht="12.75"/>
    <row r="508" s="946" customFormat="1" ht="12.75"/>
    <row r="509" s="946" customFormat="1" ht="12.75"/>
    <row r="510" s="946" customFormat="1" ht="12.75"/>
    <row r="511" s="946" customFormat="1" ht="12.75"/>
    <row r="512" s="946" customFormat="1" ht="12.75"/>
    <row r="513" s="946" customFormat="1" ht="12.75"/>
    <row r="514" s="946" customFormat="1" ht="12.75"/>
    <row r="515" s="946" customFormat="1" ht="12.75"/>
    <row r="516" s="946" customFormat="1" ht="12.75"/>
    <row r="517" s="946" customFormat="1" ht="12.75"/>
    <row r="518" s="946" customFormat="1" ht="12.75"/>
    <row r="519" s="946" customFormat="1" ht="12.75"/>
    <row r="520" s="946" customFormat="1" ht="12.75"/>
    <row r="521" s="946" customFormat="1" ht="12.75"/>
    <row r="522" s="946" customFormat="1" ht="12.75"/>
    <row r="523" s="946" customFormat="1" ht="12.75"/>
    <row r="524" s="946" customFormat="1" ht="12.75"/>
    <row r="525" s="946" customFormat="1" ht="12.75"/>
    <row r="526" s="946" customFormat="1" ht="12.75"/>
    <row r="527" s="946" customFormat="1" ht="12.75"/>
    <row r="528" s="946" customFormat="1" ht="12.75"/>
    <row r="529" s="946" customFormat="1" ht="12.75"/>
    <row r="530" s="946" customFormat="1" ht="12.75"/>
    <row r="531" s="946" customFormat="1" ht="12.75"/>
    <row r="532" s="946" customFormat="1" ht="12.75"/>
    <row r="533" s="946" customFormat="1" ht="12.75"/>
    <row r="534" s="946" customFormat="1" ht="12.75"/>
    <row r="535" s="946" customFormat="1" ht="12.75"/>
    <row r="536" s="946" customFormat="1" ht="12.75"/>
    <row r="537" s="946" customFormat="1" ht="12.75"/>
    <row r="538" s="946" customFormat="1" ht="12.75"/>
    <row r="539" s="946" customFormat="1" ht="12.75"/>
    <row r="540" s="946" customFormat="1" ht="12.75"/>
    <row r="541" s="946" customFormat="1" ht="12.75"/>
    <row r="542" s="946" customFormat="1" ht="12.75"/>
    <row r="543" s="946" customFormat="1" ht="12.75"/>
    <row r="544" s="946" customFormat="1" ht="12.75"/>
    <row r="545" s="946" customFormat="1" ht="12.75"/>
    <row r="546" s="946" customFormat="1" ht="12.75"/>
    <row r="547" s="946" customFormat="1" ht="12.75"/>
    <row r="548" s="946" customFormat="1" ht="12.75"/>
    <row r="549" s="946" customFormat="1" ht="12.75"/>
    <row r="550" s="946" customFormat="1" ht="12.75"/>
    <row r="551" s="946" customFormat="1" ht="12.75"/>
    <row r="552" s="946" customFormat="1" ht="12.75"/>
    <row r="553" s="946" customFormat="1" ht="12.75"/>
    <row r="554" s="946" customFormat="1" ht="12.75"/>
    <row r="555" s="946" customFormat="1" ht="12.75"/>
    <row r="556" s="946" customFormat="1" ht="12.75"/>
    <row r="557" s="946" customFormat="1" ht="12.75"/>
    <row r="558" s="946" customFormat="1" ht="12.75"/>
    <row r="559" s="946" customFormat="1" ht="12.75"/>
    <row r="560" s="946" customFormat="1" ht="12.75"/>
    <row r="561" s="946" customFormat="1" ht="12.75"/>
    <row r="562" s="946" customFormat="1" ht="12.75"/>
    <row r="563" s="946" customFormat="1" ht="12.75"/>
    <row r="564" s="946" customFormat="1" ht="12.75"/>
    <row r="565" s="946" customFormat="1" ht="12.75"/>
    <row r="566" s="946" customFormat="1" ht="12.75"/>
    <row r="567" s="946" customFormat="1" ht="12.75"/>
    <row r="568" s="946" customFormat="1" ht="12.75"/>
    <row r="569" s="946" customFormat="1" ht="12.75"/>
    <row r="570" s="946" customFormat="1" ht="12.75"/>
    <row r="571" s="946" customFormat="1" ht="12.75"/>
    <row r="572" s="946" customFormat="1" ht="12.75"/>
    <row r="573" s="946" customFormat="1" ht="12.75"/>
    <row r="574" s="946" customFormat="1" ht="12.75"/>
    <row r="575" s="946" customFormat="1" ht="12.75"/>
    <row r="576" s="946" customFormat="1" ht="12.75"/>
    <row r="577" s="946" customFormat="1" ht="12.75"/>
    <row r="578" s="946" customFormat="1" ht="12.75"/>
    <row r="579" s="946" customFormat="1" ht="12.75"/>
    <row r="580" s="946" customFormat="1" ht="12.75"/>
    <row r="581" s="946" customFormat="1" ht="12.75"/>
    <row r="582" s="946" customFormat="1" ht="12.75"/>
    <row r="583" s="946" customFormat="1" ht="12.75"/>
    <row r="584" s="946" customFormat="1" ht="12.75"/>
    <row r="585" s="946" customFormat="1" ht="12.75"/>
    <row r="586" s="946" customFormat="1" ht="12.75"/>
    <row r="587" s="946" customFormat="1" ht="12.75"/>
    <row r="588" s="946" customFormat="1" ht="12.75"/>
    <row r="589" s="946" customFormat="1" ht="12.75"/>
    <row r="590" s="946" customFormat="1" ht="12.75"/>
    <row r="591" s="946" customFormat="1" ht="12.75"/>
    <row r="592" s="946" customFormat="1" ht="12.75"/>
    <row r="593" s="946" customFormat="1" ht="12.75"/>
    <row r="594" s="946" customFormat="1" ht="12.75"/>
    <row r="595" s="946" customFormat="1" ht="12.75"/>
    <row r="596" s="946" customFormat="1" ht="12.75"/>
    <row r="597" s="946" customFormat="1" ht="12.75"/>
    <row r="598" s="946" customFormat="1" ht="12.75"/>
    <row r="599" s="946" customFormat="1" ht="12.75"/>
    <row r="600" s="946" customFormat="1" ht="12.75"/>
    <row r="601" s="946" customFormat="1" ht="12.75"/>
    <row r="602" s="946" customFormat="1" ht="12.75"/>
    <row r="603" s="946" customFormat="1" ht="12.75"/>
    <row r="604" s="946" customFormat="1" ht="12.75"/>
    <row r="605" s="946" customFormat="1" ht="12.75"/>
    <row r="606" s="946" customFormat="1" ht="12.75"/>
    <row r="607" s="946" customFormat="1" ht="12.75"/>
    <row r="608" s="946" customFormat="1" ht="12.75"/>
    <row r="609" s="946" customFormat="1" ht="12.75"/>
    <row r="610" s="946" customFormat="1" ht="12.75"/>
    <row r="611" s="946" customFormat="1" ht="12.75"/>
    <row r="612" s="946" customFormat="1" ht="12.75"/>
    <row r="613" s="946" customFormat="1" ht="12.75"/>
    <row r="614" s="946" customFormat="1" ht="12.75"/>
    <row r="615" s="946" customFormat="1" ht="12.75"/>
    <row r="616" s="946" customFormat="1" ht="12.75"/>
    <row r="617" s="946" customFormat="1" ht="12.75"/>
    <row r="618" s="946" customFormat="1" ht="12.75"/>
    <row r="619" s="946" customFormat="1" ht="12.75"/>
    <row r="620" s="946" customFormat="1" ht="12.75"/>
    <row r="621" s="946" customFormat="1" ht="12.75"/>
    <row r="622" s="946" customFormat="1" ht="12.75"/>
    <row r="623" s="946" customFormat="1" ht="12.75"/>
    <row r="624" s="946" customFormat="1" ht="12.75"/>
    <row r="625" s="946" customFormat="1" ht="12.75"/>
    <row r="626" s="946" customFormat="1" ht="12.75"/>
    <row r="627" s="946" customFormat="1" ht="12.75"/>
    <row r="628" s="946" customFormat="1" ht="12.75"/>
    <row r="629" s="946" customFormat="1" ht="12.75"/>
    <row r="630" s="946" customFormat="1" ht="12.75"/>
    <row r="631" s="946" customFormat="1" ht="12.75"/>
    <row r="632" s="946" customFormat="1" ht="12.75"/>
    <row r="633" s="946" customFormat="1" ht="12.75"/>
    <row r="634" s="946" customFormat="1" ht="12.75"/>
    <row r="635" s="946" customFormat="1" ht="12.75"/>
    <row r="636" s="946" customFormat="1" ht="12.75"/>
    <row r="637" s="946" customFormat="1" ht="12.75"/>
    <row r="638" s="946" customFormat="1" ht="12.75"/>
    <row r="639" s="946" customFormat="1" ht="12.75"/>
    <row r="640" s="946" customFormat="1" ht="12.75"/>
    <row r="641" s="946" customFormat="1" ht="12.75"/>
    <row r="642" s="946" customFormat="1" ht="12.75"/>
    <row r="643" s="946" customFormat="1" ht="12.75"/>
    <row r="644" s="946" customFormat="1" ht="12.75"/>
    <row r="645" s="946" customFormat="1" ht="12.75"/>
    <row r="646" s="946" customFormat="1" ht="12.75"/>
    <row r="647" s="946" customFormat="1" ht="12.75"/>
    <row r="648" s="946" customFormat="1" ht="12.75"/>
    <row r="649" s="946" customFormat="1" ht="12.75"/>
    <row r="650" s="946" customFormat="1" ht="12.75"/>
    <row r="651" s="946" customFormat="1" ht="12.75"/>
    <row r="652" s="946" customFormat="1" ht="12.75"/>
    <row r="653" s="946" customFormat="1" ht="12.75"/>
    <row r="654" s="946" customFormat="1" ht="12.75"/>
    <row r="655" s="946" customFormat="1" ht="12.75"/>
    <row r="656" s="946" customFormat="1" ht="12.75"/>
    <row r="657" s="946" customFormat="1" ht="12.75"/>
    <row r="658" s="946" customFormat="1" ht="12.75"/>
    <row r="659" s="946" customFormat="1" ht="12.75"/>
    <row r="660" s="946" customFormat="1" ht="12.75"/>
    <row r="661" s="946" customFormat="1" ht="12.75"/>
    <row r="662" s="946" customFormat="1" ht="12.75"/>
    <row r="663" s="946" customFormat="1" ht="12.75"/>
    <row r="664" s="946" customFormat="1" ht="12.75"/>
    <row r="665" s="946" customFormat="1" ht="12.75"/>
    <row r="666" s="946" customFormat="1" ht="12.75"/>
    <row r="667" s="946" customFormat="1" ht="12.75"/>
    <row r="668" s="946" customFormat="1" ht="12.75"/>
    <row r="669" s="946" customFormat="1" ht="12.75"/>
    <row r="670" s="946" customFormat="1" ht="12.75"/>
    <row r="671" s="946" customFormat="1" ht="12.75"/>
    <row r="672" s="946" customFormat="1" ht="12.75"/>
    <row r="673" s="946" customFormat="1" ht="12.75"/>
    <row r="674" s="946" customFormat="1" ht="12.75"/>
    <row r="675" s="946" customFormat="1" ht="12.75"/>
    <row r="676" s="946" customFormat="1" ht="12.75"/>
    <row r="677" s="946" customFormat="1" ht="12.75"/>
    <row r="678" s="946" customFormat="1" ht="12.75"/>
    <row r="679" s="946" customFormat="1" ht="12.75"/>
    <row r="680" s="946" customFormat="1" ht="12.75"/>
    <row r="681" s="946" customFormat="1" ht="12.75"/>
    <row r="682" s="946" customFormat="1" ht="12.75"/>
    <row r="683" s="946" customFormat="1" ht="12.75"/>
    <row r="684" s="946" customFormat="1" ht="12.75"/>
    <row r="685" s="946" customFormat="1" ht="12.75"/>
    <row r="686" s="946" customFormat="1" ht="12.75"/>
    <row r="687" s="946" customFormat="1" ht="12.75"/>
    <row r="688" s="946" customFormat="1" ht="12.75"/>
    <row r="689" s="946" customFormat="1" ht="12.75"/>
    <row r="690" s="946" customFormat="1" ht="12.75"/>
    <row r="691" s="946" customFormat="1" ht="12.75"/>
    <row r="692" s="946" customFormat="1" ht="12.75"/>
    <row r="693" s="946" customFormat="1" ht="12.75"/>
    <row r="694" s="946" customFormat="1" ht="12.75"/>
    <row r="695" s="946" customFormat="1" ht="12.75"/>
    <row r="696" s="946" customFormat="1" ht="12.75"/>
    <row r="697" s="946" customFormat="1" ht="12.75"/>
    <row r="698" s="946" customFormat="1" ht="12.75"/>
    <row r="699" s="946" customFormat="1" ht="12.75"/>
    <row r="700" s="946" customFormat="1" ht="12.75"/>
    <row r="701" s="946" customFormat="1" ht="12.75"/>
    <row r="702" s="946" customFormat="1" ht="12.75"/>
    <row r="703" s="946" customFormat="1" ht="12.75"/>
    <row r="704" s="946" customFormat="1" ht="12.75"/>
    <row r="705" s="946" customFormat="1" ht="12.75"/>
    <row r="706" s="946" customFormat="1" ht="12.75"/>
    <row r="707" s="946" customFormat="1" ht="12.75"/>
    <row r="708" s="946" customFormat="1" ht="12.75"/>
    <row r="709" s="946" customFormat="1" ht="12.75"/>
    <row r="710" s="946" customFormat="1" ht="12.75"/>
    <row r="711" s="946" customFormat="1" ht="12.75"/>
    <row r="712" s="946" customFormat="1" ht="12.75"/>
    <row r="713" s="946" customFormat="1" ht="12.75"/>
    <row r="714" s="946" customFormat="1" ht="12.75"/>
    <row r="715" s="946" customFormat="1" ht="12.75"/>
    <row r="716" s="946" customFormat="1" ht="12.75"/>
    <row r="717" s="946" customFormat="1" ht="12.75"/>
    <row r="718" s="946" customFormat="1" ht="12.75"/>
    <row r="719" s="946" customFormat="1" ht="12.75"/>
    <row r="720" s="946" customFormat="1" ht="12.75"/>
    <row r="721" s="946" customFormat="1" ht="12.75"/>
    <row r="722" s="946" customFormat="1" ht="12.75"/>
    <row r="723" s="946" customFormat="1" ht="12.75"/>
    <row r="724" s="946" customFormat="1" ht="12.75"/>
    <row r="725" s="946" customFormat="1" ht="12.75"/>
    <row r="726" s="946" customFormat="1" ht="12.75"/>
    <row r="727" s="946" customFormat="1" ht="12.75"/>
    <row r="728" s="946" customFormat="1" ht="12.75"/>
    <row r="729" s="946" customFormat="1" ht="12.75"/>
    <row r="730" s="946" customFormat="1" ht="12.75"/>
    <row r="731" s="946" customFormat="1" ht="12.75"/>
    <row r="732" s="946" customFormat="1" ht="12.75"/>
    <row r="733" s="946" customFormat="1" ht="12.75"/>
    <row r="734" s="946" customFormat="1" ht="12.75"/>
    <row r="735" s="946" customFormat="1" ht="12.75"/>
    <row r="736" s="946" customFormat="1" ht="12.75"/>
    <row r="737" s="946" customFormat="1" ht="12.75"/>
    <row r="738" s="946" customFormat="1" ht="12.75"/>
    <row r="739" s="946" customFormat="1" ht="12.75"/>
    <row r="740" s="946" customFormat="1" ht="12.75"/>
    <row r="741" s="946" customFormat="1" ht="12.75"/>
    <row r="742" s="946" customFormat="1" ht="12.75"/>
    <row r="743" s="946" customFormat="1" ht="12.75"/>
    <row r="744" s="946" customFormat="1" ht="12.75"/>
    <row r="745" s="946" customFormat="1" ht="12.75"/>
    <row r="746" s="946" customFormat="1" ht="12.75"/>
    <row r="747" s="946" customFormat="1" ht="12.75"/>
    <row r="748" s="946" customFormat="1" ht="12.75"/>
    <row r="749" s="946" customFormat="1" ht="12.75"/>
    <row r="750" s="946" customFormat="1" ht="12.75"/>
    <row r="751" s="946" customFormat="1" ht="12.75"/>
    <row r="752" s="946" customFormat="1" ht="12.75"/>
    <row r="753" s="946" customFormat="1" ht="12.75"/>
    <row r="754" s="946" customFormat="1" ht="12.75"/>
    <row r="755" s="946" customFormat="1" ht="12.75"/>
    <row r="756" s="946" customFormat="1" ht="12.75"/>
    <row r="757" s="946" customFormat="1" ht="12.75"/>
    <row r="758" s="946" customFormat="1" ht="12.75"/>
    <row r="759" s="946" customFormat="1" ht="12.75"/>
    <row r="760" s="946" customFormat="1" ht="12.75"/>
    <row r="761" s="946" customFormat="1" ht="12.75"/>
    <row r="762" s="946" customFormat="1" ht="12.75"/>
    <row r="763" s="946" customFormat="1" ht="12.75"/>
    <row r="764" s="946" customFormat="1" ht="12.75"/>
    <row r="765" s="946" customFormat="1" ht="12.75"/>
    <row r="766" s="946" customFormat="1" ht="12.75"/>
    <row r="767" s="946" customFormat="1" ht="12.75"/>
    <row r="768" s="946" customFormat="1" ht="12.75"/>
    <row r="769" s="946" customFormat="1" ht="12.75"/>
    <row r="770" s="946" customFormat="1" ht="12.75"/>
    <row r="771" s="946" customFormat="1" ht="12.75"/>
    <row r="772" s="946" customFormat="1" ht="12.75"/>
    <row r="773" s="946" customFormat="1" ht="12.75"/>
    <row r="774" s="946" customFormat="1" ht="12.75"/>
    <row r="775" s="946" customFormat="1" ht="12.75"/>
    <row r="776" s="946" customFormat="1" ht="12.75"/>
    <row r="777" s="946" customFormat="1" ht="12.75"/>
    <row r="778" s="946" customFormat="1" ht="12.75"/>
    <row r="779" s="946" customFormat="1" ht="12.75"/>
    <row r="780" s="946" customFormat="1" ht="12.75"/>
    <row r="781" s="946" customFormat="1" ht="12.75"/>
    <row r="782" s="946" customFormat="1" ht="12.75"/>
    <row r="783" s="946" customFormat="1" ht="12.75"/>
    <row r="784" s="946" customFormat="1" ht="12.75"/>
    <row r="785" s="946" customFormat="1" ht="12.75"/>
    <row r="786" s="946" customFormat="1" ht="12.75"/>
    <row r="787" s="946" customFormat="1" ht="12.75"/>
    <row r="788" s="946" customFormat="1" ht="12.75"/>
    <row r="789" s="946" customFormat="1" ht="12.75"/>
    <row r="790" s="946" customFormat="1" ht="12.75"/>
    <row r="791" s="946" customFormat="1" ht="12.75"/>
    <row r="792" s="946" customFormat="1" ht="12.75"/>
    <row r="793" s="946" customFormat="1" ht="12.75"/>
    <row r="794" s="946" customFormat="1" ht="12.75"/>
    <row r="795" s="946" customFormat="1" ht="12.75"/>
    <row r="796" s="946" customFormat="1" ht="12.75"/>
    <row r="797" s="946" customFormat="1" ht="12.75"/>
    <row r="798" s="946" customFormat="1" ht="12.75"/>
    <row r="799" s="946" customFormat="1" ht="12.75"/>
    <row r="800" s="946" customFormat="1" ht="12.75"/>
    <row r="801" s="946" customFormat="1" ht="12.75"/>
    <row r="802" s="946" customFormat="1" ht="12.75"/>
    <row r="803" s="946" customFormat="1" ht="12.75"/>
    <row r="804" s="946" customFormat="1" ht="12.75"/>
    <row r="805" s="946" customFormat="1" ht="12.75"/>
    <row r="806" s="946" customFormat="1" ht="12.75"/>
    <row r="807" s="946" customFormat="1" ht="12.75"/>
    <row r="808" s="946" customFormat="1" ht="12.75"/>
    <row r="809" s="946" customFormat="1" ht="12.75"/>
    <row r="810" s="946" customFormat="1" ht="12.75"/>
    <row r="811" s="946" customFormat="1" ht="12.75"/>
    <row r="812" s="946" customFormat="1" ht="12.75"/>
    <row r="813" s="946" customFormat="1" ht="12.75"/>
    <row r="814" s="946" customFormat="1" ht="12.75"/>
    <row r="815" s="946" customFormat="1" ht="12.75"/>
    <row r="816" s="946" customFormat="1" ht="12.75"/>
    <row r="817" s="946" customFormat="1" ht="12.75"/>
    <row r="818" s="946" customFormat="1" ht="12.75"/>
    <row r="819" s="946" customFormat="1" ht="12.75"/>
    <row r="820" s="946" customFormat="1" ht="12.75"/>
    <row r="821" s="946" customFormat="1" ht="12.75"/>
    <row r="822" s="946" customFormat="1" ht="12.75"/>
    <row r="823" s="946" customFormat="1" ht="12.75"/>
    <row r="824" s="946" customFormat="1" ht="12.75"/>
    <row r="825" s="946" customFormat="1" ht="12.75"/>
    <row r="826" s="946" customFormat="1" ht="12.75"/>
    <row r="827" s="946" customFormat="1" ht="12.75"/>
    <row r="828" s="946" customFormat="1" ht="12.75"/>
    <row r="829" s="946" customFormat="1" ht="12.75"/>
    <row r="830" s="946" customFormat="1" ht="12.75"/>
    <row r="831" s="946" customFormat="1" ht="12.75"/>
    <row r="832" s="946" customFormat="1" ht="12.75"/>
    <row r="833" s="946" customFormat="1" ht="12.75"/>
    <row r="834" s="946" customFormat="1" ht="12.75"/>
    <row r="835" s="946" customFormat="1" ht="12.75"/>
    <row r="836" s="946" customFormat="1" ht="12.75"/>
    <row r="837" s="946" customFormat="1" ht="12.75"/>
    <row r="838" s="946" customFormat="1" ht="12.75"/>
    <row r="839" s="946" customFormat="1" ht="12.75"/>
    <row r="840" s="946" customFormat="1" ht="12.75"/>
    <row r="841" s="946" customFormat="1" ht="12.75"/>
    <row r="842" s="946" customFormat="1" ht="12.75"/>
    <row r="843" s="946" customFormat="1" ht="12.75"/>
    <row r="844" s="946" customFormat="1" ht="12.75"/>
    <row r="845" s="946" customFormat="1" ht="12.75"/>
    <row r="846" s="946" customFormat="1" ht="12.75"/>
    <row r="847" s="946" customFormat="1" ht="12.75"/>
    <row r="848" s="946" customFormat="1" ht="12.75"/>
    <row r="849" s="946" customFormat="1" ht="12.75"/>
    <row r="850" s="946" customFormat="1" ht="12.75"/>
    <row r="851" s="946" customFormat="1" ht="12.75"/>
    <row r="852" s="946" customFormat="1" ht="12.75"/>
    <row r="853" s="946" customFormat="1" ht="12.75"/>
    <row r="854" s="946" customFormat="1" ht="12.75"/>
    <row r="855" s="946" customFormat="1" ht="12.75"/>
    <row r="856" s="946" customFormat="1" ht="12.75"/>
    <row r="857" s="946" customFormat="1" ht="12.75"/>
    <row r="858" s="946" customFormat="1" ht="12.75"/>
    <row r="859" s="946" customFormat="1" ht="12.75"/>
    <row r="860" s="946" customFormat="1" ht="12.75"/>
    <row r="861" s="946" customFormat="1" ht="12.75"/>
    <row r="862" s="946" customFormat="1" ht="12.75"/>
    <row r="863" s="946" customFormat="1" ht="12.75"/>
    <row r="864" s="946" customFormat="1" ht="12.75"/>
    <row r="865" s="946" customFormat="1" ht="12.75"/>
    <row r="866" s="946" customFormat="1" ht="12.75"/>
    <row r="867" s="946" customFormat="1" ht="12.75"/>
    <row r="868" s="946" customFormat="1" ht="12.75"/>
    <row r="869" s="946" customFormat="1" ht="12.75"/>
    <row r="870" s="946" customFormat="1" ht="12.75"/>
    <row r="871" s="946" customFormat="1" ht="12.75"/>
    <row r="872" s="946" customFormat="1" ht="12.75"/>
    <row r="873" s="946" customFormat="1" ht="12.75"/>
    <row r="874" s="946" customFormat="1" ht="12.75"/>
    <row r="875" s="946" customFormat="1" ht="12.75"/>
    <row r="876" s="946" customFormat="1" ht="12.75"/>
    <row r="877" s="946" customFormat="1" ht="12.75"/>
    <row r="878" s="946" customFormat="1" ht="12.75"/>
    <row r="879" s="946" customFormat="1" ht="12.75"/>
    <row r="880" s="946" customFormat="1" ht="12.75"/>
    <row r="881" s="946" customFormat="1" ht="12.75"/>
    <row r="882" s="946" customFormat="1" ht="12.75"/>
    <row r="883" s="946" customFormat="1" ht="12.75"/>
    <row r="884" s="946" customFormat="1" ht="12.75"/>
    <row r="885" s="946" customFormat="1" ht="12.75"/>
    <row r="886" s="946" customFormat="1" ht="12.75"/>
    <row r="887" s="946" customFormat="1" ht="12.75"/>
    <row r="888" s="946" customFormat="1" ht="12.75"/>
    <row r="889" s="946" customFormat="1" ht="12.75"/>
    <row r="890" s="946" customFormat="1" ht="12.75"/>
    <row r="891" s="946" customFormat="1" ht="12.75"/>
    <row r="892" s="946" customFormat="1" ht="12.75"/>
    <row r="893" s="946" customFormat="1" ht="12.75"/>
    <row r="894" s="946" customFormat="1" ht="12.75"/>
    <row r="895" s="946" customFormat="1" ht="12.75"/>
    <row r="896" s="946" customFormat="1" ht="12.75"/>
    <row r="897" s="946" customFormat="1" ht="12.75"/>
    <row r="898" s="946" customFormat="1" ht="12.75"/>
    <row r="899" s="946" customFormat="1" ht="12.75"/>
    <row r="900" s="946" customFormat="1" ht="12.75"/>
    <row r="901" s="946" customFormat="1" ht="12.75"/>
    <row r="902" s="946" customFormat="1" ht="12.75"/>
    <row r="903" s="946" customFormat="1" ht="12.75"/>
    <row r="904" s="946" customFormat="1" ht="12.75"/>
    <row r="905" s="946" customFormat="1" ht="12.75"/>
    <row r="906" s="946" customFormat="1" ht="12.75"/>
    <row r="907" s="946" customFormat="1" ht="12.75"/>
    <row r="908" s="946" customFormat="1" ht="12.75"/>
    <row r="909" s="946" customFormat="1" ht="12.75"/>
    <row r="910" s="946" customFormat="1" ht="12.75"/>
    <row r="911" s="946" customFormat="1" ht="12.75"/>
    <row r="912" s="946" customFormat="1" ht="12.75"/>
    <row r="913" s="946" customFormat="1" ht="12.75"/>
    <row r="914" s="946" customFormat="1" ht="12.75"/>
    <row r="915" s="946" customFormat="1" ht="12.75"/>
    <row r="916" s="946" customFormat="1" ht="12.75"/>
    <row r="917" s="946" customFormat="1" ht="12.75"/>
    <row r="918" s="946" customFormat="1" ht="12.75"/>
    <row r="919" s="946" customFormat="1" ht="12.75"/>
    <row r="920" s="946" customFormat="1" ht="12.75"/>
    <row r="921" s="946" customFormat="1" ht="12.75"/>
    <row r="922" s="946" customFormat="1" ht="12.75"/>
    <row r="923" s="946" customFormat="1" ht="12.75"/>
    <row r="924" s="946" customFormat="1" ht="12.75"/>
    <row r="925" s="946" customFormat="1" ht="12.75"/>
    <row r="926" s="946" customFormat="1" ht="12.75"/>
    <row r="927" s="946" customFormat="1" ht="12.75"/>
    <row r="928" s="946" customFormat="1" ht="12.75"/>
    <row r="929" s="946" customFormat="1" ht="12.75"/>
    <row r="930" s="946" customFormat="1" ht="12.75"/>
    <row r="931" s="946" customFormat="1" ht="12.75"/>
    <row r="932" s="946" customFormat="1" ht="12.75"/>
    <row r="933" s="946" customFormat="1" ht="12.75"/>
    <row r="934" s="946" customFormat="1" ht="12.75"/>
    <row r="935" s="946" customFormat="1" ht="12.75"/>
    <row r="936" s="946" customFormat="1" ht="12.75"/>
    <row r="937" s="946" customFormat="1" ht="12.75"/>
    <row r="938" s="946" customFormat="1" ht="12.75"/>
    <row r="939" s="946" customFormat="1" ht="12.75"/>
    <row r="940" s="946" customFormat="1" ht="12.75"/>
    <row r="941" s="946" customFormat="1" ht="12.75"/>
    <row r="942" s="946" customFormat="1" ht="12.75"/>
    <row r="943" s="946" customFormat="1" ht="12.75"/>
    <row r="944" s="946" customFormat="1" ht="12.75"/>
    <row r="945" s="946" customFormat="1" ht="12.75"/>
    <row r="946" s="946" customFormat="1" ht="12.75"/>
    <row r="947" s="946" customFormat="1" ht="12.75"/>
    <row r="948" s="946" customFormat="1" ht="12.75"/>
    <row r="949" s="946" customFormat="1" ht="12.75"/>
    <row r="950" s="946" customFormat="1" ht="12.75"/>
    <row r="951" s="946" customFormat="1" ht="12.75"/>
    <row r="952" s="946" customFormat="1" ht="12.75"/>
    <row r="953" s="946" customFormat="1" ht="12.75"/>
    <row r="954" s="946" customFormat="1" ht="12.75"/>
    <row r="955" s="946" customFormat="1" ht="12.75"/>
    <row r="956" s="946" customFormat="1" ht="12.75"/>
    <row r="957" s="946" customFormat="1" ht="12.75"/>
    <row r="958" s="946" customFormat="1" ht="12.75"/>
    <row r="959" s="946" customFormat="1" ht="12.75"/>
    <row r="960" s="946" customFormat="1" ht="12.75"/>
    <row r="961" s="946" customFormat="1" ht="12.75"/>
    <row r="962" s="946" customFormat="1" ht="12.75"/>
    <row r="963" s="946" customFormat="1" ht="12.75"/>
    <row r="964" s="946" customFormat="1" ht="12.75"/>
    <row r="965" s="946" customFormat="1" ht="12.75"/>
    <row r="966" s="946" customFormat="1" ht="12.75"/>
    <row r="967" s="946" customFormat="1" ht="12.75"/>
    <row r="968" s="946" customFormat="1" ht="12.75"/>
    <row r="969" s="946" customFormat="1" ht="12.75"/>
    <row r="970" s="946" customFormat="1" ht="12.75"/>
    <row r="971" s="946" customFormat="1" ht="12.75"/>
    <row r="972" s="946" customFormat="1" ht="12.75"/>
    <row r="973" s="946" customFormat="1" ht="12.75"/>
    <row r="974" s="946" customFormat="1" ht="12.75"/>
    <row r="975" s="946" customFormat="1" ht="12.75"/>
    <row r="976" s="946" customFormat="1" ht="12.75"/>
    <row r="977" s="946" customFormat="1" ht="12.75"/>
    <row r="978" s="946" customFormat="1" ht="12.75"/>
    <row r="979" s="946" customFormat="1" ht="12.75"/>
    <row r="980" s="946" customFormat="1" ht="12.75"/>
    <row r="981" s="946" customFormat="1" ht="12.75"/>
    <row r="982" s="946" customFormat="1" ht="12.75"/>
    <row r="983" s="946" customFormat="1" ht="12.75"/>
    <row r="984" s="946" customFormat="1" ht="12.75"/>
    <row r="985" s="946" customFormat="1" ht="12.75"/>
    <row r="986" s="946" customFormat="1" ht="12.75"/>
    <row r="987" s="946" customFormat="1" ht="12.75"/>
    <row r="988" s="946" customFormat="1" ht="12.75"/>
    <row r="989" s="946" customFormat="1" ht="12.75"/>
    <row r="990" s="946" customFormat="1" ht="12.75"/>
    <row r="991" s="946" customFormat="1" ht="12.75"/>
    <row r="992" s="946" customFormat="1" ht="12.75"/>
    <row r="993" s="946" customFormat="1" ht="12.75"/>
    <row r="994" s="946" customFormat="1" ht="12.75"/>
    <row r="995" s="946" customFormat="1" ht="12.75"/>
    <row r="996" s="946" customFormat="1" ht="12.75"/>
    <row r="997" s="946" customFormat="1" ht="12.75"/>
    <row r="998" s="946" customFormat="1" ht="12.75"/>
    <row r="999" s="946" customFormat="1" ht="12.75"/>
    <row r="1000" s="946" customFormat="1" ht="12.75"/>
    <row r="1001" s="946" customFormat="1" ht="12.75"/>
    <row r="1002" s="946" customFormat="1" ht="12.75"/>
    <row r="1003" s="946" customFormat="1" ht="12.75"/>
    <row r="1004" s="946" customFormat="1" ht="12.75"/>
    <row r="1005" s="946" customFormat="1" ht="12.75"/>
    <row r="1006" s="946" customFormat="1" ht="12.75"/>
    <row r="1007" s="946" customFormat="1" ht="12.75"/>
    <row r="1008" s="946" customFormat="1" ht="12.75"/>
    <row r="1009" s="946" customFormat="1" ht="12.75"/>
    <row r="1010" s="946" customFormat="1" ht="12.75"/>
    <row r="1011" s="946" customFormat="1" ht="12.75"/>
    <row r="1012" s="946" customFormat="1" ht="12.75"/>
    <row r="1013" s="946" customFormat="1" ht="12.75"/>
    <row r="1014" s="946" customFormat="1" ht="12.75"/>
    <row r="1015" s="946" customFormat="1" ht="12.75"/>
    <row r="1016" s="946" customFormat="1" ht="12.75"/>
    <row r="1017" s="946" customFormat="1" ht="12.75"/>
    <row r="1018" s="946" customFormat="1" ht="12.75"/>
    <row r="1019" s="946" customFormat="1" ht="12.75"/>
    <row r="1020" s="946" customFormat="1" ht="12.75"/>
    <row r="1021" s="946" customFormat="1" ht="12.75"/>
    <row r="1022" s="946" customFormat="1" ht="12.75"/>
    <row r="1023" s="946" customFormat="1" ht="12.75"/>
    <row r="1024" s="946" customFormat="1" ht="12.75"/>
    <row r="1025" s="946" customFormat="1" ht="12.75"/>
    <row r="1026" s="946" customFormat="1" ht="12.75"/>
    <row r="1027" s="946" customFormat="1" ht="12.75"/>
    <row r="1028" s="946" customFormat="1" ht="12.75"/>
    <row r="1029" s="946" customFormat="1" ht="12.75"/>
    <row r="1030" s="946" customFormat="1" ht="12.75"/>
    <row r="1031" s="946" customFormat="1" ht="12.75"/>
    <row r="1032" s="946" customFormat="1" ht="12.75"/>
    <row r="1033" s="946" customFormat="1" ht="12.75"/>
    <row r="1034" s="946" customFormat="1" ht="12.75"/>
    <row r="1035" s="946" customFormat="1" ht="12.75"/>
    <row r="1036" s="946" customFormat="1" ht="12.75"/>
    <row r="1037" s="946" customFormat="1" ht="12.75"/>
    <row r="1038" s="946" customFormat="1" ht="12.75"/>
    <row r="1039" s="946" customFormat="1" ht="12.75"/>
    <row r="1040" s="946" customFormat="1" ht="12.75"/>
    <row r="1041" s="946" customFormat="1" ht="12.75"/>
    <row r="1042" s="946" customFormat="1" ht="12.75"/>
    <row r="1043" s="946" customFormat="1" ht="12.75"/>
    <row r="1044" s="946" customFormat="1" ht="12.75"/>
    <row r="1045" s="946" customFormat="1" ht="12.75"/>
    <row r="1046" s="946" customFormat="1" ht="12.75"/>
    <row r="1047" s="946" customFormat="1" ht="12.75"/>
    <row r="1048" s="946" customFormat="1" ht="12.75"/>
    <row r="1049" s="946" customFormat="1" ht="12.75"/>
    <row r="1050" s="946" customFormat="1" ht="12.75"/>
    <row r="1051" s="946" customFormat="1" ht="12.75"/>
    <row r="1052" s="946" customFormat="1" ht="12.75"/>
    <row r="1053" s="946" customFormat="1" ht="12.75"/>
    <row r="1054" s="946" customFormat="1" ht="12.75"/>
    <row r="1055" s="946" customFormat="1" ht="12.75"/>
    <row r="1056" s="946" customFormat="1" ht="12.75"/>
    <row r="1057" s="946" customFormat="1" ht="12.75"/>
    <row r="1058" s="946" customFormat="1" ht="12.75"/>
    <row r="1059" s="946" customFormat="1" ht="12.75"/>
    <row r="1060" s="946" customFormat="1" ht="12.75"/>
    <row r="1061" s="946" customFormat="1" ht="12.75"/>
    <row r="1062" s="946" customFormat="1" ht="12.75"/>
    <row r="1063" s="946" customFormat="1" ht="12.75"/>
    <row r="1064" s="946" customFormat="1" ht="12.75"/>
    <row r="1065" s="946" customFormat="1" ht="12.75"/>
    <row r="1066" s="946" customFormat="1" ht="12.75"/>
    <row r="1067" s="946" customFormat="1" ht="12.75"/>
    <row r="1068" s="946" customFormat="1" ht="12.75"/>
    <row r="1069" s="946" customFormat="1" ht="12.75"/>
    <row r="1070" s="946" customFormat="1" ht="12.75"/>
    <row r="1071" s="946" customFormat="1" ht="12.75"/>
    <row r="1072" s="946" customFormat="1" ht="12.75"/>
    <row r="1073" s="946" customFormat="1" ht="12.75"/>
    <row r="1074" s="946" customFormat="1" ht="12.75"/>
    <row r="1075" s="946" customFormat="1" ht="12.75"/>
    <row r="1076" s="946" customFormat="1" ht="12.75"/>
    <row r="1077" s="946" customFormat="1" ht="12.75"/>
    <row r="1078" s="946" customFormat="1" ht="12.75"/>
    <row r="1079" s="946" customFormat="1" ht="12.75"/>
    <row r="1080" s="946" customFormat="1" ht="12.75"/>
    <row r="1081" s="946" customFormat="1" ht="12.75"/>
    <row r="1082" s="946" customFormat="1" ht="12.75"/>
    <row r="1083" s="946" customFormat="1" ht="12.75"/>
    <row r="1084" s="946" customFormat="1" ht="12.75"/>
    <row r="1085" s="946" customFormat="1" ht="12.75"/>
    <row r="1086" s="946" customFormat="1" ht="12.75"/>
    <row r="1087" s="946" customFormat="1" ht="12.75"/>
    <row r="1088" s="946" customFormat="1" ht="12.75"/>
    <row r="1089" s="946" customFormat="1" ht="12.75"/>
    <row r="1090" s="946" customFormat="1" ht="12.75"/>
    <row r="1091" s="946" customFormat="1" ht="12.75"/>
    <row r="1092" s="946" customFormat="1" ht="12.75"/>
    <row r="1093" s="946" customFormat="1" ht="12.75"/>
    <row r="1094" s="946" customFormat="1" ht="12.75"/>
    <row r="1095" s="946" customFormat="1" ht="12.75"/>
    <row r="1096" s="946" customFormat="1" ht="12.75"/>
    <row r="1097" s="946" customFormat="1" ht="12.75"/>
    <row r="1098" s="946" customFormat="1" ht="12.75"/>
    <row r="1099" s="946" customFormat="1" ht="12.75"/>
    <row r="1100" s="946" customFormat="1" ht="12.75"/>
    <row r="1101" s="946" customFormat="1" ht="12.75"/>
    <row r="1102" s="946" customFormat="1" ht="12.75"/>
    <row r="1103" s="946" customFormat="1" ht="12.75"/>
    <row r="1104" s="946" customFormat="1" ht="12.75"/>
    <row r="1105" s="946" customFormat="1" ht="12.75"/>
    <row r="1106" s="946" customFormat="1" ht="12.75"/>
    <row r="1107" s="946" customFormat="1" ht="12.75"/>
    <row r="1108" s="946" customFormat="1" ht="12.75"/>
    <row r="1109" s="946" customFormat="1" ht="12.75"/>
    <row r="1110" s="946" customFormat="1" ht="12.75"/>
    <row r="1111" s="946" customFormat="1" ht="12.75"/>
    <row r="1112" s="946" customFormat="1" ht="12.75"/>
    <row r="1113" s="946" customFormat="1" ht="12.75"/>
    <row r="1114" s="946" customFormat="1" ht="12.75"/>
    <row r="1115" s="946" customFormat="1" ht="12.75"/>
    <row r="1116" s="946" customFormat="1" ht="12.75"/>
    <row r="1117" s="946" customFormat="1" ht="12.75"/>
    <row r="1118" s="946" customFormat="1" ht="12.75"/>
    <row r="1119" s="946" customFormat="1" ht="12.75"/>
    <row r="1120" s="946" customFormat="1" ht="12.75"/>
    <row r="1121" s="946" customFormat="1" ht="12.75"/>
    <row r="1122" s="946" customFormat="1" ht="12.75"/>
    <row r="1123" s="946" customFormat="1" ht="12.75"/>
    <row r="1124" s="946" customFormat="1" ht="12.75"/>
    <row r="1125" s="946" customFormat="1" ht="12.75"/>
    <row r="1126" s="946" customFormat="1" ht="12.75"/>
    <row r="1127" s="946" customFormat="1" ht="12.75"/>
    <row r="1128" s="946" customFormat="1" ht="12.75"/>
    <row r="1129" s="946" customFormat="1" ht="12.75"/>
    <row r="1130" s="946" customFormat="1" ht="12.75"/>
    <row r="1131" s="946" customFormat="1" ht="12.75"/>
    <row r="1132" s="946" customFormat="1" ht="12.75"/>
    <row r="1133" s="946" customFormat="1" ht="12.75"/>
    <row r="1134" s="946" customFormat="1" ht="12.75"/>
    <row r="1135" s="946" customFormat="1" ht="12.75"/>
    <row r="1136" s="946" customFormat="1" ht="12.75"/>
    <row r="1137" s="946" customFormat="1" ht="12.75"/>
    <row r="1138" s="946" customFormat="1" ht="12.75"/>
    <row r="1139" s="946" customFormat="1" ht="12.75"/>
    <row r="1140" s="946" customFormat="1" ht="12.75"/>
    <row r="1141" s="946" customFormat="1" ht="12.75"/>
    <row r="1142" s="946" customFormat="1" ht="12.75"/>
    <row r="1143" s="946" customFormat="1" ht="12.75"/>
    <row r="1144" s="946" customFormat="1" ht="12.75"/>
    <row r="1145" s="946" customFormat="1" ht="12.75"/>
    <row r="1146" s="946" customFormat="1" ht="12.75"/>
    <row r="1147" s="946" customFormat="1" ht="12.75"/>
    <row r="1148" s="946" customFormat="1" ht="12.75"/>
    <row r="1149" s="946" customFormat="1" ht="12.75"/>
    <row r="1150" s="946" customFormat="1" ht="12.75"/>
    <row r="1151" s="946" customFormat="1" ht="12.75"/>
    <row r="1152" s="946" customFormat="1" ht="12.75"/>
    <row r="1153" s="946" customFormat="1" ht="12.75"/>
    <row r="1154" s="946" customFormat="1" ht="12.75"/>
    <row r="1155" s="946" customFormat="1" ht="12.75"/>
    <row r="1156" s="946" customFormat="1" ht="12.75"/>
    <row r="1157" s="946" customFormat="1" ht="12.75"/>
    <row r="1158" s="946" customFormat="1" ht="12.75"/>
    <row r="1159" s="946" customFormat="1" ht="12.75"/>
    <row r="1160" s="946" customFormat="1" ht="12.75"/>
    <row r="1161" s="946" customFormat="1" ht="12.75"/>
    <row r="1162" s="946" customFormat="1" ht="12.75"/>
    <row r="1163" s="946" customFormat="1" ht="12.75"/>
    <row r="1164" s="946" customFormat="1" ht="12.75"/>
    <row r="1165" s="946" customFormat="1" ht="12.75"/>
    <row r="1166" s="946" customFormat="1" ht="12.75"/>
    <row r="1167" s="946" customFormat="1" ht="12.75"/>
    <row r="1168" s="946" customFormat="1" ht="12.75"/>
    <row r="1169" s="946" customFormat="1" ht="12.75"/>
    <row r="1170" s="946" customFormat="1" ht="12.75"/>
    <row r="1171" s="946" customFormat="1" ht="12.75"/>
    <row r="1172" s="946" customFormat="1" ht="12.75"/>
    <row r="1173" s="946" customFormat="1" ht="12.75"/>
    <row r="1174" s="946" customFormat="1" ht="12.75"/>
    <row r="1175" s="946" customFormat="1" ht="12.75"/>
    <row r="1176" s="946" customFormat="1" ht="12.75"/>
    <row r="1177" s="946" customFormat="1" ht="12.75"/>
    <row r="1178" s="946" customFormat="1" ht="12.75"/>
    <row r="1179" s="946" customFormat="1" ht="12.75"/>
    <row r="1180" s="946" customFormat="1" ht="12.75"/>
    <row r="1181" s="946" customFormat="1" ht="12.75"/>
    <row r="1182" s="946" customFormat="1" ht="12.75"/>
    <row r="1183" s="946" customFormat="1" ht="12.75"/>
    <row r="1184" s="946" customFormat="1" ht="12.75"/>
    <row r="1185" s="946" customFormat="1" ht="12.75"/>
    <row r="1186" s="946" customFormat="1" ht="12.75"/>
    <row r="1187" s="946" customFormat="1" ht="12.75"/>
    <row r="1188" s="946" customFormat="1" ht="12.75"/>
    <row r="1189" s="946" customFormat="1" ht="12.75"/>
    <row r="1190" s="946" customFormat="1" ht="12.75"/>
    <row r="1191" s="946" customFormat="1" ht="12.75"/>
    <row r="1192" s="946" customFormat="1" ht="12.75"/>
    <row r="1193" s="946" customFormat="1" ht="12.75"/>
    <row r="1194" s="946" customFormat="1" ht="12.75"/>
    <row r="1195" s="946" customFormat="1" ht="12.75"/>
    <row r="1196" s="946" customFormat="1" ht="12.75"/>
    <row r="1197" s="946" customFormat="1" ht="12.75"/>
    <row r="1198" s="946" customFormat="1" ht="12.75"/>
    <row r="1199" s="946" customFormat="1" ht="12.75"/>
    <row r="1200" s="946" customFormat="1" ht="12.75"/>
    <row r="1201" s="946" customFormat="1" ht="12.75"/>
    <row r="1202" s="946" customFormat="1" ht="12.75"/>
    <row r="1203" s="946" customFormat="1" ht="12.75"/>
    <row r="1204" s="946" customFormat="1" ht="12.75"/>
    <row r="1205" s="946" customFormat="1" ht="12.75"/>
    <row r="1206" s="946" customFormat="1" ht="12.75"/>
    <row r="1207" s="946" customFormat="1" ht="12.75"/>
    <row r="1208" s="946" customFormat="1" ht="12.75"/>
    <row r="1209" s="946" customFormat="1" ht="12.75"/>
    <row r="1210" s="946" customFormat="1" ht="12.75"/>
    <row r="1211" s="946" customFormat="1" ht="12.75"/>
    <row r="1212" s="946" customFormat="1" ht="12.75"/>
    <row r="1213" s="946" customFormat="1" ht="12.75"/>
    <row r="1214" s="946" customFormat="1" ht="12.75"/>
    <row r="1215" s="946" customFormat="1" ht="12.75"/>
    <row r="1216" s="946" customFormat="1" ht="12.75"/>
    <row r="1217" s="946" customFormat="1" ht="12.75"/>
    <row r="1218" s="946" customFormat="1" ht="12.75"/>
    <row r="1219" s="946" customFormat="1" ht="12.75"/>
    <row r="1220" s="946" customFormat="1" ht="12.75"/>
    <row r="1221" s="946" customFormat="1" ht="12.75"/>
    <row r="1222" s="946" customFormat="1" ht="12.75"/>
    <row r="1223" s="946" customFormat="1" ht="12.75"/>
    <row r="1224" s="946" customFormat="1" ht="12.75"/>
    <row r="1225" s="946" customFormat="1" ht="12.75"/>
    <row r="1226" s="946" customFormat="1" ht="12.75"/>
    <row r="1227" s="946" customFormat="1" ht="12.75"/>
    <row r="1228" s="946" customFormat="1" ht="12.75"/>
    <row r="1229" s="946" customFormat="1" ht="12.75"/>
    <row r="1230" s="946" customFormat="1" ht="12.75"/>
    <row r="1231" s="946" customFormat="1" ht="12.75"/>
    <row r="1232" s="946" customFormat="1" ht="12.75"/>
    <row r="1233" s="946" customFormat="1" ht="12.75"/>
    <row r="1234" s="946" customFormat="1" ht="12.75"/>
    <row r="1235" s="946" customFormat="1" ht="12.75"/>
    <row r="1236" s="946" customFormat="1" ht="12.75"/>
    <row r="1237" s="946" customFormat="1" ht="12.75"/>
    <row r="1238" s="946" customFormat="1" ht="12.75"/>
    <row r="1239" s="946" customFormat="1" ht="12.75"/>
    <row r="1240" s="946" customFormat="1" ht="12.75"/>
    <row r="1241" s="946" customFormat="1" ht="12.75"/>
    <row r="1242" s="946" customFormat="1" ht="12.75"/>
  </sheetData>
  <mergeCells count="12">
    <mergeCell ref="A11:B11"/>
    <mergeCell ref="A16:U16"/>
    <mergeCell ref="A21:B21"/>
    <mergeCell ref="A26:U26"/>
    <mergeCell ref="M4:O4"/>
    <mergeCell ref="P4:R4"/>
    <mergeCell ref="S4:U4"/>
    <mergeCell ref="A6:U6"/>
    <mergeCell ref="A4:C5"/>
    <mergeCell ref="D4:F4"/>
    <mergeCell ref="G4:I4"/>
    <mergeCell ref="J4:L4"/>
  </mergeCells>
  <printOptions/>
  <pageMargins left="0.5" right="0.25" top="0.93" bottom="0.33" header="0.51" footer="0.17"/>
  <pageSetup horizontalDpi="300" verticalDpi="3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1"/>
  <sheetViews>
    <sheetView workbookViewId="0" topLeftCell="A1">
      <pane ySplit="5" topLeftCell="BM23" activePane="bottomLeft" state="frozen"/>
      <selection pane="topLeft" activeCell="A1" sqref="A1"/>
      <selection pane="bottomLeft" activeCell="M31" sqref="M31"/>
    </sheetView>
  </sheetViews>
  <sheetFormatPr defaultColWidth="9.140625" defaultRowHeight="12.75"/>
  <cols>
    <col min="1" max="1" width="9.140625" style="866" customWidth="1"/>
    <col min="2" max="2" width="9.8515625" style="866" customWidth="1"/>
    <col min="3" max="3" width="9.7109375" style="866" customWidth="1"/>
    <col min="4" max="9" width="9.140625" style="866" hidden="1" customWidth="1"/>
    <col min="10" max="12" width="11.7109375" style="866" hidden="1" customWidth="1"/>
    <col min="13" max="21" width="11.7109375" style="866" customWidth="1"/>
    <col min="22" max="22" width="9.8515625" style="866" customWidth="1"/>
    <col min="23" max="16384" width="9.140625" style="866" customWidth="1"/>
  </cols>
  <sheetData>
    <row r="1" spans="1:25" ht="15.75">
      <c r="A1" s="947" t="s">
        <v>333</v>
      </c>
      <c r="B1" s="947"/>
      <c r="C1" s="947"/>
      <c r="D1" s="947"/>
      <c r="E1" s="947"/>
      <c r="F1" s="947"/>
      <c r="G1" s="947"/>
      <c r="H1" s="947"/>
      <c r="I1" s="947"/>
      <c r="J1" s="947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947"/>
      <c r="Y1" s="947"/>
    </row>
    <row r="2" spans="1:25" ht="15.75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947"/>
      <c r="Y2" s="947"/>
    </row>
    <row r="3" spans="1:25" ht="16.5" thickBot="1">
      <c r="A3" s="867" t="s">
        <v>233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519"/>
      <c r="W3" s="863"/>
      <c r="X3" s="863"/>
      <c r="Y3" s="863"/>
    </row>
    <row r="4" spans="1:25" ht="18.75" customHeight="1">
      <c r="A4" s="1314" t="s">
        <v>245</v>
      </c>
      <c r="B4" s="1315"/>
      <c r="C4" s="1316"/>
      <c r="D4" s="948">
        <v>2001</v>
      </c>
      <c r="E4" s="949"/>
      <c r="F4" s="950"/>
      <c r="G4" s="948">
        <v>2002</v>
      </c>
      <c r="H4" s="949"/>
      <c r="I4" s="950"/>
      <c r="J4" s="948">
        <v>2003</v>
      </c>
      <c r="K4" s="949"/>
      <c r="L4" s="949"/>
      <c r="M4" s="1310">
        <v>2004</v>
      </c>
      <c r="N4" s="1291"/>
      <c r="O4" s="1291"/>
      <c r="P4" s="1310">
        <v>2005</v>
      </c>
      <c r="Q4" s="1291"/>
      <c r="R4" s="1291"/>
      <c r="S4" s="1310">
        <v>2006</v>
      </c>
      <c r="T4" s="1291"/>
      <c r="U4" s="1292"/>
      <c r="V4" s="951"/>
      <c r="W4" s="936"/>
      <c r="X4" s="936"/>
      <c r="Y4" s="936"/>
    </row>
    <row r="5" spans="1:25" ht="30">
      <c r="A5" s="1317"/>
      <c r="B5" s="1318"/>
      <c r="C5" s="1319"/>
      <c r="D5" s="952" t="s">
        <v>159</v>
      </c>
      <c r="E5" s="874" t="s">
        <v>246</v>
      </c>
      <c r="F5" s="953" t="s">
        <v>247</v>
      </c>
      <c r="G5" s="952" t="s">
        <v>159</v>
      </c>
      <c r="H5" s="874" t="s">
        <v>160</v>
      </c>
      <c r="I5" s="953" t="s">
        <v>248</v>
      </c>
      <c r="J5" s="952" t="s">
        <v>159</v>
      </c>
      <c r="K5" s="874" t="s">
        <v>160</v>
      </c>
      <c r="L5" s="954" t="s">
        <v>248</v>
      </c>
      <c r="M5" s="952" t="s">
        <v>159</v>
      </c>
      <c r="N5" s="874" t="s">
        <v>160</v>
      </c>
      <c r="O5" s="954" t="s">
        <v>248</v>
      </c>
      <c r="P5" s="952" t="s">
        <v>159</v>
      </c>
      <c r="Q5" s="874" t="s">
        <v>160</v>
      </c>
      <c r="R5" s="954" t="s">
        <v>248</v>
      </c>
      <c r="S5" s="952" t="s">
        <v>159</v>
      </c>
      <c r="T5" s="874" t="s">
        <v>160</v>
      </c>
      <c r="U5" s="953" t="s">
        <v>248</v>
      </c>
      <c r="V5" s="951"/>
      <c r="W5" s="936"/>
      <c r="X5" s="936"/>
      <c r="Y5" s="936"/>
    </row>
    <row r="6" spans="1:25" ht="22.5" customHeight="1">
      <c r="A6" s="1293" t="s">
        <v>134</v>
      </c>
      <c r="B6" s="1294"/>
      <c r="C6" s="1294"/>
      <c r="D6" s="1294"/>
      <c r="E6" s="1294"/>
      <c r="F6" s="1294"/>
      <c r="G6" s="1294"/>
      <c r="H6" s="1294"/>
      <c r="I6" s="1294"/>
      <c r="J6" s="1294"/>
      <c r="K6" s="1294"/>
      <c r="L6" s="1294"/>
      <c r="M6" s="1294"/>
      <c r="N6" s="1294"/>
      <c r="O6" s="1294"/>
      <c r="P6" s="1294"/>
      <c r="Q6" s="1294"/>
      <c r="R6" s="1294"/>
      <c r="S6" s="1294"/>
      <c r="T6" s="1294"/>
      <c r="U6" s="1295"/>
      <c r="V6" s="951"/>
      <c r="W6" s="936"/>
      <c r="X6" s="936"/>
      <c r="Y6" s="936"/>
    </row>
    <row r="7" spans="1:25" ht="16.5" customHeight="1">
      <c r="A7" s="876"/>
      <c r="B7" s="877"/>
      <c r="C7" s="955" t="s">
        <v>11</v>
      </c>
      <c r="D7" s="956">
        <v>6796</v>
      </c>
      <c r="E7" s="957">
        <v>4974</v>
      </c>
      <c r="F7" s="958">
        <f>E7/D7*100</f>
        <v>73.19011183048852</v>
      </c>
      <c r="G7" s="956">
        <v>6845</v>
      </c>
      <c r="H7" s="957">
        <v>5189</v>
      </c>
      <c r="I7" s="958">
        <f>H7/G7*100</f>
        <v>75.80715850986121</v>
      </c>
      <c r="J7" s="959">
        <f>J8+J9</f>
        <v>7205</v>
      </c>
      <c r="K7" s="960">
        <f>K8+K9</f>
        <v>5411</v>
      </c>
      <c r="L7" s="961">
        <f>K7/J7*100</f>
        <v>75.10062456627342</v>
      </c>
      <c r="M7" s="956">
        <f>M8+M9</f>
        <v>6883</v>
      </c>
      <c r="N7" s="960">
        <f>N8+N9</f>
        <v>5245</v>
      </c>
      <c r="O7" s="961">
        <f>N7/M7*100</f>
        <v>76.2022373964841</v>
      </c>
      <c r="P7" s="962">
        <f>P8+P9</f>
        <v>7274</v>
      </c>
      <c r="Q7" s="963">
        <f>Q8+Q9</f>
        <v>5686</v>
      </c>
      <c r="R7" s="961">
        <f>Q7/P7*100</f>
        <v>78.16882045642014</v>
      </c>
      <c r="S7" s="962">
        <f>S8+S9</f>
        <v>8040</v>
      </c>
      <c r="T7" s="963">
        <f>T8+T9</f>
        <v>6376</v>
      </c>
      <c r="U7" s="964">
        <f>T7/S7*100</f>
        <v>79.30348258706468</v>
      </c>
      <c r="V7" s="951"/>
      <c r="W7" s="936"/>
      <c r="X7" s="936"/>
      <c r="Y7" s="936"/>
    </row>
    <row r="8" spans="1:25" ht="16.5" customHeight="1">
      <c r="A8" s="883" t="s">
        <v>239</v>
      </c>
      <c r="B8" s="884"/>
      <c r="C8" s="955" t="s">
        <v>71</v>
      </c>
      <c r="D8" s="956">
        <v>3181</v>
      </c>
      <c r="E8" s="957">
        <v>2228</v>
      </c>
      <c r="F8" s="958">
        <f>E8/D8*100</f>
        <v>70.04086765168186</v>
      </c>
      <c r="G8" s="956">
        <v>3163</v>
      </c>
      <c r="H8" s="957">
        <v>2338</v>
      </c>
      <c r="I8" s="958">
        <f>H8/G8*100</f>
        <v>73.91716724628517</v>
      </c>
      <c r="J8" s="959">
        <f>J18+J28</f>
        <v>3307</v>
      </c>
      <c r="K8" s="960">
        <f>K18+K28</f>
        <v>2346</v>
      </c>
      <c r="L8" s="961">
        <f>K8/J8*100</f>
        <v>70.94042939219837</v>
      </c>
      <c r="M8" s="956">
        <f>M18+M28</f>
        <v>3209</v>
      </c>
      <c r="N8" s="960">
        <f>N18+N28</f>
        <v>2328</v>
      </c>
      <c r="O8" s="961">
        <f>N8/M8*100</f>
        <v>72.5459644749143</v>
      </c>
      <c r="P8" s="965">
        <f>P18+P28</f>
        <v>3301</v>
      </c>
      <c r="Q8" s="966">
        <f>Q18+Q28</f>
        <v>2430</v>
      </c>
      <c r="R8" s="961">
        <f>Q8/P8*100</f>
        <v>73.61405634656165</v>
      </c>
      <c r="S8" s="965">
        <f>S18+S28</f>
        <v>3698</v>
      </c>
      <c r="T8" s="966">
        <f>T18+T28</f>
        <v>2769</v>
      </c>
      <c r="U8" s="958">
        <f>T8/S8*100</f>
        <v>74.87831260140617</v>
      </c>
      <c r="V8" s="951"/>
      <c r="W8" s="936"/>
      <c r="X8" s="936"/>
      <c r="Y8" s="936"/>
    </row>
    <row r="9" spans="1:25" ht="16.5" customHeight="1">
      <c r="A9" s="886" t="s">
        <v>131</v>
      </c>
      <c r="B9" s="887"/>
      <c r="C9" s="967" t="s">
        <v>72</v>
      </c>
      <c r="D9" s="968">
        <v>3615</v>
      </c>
      <c r="E9" s="969">
        <v>2746</v>
      </c>
      <c r="F9" s="970">
        <f>E9/D9*100</f>
        <v>75.9612724757953</v>
      </c>
      <c r="G9" s="968">
        <v>3682</v>
      </c>
      <c r="H9" s="969">
        <v>2851</v>
      </c>
      <c r="I9" s="970">
        <f>H9/G9*100</f>
        <v>77.43074416078218</v>
      </c>
      <c r="J9" s="971">
        <f>J19+J29</f>
        <v>3898</v>
      </c>
      <c r="K9" s="972">
        <f>K19+K29</f>
        <v>3065</v>
      </c>
      <c r="L9" s="973">
        <f>K9/J9*100</f>
        <v>78.63006670087225</v>
      </c>
      <c r="M9" s="968">
        <f>M19+M29</f>
        <v>3674</v>
      </c>
      <c r="N9" s="972">
        <f>N19+N29</f>
        <v>2917</v>
      </c>
      <c r="O9" s="973">
        <f>N9/M9*100</f>
        <v>79.39575394665215</v>
      </c>
      <c r="P9" s="974">
        <f>P19+P29</f>
        <v>3973</v>
      </c>
      <c r="Q9" s="975">
        <f>Q19+Q29</f>
        <v>3256</v>
      </c>
      <c r="R9" s="976">
        <f>Q9/P9*100</f>
        <v>81.95318399194564</v>
      </c>
      <c r="S9" s="974">
        <f>S19+S29</f>
        <v>4342</v>
      </c>
      <c r="T9" s="975">
        <f>T19+T29</f>
        <v>3607</v>
      </c>
      <c r="U9" s="977">
        <f>T9/S9*100</f>
        <v>83.07231690465223</v>
      </c>
      <c r="V9" s="951"/>
      <c r="W9" s="936"/>
      <c r="X9" s="936"/>
      <c r="Y9" s="936"/>
    </row>
    <row r="10" spans="1:25" ht="16.5" customHeight="1">
      <c r="A10" s="978"/>
      <c r="B10" s="894"/>
      <c r="C10" s="955" t="s">
        <v>11</v>
      </c>
      <c r="D10" s="956">
        <v>2976</v>
      </c>
      <c r="E10" s="957">
        <v>2227</v>
      </c>
      <c r="F10" s="958">
        <f aca="true" t="shared" si="0" ref="F10:F15">E10/D10*100</f>
        <v>74.83198924731182</v>
      </c>
      <c r="G10" s="956">
        <v>3202</v>
      </c>
      <c r="H10" s="957">
        <v>2485</v>
      </c>
      <c r="I10" s="958">
        <f aca="true" t="shared" si="1" ref="I10:I15">H10/G10*100</f>
        <v>77.60774515927545</v>
      </c>
      <c r="J10" s="959">
        <f>J11+J12</f>
        <v>3417</v>
      </c>
      <c r="K10" s="960">
        <f>K11+K12</f>
        <v>2577</v>
      </c>
      <c r="L10" s="961">
        <f aca="true" t="shared" si="2" ref="L10:L15">K10/J10*100</f>
        <v>75.41703248463566</v>
      </c>
      <c r="M10" s="956">
        <f>M11+M12</f>
        <v>3454</v>
      </c>
      <c r="N10" s="960">
        <f>N11+N12</f>
        <v>2723</v>
      </c>
      <c r="O10" s="961">
        <f aca="true" t="shared" si="3" ref="O10:O15">N10/M10*100</f>
        <v>78.8361320208454</v>
      </c>
      <c r="P10" s="965">
        <f>P11+P12</f>
        <v>3534</v>
      </c>
      <c r="Q10" s="966">
        <f>Q11+Q12</f>
        <v>2926</v>
      </c>
      <c r="R10" s="961">
        <f aca="true" t="shared" si="4" ref="R10:R15">Q10/P10*100</f>
        <v>82.79569892473118</v>
      </c>
      <c r="S10" s="965">
        <f>S11+S12</f>
        <v>3765</v>
      </c>
      <c r="T10" s="966">
        <f>T11+T12</f>
        <v>3156</v>
      </c>
      <c r="U10" s="958">
        <f aca="true" t="shared" si="5" ref="U10:U15">T10/S10*100</f>
        <v>83.82470119521912</v>
      </c>
      <c r="V10" s="951"/>
      <c r="W10" s="936"/>
      <c r="X10" s="936"/>
      <c r="Y10" s="936"/>
    </row>
    <row r="11" spans="1:25" ht="16.5" customHeight="1">
      <c r="A11" s="883" t="s">
        <v>240</v>
      </c>
      <c r="B11" s="905"/>
      <c r="C11" s="955" t="s">
        <v>71</v>
      </c>
      <c r="D11" s="956">
        <v>1453</v>
      </c>
      <c r="E11" s="957">
        <v>1024</v>
      </c>
      <c r="F11" s="958">
        <f t="shared" si="0"/>
        <v>70.474879559532</v>
      </c>
      <c r="G11" s="956">
        <v>1577</v>
      </c>
      <c r="H11" s="957">
        <v>1171</v>
      </c>
      <c r="I11" s="958">
        <f t="shared" si="1"/>
        <v>74.25491439441979</v>
      </c>
      <c r="J11" s="956">
        <v>1685</v>
      </c>
      <c r="K11" s="957">
        <v>1168</v>
      </c>
      <c r="L11" s="961">
        <f t="shared" si="2"/>
        <v>69.31750741839762</v>
      </c>
      <c r="M11" s="956">
        <v>1748</v>
      </c>
      <c r="N11" s="957">
        <v>1286</v>
      </c>
      <c r="O11" s="961">
        <f t="shared" si="3"/>
        <v>73.56979405034325</v>
      </c>
      <c r="P11" s="965">
        <v>1734</v>
      </c>
      <c r="Q11" s="966">
        <v>1353</v>
      </c>
      <c r="R11" s="961">
        <f t="shared" si="4"/>
        <v>78.02768166089965</v>
      </c>
      <c r="S11" s="965">
        <v>1873</v>
      </c>
      <c r="T11" s="966">
        <v>1461</v>
      </c>
      <c r="U11" s="958">
        <f t="shared" si="5"/>
        <v>78.00320341697811</v>
      </c>
      <c r="V11" s="951"/>
      <c r="W11" s="936"/>
      <c r="X11" s="936"/>
      <c r="Y11" s="936"/>
    </row>
    <row r="12" spans="1:25" ht="16.5" customHeight="1">
      <c r="A12" s="886"/>
      <c r="B12" s="901" t="s">
        <v>131</v>
      </c>
      <c r="C12" s="967" t="s">
        <v>72</v>
      </c>
      <c r="D12" s="968">
        <v>1523</v>
      </c>
      <c r="E12" s="969">
        <v>1203</v>
      </c>
      <c r="F12" s="977">
        <f t="shared" si="0"/>
        <v>78.98883782009193</v>
      </c>
      <c r="G12" s="968">
        <v>1625</v>
      </c>
      <c r="H12" s="969">
        <v>1314</v>
      </c>
      <c r="I12" s="977">
        <f t="shared" si="1"/>
        <v>80.86153846153846</v>
      </c>
      <c r="J12" s="968">
        <v>1732</v>
      </c>
      <c r="K12" s="969">
        <v>1409</v>
      </c>
      <c r="L12" s="976">
        <f t="shared" si="2"/>
        <v>81.35103926096998</v>
      </c>
      <c r="M12" s="968">
        <v>1706</v>
      </c>
      <c r="N12" s="969">
        <v>1437</v>
      </c>
      <c r="O12" s="976">
        <f t="shared" si="3"/>
        <v>84.23212192262602</v>
      </c>
      <c r="P12" s="974">
        <v>1800</v>
      </c>
      <c r="Q12" s="975">
        <v>1573</v>
      </c>
      <c r="R12" s="976">
        <f t="shared" si="4"/>
        <v>87.3888888888889</v>
      </c>
      <c r="S12" s="974">
        <v>1892</v>
      </c>
      <c r="T12" s="975">
        <v>1695</v>
      </c>
      <c r="U12" s="977">
        <f t="shared" si="5"/>
        <v>89.58773784355179</v>
      </c>
      <c r="V12" s="951"/>
      <c r="W12" s="936"/>
      <c r="X12" s="936"/>
      <c r="Y12" s="936"/>
    </row>
    <row r="13" spans="1:25" ht="16.5" customHeight="1">
      <c r="A13" s="979"/>
      <c r="B13" s="905"/>
      <c r="C13" s="955" t="s">
        <v>11</v>
      </c>
      <c r="D13" s="956">
        <f>D14+D15</f>
        <v>3820</v>
      </c>
      <c r="E13" s="957">
        <f>E14+E15</f>
        <v>2747</v>
      </c>
      <c r="F13" s="958">
        <f t="shared" si="0"/>
        <v>71.91099476439791</v>
      </c>
      <c r="G13" s="956">
        <f>G14+G15</f>
        <v>3643</v>
      </c>
      <c r="H13" s="957">
        <f>H14+H15</f>
        <v>2704</v>
      </c>
      <c r="I13" s="958">
        <f t="shared" si="1"/>
        <v>74.22454021410925</v>
      </c>
      <c r="J13" s="956">
        <f>J14+J15</f>
        <v>3788</v>
      </c>
      <c r="K13" s="957">
        <f>K14+K15</f>
        <v>2834</v>
      </c>
      <c r="L13" s="958">
        <f t="shared" si="2"/>
        <v>74.81520591341078</v>
      </c>
      <c r="M13" s="956">
        <f>M14+M15</f>
        <v>3429</v>
      </c>
      <c r="N13" s="957">
        <f>N14+N15</f>
        <v>2522</v>
      </c>
      <c r="O13" s="961">
        <f t="shared" si="3"/>
        <v>73.54913969087198</v>
      </c>
      <c r="P13" s="956">
        <f>P14+P15</f>
        <v>3740</v>
      </c>
      <c r="Q13" s="957">
        <f>Q14+Q15</f>
        <v>2760</v>
      </c>
      <c r="R13" s="961">
        <f t="shared" si="4"/>
        <v>73.79679144385027</v>
      </c>
      <c r="S13" s="956">
        <f>S14+S15</f>
        <v>4275</v>
      </c>
      <c r="T13" s="957">
        <f>T14+T15</f>
        <v>3220</v>
      </c>
      <c r="U13" s="958">
        <f t="shared" si="5"/>
        <v>75.3216374269006</v>
      </c>
      <c r="V13" s="951"/>
      <c r="W13" s="936"/>
      <c r="X13" s="936"/>
      <c r="Y13" s="936"/>
    </row>
    <row r="14" spans="1:25" ht="16.5" customHeight="1">
      <c r="A14" s="883" t="s">
        <v>241</v>
      </c>
      <c r="B14" s="884"/>
      <c r="C14" s="955" t="s">
        <v>71</v>
      </c>
      <c r="D14" s="956">
        <f>D8-D11</f>
        <v>1728</v>
      </c>
      <c r="E14" s="957">
        <f>E8-E11</f>
        <v>1204</v>
      </c>
      <c r="F14" s="958">
        <f t="shared" si="0"/>
        <v>69.67592592592592</v>
      </c>
      <c r="G14" s="956">
        <f>G8-G11</f>
        <v>1586</v>
      </c>
      <c r="H14" s="957">
        <f>H8-H11</f>
        <v>1167</v>
      </c>
      <c r="I14" s="958">
        <f t="shared" si="1"/>
        <v>73.58133669609079</v>
      </c>
      <c r="J14" s="956">
        <f>J8-J11</f>
        <v>1622</v>
      </c>
      <c r="K14" s="957">
        <f>K8-K11</f>
        <v>1178</v>
      </c>
      <c r="L14" s="958">
        <f t="shared" si="2"/>
        <v>72.62638717632552</v>
      </c>
      <c r="M14" s="956">
        <f>M8-M11</f>
        <v>1461</v>
      </c>
      <c r="N14" s="957">
        <f>N8-N11</f>
        <v>1042</v>
      </c>
      <c r="O14" s="961">
        <f t="shared" si="3"/>
        <v>71.32101300479124</v>
      </c>
      <c r="P14" s="956">
        <f>P8-P11</f>
        <v>1567</v>
      </c>
      <c r="Q14" s="957">
        <f>Q8-Q11</f>
        <v>1077</v>
      </c>
      <c r="R14" s="961">
        <f t="shared" si="4"/>
        <v>68.73005743458839</v>
      </c>
      <c r="S14" s="956">
        <f>S8-S11</f>
        <v>1825</v>
      </c>
      <c r="T14" s="957">
        <f>T8-T11</f>
        <v>1308</v>
      </c>
      <c r="U14" s="958">
        <f t="shared" si="5"/>
        <v>71.67123287671234</v>
      </c>
      <c r="V14" s="951"/>
      <c r="W14" s="936"/>
      <c r="X14" s="936"/>
      <c r="Y14" s="936"/>
    </row>
    <row r="15" spans="1:25" ht="16.5" customHeight="1">
      <c r="A15" s="886" t="s">
        <v>131</v>
      </c>
      <c r="B15" s="887"/>
      <c r="C15" s="967" t="s">
        <v>72</v>
      </c>
      <c r="D15" s="968">
        <f>D9-D12</f>
        <v>2092</v>
      </c>
      <c r="E15" s="969">
        <f>E9-E12</f>
        <v>1543</v>
      </c>
      <c r="F15" s="970">
        <f t="shared" si="0"/>
        <v>73.75717017208413</v>
      </c>
      <c r="G15" s="968">
        <f>G9-G12</f>
        <v>2057</v>
      </c>
      <c r="H15" s="969">
        <f>H9-H12</f>
        <v>1537</v>
      </c>
      <c r="I15" s="970">
        <f t="shared" si="1"/>
        <v>74.72046669907633</v>
      </c>
      <c r="J15" s="968">
        <f>J9-J12</f>
        <v>2166</v>
      </c>
      <c r="K15" s="969">
        <f>K9-K12</f>
        <v>1656</v>
      </c>
      <c r="L15" s="970">
        <f t="shared" si="2"/>
        <v>76.45429362880887</v>
      </c>
      <c r="M15" s="968">
        <f>M9-M12</f>
        <v>1968</v>
      </c>
      <c r="N15" s="969">
        <f>N9-N12</f>
        <v>1480</v>
      </c>
      <c r="O15" s="973">
        <f t="shared" si="3"/>
        <v>75.20325203252033</v>
      </c>
      <c r="P15" s="968">
        <f>P9-P12</f>
        <v>2173</v>
      </c>
      <c r="Q15" s="969">
        <f>Q9-Q12</f>
        <v>1683</v>
      </c>
      <c r="R15" s="973">
        <f t="shared" si="4"/>
        <v>77.45052922227336</v>
      </c>
      <c r="S15" s="968">
        <f>S9-S12</f>
        <v>2450</v>
      </c>
      <c r="T15" s="969">
        <f>T9-T12</f>
        <v>1912</v>
      </c>
      <c r="U15" s="970">
        <f t="shared" si="5"/>
        <v>78.04081632653062</v>
      </c>
      <c r="V15" s="951"/>
      <c r="W15" s="936"/>
      <c r="X15" s="936"/>
      <c r="Y15" s="936"/>
    </row>
    <row r="16" spans="1:25" ht="22.5" customHeight="1">
      <c r="A16" s="1307" t="s">
        <v>7</v>
      </c>
      <c r="B16" s="1308"/>
      <c r="C16" s="1308"/>
      <c r="D16" s="1308"/>
      <c r="E16" s="1308"/>
      <c r="F16" s="1308"/>
      <c r="G16" s="1308"/>
      <c r="H16" s="1308"/>
      <c r="I16" s="1308"/>
      <c r="J16" s="1308"/>
      <c r="K16" s="1308"/>
      <c r="L16" s="1308"/>
      <c r="M16" s="1308"/>
      <c r="N16" s="1308"/>
      <c r="O16" s="1308"/>
      <c r="P16" s="1308"/>
      <c r="Q16" s="1308"/>
      <c r="R16" s="1308"/>
      <c r="S16" s="1308"/>
      <c r="T16" s="1308"/>
      <c r="U16" s="1309"/>
      <c r="V16" s="951"/>
      <c r="W16" s="936"/>
      <c r="X16" s="936"/>
      <c r="Y16" s="936"/>
    </row>
    <row r="17" spans="1:25" ht="16.5" customHeight="1">
      <c r="A17" s="911"/>
      <c r="B17" s="980"/>
      <c r="C17" s="981" t="s">
        <v>11</v>
      </c>
      <c r="D17" s="957">
        <f aca="true" t="shared" si="6" ref="D17:E19">D7-D27</f>
        <v>6648</v>
      </c>
      <c r="E17" s="957">
        <f t="shared" si="6"/>
        <v>4882</v>
      </c>
      <c r="F17" s="958">
        <f aca="true" t="shared" si="7" ref="F17:F29">E17/D17*100</f>
        <v>73.43561973525873</v>
      </c>
      <c r="G17" s="957">
        <f aca="true" t="shared" si="8" ref="G17:H19">G7-G27</f>
        <v>6668</v>
      </c>
      <c r="H17" s="957">
        <f t="shared" si="8"/>
        <v>5085</v>
      </c>
      <c r="I17" s="958">
        <f aca="true" t="shared" si="9" ref="I17:I29">H17/G17*100</f>
        <v>76.25974805038992</v>
      </c>
      <c r="J17" s="957">
        <f>J18+J19</f>
        <v>7024</v>
      </c>
      <c r="K17" s="957">
        <f>K18+K19</f>
        <v>5310</v>
      </c>
      <c r="L17" s="961">
        <f aca="true" t="shared" si="10" ref="L17:L29">K17/J17*100</f>
        <v>75.59794988610479</v>
      </c>
      <c r="M17" s="956">
        <f>M18+M19</f>
        <v>6683</v>
      </c>
      <c r="N17" s="957">
        <f>N18+N19</f>
        <v>5136</v>
      </c>
      <c r="O17" s="961">
        <v>76.8</v>
      </c>
      <c r="P17" s="962">
        <f>P18+P19</f>
        <v>7106</v>
      </c>
      <c r="Q17" s="963">
        <f>Q18+Q19</f>
        <v>5555</v>
      </c>
      <c r="R17" s="961">
        <f>Q17/P17*100</f>
        <v>78.1733746130031</v>
      </c>
      <c r="S17" s="962">
        <f>S18+S19</f>
        <v>7849</v>
      </c>
      <c r="T17" s="963">
        <f>T18+T19</f>
        <v>6234</v>
      </c>
      <c r="U17" s="964">
        <f>T17/S17*100</f>
        <v>79.4241304624793</v>
      </c>
      <c r="V17" s="951"/>
      <c r="W17" s="936"/>
      <c r="X17" s="936"/>
      <c r="Y17" s="936"/>
    </row>
    <row r="18" spans="1:25" ht="16.5" customHeight="1">
      <c r="A18" s="982" t="s">
        <v>239</v>
      </c>
      <c r="B18" s="905"/>
      <c r="C18" s="955" t="s">
        <v>71</v>
      </c>
      <c r="D18" s="957">
        <f t="shared" si="6"/>
        <v>3104</v>
      </c>
      <c r="E18" s="957">
        <f t="shared" si="6"/>
        <v>2176</v>
      </c>
      <c r="F18" s="958">
        <f t="shared" si="7"/>
        <v>70.10309278350515</v>
      </c>
      <c r="G18" s="957">
        <f t="shared" si="8"/>
        <v>3077</v>
      </c>
      <c r="H18" s="957">
        <f t="shared" si="8"/>
        <v>2287</v>
      </c>
      <c r="I18" s="958">
        <f t="shared" si="9"/>
        <v>74.32564185895353</v>
      </c>
      <c r="J18" s="957">
        <f>J21+J24</f>
        <v>3216</v>
      </c>
      <c r="K18" s="957">
        <f>K21+K24</f>
        <v>2296</v>
      </c>
      <c r="L18" s="961">
        <f t="shared" si="10"/>
        <v>71.39303482587064</v>
      </c>
      <c r="M18" s="956">
        <f>M21+M24</f>
        <v>3107</v>
      </c>
      <c r="N18" s="957">
        <f>N21+N24</f>
        <v>2268</v>
      </c>
      <c r="O18" s="961">
        <f aca="true" t="shared" si="11" ref="O18:O29">N18/M18*100</f>
        <v>72.99645960733827</v>
      </c>
      <c r="P18" s="965">
        <f>P21+P24</f>
        <v>3225</v>
      </c>
      <c r="Q18" s="966">
        <f>Q21+Q24</f>
        <v>2375</v>
      </c>
      <c r="R18" s="961">
        <f>Q18/P18*100</f>
        <v>73.64341085271317</v>
      </c>
      <c r="S18" s="965">
        <f>S21+S24</f>
        <v>3618</v>
      </c>
      <c r="T18" s="966">
        <f>T21+T24</f>
        <v>2709</v>
      </c>
      <c r="U18" s="958">
        <f>T18/S18*100</f>
        <v>74.87562189054727</v>
      </c>
      <c r="V18" s="951"/>
      <c r="W18" s="936"/>
      <c r="X18" s="936"/>
      <c r="Y18" s="936"/>
    </row>
    <row r="19" spans="1:25" ht="16.5" customHeight="1">
      <c r="A19" s="886"/>
      <c r="B19" s="901" t="s">
        <v>131</v>
      </c>
      <c r="C19" s="967" t="s">
        <v>72</v>
      </c>
      <c r="D19" s="969">
        <f t="shared" si="6"/>
        <v>3544</v>
      </c>
      <c r="E19" s="969">
        <f t="shared" si="6"/>
        <v>2706</v>
      </c>
      <c r="F19" s="977">
        <f t="shared" si="7"/>
        <v>76.35440180586907</v>
      </c>
      <c r="G19" s="969">
        <f t="shared" si="8"/>
        <v>3591</v>
      </c>
      <c r="H19" s="969">
        <f t="shared" si="8"/>
        <v>2798</v>
      </c>
      <c r="I19" s="977">
        <f t="shared" si="9"/>
        <v>77.91701475912002</v>
      </c>
      <c r="J19" s="971">
        <f>J22+J25</f>
        <v>3808</v>
      </c>
      <c r="K19" s="969">
        <f>K22+K25</f>
        <v>3014</v>
      </c>
      <c r="L19" s="976">
        <f t="shared" si="10"/>
        <v>79.14915966386555</v>
      </c>
      <c r="M19" s="968">
        <f>M22+M25</f>
        <v>3576</v>
      </c>
      <c r="N19" s="969">
        <f>N22+N25</f>
        <v>2868</v>
      </c>
      <c r="O19" s="976">
        <f t="shared" si="11"/>
        <v>80.20134228187919</v>
      </c>
      <c r="P19" s="974">
        <f>P22+P25</f>
        <v>3881</v>
      </c>
      <c r="Q19" s="975">
        <f>Q22+Q25</f>
        <v>3180</v>
      </c>
      <c r="R19" s="976">
        <f>Q19/P19*100</f>
        <v>81.93764493687195</v>
      </c>
      <c r="S19" s="974">
        <f>S22+S25</f>
        <v>4231</v>
      </c>
      <c r="T19" s="975">
        <f>T22+T25</f>
        <v>3525</v>
      </c>
      <c r="U19" s="977">
        <f>T19/S19*100</f>
        <v>83.31363743795794</v>
      </c>
      <c r="V19" s="951"/>
      <c r="W19" s="936"/>
      <c r="X19" s="936"/>
      <c r="Y19" s="936"/>
    </row>
    <row r="20" spans="1:25" ht="16.5" customHeight="1">
      <c r="A20" s="978"/>
      <c r="B20" s="894"/>
      <c r="C20" s="955" t="s">
        <v>11</v>
      </c>
      <c r="D20" s="956">
        <v>2976</v>
      </c>
      <c r="E20" s="957">
        <v>2227</v>
      </c>
      <c r="F20" s="958">
        <f t="shared" si="7"/>
        <v>74.83198924731182</v>
      </c>
      <c r="G20" s="956">
        <v>3202</v>
      </c>
      <c r="H20" s="957">
        <v>2485</v>
      </c>
      <c r="I20" s="958">
        <f t="shared" si="9"/>
        <v>77.60774515927545</v>
      </c>
      <c r="J20" s="959">
        <f>J21+J22</f>
        <v>3417</v>
      </c>
      <c r="K20" s="960">
        <f>K21+K22</f>
        <v>2577</v>
      </c>
      <c r="L20" s="961">
        <f t="shared" si="10"/>
        <v>75.41703248463566</v>
      </c>
      <c r="M20" s="956">
        <f>M21+M22</f>
        <v>3454</v>
      </c>
      <c r="N20" s="960">
        <f>N21+N22</f>
        <v>2723</v>
      </c>
      <c r="O20" s="961">
        <f t="shared" si="11"/>
        <v>78.8361320208454</v>
      </c>
      <c r="P20" s="965">
        <f>P21+P22</f>
        <v>3534</v>
      </c>
      <c r="Q20" s="966">
        <f>Q21+Q22</f>
        <v>2926</v>
      </c>
      <c r="R20" s="961">
        <f aca="true" t="shared" si="12" ref="R20:R25">Q20/P20*100</f>
        <v>82.79569892473118</v>
      </c>
      <c r="S20" s="965">
        <f>S21+S22</f>
        <v>3765</v>
      </c>
      <c r="T20" s="966">
        <f>T21+T22</f>
        <v>3156</v>
      </c>
      <c r="U20" s="958">
        <f aca="true" t="shared" si="13" ref="U20:U25">T20/S20*100</f>
        <v>83.82470119521912</v>
      </c>
      <c r="V20" s="951"/>
      <c r="W20" s="936"/>
      <c r="X20" s="936"/>
      <c r="Y20" s="936"/>
    </row>
    <row r="21" spans="1:25" ht="16.5" customHeight="1">
      <c r="A21" s="883" t="s">
        <v>240</v>
      </c>
      <c r="B21" s="905"/>
      <c r="C21" s="955" t="s">
        <v>71</v>
      </c>
      <c r="D21" s="956">
        <v>1453</v>
      </c>
      <c r="E21" s="957">
        <v>1024</v>
      </c>
      <c r="F21" s="958">
        <f t="shared" si="7"/>
        <v>70.474879559532</v>
      </c>
      <c r="G21" s="956">
        <v>1577</v>
      </c>
      <c r="H21" s="957">
        <v>1171</v>
      </c>
      <c r="I21" s="958">
        <f t="shared" si="9"/>
        <v>74.25491439441979</v>
      </c>
      <c r="J21" s="956">
        <v>1685</v>
      </c>
      <c r="K21" s="957">
        <v>1168</v>
      </c>
      <c r="L21" s="961">
        <f t="shared" si="10"/>
        <v>69.31750741839762</v>
      </c>
      <c r="M21" s="956">
        <v>1748</v>
      </c>
      <c r="N21" s="957">
        <v>1286</v>
      </c>
      <c r="O21" s="961">
        <f t="shared" si="11"/>
        <v>73.56979405034325</v>
      </c>
      <c r="P21" s="965">
        <v>1734</v>
      </c>
      <c r="Q21" s="966">
        <v>1353</v>
      </c>
      <c r="R21" s="961">
        <f t="shared" si="12"/>
        <v>78.02768166089965</v>
      </c>
      <c r="S21" s="965">
        <v>1873</v>
      </c>
      <c r="T21" s="966">
        <v>1461</v>
      </c>
      <c r="U21" s="958">
        <f t="shared" si="13"/>
        <v>78.00320341697811</v>
      </c>
      <c r="V21" s="951"/>
      <c r="W21" s="936"/>
      <c r="X21" s="936"/>
      <c r="Y21" s="936"/>
    </row>
    <row r="22" spans="1:25" ht="16.5" customHeight="1">
      <c r="A22" s="886"/>
      <c r="B22" s="901" t="s">
        <v>131</v>
      </c>
      <c r="C22" s="967" t="s">
        <v>72</v>
      </c>
      <c r="D22" s="968">
        <v>1523</v>
      </c>
      <c r="E22" s="969">
        <v>1203</v>
      </c>
      <c r="F22" s="977">
        <f t="shared" si="7"/>
        <v>78.98883782009193</v>
      </c>
      <c r="G22" s="968">
        <v>1625</v>
      </c>
      <c r="H22" s="969">
        <v>1314</v>
      </c>
      <c r="I22" s="977">
        <f t="shared" si="9"/>
        <v>80.86153846153846</v>
      </c>
      <c r="J22" s="968">
        <v>1732</v>
      </c>
      <c r="K22" s="969">
        <v>1409</v>
      </c>
      <c r="L22" s="976">
        <f t="shared" si="10"/>
        <v>81.35103926096998</v>
      </c>
      <c r="M22" s="968">
        <v>1706</v>
      </c>
      <c r="N22" s="969">
        <v>1437</v>
      </c>
      <c r="O22" s="976">
        <f t="shared" si="11"/>
        <v>84.23212192262602</v>
      </c>
      <c r="P22" s="974">
        <v>1800</v>
      </c>
      <c r="Q22" s="975">
        <v>1573</v>
      </c>
      <c r="R22" s="976">
        <f t="shared" si="12"/>
        <v>87.3888888888889</v>
      </c>
      <c r="S22" s="974">
        <v>1892</v>
      </c>
      <c r="T22" s="975">
        <v>1695</v>
      </c>
      <c r="U22" s="977">
        <f t="shared" si="13"/>
        <v>89.58773784355179</v>
      </c>
      <c r="V22" s="951"/>
      <c r="W22" s="936"/>
      <c r="X22" s="936"/>
      <c r="Y22" s="936"/>
    </row>
    <row r="23" spans="1:25" ht="16.5" customHeight="1">
      <c r="A23" s="979"/>
      <c r="B23" s="905"/>
      <c r="C23" s="955" t="s">
        <v>11</v>
      </c>
      <c r="D23" s="956">
        <v>3672</v>
      </c>
      <c r="E23" s="957">
        <v>2655</v>
      </c>
      <c r="F23" s="958">
        <f t="shared" si="7"/>
        <v>72.30392156862744</v>
      </c>
      <c r="G23" s="956">
        <v>3466</v>
      </c>
      <c r="H23" s="957">
        <v>2600</v>
      </c>
      <c r="I23" s="958">
        <f t="shared" si="9"/>
        <v>75.01442585112522</v>
      </c>
      <c r="J23" s="959">
        <f>J24+J25</f>
        <v>3607</v>
      </c>
      <c r="K23" s="960">
        <f>K24+K25</f>
        <v>2733</v>
      </c>
      <c r="L23" s="961">
        <f t="shared" si="10"/>
        <v>75.76933739950097</v>
      </c>
      <c r="M23" s="956">
        <f>M24+M25</f>
        <v>3229</v>
      </c>
      <c r="N23" s="960">
        <f>N24+N25</f>
        <v>2413</v>
      </c>
      <c r="O23" s="961">
        <f t="shared" si="11"/>
        <v>74.7290182719108</v>
      </c>
      <c r="P23" s="965">
        <f>P24+P25</f>
        <v>3572</v>
      </c>
      <c r="Q23" s="966">
        <f>Q24+Q25</f>
        <v>2629</v>
      </c>
      <c r="R23" s="961">
        <f t="shared" si="12"/>
        <v>73.60022396416574</v>
      </c>
      <c r="S23" s="965">
        <f>S24+S25</f>
        <v>4084</v>
      </c>
      <c r="T23" s="966">
        <f>T24+T25</f>
        <v>3078</v>
      </c>
      <c r="U23" s="958">
        <f t="shared" si="13"/>
        <v>75.36728697355534</v>
      </c>
      <c r="V23" s="951"/>
      <c r="W23" s="936"/>
      <c r="X23" s="936"/>
      <c r="Y23" s="936"/>
    </row>
    <row r="24" spans="1:25" ht="16.5" customHeight="1">
      <c r="A24" s="883" t="s">
        <v>241</v>
      </c>
      <c r="B24" s="884"/>
      <c r="C24" s="955" t="s">
        <v>71</v>
      </c>
      <c r="D24" s="956">
        <v>1651</v>
      </c>
      <c r="E24" s="957">
        <v>1152</v>
      </c>
      <c r="F24" s="958">
        <f t="shared" si="7"/>
        <v>69.77589339794065</v>
      </c>
      <c r="G24" s="956">
        <v>1500</v>
      </c>
      <c r="H24" s="957">
        <v>1116</v>
      </c>
      <c r="I24" s="958">
        <f t="shared" si="9"/>
        <v>74.4</v>
      </c>
      <c r="J24" s="956">
        <v>1531</v>
      </c>
      <c r="K24" s="957">
        <v>1128</v>
      </c>
      <c r="L24" s="961">
        <f t="shared" si="10"/>
        <v>73.6773350751143</v>
      </c>
      <c r="M24" s="956">
        <f>1345+14</f>
        <v>1359</v>
      </c>
      <c r="N24" s="957">
        <f>979+3</f>
        <v>982</v>
      </c>
      <c r="O24" s="961">
        <f t="shared" si="11"/>
        <v>72.25901398086827</v>
      </c>
      <c r="P24" s="965">
        <f>1422+69</f>
        <v>1491</v>
      </c>
      <c r="Q24" s="966">
        <f>998+24</f>
        <v>1022</v>
      </c>
      <c r="R24" s="961">
        <f t="shared" si="12"/>
        <v>68.54460093896714</v>
      </c>
      <c r="S24" s="965">
        <v>1745</v>
      </c>
      <c r="T24" s="966">
        <v>1248</v>
      </c>
      <c r="U24" s="958">
        <f t="shared" si="13"/>
        <v>71.51862464183381</v>
      </c>
      <c r="V24" s="951"/>
      <c r="W24" s="936"/>
      <c r="X24" s="936"/>
      <c r="Y24" s="936"/>
    </row>
    <row r="25" spans="1:25" ht="16.5" customHeight="1">
      <c r="A25" s="886" t="s">
        <v>131</v>
      </c>
      <c r="B25" s="887"/>
      <c r="C25" s="967" t="s">
        <v>72</v>
      </c>
      <c r="D25" s="968">
        <v>2021</v>
      </c>
      <c r="E25" s="969">
        <v>1503</v>
      </c>
      <c r="F25" s="970">
        <f t="shared" si="7"/>
        <v>74.3691241959426</v>
      </c>
      <c r="G25" s="968">
        <v>1966</v>
      </c>
      <c r="H25" s="969">
        <v>1484</v>
      </c>
      <c r="I25" s="970">
        <f t="shared" si="9"/>
        <v>75.48321464903357</v>
      </c>
      <c r="J25" s="971">
        <v>2076</v>
      </c>
      <c r="K25" s="969">
        <v>1605</v>
      </c>
      <c r="L25" s="973">
        <f t="shared" si="10"/>
        <v>77.3121387283237</v>
      </c>
      <c r="M25" s="968">
        <f>1864+6</f>
        <v>1870</v>
      </c>
      <c r="N25" s="969">
        <f>1430+1</f>
        <v>1431</v>
      </c>
      <c r="O25" s="973">
        <f t="shared" si="11"/>
        <v>76.524064171123</v>
      </c>
      <c r="P25" s="974">
        <f>2040+41</f>
        <v>2081</v>
      </c>
      <c r="Q25" s="975">
        <f>1590+17</f>
        <v>1607</v>
      </c>
      <c r="R25" s="961">
        <f t="shared" si="12"/>
        <v>77.22248918789045</v>
      </c>
      <c r="S25" s="974">
        <v>2339</v>
      </c>
      <c r="T25" s="975">
        <v>1830</v>
      </c>
      <c r="U25" s="970">
        <f t="shared" si="13"/>
        <v>78.23856348867038</v>
      </c>
      <c r="V25" s="951"/>
      <c r="W25" s="936"/>
      <c r="X25" s="936"/>
      <c r="Y25" s="936"/>
    </row>
    <row r="26" spans="1:25" ht="22.5" customHeight="1">
      <c r="A26" s="1311" t="s">
        <v>250</v>
      </c>
      <c r="B26" s="1312"/>
      <c r="C26" s="1312"/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3"/>
      <c r="V26" s="951"/>
      <c r="W26" s="936"/>
      <c r="X26" s="936"/>
      <c r="Y26" s="936"/>
    </row>
    <row r="27" spans="1:25" ht="16.5" customHeight="1">
      <c r="A27" s="876"/>
      <c r="B27" s="877"/>
      <c r="C27" s="955" t="s">
        <v>11</v>
      </c>
      <c r="D27" s="956">
        <v>148</v>
      </c>
      <c r="E27" s="957">
        <v>92</v>
      </c>
      <c r="F27" s="958">
        <f t="shared" si="7"/>
        <v>62.16216216216216</v>
      </c>
      <c r="G27" s="956">
        <v>177</v>
      </c>
      <c r="H27" s="957">
        <v>104</v>
      </c>
      <c r="I27" s="958">
        <f t="shared" si="9"/>
        <v>58.75706214689266</v>
      </c>
      <c r="J27" s="959">
        <f>J28+J29</f>
        <v>181</v>
      </c>
      <c r="K27" s="960">
        <f>K28+K29</f>
        <v>101</v>
      </c>
      <c r="L27" s="961">
        <f t="shared" si="10"/>
        <v>55.80110497237569</v>
      </c>
      <c r="M27" s="956">
        <f>M28+M29</f>
        <v>200</v>
      </c>
      <c r="N27" s="960">
        <f>N28+N29</f>
        <v>109</v>
      </c>
      <c r="O27" s="961">
        <f t="shared" si="11"/>
        <v>54.50000000000001</v>
      </c>
      <c r="P27" s="983">
        <f>P28+P29</f>
        <v>168</v>
      </c>
      <c r="Q27" s="984">
        <f>Q28+Q29</f>
        <v>131</v>
      </c>
      <c r="R27" s="961">
        <f>Q27/P27*100</f>
        <v>77.97619047619048</v>
      </c>
      <c r="S27" s="983">
        <f>S28+S29</f>
        <v>191</v>
      </c>
      <c r="T27" s="984">
        <f>T28+T29</f>
        <v>142</v>
      </c>
      <c r="U27" s="964">
        <f>T27/S27*100</f>
        <v>74.3455497382199</v>
      </c>
      <c r="V27" s="951"/>
      <c r="W27" s="936"/>
      <c r="X27" s="936"/>
      <c r="Y27" s="936"/>
    </row>
    <row r="28" spans="1:25" ht="16.5" customHeight="1">
      <c r="A28" s="883" t="s">
        <v>239</v>
      </c>
      <c r="B28" s="884"/>
      <c r="C28" s="955" t="s">
        <v>71</v>
      </c>
      <c r="D28" s="956">
        <v>77</v>
      </c>
      <c r="E28" s="957">
        <v>52</v>
      </c>
      <c r="F28" s="985">
        <f t="shared" si="7"/>
        <v>67.53246753246754</v>
      </c>
      <c r="G28" s="956">
        <v>86</v>
      </c>
      <c r="H28" s="957">
        <v>51</v>
      </c>
      <c r="I28" s="985">
        <f t="shared" si="9"/>
        <v>59.30232558139535</v>
      </c>
      <c r="J28" s="956">
        <v>91</v>
      </c>
      <c r="K28" s="957">
        <v>50</v>
      </c>
      <c r="L28" s="986">
        <f t="shared" si="10"/>
        <v>54.94505494505495</v>
      </c>
      <c r="M28" s="956">
        <v>102</v>
      </c>
      <c r="N28" s="957">
        <v>60</v>
      </c>
      <c r="O28" s="986">
        <f t="shared" si="11"/>
        <v>58.82352941176471</v>
      </c>
      <c r="P28" s="987">
        <v>76</v>
      </c>
      <c r="Q28" s="988">
        <v>55</v>
      </c>
      <c r="R28" s="961">
        <f>Q28/P28*100</f>
        <v>72.36842105263158</v>
      </c>
      <c r="S28" s="987">
        <v>80</v>
      </c>
      <c r="T28" s="988">
        <v>60</v>
      </c>
      <c r="U28" s="958">
        <f>T28/S28*100</f>
        <v>75</v>
      </c>
      <c r="V28" s="951"/>
      <c r="W28" s="936"/>
      <c r="X28" s="936"/>
      <c r="Y28" s="936"/>
    </row>
    <row r="29" spans="1:25" ht="16.5" customHeight="1" thickBot="1">
      <c r="A29" s="925" t="s">
        <v>131</v>
      </c>
      <c r="B29" s="926"/>
      <c r="C29" s="989" t="s">
        <v>72</v>
      </c>
      <c r="D29" s="990">
        <v>71</v>
      </c>
      <c r="E29" s="991">
        <v>40</v>
      </c>
      <c r="F29" s="992">
        <f t="shared" si="7"/>
        <v>56.33802816901409</v>
      </c>
      <c r="G29" s="990">
        <v>91</v>
      </c>
      <c r="H29" s="991">
        <v>53</v>
      </c>
      <c r="I29" s="992">
        <f t="shared" si="9"/>
        <v>58.24175824175825</v>
      </c>
      <c r="J29" s="990">
        <v>90</v>
      </c>
      <c r="K29" s="991">
        <v>51</v>
      </c>
      <c r="L29" s="993">
        <f t="shared" si="10"/>
        <v>56.666666666666664</v>
      </c>
      <c r="M29" s="990">
        <v>98</v>
      </c>
      <c r="N29" s="991">
        <v>49</v>
      </c>
      <c r="O29" s="993">
        <f t="shared" si="11"/>
        <v>50</v>
      </c>
      <c r="P29" s="994">
        <v>92</v>
      </c>
      <c r="Q29" s="995">
        <v>76</v>
      </c>
      <c r="R29" s="996">
        <f>Q29/P29*100</f>
        <v>82.6086956521739</v>
      </c>
      <c r="S29" s="994">
        <v>111</v>
      </c>
      <c r="T29" s="995">
        <v>82</v>
      </c>
      <c r="U29" s="997">
        <f>T29/S29*100</f>
        <v>73.87387387387388</v>
      </c>
      <c r="V29" s="951"/>
      <c r="W29" s="936"/>
      <c r="X29" s="936"/>
      <c r="Y29" s="936"/>
    </row>
    <row r="30" spans="1:25" ht="15.75">
      <c r="A30" s="936" t="s">
        <v>249</v>
      </c>
      <c r="B30" s="936"/>
      <c r="C30" s="936"/>
      <c r="D30" s="936"/>
      <c r="E30" s="936"/>
      <c r="F30" s="937"/>
      <c r="G30" s="936"/>
      <c r="H30" s="936"/>
      <c r="I30" s="936"/>
      <c r="K30" s="936" t="s">
        <v>251</v>
      </c>
      <c r="L30" s="936"/>
      <c r="M30" s="936"/>
      <c r="N30" s="936"/>
      <c r="O30" s="936"/>
      <c r="P30" s="937" t="s">
        <v>252</v>
      </c>
      <c r="Q30" s="936"/>
      <c r="R30" s="936"/>
      <c r="S30" s="936"/>
      <c r="T30" s="936"/>
      <c r="U30" s="936"/>
      <c r="V30" s="998"/>
      <c r="W30" s="936"/>
      <c r="X30" s="936"/>
      <c r="Y30" s="936"/>
    </row>
    <row r="31" spans="1:25" ht="12.75">
      <c r="A31" s="936"/>
      <c r="B31" s="936"/>
      <c r="C31" s="936"/>
      <c r="D31" s="936"/>
      <c r="E31" s="936"/>
      <c r="F31" s="936"/>
      <c r="G31" s="936"/>
      <c r="H31" s="936"/>
      <c r="I31" s="936"/>
      <c r="J31" s="936"/>
      <c r="K31" s="936"/>
      <c r="L31" s="936"/>
      <c r="M31" s="936"/>
      <c r="N31" s="936"/>
      <c r="O31" s="936"/>
      <c r="P31" s="936"/>
      <c r="Q31" s="936"/>
      <c r="R31" s="936"/>
      <c r="S31" s="936"/>
      <c r="T31" s="936"/>
      <c r="U31" s="936"/>
      <c r="V31" s="998"/>
      <c r="W31" s="936"/>
      <c r="X31" s="936"/>
      <c r="Y31" s="936"/>
    </row>
    <row r="32" spans="1:25" ht="12.75">
      <c r="A32" s="936"/>
      <c r="B32" s="936"/>
      <c r="C32" s="936"/>
      <c r="D32" s="936"/>
      <c r="E32" s="936"/>
      <c r="F32" s="936"/>
      <c r="G32" s="936"/>
      <c r="H32" s="936"/>
      <c r="I32" s="936"/>
      <c r="J32" s="936"/>
      <c r="K32" s="936"/>
      <c r="L32" s="936"/>
      <c r="M32" s="936"/>
      <c r="N32" s="936"/>
      <c r="O32" s="936"/>
      <c r="P32" s="936"/>
      <c r="Q32" s="936"/>
      <c r="R32" s="936"/>
      <c r="S32" s="936"/>
      <c r="T32" s="936" t="s">
        <v>131</v>
      </c>
      <c r="U32" s="936"/>
      <c r="V32" s="998"/>
      <c r="W32" s="936"/>
      <c r="X32" s="936"/>
      <c r="Y32" s="936"/>
    </row>
    <row r="33" spans="1:25" ht="12.75">
      <c r="A33" s="936"/>
      <c r="B33" s="936"/>
      <c r="C33" s="936"/>
      <c r="D33" s="936"/>
      <c r="E33" s="936"/>
      <c r="F33" s="936"/>
      <c r="G33" s="936"/>
      <c r="H33" s="936"/>
      <c r="I33" s="936"/>
      <c r="J33" s="936"/>
      <c r="K33" s="936"/>
      <c r="M33" s="936"/>
      <c r="N33" s="936"/>
      <c r="O33" s="936"/>
      <c r="P33" s="936"/>
      <c r="Q33" s="936"/>
      <c r="R33" s="936"/>
      <c r="S33" s="936"/>
      <c r="T33" s="936"/>
      <c r="U33" s="936"/>
      <c r="V33" s="184"/>
      <c r="W33" s="936"/>
      <c r="X33" s="936"/>
      <c r="Y33" s="936"/>
    </row>
    <row r="34" spans="1:25" ht="12.75">
      <c r="A34" s="936"/>
      <c r="B34" s="936"/>
      <c r="C34" s="936"/>
      <c r="D34" s="936"/>
      <c r="E34" s="936"/>
      <c r="F34" s="936"/>
      <c r="G34" s="936"/>
      <c r="H34" s="936"/>
      <c r="I34" s="936"/>
      <c r="J34" s="936"/>
      <c r="K34" s="936"/>
      <c r="L34" s="936"/>
      <c r="M34" s="936"/>
      <c r="N34" s="936"/>
      <c r="O34" s="936"/>
      <c r="P34" s="936"/>
      <c r="Q34" s="936"/>
      <c r="R34" s="936"/>
      <c r="S34" s="936"/>
      <c r="T34" s="938"/>
      <c r="U34" s="936"/>
      <c r="V34" s="184"/>
      <c r="W34" s="936"/>
      <c r="X34" s="936"/>
      <c r="Y34" s="936"/>
    </row>
    <row r="35" spans="1:25" ht="12.75">
      <c r="A35" s="936"/>
      <c r="B35" s="936"/>
      <c r="C35" s="936"/>
      <c r="D35" s="936"/>
      <c r="E35" s="936"/>
      <c r="F35" s="936"/>
      <c r="G35" s="936"/>
      <c r="H35" s="936"/>
      <c r="I35" s="936"/>
      <c r="J35" s="936"/>
      <c r="K35" s="936"/>
      <c r="L35" s="936"/>
      <c r="M35" s="936"/>
      <c r="N35" s="936"/>
      <c r="O35" s="936"/>
      <c r="P35" s="936"/>
      <c r="Q35" s="936"/>
      <c r="R35" s="936"/>
      <c r="S35" s="936"/>
      <c r="T35" s="936"/>
      <c r="U35" s="936"/>
      <c r="V35" s="184"/>
      <c r="W35" s="936"/>
      <c r="X35" s="936"/>
      <c r="Y35" s="936"/>
    </row>
    <row r="36" spans="1:25" ht="12.75">
      <c r="A36" s="936"/>
      <c r="B36" s="936"/>
      <c r="C36" s="936"/>
      <c r="D36" s="936"/>
      <c r="E36" s="936"/>
      <c r="F36" s="936"/>
      <c r="G36" s="936"/>
      <c r="H36" s="936"/>
      <c r="I36" s="936"/>
      <c r="J36" s="936"/>
      <c r="K36" s="936"/>
      <c r="L36" s="936"/>
      <c r="M36" s="936"/>
      <c r="N36" s="936"/>
      <c r="O36" s="936"/>
      <c r="P36" s="936"/>
      <c r="Q36" s="936"/>
      <c r="R36" s="936"/>
      <c r="S36" s="936"/>
      <c r="T36" s="936"/>
      <c r="U36" s="936"/>
      <c r="V36" s="184"/>
      <c r="W36" s="936"/>
      <c r="X36" s="936"/>
      <c r="Y36" s="936"/>
    </row>
    <row r="37" spans="1:25" ht="12.75">
      <c r="A37" s="936"/>
      <c r="B37" s="936"/>
      <c r="C37" s="936"/>
      <c r="D37" s="936"/>
      <c r="E37" s="936"/>
      <c r="F37" s="936"/>
      <c r="G37" s="936"/>
      <c r="H37" s="936"/>
      <c r="I37" s="936"/>
      <c r="J37" s="936"/>
      <c r="K37" s="936"/>
      <c r="L37" s="936"/>
      <c r="M37" s="936"/>
      <c r="N37" s="936"/>
      <c r="O37" s="936"/>
      <c r="P37" s="936"/>
      <c r="Q37" s="936"/>
      <c r="R37" s="936"/>
      <c r="S37" s="936"/>
      <c r="T37" s="936"/>
      <c r="U37" s="936"/>
      <c r="V37" s="184"/>
      <c r="W37" s="936"/>
      <c r="X37" s="936"/>
      <c r="Y37" s="936"/>
    </row>
    <row r="38" spans="1:25" ht="12.75">
      <c r="A38" s="936"/>
      <c r="B38" s="936"/>
      <c r="C38" s="936"/>
      <c r="D38" s="936"/>
      <c r="E38" s="936"/>
      <c r="F38" s="936"/>
      <c r="G38" s="936"/>
      <c r="H38" s="936"/>
      <c r="I38" s="936"/>
      <c r="J38" s="936"/>
      <c r="K38" s="936"/>
      <c r="L38" s="936"/>
      <c r="M38" s="936"/>
      <c r="N38" s="936"/>
      <c r="O38" s="936"/>
      <c r="P38" s="936"/>
      <c r="Q38" s="936"/>
      <c r="R38" s="936"/>
      <c r="S38" s="936"/>
      <c r="T38" s="936"/>
      <c r="U38" s="936"/>
      <c r="V38" s="184"/>
      <c r="W38" s="936"/>
      <c r="X38" s="936"/>
      <c r="Y38" s="936"/>
    </row>
    <row r="39" spans="1:25" ht="12.75">
      <c r="A39" s="936"/>
      <c r="B39" s="936"/>
      <c r="C39" s="936"/>
      <c r="D39" s="936"/>
      <c r="E39" s="936"/>
      <c r="F39" s="936"/>
      <c r="G39" s="936"/>
      <c r="H39" s="936"/>
      <c r="I39" s="936"/>
      <c r="J39" s="936"/>
      <c r="K39" s="936"/>
      <c r="L39" s="936"/>
      <c r="M39" s="936"/>
      <c r="N39" s="936"/>
      <c r="O39" s="936"/>
      <c r="P39" s="936"/>
      <c r="Q39" s="936"/>
      <c r="R39" s="936"/>
      <c r="S39" s="936"/>
      <c r="T39" s="936"/>
      <c r="U39" s="936"/>
      <c r="V39" s="184"/>
      <c r="W39" s="936"/>
      <c r="X39" s="936"/>
      <c r="Y39" s="936"/>
    </row>
    <row r="40" spans="1:25" ht="12.75">
      <c r="A40" s="936"/>
      <c r="B40" s="936"/>
      <c r="C40" s="936"/>
      <c r="D40" s="936"/>
      <c r="E40" s="936"/>
      <c r="F40" s="936"/>
      <c r="G40" s="936"/>
      <c r="H40" s="936"/>
      <c r="I40" s="936"/>
      <c r="J40" s="936"/>
      <c r="K40" s="936"/>
      <c r="L40" s="936"/>
      <c r="M40" s="936"/>
      <c r="N40" s="936"/>
      <c r="O40" s="936"/>
      <c r="P40" s="936"/>
      <c r="Q40" s="936"/>
      <c r="R40" s="936"/>
      <c r="S40" s="936"/>
      <c r="T40" s="936"/>
      <c r="U40" s="936"/>
      <c r="V40" s="184"/>
      <c r="W40" s="936"/>
      <c r="X40" s="936"/>
      <c r="Y40" s="936"/>
    </row>
    <row r="41" spans="15:19" ht="12.75">
      <c r="O41" s="936"/>
      <c r="P41" s="936"/>
      <c r="Q41" s="936"/>
      <c r="R41" s="936"/>
      <c r="S41" s="936"/>
    </row>
  </sheetData>
  <mergeCells count="7">
    <mergeCell ref="S4:U4"/>
    <mergeCell ref="A6:U6"/>
    <mergeCell ref="A16:U16"/>
    <mergeCell ref="A26:U26"/>
    <mergeCell ref="A4:C5"/>
    <mergeCell ref="M4:O4"/>
    <mergeCell ref="P4:R4"/>
  </mergeCells>
  <printOptions/>
  <pageMargins left="0.39" right="0.23" top="0.68" bottom="0.26" header="0.31" footer="0.16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B10" sqref="B10"/>
    </sheetView>
  </sheetViews>
  <sheetFormatPr defaultColWidth="9.140625" defaultRowHeight="12.75"/>
  <cols>
    <col min="1" max="1" width="26.140625" style="1000" customWidth="1"/>
    <col min="2" max="2" width="9.8515625" style="1000" customWidth="1"/>
    <col min="3" max="3" width="9.421875" style="999" customWidth="1"/>
    <col min="4" max="7" width="7.00390625" style="999" customWidth="1"/>
    <col min="8" max="8" width="10.421875" style="999" customWidth="1"/>
    <col min="9" max="9" width="9.7109375" style="999" customWidth="1"/>
    <col min="10" max="10" width="6.57421875" style="999" customWidth="1"/>
    <col min="11" max="11" width="8.140625" style="999" customWidth="1"/>
    <col min="12" max="12" width="14.421875" style="999" customWidth="1"/>
    <col min="13" max="13" width="9.7109375" style="999" customWidth="1"/>
    <col min="14" max="14" width="6.7109375" style="999" customWidth="1"/>
    <col min="15" max="16384" width="9.140625" style="999" customWidth="1"/>
  </cols>
  <sheetData>
    <row r="1" spans="1:2" ht="19.5" customHeight="1">
      <c r="A1" s="999" t="s">
        <v>345</v>
      </c>
      <c r="B1" s="999"/>
    </row>
    <row r="2" ht="1.5" customHeight="1"/>
    <row r="3" spans="1:13" ht="16.5" customHeight="1">
      <c r="A3" s="1320" t="s">
        <v>253</v>
      </c>
      <c r="B3" s="1331" t="s">
        <v>11</v>
      </c>
      <c r="C3" s="1328" t="s">
        <v>335</v>
      </c>
      <c r="D3" s="1329"/>
      <c r="E3" s="1329"/>
      <c r="F3" s="1329"/>
      <c r="G3" s="1329"/>
      <c r="H3" s="1329"/>
      <c r="I3" s="1329"/>
      <c r="J3" s="1330"/>
      <c r="K3" s="1062" t="s">
        <v>11</v>
      </c>
      <c r="L3" s="1323" t="s">
        <v>254</v>
      </c>
      <c r="M3" s="1320" t="s">
        <v>255</v>
      </c>
    </row>
    <row r="4" spans="1:13" ht="10.5" customHeight="1">
      <c r="A4" s="1321"/>
      <c r="B4" s="1332"/>
      <c r="C4" s="1001"/>
      <c r="D4" s="1002"/>
      <c r="E4" s="1003"/>
      <c r="F4" s="1003"/>
      <c r="G4" s="1003"/>
      <c r="H4" s="1003"/>
      <c r="I4" s="1003"/>
      <c r="J4" s="1004"/>
      <c r="K4" s="1334" t="s">
        <v>334</v>
      </c>
      <c r="L4" s="1324"/>
      <c r="M4" s="1326"/>
    </row>
    <row r="5" spans="1:13" s="1000" customFormat="1" ht="13.5" customHeight="1">
      <c r="A5" s="1322"/>
      <c r="B5" s="1333"/>
      <c r="C5" s="1005" t="s">
        <v>296</v>
      </c>
      <c r="D5" s="1006" t="s">
        <v>256</v>
      </c>
      <c r="E5" s="1007" t="s">
        <v>257</v>
      </c>
      <c r="F5" s="1007" t="s">
        <v>258</v>
      </c>
      <c r="G5" s="1007" t="s">
        <v>259</v>
      </c>
      <c r="H5" s="1007" t="s">
        <v>260</v>
      </c>
      <c r="I5" s="1007" t="s">
        <v>261</v>
      </c>
      <c r="J5" s="1008" t="s">
        <v>262</v>
      </c>
      <c r="K5" s="1335"/>
      <c r="L5" s="1325"/>
      <c r="M5" s="1327"/>
    </row>
    <row r="6" spans="1:13" s="1000" customFormat="1" ht="12.75" customHeight="1">
      <c r="A6" s="1009" t="s">
        <v>263</v>
      </c>
      <c r="B6" s="1015">
        <f>SUM(C6:M6)-K6</f>
        <v>3154</v>
      </c>
      <c r="C6" s="1010">
        <v>215</v>
      </c>
      <c r="D6" s="1011">
        <v>0</v>
      </c>
      <c r="E6" s="1011">
        <v>0</v>
      </c>
      <c r="F6" s="1012">
        <v>0</v>
      </c>
      <c r="G6" s="1012">
        <v>0</v>
      </c>
      <c r="H6" s="1012">
        <v>0</v>
      </c>
      <c r="I6" s="1012">
        <v>0</v>
      </c>
      <c r="J6" s="1013">
        <v>0</v>
      </c>
      <c r="K6" s="1067">
        <f>SUM(C6:J6)</f>
        <v>215</v>
      </c>
      <c r="L6" s="1014">
        <v>2764</v>
      </c>
      <c r="M6" s="1015">
        <v>175</v>
      </c>
    </row>
    <row r="7" spans="1:13" s="1000" customFormat="1" ht="12.75" customHeight="1">
      <c r="A7" s="1009" t="s">
        <v>264</v>
      </c>
      <c r="B7" s="1020">
        <f aca="true" t="shared" si="0" ref="B7:B39">SUM(C7:M7)-K7</f>
        <v>3786</v>
      </c>
      <c r="C7" s="1016">
        <v>1008</v>
      </c>
      <c r="D7" s="1017">
        <v>726</v>
      </c>
      <c r="E7" s="1012">
        <v>0</v>
      </c>
      <c r="F7" s="1012">
        <v>0</v>
      </c>
      <c r="G7" s="1018">
        <v>136</v>
      </c>
      <c r="H7" s="1017">
        <v>349</v>
      </c>
      <c r="I7" s="1012">
        <v>0</v>
      </c>
      <c r="J7" s="1013">
        <v>0</v>
      </c>
      <c r="K7" s="1063">
        <f aca="true" t="shared" si="1" ref="K7:K39">SUM(C7:J7)</f>
        <v>2219</v>
      </c>
      <c r="L7" s="1019">
        <v>1086</v>
      </c>
      <c r="M7" s="1020">
        <v>481</v>
      </c>
    </row>
    <row r="8" spans="1:13" s="1000" customFormat="1" ht="12.75" customHeight="1">
      <c r="A8" s="1009" t="s">
        <v>265</v>
      </c>
      <c r="B8" s="1020">
        <f t="shared" si="0"/>
        <v>253</v>
      </c>
      <c r="C8" s="1016">
        <v>253</v>
      </c>
      <c r="D8" s="1012">
        <v>0</v>
      </c>
      <c r="E8" s="1012">
        <v>0</v>
      </c>
      <c r="F8" s="1012">
        <v>0</v>
      </c>
      <c r="G8" s="1012">
        <v>0</v>
      </c>
      <c r="H8" s="1012">
        <v>0</v>
      </c>
      <c r="I8" s="1012">
        <v>0</v>
      </c>
      <c r="J8" s="1013">
        <v>0</v>
      </c>
      <c r="K8" s="1063">
        <f t="shared" si="1"/>
        <v>253</v>
      </c>
      <c r="L8" s="1022">
        <v>0</v>
      </c>
      <c r="M8" s="1023">
        <v>0</v>
      </c>
    </row>
    <row r="9" spans="1:13" s="1000" customFormat="1" ht="12.75" customHeight="1">
      <c r="A9" s="1009" t="s">
        <v>266</v>
      </c>
      <c r="B9" s="1020">
        <f t="shared" si="0"/>
        <v>125</v>
      </c>
      <c r="C9" s="1024">
        <v>0</v>
      </c>
      <c r="D9" s="1012">
        <v>0</v>
      </c>
      <c r="E9" s="1012">
        <v>0</v>
      </c>
      <c r="F9" s="1012">
        <v>0</v>
      </c>
      <c r="G9" s="1012">
        <v>0</v>
      </c>
      <c r="H9" s="1012">
        <v>0</v>
      </c>
      <c r="I9" s="1012">
        <v>0</v>
      </c>
      <c r="J9" s="1013">
        <v>0</v>
      </c>
      <c r="K9" s="1023">
        <v>0</v>
      </c>
      <c r="L9" s="1022">
        <v>0</v>
      </c>
      <c r="M9" s="1020">
        <v>125</v>
      </c>
    </row>
    <row r="10" spans="1:13" s="1000" customFormat="1" ht="12.75" customHeight="1">
      <c r="A10" s="1009" t="s">
        <v>267</v>
      </c>
      <c r="B10" s="1020">
        <f t="shared" si="0"/>
        <v>607</v>
      </c>
      <c r="C10" s="1024">
        <v>0</v>
      </c>
      <c r="D10" s="1012">
        <v>0</v>
      </c>
      <c r="E10" s="1012">
        <v>0</v>
      </c>
      <c r="F10" s="1018">
        <v>198</v>
      </c>
      <c r="G10" s="1012">
        <v>0</v>
      </c>
      <c r="H10" s="1012">
        <v>0</v>
      </c>
      <c r="I10" s="1025">
        <v>0</v>
      </c>
      <c r="J10" s="1013">
        <v>0</v>
      </c>
      <c r="K10" s="1063">
        <f t="shared" si="1"/>
        <v>198</v>
      </c>
      <c r="L10" s="1019">
        <v>249</v>
      </c>
      <c r="M10" s="1020">
        <v>160</v>
      </c>
    </row>
    <row r="11" spans="1:13" s="1000" customFormat="1" ht="12.75" customHeight="1">
      <c r="A11" s="1009" t="s">
        <v>268</v>
      </c>
      <c r="B11" s="1020">
        <f t="shared" si="0"/>
        <v>504</v>
      </c>
      <c r="C11" s="1016">
        <v>354</v>
      </c>
      <c r="D11" s="1017">
        <v>110</v>
      </c>
      <c r="E11" s="1012">
        <v>0</v>
      </c>
      <c r="F11" s="1012">
        <v>0</v>
      </c>
      <c r="G11" s="1025">
        <v>0</v>
      </c>
      <c r="H11" s="1012">
        <v>0</v>
      </c>
      <c r="I11" s="1025">
        <v>0</v>
      </c>
      <c r="J11" s="1013">
        <v>0</v>
      </c>
      <c r="K11" s="1063">
        <f t="shared" si="1"/>
        <v>464</v>
      </c>
      <c r="L11" s="1022">
        <v>0</v>
      </c>
      <c r="M11" s="1020">
        <v>40</v>
      </c>
    </row>
    <row r="12" spans="1:13" s="1000" customFormat="1" ht="12.75" customHeight="1">
      <c r="A12" s="1009" t="s">
        <v>269</v>
      </c>
      <c r="B12" s="1020">
        <f t="shared" si="0"/>
        <v>1744</v>
      </c>
      <c r="C12" s="1016">
        <v>154</v>
      </c>
      <c r="D12" s="1012">
        <v>0</v>
      </c>
      <c r="E12" s="1012">
        <v>0</v>
      </c>
      <c r="F12" s="1012">
        <v>0</v>
      </c>
      <c r="G12" s="1018">
        <v>57</v>
      </c>
      <c r="H12" s="1018">
        <f>28+32</f>
        <v>60</v>
      </c>
      <c r="I12" s="1025">
        <v>0</v>
      </c>
      <c r="J12" s="1013">
        <v>0</v>
      </c>
      <c r="K12" s="1063">
        <f t="shared" si="1"/>
        <v>271</v>
      </c>
      <c r="L12" s="1019">
        <v>806</v>
      </c>
      <c r="M12" s="1020">
        <v>667</v>
      </c>
    </row>
    <row r="13" spans="1:13" s="1000" customFormat="1" ht="12.75" customHeight="1">
      <c r="A13" s="1009" t="s">
        <v>270</v>
      </c>
      <c r="B13" s="1020">
        <f t="shared" si="0"/>
        <v>340</v>
      </c>
      <c r="C13" s="1016">
        <v>94</v>
      </c>
      <c r="D13" s="1017">
        <v>23</v>
      </c>
      <c r="E13" s="1012">
        <v>0</v>
      </c>
      <c r="F13" s="1012">
        <v>0</v>
      </c>
      <c r="G13" s="1018">
        <v>10</v>
      </c>
      <c r="H13" s="1012">
        <v>0</v>
      </c>
      <c r="I13" s="1025">
        <v>0</v>
      </c>
      <c r="J13" s="1013">
        <v>0</v>
      </c>
      <c r="K13" s="1063">
        <f t="shared" si="1"/>
        <v>127</v>
      </c>
      <c r="L13" s="1019">
        <v>135</v>
      </c>
      <c r="M13" s="1020">
        <v>78</v>
      </c>
    </row>
    <row r="14" spans="1:13" s="1000" customFormat="1" ht="12.75" customHeight="1">
      <c r="A14" s="1009" t="s">
        <v>271</v>
      </c>
      <c r="B14" s="1020">
        <f t="shared" si="0"/>
        <v>197</v>
      </c>
      <c r="C14" s="1024">
        <v>0</v>
      </c>
      <c r="D14" s="1012">
        <v>0</v>
      </c>
      <c r="E14" s="1012">
        <v>0</v>
      </c>
      <c r="F14" s="1012">
        <v>0</v>
      </c>
      <c r="G14" s="1012">
        <v>0</v>
      </c>
      <c r="H14" s="1012">
        <v>0</v>
      </c>
      <c r="I14" s="1025">
        <v>0</v>
      </c>
      <c r="J14" s="1013">
        <v>0</v>
      </c>
      <c r="K14" s="1023">
        <v>0</v>
      </c>
      <c r="L14" s="1019">
        <v>158</v>
      </c>
      <c r="M14" s="1020">
        <v>39</v>
      </c>
    </row>
    <row r="15" spans="1:13" s="1000" customFormat="1" ht="12.75" customHeight="1">
      <c r="A15" s="1009" t="s">
        <v>272</v>
      </c>
      <c r="B15" s="1020">
        <f t="shared" si="0"/>
        <v>176</v>
      </c>
      <c r="C15" s="1024">
        <v>0</v>
      </c>
      <c r="D15" s="1012">
        <v>0</v>
      </c>
      <c r="E15" s="1012">
        <v>0</v>
      </c>
      <c r="F15" s="1012">
        <v>0</v>
      </c>
      <c r="G15" s="1012">
        <v>0</v>
      </c>
      <c r="H15" s="1012">
        <v>0</v>
      </c>
      <c r="I15" s="1018">
        <v>40</v>
      </c>
      <c r="J15" s="1013">
        <v>0</v>
      </c>
      <c r="K15" s="1063">
        <f t="shared" si="1"/>
        <v>40</v>
      </c>
      <c r="L15" s="1019">
        <v>58</v>
      </c>
      <c r="M15" s="1020">
        <v>78</v>
      </c>
    </row>
    <row r="16" spans="1:13" s="1000" customFormat="1" ht="12.75" customHeight="1">
      <c r="A16" s="1009" t="s">
        <v>273</v>
      </c>
      <c r="B16" s="1020">
        <f t="shared" si="0"/>
        <v>635</v>
      </c>
      <c r="C16" s="1016">
        <v>334</v>
      </c>
      <c r="D16" s="1012">
        <v>0</v>
      </c>
      <c r="E16" s="1012">
        <v>0</v>
      </c>
      <c r="F16" s="1012">
        <v>0</v>
      </c>
      <c r="G16" s="1012">
        <v>0</v>
      </c>
      <c r="H16" s="1012">
        <v>0</v>
      </c>
      <c r="I16" s="1025">
        <v>0</v>
      </c>
      <c r="J16" s="1013">
        <v>0</v>
      </c>
      <c r="K16" s="1063">
        <f t="shared" si="1"/>
        <v>334</v>
      </c>
      <c r="L16" s="1021">
        <v>131</v>
      </c>
      <c r="M16" s="1020">
        <v>170</v>
      </c>
    </row>
    <row r="17" spans="1:13" s="1000" customFormat="1" ht="12.75" customHeight="1">
      <c r="A17" s="1009" t="s">
        <v>274</v>
      </c>
      <c r="B17" s="1020">
        <f t="shared" si="0"/>
        <v>3108</v>
      </c>
      <c r="C17" s="1024">
        <v>0</v>
      </c>
      <c r="D17" s="1012">
        <v>0</v>
      </c>
      <c r="E17" s="1026">
        <v>3001</v>
      </c>
      <c r="F17" s="1012">
        <v>0</v>
      </c>
      <c r="G17" s="1018">
        <v>7</v>
      </c>
      <c r="H17" s="1012">
        <v>0</v>
      </c>
      <c r="I17" s="1025">
        <v>0</v>
      </c>
      <c r="J17" s="1013">
        <v>0</v>
      </c>
      <c r="K17" s="1063">
        <f t="shared" si="1"/>
        <v>3008</v>
      </c>
      <c r="L17" s="1021">
        <v>87</v>
      </c>
      <c r="M17" s="1020">
        <v>13</v>
      </c>
    </row>
    <row r="18" spans="1:13" s="1000" customFormat="1" ht="12.75" customHeight="1">
      <c r="A18" s="1009" t="s">
        <v>275</v>
      </c>
      <c r="B18" s="1020">
        <f t="shared" si="0"/>
        <v>1430</v>
      </c>
      <c r="C18" s="1016">
        <v>721</v>
      </c>
      <c r="D18" s="1012">
        <v>0</v>
      </c>
      <c r="E18" s="1027">
        <v>0</v>
      </c>
      <c r="F18" s="1012">
        <v>0</v>
      </c>
      <c r="G18" s="1012">
        <v>0</v>
      </c>
      <c r="H18" s="1017">
        <v>215</v>
      </c>
      <c r="I18" s="1018">
        <v>41</v>
      </c>
      <c r="J18" s="1013">
        <v>0</v>
      </c>
      <c r="K18" s="1063">
        <f t="shared" si="1"/>
        <v>977</v>
      </c>
      <c r="L18" s="1019">
        <v>2</v>
      </c>
      <c r="M18" s="1020">
        <v>451</v>
      </c>
    </row>
    <row r="19" spans="1:13" s="1000" customFormat="1" ht="12.75" customHeight="1">
      <c r="A19" s="1009" t="s">
        <v>276</v>
      </c>
      <c r="B19" s="1020">
        <f t="shared" si="0"/>
        <v>262</v>
      </c>
      <c r="C19" s="1016">
        <v>173</v>
      </c>
      <c r="D19" s="1012">
        <v>0</v>
      </c>
      <c r="E19" s="1027">
        <v>0</v>
      </c>
      <c r="F19" s="1012">
        <v>0</v>
      </c>
      <c r="G19" s="1012">
        <v>0</v>
      </c>
      <c r="H19" s="1012">
        <v>0</v>
      </c>
      <c r="I19" s="1012">
        <v>0</v>
      </c>
      <c r="J19" s="1013">
        <v>0</v>
      </c>
      <c r="K19" s="1063">
        <f t="shared" si="1"/>
        <v>173</v>
      </c>
      <c r="L19" s="1019">
        <v>12</v>
      </c>
      <c r="M19" s="1020">
        <v>77</v>
      </c>
    </row>
    <row r="20" spans="1:13" s="1000" customFormat="1" ht="12.75" customHeight="1">
      <c r="A20" s="1009" t="s">
        <v>277</v>
      </c>
      <c r="B20" s="1020">
        <f t="shared" si="0"/>
        <v>389</v>
      </c>
      <c r="C20" s="1016">
        <v>169</v>
      </c>
      <c r="D20" s="1012">
        <v>0</v>
      </c>
      <c r="E20" s="1012">
        <v>0</v>
      </c>
      <c r="F20" s="1017">
        <v>65</v>
      </c>
      <c r="G20" s="1012">
        <v>0</v>
      </c>
      <c r="H20" s="1012">
        <v>0</v>
      </c>
      <c r="I20" s="1012">
        <v>0</v>
      </c>
      <c r="J20" s="1013">
        <v>0</v>
      </c>
      <c r="K20" s="1063">
        <f t="shared" si="1"/>
        <v>234</v>
      </c>
      <c r="L20" s="1019">
        <v>30</v>
      </c>
      <c r="M20" s="1020">
        <v>125</v>
      </c>
    </row>
    <row r="21" spans="1:13" s="1000" customFormat="1" ht="12.75" customHeight="1">
      <c r="A21" s="1009" t="s">
        <v>278</v>
      </c>
      <c r="B21" s="1020">
        <f t="shared" si="0"/>
        <v>4134</v>
      </c>
      <c r="C21" s="1016">
        <v>1103</v>
      </c>
      <c r="D21" s="1017">
        <v>399</v>
      </c>
      <c r="E21" s="1012">
        <v>0</v>
      </c>
      <c r="F21" s="1012">
        <v>0</v>
      </c>
      <c r="G21" s="1017">
        <v>15</v>
      </c>
      <c r="H21" s="1017">
        <f>255+82</f>
        <v>337</v>
      </c>
      <c r="I21" s="1017">
        <v>166</v>
      </c>
      <c r="J21" s="1013">
        <v>0</v>
      </c>
      <c r="K21" s="1063">
        <f t="shared" si="1"/>
        <v>2020</v>
      </c>
      <c r="L21" s="1019">
        <v>1261</v>
      </c>
      <c r="M21" s="1020">
        <v>853</v>
      </c>
    </row>
    <row r="22" spans="1:13" s="1000" customFormat="1" ht="12.75" customHeight="1">
      <c r="A22" s="1028" t="s">
        <v>279</v>
      </c>
      <c r="B22" s="1020">
        <f t="shared" si="0"/>
        <v>1412</v>
      </c>
      <c r="C22" s="1016">
        <v>279</v>
      </c>
      <c r="D22" s="1012">
        <v>0</v>
      </c>
      <c r="E22" s="1012">
        <v>0</v>
      </c>
      <c r="F22" s="1017">
        <v>283</v>
      </c>
      <c r="G22" s="1017">
        <v>79</v>
      </c>
      <c r="H22" s="1012">
        <v>0</v>
      </c>
      <c r="I22" s="1012">
        <v>0</v>
      </c>
      <c r="J22" s="1013">
        <v>0</v>
      </c>
      <c r="K22" s="1063">
        <f t="shared" si="1"/>
        <v>641</v>
      </c>
      <c r="L22" s="1019">
        <v>183</v>
      </c>
      <c r="M22" s="1020">
        <v>588</v>
      </c>
    </row>
    <row r="23" spans="1:13" s="1000" customFormat="1" ht="12.75" customHeight="1">
      <c r="A23" s="1009" t="s">
        <v>280</v>
      </c>
      <c r="B23" s="1020">
        <f t="shared" si="0"/>
        <v>793</v>
      </c>
      <c r="C23" s="1016">
        <v>207</v>
      </c>
      <c r="D23" s="1012">
        <v>0</v>
      </c>
      <c r="E23" s="1012">
        <v>0</v>
      </c>
      <c r="F23" s="1012">
        <v>0</v>
      </c>
      <c r="G23" s="1012">
        <v>0</v>
      </c>
      <c r="H23" s="1012">
        <v>0</v>
      </c>
      <c r="I23" s="1012">
        <v>0</v>
      </c>
      <c r="J23" s="1013">
        <v>0</v>
      </c>
      <c r="K23" s="1063">
        <f t="shared" si="1"/>
        <v>207</v>
      </c>
      <c r="L23" s="1019">
        <v>279</v>
      </c>
      <c r="M23" s="1020">
        <v>307</v>
      </c>
    </row>
    <row r="24" spans="1:13" s="1000" customFormat="1" ht="12.75" customHeight="1">
      <c r="A24" s="1009" t="s">
        <v>281</v>
      </c>
      <c r="B24" s="1020">
        <f t="shared" si="0"/>
        <v>69</v>
      </c>
      <c r="C24" s="1016">
        <v>69</v>
      </c>
      <c r="D24" s="1012">
        <v>0</v>
      </c>
      <c r="E24" s="1012">
        <v>0</v>
      </c>
      <c r="F24" s="1012">
        <v>0</v>
      </c>
      <c r="G24" s="1012">
        <v>0</v>
      </c>
      <c r="H24" s="1012">
        <v>0</v>
      </c>
      <c r="I24" s="1012">
        <v>0</v>
      </c>
      <c r="J24" s="1013">
        <v>0</v>
      </c>
      <c r="K24" s="1063">
        <f t="shared" si="1"/>
        <v>69</v>
      </c>
      <c r="L24" s="1022">
        <v>0</v>
      </c>
      <c r="M24" s="1023">
        <v>0</v>
      </c>
    </row>
    <row r="25" spans="1:13" s="1000" customFormat="1" ht="12.75" customHeight="1">
      <c r="A25" s="1009" t="s">
        <v>282</v>
      </c>
      <c r="B25" s="1020">
        <f t="shared" si="0"/>
        <v>377</v>
      </c>
      <c r="C25" s="1016">
        <v>153</v>
      </c>
      <c r="D25" s="1017">
        <v>23</v>
      </c>
      <c r="E25" s="1012">
        <v>0</v>
      </c>
      <c r="F25" s="1012">
        <v>0</v>
      </c>
      <c r="G25" s="1012">
        <v>0</v>
      </c>
      <c r="H25" s="1012">
        <v>0</v>
      </c>
      <c r="I25" s="1012">
        <v>0</v>
      </c>
      <c r="J25" s="1013">
        <v>0</v>
      </c>
      <c r="K25" s="1063">
        <f t="shared" si="1"/>
        <v>176</v>
      </c>
      <c r="L25" s="1019">
        <v>88</v>
      </c>
      <c r="M25" s="1020">
        <v>113</v>
      </c>
    </row>
    <row r="26" spans="1:13" s="1000" customFormat="1" ht="12.75" customHeight="1">
      <c r="A26" s="1009" t="s">
        <v>283</v>
      </c>
      <c r="B26" s="1020">
        <f t="shared" si="0"/>
        <v>1432</v>
      </c>
      <c r="C26" s="1016">
        <v>53</v>
      </c>
      <c r="D26" s="1012">
        <v>0</v>
      </c>
      <c r="E26" s="1027">
        <v>0</v>
      </c>
      <c r="F26" s="1012">
        <v>0</v>
      </c>
      <c r="G26" s="1012">
        <v>0</v>
      </c>
      <c r="H26" s="1012">
        <v>0</v>
      </c>
      <c r="I26" s="1012">
        <v>0</v>
      </c>
      <c r="J26" s="1029">
        <v>31</v>
      </c>
      <c r="K26" s="1063">
        <f t="shared" si="1"/>
        <v>84</v>
      </c>
      <c r="L26" s="1019">
        <v>547</v>
      </c>
      <c r="M26" s="1020">
        <v>801</v>
      </c>
    </row>
    <row r="27" spans="1:13" s="1000" customFormat="1" ht="12.75" customHeight="1">
      <c r="A27" s="1009" t="s">
        <v>284</v>
      </c>
      <c r="B27" s="1020">
        <f t="shared" si="0"/>
        <v>144</v>
      </c>
      <c r="C27" s="1024">
        <v>0</v>
      </c>
      <c r="D27" s="1012">
        <v>0</v>
      </c>
      <c r="E27" s="1027">
        <v>0</v>
      </c>
      <c r="F27" s="1012">
        <v>0</v>
      </c>
      <c r="G27" s="1012">
        <v>0</v>
      </c>
      <c r="H27" s="1012">
        <v>0</v>
      </c>
      <c r="I27" s="1012">
        <v>0</v>
      </c>
      <c r="J27" s="1013">
        <v>0</v>
      </c>
      <c r="K27" s="1023">
        <f t="shared" si="1"/>
        <v>0</v>
      </c>
      <c r="L27" s="1019">
        <v>2</v>
      </c>
      <c r="M27" s="1020">
        <v>142</v>
      </c>
    </row>
    <row r="28" spans="1:13" s="1000" customFormat="1" ht="12.75" customHeight="1">
      <c r="A28" s="1009" t="s">
        <v>285</v>
      </c>
      <c r="B28" s="1020">
        <f t="shared" si="0"/>
        <v>212</v>
      </c>
      <c r="C28" s="1016">
        <v>212</v>
      </c>
      <c r="D28" s="1012">
        <v>0</v>
      </c>
      <c r="E28" s="1027">
        <v>0</v>
      </c>
      <c r="F28" s="1012">
        <v>0</v>
      </c>
      <c r="G28" s="1012">
        <v>0</v>
      </c>
      <c r="H28" s="1012">
        <v>0</v>
      </c>
      <c r="I28" s="1012">
        <v>0</v>
      </c>
      <c r="J28" s="1013">
        <v>0</v>
      </c>
      <c r="K28" s="1063">
        <f t="shared" si="1"/>
        <v>212</v>
      </c>
      <c r="L28" s="1022">
        <v>0</v>
      </c>
      <c r="M28" s="1023">
        <v>0</v>
      </c>
    </row>
    <row r="29" spans="1:13" s="1000" customFormat="1" ht="12.75" customHeight="1">
      <c r="A29" s="1009" t="s">
        <v>286</v>
      </c>
      <c r="B29" s="1020">
        <f t="shared" si="0"/>
        <v>29</v>
      </c>
      <c r="C29" s="1024">
        <v>0</v>
      </c>
      <c r="D29" s="1012">
        <v>0</v>
      </c>
      <c r="E29" s="1012">
        <v>0</v>
      </c>
      <c r="F29" s="1012">
        <v>0</v>
      </c>
      <c r="G29" s="1012">
        <v>0</v>
      </c>
      <c r="H29" s="1012">
        <v>0</v>
      </c>
      <c r="I29" s="1012">
        <v>0</v>
      </c>
      <c r="J29" s="1013">
        <v>0</v>
      </c>
      <c r="K29" s="1023">
        <v>0</v>
      </c>
      <c r="L29" s="1019">
        <v>15</v>
      </c>
      <c r="M29" s="1020">
        <v>14</v>
      </c>
    </row>
    <row r="30" spans="1:13" s="1000" customFormat="1" ht="12.75" customHeight="1">
      <c r="A30" s="1009" t="s">
        <v>287</v>
      </c>
      <c r="B30" s="1020">
        <f t="shared" si="0"/>
        <v>185</v>
      </c>
      <c r="C30" s="1016">
        <v>185</v>
      </c>
      <c r="D30" s="1012">
        <v>0</v>
      </c>
      <c r="E30" s="1012">
        <v>0</v>
      </c>
      <c r="F30" s="1012">
        <v>0</v>
      </c>
      <c r="G30" s="1012">
        <v>0</v>
      </c>
      <c r="H30" s="1012">
        <v>0</v>
      </c>
      <c r="I30" s="1027">
        <v>0</v>
      </c>
      <c r="J30" s="1013">
        <v>0</v>
      </c>
      <c r="K30" s="1063">
        <f t="shared" si="1"/>
        <v>185</v>
      </c>
      <c r="L30" s="1030">
        <v>0</v>
      </c>
      <c r="M30" s="1030">
        <v>0</v>
      </c>
    </row>
    <row r="31" spans="1:13" s="1000" customFormat="1" ht="12.75" customHeight="1">
      <c r="A31" s="1009" t="s">
        <v>288</v>
      </c>
      <c r="B31" s="1020">
        <f t="shared" si="0"/>
        <v>1098</v>
      </c>
      <c r="C31" s="1016">
        <v>408</v>
      </c>
      <c r="D31" s="1012">
        <v>0</v>
      </c>
      <c r="E31" s="1012">
        <v>0</v>
      </c>
      <c r="F31" s="1012">
        <v>0</v>
      </c>
      <c r="G31" s="1012">
        <v>0</v>
      </c>
      <c r="H31" s="1012">
        <v>0</v>
      </c>
      <c r="I31" s="1027">
        <v>0</v>
      </c>
      <c r="J31" s="1013">
        <v>0</v>
      </c>
      <c r="K31" s="1063">
        <f t="shared" si="1"/>
        <v>408</v>
      </c>
      <c r="L31" s="1019">
        <v>12</v>
      </c>
      <c r="M31" s="1020">
        <v>678</v>
      </c>
    </row>
    <row r="32" spans="1:13" s="1000" customFormat="1" ht="12.75" customHeight="1">
      <c r="A32" s="1009" t="s">
        <v>289</v>
      </c>
      <c r="B32" s="1020">
        <f t="shared" si="0"/>
        <v>374</v>
      </c>
      <c r="C32" s="1016">
        <v>172</v>
      </c>
      <c r="D32" s="1012">
        <v>0</v>
      </c>
      <c r="E32" s="1012">
        <v>0</v>
      </c>
      <c r="F32" s="1012">
        <v>0</v>
      </c>
      <c r="G32" s="1012">
        <v>0</v>
      </c>
      <c r="H32" s="1012">
        <v>0</v>
      </c>
      <c r="I32" s="1027">
        <v>0</v>
      </c>
      <c r="J32" s="1013">
        <v>0</v>
      </c>
      <c r="K32" s="1063">
        <f t="shared" si="1"/>
        <v>172</v>
      </c>
      <c r="L32" s="1019">
        <v>114</v>
      </c>
      <c r="M32" s="1020">
        <v>88</v>
      </c>
    </row>
    <row r="33" spans="1:13" s="1000" customFormat="1" ht="12.75" customHeight="1">
      <c r="A33" s="1009" t="s">
        <v>290</v>
      </c>
      <c r="B33" s="1020">
        <f t="shared" si="0"/>
        <v>149</v>
      </c>
      <c r="C33" s="1016">
        <v>116</v>
      </c>
      <c r="D33" s="1012">
        <v>0</v>
      </c>
      <c r="E33" s="1012">
        <v>0</v>
      </c>
      <c r="F33" s="1012">
        <v>0</v>
      </c>
      <c r="G33" s="1012">
        <v>0</v>
      </c>
      <c r="H33" s="1012">
        <v>0</v>
      </c>
      <c r="I33" s="1027">
        <v>0</v>
      </c>
      <c r="J33" s="1013">
        <v>0</v>
      </c>
      <c r="K33" s="1063">
        <f t="shared" si="1"/>
        <v>116</v>
      </c>
      <c r="L33" s="1030">
        <v>0</v>
      </c>
      <c r="M33" s="1020">
        <v>33</v>
      </c>
    </row>
    <row r="34" spans="1:13" s="1000" customFormat="1" ht="12.75" customHeight="1">
      <c r="A34" s="1009" t="s">
        <v>291</v>
      </c>
      <c r="B34" s="1020">
        <f t="shared" si="0"/>
        <v>125</v>
      </c>
      <c r="C34" s="1016">
        <v>100</v>
      </c>
      <c r="D34" s="1012">
        <v>0</v>
      </c>
      <c r="E34" s="1012">
        <v>0</v>
      </c>
      <c r="F34" s="1012">
        <v>0</v>
      </c>
      <c r="G34" s="1012">
        <v>0</v>
      </c>
      <c r="H34" s="1012">
        <v>0</v>
      </c>
      <c r="I34" s="1026">
        <v>25</v>
      </c>
      <c r="J34" s="1013">
        <v>0</v>
      </c>
      <c r="K34" s="1063">
        <f t="shared" si="1"/>
        <v>125</v>
      </c>
      <c r="L34" s="1030">
        <v>0</v>
      </c>
      <c r="M34" s="1023">
        <v>0</v>
      </c>
    </row>
    <row r="35" spans="1:13" s="1000" customFormat="1" ht="12.75" customHeight="1">
      <c r="A35" s="1009" t="s">
        <v>292</v>
      </c>
      <c r="B35" s="1020">
        <f t="shared" si="0"/>
        <v>61</v>
      </c>
      <c r="C35" s="1024">
        <v>0</v>
      </c>
      <c r="D35" s="1012">
        <v>0</v>
      </c>
      <c r="E35" s="1012">
        <v>0</v>
      </c>
      <c r="F35" s="1012">
        <v>0</v>
      </c>
      <c r="G35" s="1017">
        <v>50</v>
      </c>
      <c r="H35" s="1012">
        <v>0</v>
      </c>
      <c r="I35" s="1027">
        <v>0</v>
      </c>
      <c r="J35" s="1013">
        <v>0</v>
      </c>
      <c r="K35" s="1063">
        <f t="shared" si="1"/>
        <v>50</v>
      </c>
      <c r="L35" s="1021">
        <v>11</v>
      </c>
      <c r="M35" s="1030">
        <v>0</v>
      </c>
    </row>
    <row r="36" spans="1:13" s="1000" customFormat="1" ht="12.75" customHeight="1">
      <c r="A36" s="1009" t="s">
        <v>293</v>
      </c>
      <c r="B36" s="1020">
        <f t="shared" si="0"/>
        <v>930</v>
      </c>
      <c r="C36" s="1016">
        <v>118</v>
      </c>
      <c r="D36" s="1017">
        <v>186</v>
      </c>
      <c r="E36" s="1012">
        <v>0</v>
      </c>
      <c r="F36" s="1012">
        <v>0</v>
      </c>
      <c r="G36" s="1017">
        <v>2</v>
      </c>
      <c r="H36" s="1012">
        <v>0</v>
      </c>
      <c r="I36" s="1017">
        <v>113</v>
      </c>
      <c r="J36" s="1013">
        <v>0</v>
      </c>
      <c r="K36" s="1063">
        <f t="shared" si="1"/>
        <v>419</v>
      </c>
      <c r="L36" s="1021">
        <v>50</v>
      </c>
      <c r="M36" s="1020">
        <v>461</v>
      </c>
    </row>
    <row r="37" spans="1:13" s="1000" customFormat="1" ht="12.75" customHeight="1">
      <c r="A37" s="1009" t="s">
        <v>294</v>
      </c>
      <c r="B37" s="1020">
        <f t="shared" si="0"/>
        <v>216</v>
      </c>
      <c r="C37" s="1024">
        <v>0</v>
      </c>
      <c r="D37" s="1012">
        <v>0</v>
      </c>
      <c r="E37" s="1012">
        <v>0</v>
      </c>
      <c r="F37" s="1012">
        <v>0</v>
      </c>
      <c r="G37" s="1012">
        <v>0</v>
      </c>
      <c r="H37" s="1012">
        <v>0</v>
      </c>
      <c r="I37" s="1012">
        <v>0</v>
      </c>
      <c r="J37" s="1013">
        <v>0</v>
      </c>
      <c r="K37" s="1023">
        <v>0</v>
      </c>
      <c r="L37" s="1030">
        <v>0</v>
      </c>
      <c r="M37" s="1020">
        <v>216</v>
      </c>
    </row>
    <row r="38" spans="1:13" s="1000" customFormat="1" ht="12.75" customHeight="1">
      <c r="A38" s="1031" t="s">
        <v>295</v>
      </c>
      <c r="B38" s="1020">
        <f t="shared" si="0"/>
        <v>414</v>
      </c>
      <c r="C38" s="1024">
        <v>0</v>
      </c>
      <c r="D38" s="1012">
        <v>0</v>
      </c>
      <c r="E38" s="1012">
        <v>0</v>
      </c>
      <c r="F38" s="1012">
        <v>0</v>
      </c>
      <c r="G38" s="1012">
        <v>0</v>
      </c>
      <c r="H38" s="1012">
        <v>0</v>
      </c>
      <c r="I38" s="1012">
        <v>0</v>
      </c>
      <c r="J38" s="1013">
        <v>0</v>
      </c>
      <c r="K38" s="1068">
        <v>0</v>
      </c>
      <c r="L38" s="1032">
        <v>30</v>
      </c>
      <c r="M38" s="1033">
        <v>384</v>
      </c>
    </row>
    <row r="39" spans="1:13" s="1000" customFormat="1" ht="16.5" customHeight="1">
      <c r="A39" s="1034" t="s">
        <v>11</v>
      </c>
      <c r="B39" s="1039">
        <f t="shared" si="0"/>
        <v>28864</v>
      </c>
      <c r="C39" s="1035">
        <f>SUM(C6:C38)</f>
        <v>6650</v>
      </c>
      <c r="D39" s="1036">
        <f aca="true" t="shared" si="2" ref="D39:M39">SUM(D6:D38)</f>
        <v>1467</v>
      </c>
      <c r="E39" s="1036">
        <f t="shared" si="2"/>
        <v>3001</v>
      </c>
      <c r="F39" s="1036">
        <f t="shared" si="2"/>
        <v>546</v>
      </c>
      <c r="G39" s="1036">
        <f t="shared" si="2"/>
        <v>356</v>
      </c>
      <c r="H39" s="1036">
        <f t="shared" si="2"/>
        <v>961</v>
      </c>
      <c r="I39" s="1036">
        <f t="shared" si="2"/>
        <v>385</v>
      </c>
      <c r="J39" s="1037">
        <f>SUM(J6:J38)</f>
        <v>31</v>
      </c>
      <c r="K39" s="1064">
        <f t="shared" si="1"/>
        <v>13397</v>
      </c>
      <c r="L39" s="1038">
        <f t="shared" si="2"/>
        <v>8110</v>
      </c>
      <c r="M39" s="1039">
        <f t="shared" si="2"/>
        <v>7357</v>
      </c>
    </row>
    <row r="40" spans="1:13" s="1000" customFormat="1" ht="4.5" customHeight="1">
      <c r="A40" s="1040"/>
      <c r="B40" s="1040"/>
      <c r="C40" s="1019"/>
      <c r="D40" s="1019"/>
      <c r="E40" s="1019"/>
      <c r="F40" s="1019"/>
      <c r="G40" s="1019"/>
      <c r="H40" s="1019"/>
      <c r="I40" s="1019"/>
      <c r="J40" s="1019"/>
      <c r="K40" s="1019"/>
      <c r="L40" s="1019"/>
      <c r="M40" s="1019"/>
    </row>
    <row r="41" spans="1:13" s="1000" customFormat="1" ht="16.5" customHeight="1">
      <c r="A41" s="1041" t="s">
        <v>297</v>
      </c>
      <c r="B41" s="1041"/>
      <c r="C41" s="1019"/>
      <c r="D41" s="1019"/>
      <c r="E41" s="1019"/>
      <c r="F41" s="1019"/>
      <c r="G41" s="1019"/>
      <c r="H41" s="1019"/>
      <c r="I41" s="1019"/>
      <c r="J41" s="1019"/>
      <c r="K41" s="1019"/>
      <c r="L41" s="1019"/>
      <c r="M41" s="1019"/>
    </row>
    <row r="42" spans="1:8" ht="15" customHeight="1">
      <c r="A42" s="1042" t="s">
        <v>300</v>
      </c>
      <c r="B42" s="1042"/>
      <c r="G42" s="1043"/>
      <c r="H42" s="1044"/>
    </row>
    <row r="43" ht="15">
      <c r="M43" s="1045"/>
    </row>
  </sheetData>
  <mergeCells count="6">
    <mergeCell ref="A3:A5"/>
    <mergeCell ref="L3:L5"/>
    <mergeCell ref="M3:M5"/>
    <mergeCell ref="C3:J3"/>
    <mergeCell ref="B3:B5"/>
    <mergeCell ref="K4:K5"/>
  </mergeCells>
  <printOptions/>
  <pageMargins left="0" right="0" top="0.45" bottom="0.33" header="0.2" footer="0.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7.00390625" style="1000" customWidth="1"/>
    <col min="2" max="2" width="11.140625" style="1000" customWidth="1"/>
    <col min="3" max="7" width="7.28125" style="999" customWidth="1"/>
    <col min="8" max="8" width="10.421875" style="999" customWidth="1"/>
    <col min="9" max="10" width="8.00390625" style="999" customWidth="1"/>
    <col min="11" max="11" width="9.7109375" style="999" customWidth="1"/>
    <col min="12" max="12" width="14.421875" style="999" customWidth="1"/>
    <col min="13" max="13" width="10.421875" style="999" customWidth="1"/>
    <col min="14" max="14" width="6.7109375" style="999" customWidth="1"/>
    <col min="15" max="16384" width="9.140625" style="999" customWidth="1"/>
  </cols>
  <sheetData>
    <row r="1" spans="1:2" ht="19.5" customHeight="1">
      <c r="A1" s="999" t="s">
        <v>346</v>
      </c>
      <c r="B1" s="999"/>
    </row>
    <row r="2" ht="6" customHeight="1"/>
    <row r="3" spans="1:13" ht="18" customHeight="1">
      <c r="A3" s="1320" t="s">
        <v>253</v>
      </c>
      <c r="B3" s="1331" t="s">
        <v>11</v>
      </c>
      <c r="C3" s="1328" t="s">
        <v>337</v>
      </c>
      <c r="D3" s="1329"/>
      <c r="E3" s="1329"/>
      <c r="F3" s="1329"/>
      <c r="G3" s="1329"/>
      <c r="H3" s="1329"/>
      <c r="I3" s="1329"/>
      <c r="J3" s="1330"/>
      <c r="K3" s="1062" t="s">
        <v>11</v>
      </c>
      <c r="L3" s="1323" t="s">
        <v>254</v>
      </c>
      <c r="M3" s="1320" t="s">
        <v>255</v>
      </c>
    </row>
    <row r="4" spans="1:13" ht="7.5" customHeight="1">
      <c r="A4" s="1321"/>
      <c r="B4" s="1332"/>
      <c r="C4" s="1001"/>
      <c r="D4" s="1002"/>
      <c r="E4" s="1003"/>
      <c r="F4" s="1003"/>
      <c r="G4" s="1003"/>
      <c r="H4" s="1003"/>
      <c r="I4" s="1003"/>
      <c r="J4" s="1004"/>
      <c r="K4" s="1334" t="s">
        <v>334</v>
      </c>
      <c r="L4" s="1324"/>
      <c r="M4" s="1326"/>
    </row>
    <row r="5" spans="1:13" s="1000" customFormat="1" ht="13.5" customHeight="1">
      <c r="A5" s="1322"/>
      <c r="B5" s="1332"/>
      <c r="C5" s="1005" t="s">
        <v>296</v>
      </c>
      <c r="D5" s="1006" t="s">
        <v>256</v>
      </c>
      <c r="E5" s="1007" t="s">
        <v>257</v>
      </c>
      <c r="F5" s="1007" t="s">
        <v>258</v>
      </c>
      <c r="G5" s="1007" t="s">
        <v>259</v>
      </c>
      <c r="H5" s="1007" t="s">
        <v>260</v>
      </c>
      <c r="I5" s="1007" t="s">
        <v>261</v>
      </c>
      <c r="J5" s="1008" t="s">
        <v>262</v>
      </c>
      <c r="K5" s="1335"/>
      <c r="L5" s="1325"/>
      <c r="M5" s="1327"/>
    </row>
    <row r="6" spans="1:15" s="1000" customFormat="1" ht="14.25" customHeight="1">
      <c r="A6" s="1009" t="s">
        <v>263</v>
      </c>
      <c r="B6" s="1069">
        <f>SUM(C6:M6)-K6</f>
        <v>3655</v>
      </c>
      <c r="C6" s="1072">
        <v>229</v>
      </c>
      <c r="D6" s="1046">
        <v>11</v>
      </c>
      <c r="E6" s="1047" t="s">
        <v>58</v>
      </c>
      <c r="F6" s="1047" t="s">
        <v>58</v>
      </c>
      <c r="G6" s="1047" t="s">
        <v>58</v>
      </c>
      <c r="H6" s="1047" t="s">
        <v>58</v>
      </c>
      <c r="I6" s="1047" t="s">
        <v>58</v>
      </c>
      <c r="J6" s="1048" t="s">
        <v>58</v>
      </c>
      <c r="K6" s="1015">
        <f>SUM(C6:J6)</f>
        <v>240</v>
      </c>
      <c r="L6" s="1077">
        <v>3172</v>
      </c>
      <c r="M6" s="1049">
        <v>243</v>
      </c>
      <c r="O6" s="1061"/>
    </row>
    <row r="7" spans="1:15" s="1000" customFormat="1" ht="14.25" customHeight="1">
      <c r="A7" s="1009" t="s">
        <v>264</v>
      </c>
      <c r="B7" s="1070">
        <f aca="true" t="shared" si="0" ref="B7:B33">SUM(C7:M7)-K7</f>
        <v>4576</v>
      </c>
      <c r="C7" s="1073">
        <v>1199</v>
      </c>
      <c r="D7" s="1050">
        <v>812</v>
      </c>
      <c r="E7" s="1051" t="s">
        <v>58</v>
      </c>
      <c r="F7" s="1051" t="s">
        <v>58</v>
      </c>
      <c r="G7" s="1052">
        <v>235</v>
      </c>
      <c r="H7" s="1050">
        <v>370</v>
      </c>
      <c r="I7" s="1051" t="s">
        <v>58</v>
      </c>
      <c r="J7" s="1053" t="s">
        <v>58</v>
      </c>
      <c r="K7" s="1020">
        <f aca="true" t="shared" si="1" ref="K7:K33">SUM(C7:J7)</f>
        <v>2616</v>
      </c>
      <c r="L7" s="1078">
        <v>1370</v>
      </c>
      <c r="M7" s="1054">
        <v>590</v>
      </c>
      <c r="O7" s="1061"/>
    </row>
    <row r="8" spans="1:15" s="1000" customFormat="1" ht="14.25" customHeight="1">
      <c r="A8" s="1009" t="s">
        <v>265</v>
      </c>
      <c r="B8" s="1070">
        <f t="shared" si="0"/>
        <v>293</v>
      </c>
      <c r="C8" s="1073">
        <v>293</v>
      </c>
      <c r="D8" s="1051" t="s">
        <v>58</v>
      </c>
      <c r="E8" s="1051" t="s">
        <v>58</v>
      </c>
      <c r="F8" s="1051" t="s">
        <v>58</v>
      </c>
      <c r="G8" s="1051" t="s">
        <v>58</v>
      </c>
      <c r="H8" s="1051" t="s">
        <v>58</v>
      </c>
      <c r="I8" s="1051" t="s">
        <v>58</v>
      </c>
      <c r="J8" s="1053" t="s">
        <v>58</v>
      </c>
      <c r="K8" s="1020">
        <f t="shared" si="1"/>
        <v>293</v>
      </c>
      <c r="L8" s="1079" t="s">
        <v>58</v>
      </c>
      <c r="M8" s="1054" t="s">
        <v>58</v>
      </c>
      <c r="O8" s="1061"/>
    </row>
    <row r="9" spans="1:15" s="1000" customFormat="1" ht="14.25" customHeight="1">
      <c r="A9" s="1009" t="s">
        <v>266</v>
      </c>
      <c r="B9" s="1070">
        <f t="shared" si="0"/>
        <v>148</v>
      </c>
      <c r="C9" s="1055" t="s">
        <v>58</v>
      </c>
      <c r="D9" s="1051" t="s">
        <v>58</v>
      </c>
      <c r="E9" s="1051" t="s">
        <v>58</v>
      </c>
      <c r="F9" s="1051" t="s">
        <v>58</v>
      </c>
      <c r="G9" s="1051" t="s">
        <v>58</v>
      </c>
      <c r="H9" s="1051" t="s">
        <v>58</v>
      </c>
      <c r="I9" s="1051" t="s">
        <v>58</v>
      </c>
      <c r="J9" s="1053" t="s">
        <v>58</v>
      </c>
      <c r="K9" s="1080">
        <v>0</v>
      </c>
      <c r="L9" s="1079" t="s">
        <v>58</v>
      </c>
      <c r="M9" s="1054">
        <v>148</v>
      </c>
      <c r="O9" s="1061"/>
    </row>
    <row r="10" spans="1:15" s="1000" customFormat="1" ht="14.25" customHeight="1">
      <c r="A10" s="1009" t="s">
        <v>267</v>
      </c>
      <c r="B10" s="1070">
        <f t="shared" si="0"/>
        <v>619</v>
      </c>
      <c r="C10" s="1055" t="s">
        <v>58</v>
      </c>
      <c r="D10" s="1051" t="s">
        <v>58</v>
      </c>
      <c r="E10" s="1051" t="s">
        <v>58</v>
      </c>
      <c r="F10" s="1052">
        <v>181</v>
      </c>
      <c r="G10" s="1051" t="s">
        <v>58</v>
      </c>
      <c r="H10" s="1051" t="s">
        <v>58</v>
      </c>
      <c r="I10" s="1051" t="s">
        <v>58</v>
      </c>
      <c r="J10" s="1053" t="s">
        <v>58</v>
      </c>
      <c r="K10" s="1020">
        <f t="shared" si="1"/>
        <v>181</v>
      </c>
      <c r="L10" s="1078">
        <v>264</v>
      </c>
      <c r="M10" s="1054">
        <v>174</v>
      </c>
      <c r="O10" s="1061"/>
    </row>
    <row r="11" spans="1:15" s="1000" customFormat="1" ht="14.25" customHeight="1">
      <c r="A11" s="1009" t="s">
        <v>268</v>
      </c>
      <c r="B11" s="1070">
        <f t="shared" si="0"/>
        <v>663</v>
      </c>
      <c r="C11" s="1073">
        <v>375</v>
      </c>
      <c r="D11" s="1050">
        <v>168</v>
      </c>
      <c r="E11" s="1051" t="s">
        <v>58</v>
      </c>
      <c r="F11" s="1051" t="s">
        <v>58</v>
      </c>
      <c r="G11" s="1051" t="s">
        <v>58</v>
      </c>
      <c r="H11" s="1051" t="s">
        <v>58</v>
      </c>
      <c r="I11" s="1051" t="s">
        <v>58</v>
      </c>
      <c r="J11" s="1053" t="s">
        <v>58</v>
      </c>
      <c r="K11" s="1020">
        <f t="shared" si="1"/>
        <v>543</v>
      </c>
      <c r="L11" s="1078">
        <v>50</v>
      </c>
      <c r="M11" s="1054">
        <v>70</v>
      </c>
      <c r="O11" s="1061"/>
    </row>
    <row r="12" spans="1:15" s="1000" customFormat="1" ht="14.25" customHeight="1">
      <c r="A12" s="1009" t="s">
        <v>269</v>
      </c>
      <c r="B12" s="1070">
        <f t="shared" si="0"/>
        <v>1901</v>
      </c>
      <c r="C12" s="1073">
        <v>166</v>
      </c>
      <c r="D12" s="1051" t="s">
        <v>58</v>
      </c>
      <c r="E12" s="1051" t="s">
        <v>58</v>
      </c>
      <c r="F12" s="1051" t="s">
        <v>58</v>
      </c>
      <c r="G12" s="1052">
        <v>60</v>
      </c>
      <c r="H12" s="1052">
        <v>15</v>
      </c>
      <c r="I12" s="1051" t="s">
        <v>58</v>
      </c>
      <c r="J12" s="1053" t="s">
        <v>58</v>
      </c>
      <c r="K12" s="1020">
        <f t="shared" si="1"/>
        <v>241</v>
      </c>
      <c r="L12" s="1078">
        <v>765</v>
      </c>
      <c r="M12" s="1054">
        <v>895</v>
      </c>
      <c r="O12" s="1061"/>
    </row>
    <row r="13" spans="1:15" s="1000" customFormat="1" ht="14.25" customHeight="1">
      <c r="A13" s="1009" t="s">
        <v>270</v>
      </c>
      <c r="B13" s="1070">
        <f t="shared" si="0"/>
        <v>498</v>
      </c>
      <c r="C13" s="1073">
        <v>83</v>
      </c>
      <c r="D13" s="1050">
        <v>37</v>
      </c>
      <c r="E13" s="1051" t="s">
        <v>58</v>
      </c>
      <c r="F13" s="1051" t="s">
        <v>58</v>
      </c>
      <c r="G13" s="1052">
        <v>9</v>
      </c>
      <c r="H13" s="1051" t="s">
        <v>58</v>
      </c>
      <c r="I13" s="1051" t="s">
        <v>58</v>
      </c>
      <c r="J13" s="1053" t="s">
        <v>58</v>
      </c>
      <c r="K13" s="1020">
        <f t="shared" si="1"/>
        <v>129</v>
      </c>
      <c r="L13" s="1078">
        <v>223</v>
      </c>
      <c r="M13" s="1054">
        <v>146</v>
      </c>
      <c r="O13" s="1061"/>
    </row>
    <row r="14" spans="1:15" s="1000" customFormat="1" ht="14.25" customHeight="1">
      <c r="A14" s="1009" t="s">
        <v>271</v>
      </c>
      <c r="B14" s="1070">
        <f t="shared" si="0"/>
        <v>252</v>
      </c>
      <c r="C14" s="1055" t="s">
        <v>58</v>
      </c>
      <c r="D14" s="1051" t="s">
        <v>58</v>
      </c>
      <c r="E14" s="1051" t="s">
        <v>58</v>
      </c>
      <c r="F14" s="1051" t="s">
        <v>58</v>
      </c>
      <c r="G14" s="1051" t="s">
        <v>58</v>
      </c>
      <c r="H14" s="1051" t="s">
        <v>58</v>
      </c>
      <c r="I14" s="1051" t="s">
        <v>58</v>
      </c>
      <c r="J14" s="1053" t="s">
        <v>58</v>
      </c>
      <c r="K14" s="1080">
        <f t="shared" si="1"/>
        <v>0</v>
      </c>
      <c r="L14" s="1078">
        <v>206</v>
      </c>
      <c r="M14" s="1054">
        <v>46</v>
      </c>
      <c r="O14" s="1061"/>
    </row>
    <row r="15" spans="1:15" s="1000" customFormat="1" ht="14.25" customHeight="1">
      <c r="A15" s="1009" t="s">
        <v>273</v>
      </c>
      <c r="B15" s="1070">
        <f t="shared" si="0"/>
        <v>688</v>
      </c>
      <c r="C15" s="1074">
        <v>400</v>
      </c>
      <c r="D15" s="1051" t="s">
        <v>58</v>
      </c>
      <c r="E15" s="1051" t="s">
        <v>58</v>
      </c>
      <c r="F15" s="1051" t="s">
        <v>58</v>
      </c>
      <c r="G15" s="1051" t="s">
        <v>58</v>
      </c>
      <c r="H15" s="1051" t="s">
        <v>58</v>
      </c>
      <c r="I15" s="1051" t="s">
        <v>58</v>
      </c>
      <c r="J15" s="1053" t="s">
        <v>58</v>
      </c>
      <c r="K15" s="1020">
        <f t="shared" si="1"/>
        <v>400</v>
      </c>
      <c r="L15" s="1078">
        <v>119</v>
      </c>
      <c r="M15" s="1054">
        <v>169</v>
      </c>
      <c r="O15" s="1061"/>
    </row>
    <row r="16" spans="1:15" s="1000" customFormat="1" ht="14.25" customHeight="1">
      <c r="A16" s="1009" t="s">
        <v>274</v>
      </c>
      <c r="B16" s="1070">
        <f t="shared" si="0"/>
        <v>4126</v>
      </c>
      <c r="C16" s="1074">
        <v>10</v>
      </c>
      <c r="D16" s="1056">
        <v>29</v>
      </c>
      <c r="E16" s="1057">
        <v>3981</v>
      </c>
      <c r="F16" s="1051" t="s">
        <v>58</v>
      </c>
      <c r="G16" s="1052">
        <v>19</v>
      </c>
      <c r="H16" s="1051" t="s">
        <v>58</v>
      </c>
      <c r="I16" s="1051" t="s">
        <v>58</v>
      </c>
      <c r="J16" s="1053" t="s">
        <v>58</v>
      </c>
      <c r="K16" s="1020">
        <f t="shared" si="1"/>
        <v>4039</v>
      </c>
      <c r="L16" s="1078">
        <v>35</v>
      </c>
      <c r="M16" s="1054">
        <v>52</v>
      </c>
      <c r="O16" s="1061"/>
    </row>
    <row r="17" spans="1:15" s="1000" customFormat="1" ht="14.25" customHeight="1">
      <c r="A17" s="1009" t="s">
        <v>275</v>
      </c>
      <c r="B17" s="1070">
        <f t="shared" si="0"/>
        <v>1776</v>
      </c>
      <c r="C17" s="1074">
        <v>836</v>
      </c>
      <c r="D17" s="1051" t="s">
        <v>58</v>
      </c>
      <c r="E17" s="1051" t="s">
        <v>58</v>
      </c>
      <c r="F17" s="1051" t="s">
        <v>58</v>
      </c>
      <c r="G17" s="1051" t="s">
        <v>58</v>
      </c>
      <c r="H17" s="1050">
        <v>236</v>
      </c>
      <c r="I17" s="1052">
        <v>49</v>
      </c>
      <c r="J17" s="1053" t="s">
        <v>58</v>
      </c>
      <c r="K17" s="1020">
        <f t="shared" si="1"/>
        <v>1121</v>
      </c>
      <c r="L17" s="1078">
        <v>2</v>
      </c>
      <c r="M17" s="1054">
        <v>653</v>
      </c>
      <c r="O17" s="1061"/>
    </row>
    <row r="18" spans="1:15" s="1000" customFormat="1" ht="14.25" customHeight="1">
      <c r="A18" s="1009" t="s">
        <v>276</v>
      </c>
      <c r="B18" s="1070">
        <f t="shared" si="0"/>
        <v>370</v>
      </c>
      <c r="C18" s="1074">
        <v>241</v>
      </c>
      <c r="D18" s="1051" t="s">
        <v>58</v>
      </c>
      <c r="E18" s="1051" t="s">
        <v>58</v>
      </c>
      <c r="F18" s="1051" t="s">
        <v>58</v>
      </c>
      <c r="G18" s="1051" t="s">
        <v>58</v>
      </c>
      <c r="H18" s="1051" t="s">
        <v>58</v>
      </c>
      <c r="I18" s="1051" t="s">
        <v>58</v>
      </c>
      <c r="J18" s="1053" t="s">
        <v>58</v>
      </c>
      <c r="K18" s="1020">
        <f t="shared" si="1"/>
        <v>241</v>
      </c>
      <c r="L18" s="1078">
        <v>2</v>
      </c>
      <c r="M18" s="1054">
        <v>127</v>
      </c>
      <c r="O18" s="1061"/>
    </row>
    <row r="19" spans="1:15" s="1000" customFormat="1" ht="14.25" customHeight="1">
      <c r="A19" s="1009" t="s">
        <v>277</v>
      </c>
      <c r="B19" s="1070">
        <f t="shared" si="0"/>
        <v>796</v>
      </c>
      <c r="C19" s="1074">
        <v>219</v>
      </c>
      <c r="D19" s="1051" t="s">
        <v>58</v>
      </c>
      <c r="E19" s="1051" t="s">
        <v>58</v>
      </c>
      <c r="F19" s="1050">
        <v>186</v>
      </c>
      <c r="G19" s="1051" t="s">
        <v>58</v>
      </c>
      <c r="H19" s="1051" t="s">
        <v>58</v>
      </c>
      <c r="I19" s="1051" t="s">
        <v>58</v>
      </c>
      <c r="J19" s="1053" t="s">
        <v>58</v>
      </c>
      <c r="K19" s="1020">
        <f t="shared" si="1"/>
        <v>405</v>
      </c>
      <c r="L19" s="1078">
        <v>164</v>
      </c>
      <c r="M19" s="1054">
        <v>227</v>
      </c>
      <c r="O19" s="1061"/>
    </row>
    <row r="20" spans="1:15" s="1000" customFormat="1" ht="14.25" customHeight="1">
      <c r="A20" s="1009" t="s">
        <v>278</v>
      </c>
      <c r="B20" s="1070">
        <f t="shared" si="0"/>
        <v>3971</v>
      </c>
      <c r="C20" s="1074">
        <v>1100</v>
      </c>
      <c r="D20" s="1050">
        <v>336</v>
      </c>
      <c r="E20" s="1051" t="s">
        <v>58</v>
      </c>
      <c r="F20" s="1051" t="s">
        <v>58</v>
      </c>
      <c r="G20" s="1050">
        <v>11</v>
      </c>
      <c r="H20" s="1050">
        <v>290</v>
      </c>
      <c r="I20" s="1050">
        <v>91</v>
      </c>
      <c r="J20" s="1053" t="s">
        <v>58</v>
      </c>
      <c r="K20" s="1020">
        <f t="shared" si="1"/>
        <v>1828</v>
      </c>
      <c r="L20" s="1078">
        <v>1255</v>
      </c>
      <c r="M20" s="1054">
        <v>888</v>
      </c>
      <c r="O20" s="1061"/>
    </row>
    <row r="21" spans="1:15" s="1000" customFormat="1" ht="14.25" customHeight="1">
      <c r="A21" s="1028" t="s">
        <v>279</v>
      </c>
      <c r="B21" s="1070">
        <f t="shared" si="0"/>
        <v>1335</v>
      </c>
      <c r="C21" s="1074">
        <v>317</v>
      </c>
      <c r="D21" s="1051" t="s">
        <v>58</v>
      </c>
      <c r="E21" s="1051" t="s">
        <v>58</v>
      </c>
      <c r="F21" s="1050">
        <v>283</v>
      </c>
      <c r="G21" s="1050">
        <v>78</v>
      </c>
      <c r="H21" s="1051" t="s">
        <v>58</v>
      </c>
      <c r="I21" s="1051" t="s">
        <v>58</v>
      </c>
      <c r="J21" s="1053" t="s">
        <v>58</v>
      </c>
      <c r="K21" s="1020">
        <f t="shared" si="1"/>
        <v>678</v>
      </c>
      <c r="L21" s="1078">
        <v>148</v>
      </c>
      <c r="M21" s="1054">
        <v>509</v>
      </c>
      <c r="O21" s="1061"/>
    </row>
    <row r="22" spans="1:15" s="1000" customFormat="1" ht="14.25" customHeight="1">
      <c r="A22" s="1009" t="s">
        <v>280</v>
      </c>
      <c r="B22" s="1070">
        <f t="shared" si="0"/>
        <v>1016</v>
      </c>
      <c r="C22" s="1074">
        <v>240</v>
      </c>
      <c r="D22" s="1051" t="s">
        <v>58</v>
      </c>
      <c r="E22" s="1051" t="s">
        <v>58</v>
      </c>
      <c r="F22" s="1051" t="s">
        <v>58</v>
      </c>
      <c r="G22" s="1051" t="s">
        <v>58</v>
      </c>
      <c r="H22" s="1051" t="s">
        <v>58</v>
      </c>
      <c r="I22" s="1051" t="s">
        <v>58</v>
      </c>
      <c r="J22" s="1053" t="s">
        <v>58</v>
      </c>
      <c r="K22" s="1020">
        <f t="shared" si="1"/>
        <v>240</v>
      </c>
      <c r="L22" s="1078">
        <v>370</v>
      </c>
      <c r="M22" s="1054">
        <v>406</v>
      </c>
      <c r="O22" s="1061"/>
    </row>
    <row r="23" spans="1:15" s="1000" customFormat="1" ht="14.25" customHeight="1">
      <c r="A23" s="1009" t="s">
        <v>282</v>
      </c>
      <c r="B23" s="1070">
        <f t="shared" si="0"/>
        <v>387</v>
      </c>
      <c r="C23" s="1074">
        <v>164</v>
      </c>
      <c r="D23" s="1050">
        <v>7</v>
      </c>
      <c r="E23" s="1051" t="s">
        <v>58</v>
      </c>
      <c r="F23" s="1051" t="s">
        <v>58</v>
      </c>
      <c r="G23" s="1051" t="s">
        <v>58</v>
      </c>
      <c r="H23" s="1051" t="s">
        <v>58</v>
      </c>
      <c r="I23" s="1051" t="s">
        <v>58</v>
      </c>
      <c r="J23" s="1053" t="s">
        <v>58</v>
      </c>
      <c r="K23" s="1020">
        <f t="shared" si="1"/>
        <v>171</v>
      </c>
      <c r="L23" s="1078">
        <v>71</v>
      </c>
      <c r="M23" s="1054">
        <v>145</v>
      </c>
      <c r="O23" s="1061"/>
    </row>
    <row r="24" spans="1:15" s="1000" customFormat="1" ht="14.25" customHeight="1">
      <c r="A24" s="1009" t="s">
        <v>283</v>
      </c>
      <c r="B24" s="1070">
        <f t="shared" si="0"/>
        <v>1773</v>
      </c>
      <c r="C24" s="1074">
        <v>61</v>
      </c>
      <c r="D24" s="1051" t="s">
        <v>58</v>
      </c>
      <c r="E24" s="1051" t="s">
        <v>58</v>
      </c>
      <c r="F24" s="1051" t="s">
        <v>58</v>
      </c>
      <c r="G24" s="1051" t="s">
        <v>58</v>
      </c>
      <c r="H24" s="1051" t="s">
        <v>58</v>
      </c>
      <c r="I24" s="1051" t="s">
        <v>58</v>
      </c>
      <c r="J24" s="1058">
        <v>104</v>
      </c>
      <c r="K24" s="1020">
        <f t="shared" si="1"/>
        <v>165</v>
      </c>
      <c r="L24" s="1078">
        <v>735</v>
      </c>
      <c r="M24" s="1054">
        <v>873</v>
      </c>
      <c r="O24" s="1061"/>
    </row>
    <row r="25" spans="1:15" s="1000" customFormat="1" ht="14.25" customHeight="1">
      <c r="A25" s="1009" t="s">
        <v>284</v>
      </c>
      <c r="B25" s="1070">
        <f t="shared" si="0"/>
        <v>183</v>
      </c>
      <c r="C25" s="1074">
        <v>20</v>
      </c>
      <c r="D25" s="1051" t="s">
        <v>58</v>
      </c>
      <c r="E25" s="1051" t="s">
        <v>58</v>
      </c>
      <c r="F25" s="1051" t="s">
        <v>58</v>
      </c>
      <c r="G25" s="1051" t="s">
        <v>58</v>
      </c>
      <c r="H25" s="1051" t="s">
        <v>58</v>
      </c>
      <c r="I25" s="1051" t="s">
        <v>58</v>
      </c>
      <c r="J25" s="1053" t="s">
        <v>58</v>
      </c>
      <c r="K25" s="1020">
        <f t="shared" si="1"/>
        <v>20</v>
      </c>
      <c r="L25" s="1079" t="s">
        <v>336</v>
      </c>
      <c r="M25" s="1054">
        <v>163</v>
      </c>
      <c r="O25" s="1061"/>
    </row>
    <row r="26" spans="1:15" s="1000" customFormat="1" ht="14.25" customHeight="1">
      <c r="A26" s="1009" t="s">
        <v>285</v>
      </c>
      <c r="B26" s="1070">
        <f t="shared" si="0"/>
        <v>153</v>
      </c>
      <c r="C26" s="1074">
        <v>153</v>
      </c>
      <c r="D26" s="1051" t="s">
        <v>58</v>
      </c>
      <c r="E26" s="1051" t="s">
        <v>58</v>
      </c>
      <c r="F26" s="1051" t="s">
        <v>58</v>
      </c>
      <c r="G26" s="1051" t="s">
        <v>58</v>
      </c>
      <c r="H26" s="1051" t="s">
        <v>58</v>
      </c>
      <c r="I26" s="1051" t="s">
        <v>58</v>
      </c>
      <c r="J26" s="1053" t="s">
        <v>58</v>
      </c>
      <c r="K26" s="1020">
        <f t="shared" si="1"/>
        <v>153</v>
      </c>
      <c r="L26" s="1079" t="s">
        <v>336</v>
      </c>
      <c r="M26" s="1066" t="s">
        <v>58</v>
      </c>
      <c r="O26" s="1061"/>
    </row>
    <row r="27" spans="1:15" s="1000" customFormat="1" ht="14.25" customHeight="1">
      <c r="A27" s="1009" t="s">
        <v>287</v>
      </c>
      <c r="B27" s="1070">
        <f t="shared" si="0"/>
        <v>196</v>
      </c>
      <c r="C27" s="1074">
        <v>196</v>
      </c>
      <c r="D27" s="1051" t="s">
        <v>58</v>
      </c>
      <c r="E27" s="1051" t="s">
        <v>58</v>
      </c>
      <c r="F27" s="1051" t="s">
        <v>58</v>
      </c>
      <c r="G27" s="1051" t="s">
        <v>58</v>
      </c>
      <c r="H27" s="1051" t="s">
        <v>58</v>
      </c>
      <c r="I27" s="1051" t="s">
        <v>58</v>
      </c>
      <c r="J27" s="1053" t="s">
        <v>58</v>
      </c>
      <c r="K27" s="1020">
        <f t="shared" si="1"/>
        <v>196</v>
      </c>
      <c r="L27" s="1079" t="s">
        <v>336</v>
      </c>
      <c r="M27" s="1066" t="s">
        <v>58</v>
      </c>
      <c r="O27" s="1061"/>
    </row>
    <row r="28" spans="1:15" s="1000" customFormat="1" ht="14.25" customHeight="1">
      <c r="A28" s="1009" t="s">
        <v>288</v>
      </c>
      <c r="B28" s="1070">
        <f t="shared" si="0"/>
        <v>1368</v>
      </c>
      <c r="C28" s="1074">
        <v>419</v>
      </c>
      <c r="D28" s="1051" t="s">
        <v>58</v>
      </c>
      <c r="E28" s="1051" t="s">
        <v>58</v>
      </c>
      <c r="F28" s="1051" t="s">
        <v>58</v>
      </c>
      <c r="G28" s="1051" t="s">
        <v>58</v>
      </c>
      <c r="H28" s="1051" t="s">
        <v>58</v>
      </c>
      <c r="I28" s="1051" t="s">
        <v>58</v>
      </c>
      <c r="J28" s="1053" t="s">
        <v>58</v>
      </c>
      <c r="K28" s="1020">
        <f t="shared" si="1"/>
        <v>419</v>
      </c>
      <c r="L28" s="1078">
        <v>7</v>
      </c>
      <c r="M28" s="1054">
        <v>942</v>
      </c>
      <c r="O28" s="1061"/>
    </row>
    <row r="29" spans="1:15" s="1000" customFormat="1" ht="14.25" customHeight="1">
      <c r="A29" s="1009" t="s">
        <v>289</v>
      </c>
      <c r="B29" s="1070">
        <f t="shared" si="0"/>
        <v>462</v>
      </c>
      <c r="C29" s="1074">
        <v>358</v>
      </c>
      <c r="D29" s="1051" t="s">
        <v>58</v>
      </c>
      <c r="E29" s="1051" t="s">
        <v>58</v>
      </c>
      <c r="F29" s="1051" t="s">
        <v>58</v>
      </c>
      <c r="G29" s="1051" t="s">
        <v>58</v>
      </c>
      <c r="H29" s="1051" t="s">
        <v>58</v>
      </c>
      <c r="I29" s="1051" t="s">
        <v>58</v>
      </c>
      <c r="J29" s="1053" t="s">
        <v>58</v>
      </c>
      <c r="K29" s="1020">
        <f t="shared" si="1"/>
        <v>358</v>
      </c>
      <c r="L29" s="1078">
        <v>104</v>
      </c>
      <c r="M29" s="1054" t="s">
        <v>58</v>
      </c>
      <c r="O29" s="1061"/>
    </row>
    <row r="30" spans="1:15" s="1000" customFormat="1" ht="14.25" customHeight="1">
      <c r="A30" s="1009" t="s">
        <v>291</v>
      </c>
      <c r="B30" s="1070">
        <f t="shared" si="0"/>
        <v>426</v>
      </c>
      <c r="C30" s="1074">
        <v>131</v>
      </c>
      <c r="D30" s="1051" t="s">
        <v>58</v>
      </c>
      <c r="E30" s="1051" t="s">
        <v>58</v>
      </c>
      <c r="F30" s="1051" t="s">
        <v>58</v>
      </c>
      <c r="G30" s="1051" t="s">
        <v>58</v>
      </c>
      <c r="H30" s="1051" t="s">
        <v>58</v>
      </c>
      <c r="I30" s="1057">
        <v>113</v>
      </c>
      <c r="J30" s="1053" t="s">
        <v>58</v>
      </c>
      <c r="K30" s="1020">
        <f t="shared" si="1"/>
        <v>244</v>
      </c>
      <c r="L30" s="1078">
        <v>64</v>
      </c>
      <c r="M30" s="1054">
        <v>118</v>
      </c>
      <c r="O30" s="1061"/>
    </row>
    <row r="31" spans="1:15" s="1000" customFormat="1" ht="14.25" customHeight="1">
      <c r="A31" s="1009" t="s">
        <v>293</v>
      </c>
      <c r="B31" s="1070">
        <f t="shared" si="0"/>
        <v>1308</v>
      </c>
      <c r="C31" s="1073">
        <v>137</v>
      </c>
      <c r="D31" s="1050">
        <v>220</v>
      </c>
      <c r="E31" s="1051" t="s">
        <v>58</v>
      </c>
      <c r="F31" s="1051" t="s">
        <v>58</v>
      </c>
      <c r="G31" s="1050">
        <v>3</v>
      </c>
      <c r="H31" s="1051" t="s">
        <v>58</v>
      </c>
      <c r="I31" s="1050">
        <v>160</v>
      </c>
      <c r="J31" s="1053" t="s">
        <v>58</v>
      </c>
      <c r="K31" s="1020">
        <f t="shared" si="1"/>
        <v>520</v>
      </c>
      <c r="L31" s="1078">
        <v>119</v>
      </c>
      <c r="M31" s="1054">
        <v>669</v>
      </c>
      <c r="O31" s="1061"/>
    </row>
    <row r="32" spans="1:15" s="1000" customFormat="1" ht="14.25" customHeight="1">
      <c r="A32" s="1009" t="s">
        <v>294</v>
      </c>
      <c r="B32" s="1070">
        <f t="shared" si="0"/>
        <v>291</v>
      </c>
      <c r="C32" s="1074">
        <v>23</v>
      </c>
      <c r="D32" s="1051" t="s">
        <v>58</v>
      </c>
      <c r="E32" s="1051" t="s">
        <v>58</v>
      </c>
      <c r="F32" s="1051" t="s">
        <v>58</v>
      </c>
      <c r="G32" s="1051" t="s">
        <v>58</v>
      </c>
      <c r="H32" s="1051" t="s">
        <v>58</v>
      </c>
      <c r="I32" s="1051" t="s">
        <v>58</v>
      </c>
      <c r="J32" s="1053" t="s">
        <v>58</v>
      </c>
      <c r="K32" s="1020">
        <f t="shared" si="1"/>
        <v>23</v>
      </c>
      <c r="L32" s="1078">
        <v>48</v>
      </c>
      <c r="M32" s="1054">
        <v>220</v>
      </c>
      <c r="O32" s="1061"/>
    </row>
    <row r="33" spans="1:15" s="1000" customFormat="1" ht="20.25" customHeight="1">
      <c r="A33" s="1034" t="s">
        <v>11</v>
      </c>
      <c r="B33" s="1071">
        <f t="shared" si="0"/>
        <v>33230</v>
      </c>
      <c r="C33" s="1075">
        <f aca="true" t="shared" si="2" ref="C33:I33">SUM(C6:C32)</f>
        <v>7370</v>
      </c>
      <c r="D33" s="1036">
        <f t="shared" si="2"/>
        <v>1620</v>
      </c>
      <c r="E33" s="1036">
        <f t="shared" si="2"/>
        <v>3981</v>
      </c>
      <c r="F33" s="1036">
        <f t="shared" si="2"/>
        <v>650</v>
      </c>
      <c r="G33" s="1036">
        <f t="shared" si="2"/>
        <v>415</v>
      </c>
      <c r="H33" s="1036">
        <f t="shared" si="2"/>
        <v>911</v>
      </c>
      <c r="I33" s="1036">
        <f t="shared" si="2"/>
        <v>413</v>
      </c>
      <c r="J33" s="1037">
        <f>SUM(J7:J32)</f>
        <v>104</v>
      </c>
      <c r="K33" s="1039">
        <f t="shared" si="1"/>
        <v>15464</v>
      </c>
      <c r="L33" s="1076">
        <f>SUM(L6:L32)</f>
        <v>9293</v>
      </c>
      <c r="M33" s="1065">
        <f>SUM(M6:M32)</f>
        <v>8473</v>
      </c>
      <c r="O33" s="1061"/>
    </row>
    <row r="34" spans="1:13" s="1000" customFormat="1" ht="12" customHeight="1">
      <c r="A34" s="1040"/>
      <c r="B34" s="1040"/>
      <c r="C34" s="1019"/>
      <c r="D34" s="1019"/>
      <c r="E34" s="1019"/>
      <c r="F34" s="1019"/>
      <c r="G34" s="1019"/>
      <c r="H34" s="1019"/>
      <c r="I34" s="1019"/>
      <c r="J34" s="1019"/>
      <c r="K34" s="1019"/>
      <c r="L34" s="1019"/>
      <c r="M34" s="1019"/>
    </row>
    <row r="35" spans="1:13" s="1000" customFormat="1" ht="18" customHeight="1">
      <c r="A35" s="1041" t="s">
        <v>297</v>
      </c>
      <c r="B35" s="1041"/>
      <c r="C35" s="1019"/>
      <c r="D35" s="1019"/>
      <c r="E35" s="1019"/>
      <c r="F35" s="1019"/>
      <c r="G35" s="1043"/>
      <c r="H35" s="1044"/>
      <c r="I35" s="1019"/>
      <c r="J35" s="1019"/>
      <c r="K35" s="1019"/>
      <c r="L35" s="1019"/>
      <c r="M35" s="1019"/>
    </row>
    <row r="36" spans="1:15" ht="18" customHeight="1">
      <c r="A36" s="1042" t="s">
        <v>301</v>
      </c>
      <c r="B36" s="1042"/>
      <c r="O36" s="1045"/>
    </row>
    <row r="37" ht="15">
      <c r="M37" s="1045"/>
    </row>
  </sheetData>
  <mergeCells count="6">
    <mergeCell ref="A3:A5"/>
    <mergeCell ref="L3:L5"/>
    <mergeCell ref="M3:M5"/>
    <mergeCell ref="C3:J3"/>
    <mergeCell ref="B3:B5"/>
    <mergeCell ref="K4:K5"/>
  </mergeCells>
  <printOptions/>
  <pageMargins left="0" right="0" top="0.45" bottom="0.43" header="0.2" footer="0.25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4" sqref="A14"/>
    </sheetView>
  </sheetViews>
  <sheetFormatPr defaultColWidth="9.140625" defaultRowHeight="12.75"/>
  <cols>
    <col min="1" max="1" width="33.00390625" style="88" customWidth="1"/>
    <col min="2" max="7" width="9.57421875" style="88" customWidth="1"/>
    <col min="8" max="8" width="4.00390625" style="88" customWidth="1"/>
    <col min="9" max="16384" width="9.140625" style="88" customWidth="1"/>
  </cols>
  <sheetData>
    <row r="1" ht="24.75" customHeight="1">
      <c r="A1" s="2" t="s">
        <v>302</v>
      </c>
    </row>
    <row r="2" ht="16.5" customHeight="1"/>
    <row r="3" spans="1:7" ht="18" customHeight="1">
      <c r="A3" s="1141" t="s">
        <v>35</v>
      </c>
      <c r="B3" s="118" t="s">
        <v>69</v>
      </c>
      <c r="C3" s="118"/>
      <c r="D3" s="118"/>
      <c r="E3" s="119" t="s">
        <v>70</v>
      </c>
      <c r="F3" s="118"/>
      <c r="G3" s="120"/>
    </row>
    <row r="4" spans="1:7" ht="30" customHeight="1">
      <c r="A4" s="1142"/>
      <c r="B4" s="106" t="s">
        <v>71</v>
      </c>
      <c r="C4" s="106" t="s">
        <v>72</v>
      </c>
      <c r="D4" s="105" t="s">
        <v>11</v>
      </c>
      <c r="E4" s="107" t="s">
        <v>73</v>
      </c>
      <c r="F4" s="121" t="s">
        <v>74</v>
      </c>
      <c r="G4" s="106" t="s">
        <v>11</v>
      </c>
    </row>
    <row r="5" spans="1:7" s="2" customFormat="1" ht="24" customHeight="1">
      <c r="A5" s="122" t="s">
        <v>40</v>
      </c>
      <c r="B5" s="123">
        <v>2662</v>
      </c>
      <c r="C5" s="123">
        <v>2547</v>
      </c>
      <c r="D5" s="124">
        <f>B5+C5</f>
        <v>5209</v>
      </c>
      <c r="E5" s="125">
        <v>334</v>
      </c>
      <c r="F5" s="125">
        <v>144</v>
      </c>
      <c r="G5" s="123">
        <f>E5+F5</f>
        <v>478</v>
      </c>
    </row>
    <row r="6" spans="1:7" s="2" customFormat="1" ht="24" customHeight="1">
      <c r="A6" s="122" t="s">
        <v>41</v>
      </c>
      <c r="B6" s="123">
        <v>1780</v>
      </c>
      <c r="C6" s="123">
        <v>1830</v>
      </c>
      <c r="D6" s="124">
        <f aca="true" t="shared" si="0" ref="D6:D13">B6+C6</f>
        <v>3610</v>
      </c>
      <c r="E6" s="125">
        <v>245</v>
      </c>
      <c r="F6" s="125">
        <v>97</v>
      </c>
      <c r="G6" s="123">
        <f aca="true" t="shared" si="1" ref="G6:G16">E6+F6</f>
        <v>342</v>
      </c>
    </row>
    <row r="7" spans="1:7" s="2" customFormat="1" ht="24" customHeight="1">
      <c r="A7" s="122" t="s">
        <v>75</v>
      </c>
      <c r="B7" s="126">
        <v>1663</v>
      </c>
      <c r="C7" s="126">
        <v>1558</v>
      </c>
      <c r="D7" s="127">
        <f t="shared" si="0"/>
        <v>3221</v>
      </c>
      <c r="E7" s="92">
        <v>214</v>
      </c>
      <c r="F7" s="92">
        <v>60</v>
      </c>
      <c r="G7" s="126">
        <f t="shared" si="1"/>
        <v>274</v>
      </c>
    </row>
    <row r="8" spans="1:7" s="2" customFormat="1" ht="24" customHeight="1">
      <c r="A8" s="122" t="s">
        <v>43</v>
      </c>
      <c r="B8" s="123">
        <v>2191</v>
      </c>
      <c r="C8" s="123">
        <v>2169</v>
      </c>
      <c r="D8" s="124">
        <f t="shared" si="0"/>
        <v>4360</v>
      </c>
      <c r="E8" s="125">
        <v>270</v>
      </c>
      <c r="F8" s="125">
        <v>84</v>
      </c>
      <c r="G8" s="123">
        <f t="shared" si="1"/>
        <v>354</v>
      </c>
    </row>
    <row r="9" spans="1:7" s="2" customFormat="1" ht="24" customHeight="1">
      <c r="A9" s="122" t="s">
        <v>44</v>
      </c>
      <c r="B9" s="123">
        <v>1471</v>
      </c>
      <c r="C9" s="123">
        <v>1530</v>
      </c>
      <c r="D9" s="124">
        <f t="shared" si="0"/>
        <v>3001</v>
      </c>
      <c r="E9" s="125">
        <v>203</v>
      </c>
      <c r="F9" s="125">
        <v>58</v>
      </c>
      <c r="G9" s="123">
        <f t="shared" si="1"/>
        <v>261</v>
      </c>
    </row>
    <row r="10" spans="1:7" s="2" customFormat="1" ht="24" customHeight="1">
      <c r="A10" s="122" t="s">
        <v>45</v>
      </c>
      <c r="B10" s="123">
        <v>1058</v>
      </c>
      <c r="C10" s="123">
        <v>1013</v>
      </c>
      <c r="D10" s="124">
        <f t="shared" si="0"/>
        <v>2071</v>
      </c>
      <c r="E10" s="125">
        <v>121</v>
      </c>
      <c r="F10" s="125">
        <v>34</v>
      </c>
      <c r="G10" s="123">
        <f t="shared" si="1"/>
        <v>155</v>
      </c>
    </row>
    <row r="11" spans="1:7" s="2" customFormat="1" ht="24" customHeight="1">
      <c r="A11" s="122" t="s">
        <v>46</v>
      </c>
      <c r="B11" s="123">
        <v>5250</v>
      </c>
      <c r="C11" s="123">
        <v>5117</v>
      </c>
      <c r="D11" s="124">
        <f t="shared" si="0"/>
        <v>10367</v>
      </c>
      <c r="E11" s="125">
        <v>808</v>
      </c>
      <c r="F11" s="125">
        <v>326</v>
      </c>
      <c r="G11" s="123">
        <f t="shared" si="1"/>
        <v>1134</v>
      </c>
    </row>
    <row r="12" spans="1:7" s="2" customFormat="1" ht="24" customHeight="1">
      <c r="A12" s="122" t="s">
        <v>47</v>
      </c>
      <c r="B12" s="126">
        <v>922</v>
      </c>
      <c r="C12" s="126">
        <v>873</v>
      </c>
      <c r="D12" s="127">
        <f t="shared" si="0"/>
        <v>1795</v>
      </c>
      <c r="E12" s="92">
        <v>125</v>
      </c>
      <c r="F12" s="92">
        <v>48</v>
      </c>
      <c r="G12" s="126">
        <f t="shared" si="1"/>
        <v>173</v>
      </c>
    </row>
    <row r="13" spans="1:7" s="2" customFormat="1" ht="24" customHeight="1">
      <c r="A13" s="122" t="s">
        <v>48</v>
      </c>
      <c r="B13" s="126">
        <v>696</v>
      </c>
      <c r="C13" s="126">
        <v>754</v>
      </c>
      <c r="D13" s="127">
        <f t="shared" si="0"/>
        <v>1450</v>
      </c>
      <c r="E13" s="92">
        <v>105</v>
      </c>
      <c r="F13" s="92">
        <v>29</v>
      </c>
      <c r="G13" s="100">
        <f t="shared" si="1"/>
        <v>134</v>
      </c>
    </row>
    <row r="14" spans="1:7" s="2" customFormat="1" ht="24" customHeight="1">
      <c r="A14" s="128" t="s">
        <v>76</v>
      </c>
      <c r="B14" s="129">
        <f>SUM(B5:B13)</f>
        <v>17693</v>
      </c>
      <c r="C14" s="129">
        <f>SUM(C5:C13)</f>
        <v>17391</v>
      </c>
      <c r="D14" s="130">
        <f>SUM(D5:D13)</f>
        <v>35084</v>
      </c>
      <c r="E14" s="97">
        <f>SUM(E5:E13)</f>
        <v>2425</v>
      </c>
      <c r="F14" s="129">
        <f>SUM(F5:F13)</f>
        <v>880</v>
      </c>
      <c r="G14" s="126">
        <f t="shared" si="1"/>
        <v>3305</v>
      </c>
    </row>
    <row r="15" spans="1:7" s="2" customFormat="1" ht="24" customHeight="1">
      <c r="A15" s="122" t="s">
        <v>77</v>
      </c>
      <c r="B15" s="126">
        <v>646</v>
      </c>
      <c r="C15" s="126">
        <v>691</v>
      </c>
      <c r="D15" s="127">
        <f>B15+C15</f>
        <v>1337</v>
      </c>
      <c r="E15" s="92">
        <v>75</v>
      </c>
      <c r="F15" s="126">
        <v>6</v>
      </c>
      <c r="G15" s="126">
        <f t="shared" si="1"/>
        <v>81</v>
      </c>
    </row>
    <row r="16" spans="1:7" s="2" customFormat="1" ht="24" customHeight="1">
      <c r="A16" s="131" t="s">
        <v>78</v>
      </c>
      <c r="B16" s="132">
        <f>SUM(B14:B15)</f>
        <v>18339</v>
      </c>
      <c r="C16" s="132">
        <f>SUM(C14:C15)</f>
        <v>18082</v>
      </c>
      <c r="D16" s="133">
        <f>SUM(D14:D15)</f>
        <v>36421</v>
      </c>
      <c r="E16" s="102">
        <f>SUM(E14:E15)</f>
        <v>2500</v>
      </c>
      <c r="F16" s="133">
        <f>SUM(F14:F15)</f>
        <v>886</v>
      </c>
      <c r="G16" s="102">
        <f t="shared" si="1"/>
        <v>3386</v>
      </c>
    </row>
    <row r="17" s="2" customFormat="1" ht="14.25" customHeight="1"/>
    <row r="18" s="2" customFormat="1" ht="19.5" customHeight="1">
      <c r="A18" s="2" t="s">
        <v>303</v>
      </c>
    </row>
    <row r="19" s="2" customFormat="1" ht="15.75" customHeight="1"/>
    <row r="20" spans="1:7" s="2" customFormat="1" ht="18" customHeight="1">
      <c r="A20" s="1141" t="s">
        <v>52</v>
      </c>
      <c r="B20" s="118" t="s">
        <v>69</v>
      </c>
      <c r="C20" s="118"/>
      <c r="D20" s="118"/>
      <c r="E20" s="119" t="s">
        <v>70</v>
      </c>
      <c r="F20" s="118"/>
      <c r="G20" s="120"/>
    </row>
    <row r="21" spans="1:7" s="2" customFormat="1" ht="27.75" customHeight="1">
      <c r="A21" s="1167"/>
      <c r="B21" s="106" t="s">
        <v>71</v>
      </c>
      <c r="C21" s="106" t="s">
        <v>72</v>
      </c>
      <c r="D21" s="105" t="s">
        <v>11</v>
      </c>
      <c r="E21" s="107" t="s">
        <v>73</v>
      </c>
      <c r="F21" s="121" t="s">
        <v>74</v>
      </c>
      <c r="G21" s="106" t="s">
        <v>11</v>
      </c>
    </row>
    <row r="22" spans="1:7" s="2" customFormat="1" ht="29.25" customHeight="1">
      <c r="A22" s="122" t="s">
        <v>53</v>
      </c>
      <c r="B22" s="123">
        <v>6260</v>
      </c>
      <c r="C22" s="123">
        <v>6086</v>
      </c>
      <c r="D22" s="124">
        <f>B22+C22</f>
        <v>12346</v>
      </c>
      <c r="E22" s="125">
        <v>818</v>
      </c>
      <c r="F22" s="125">
        <v>311</v>
      </c>
      <c r="G22" s="123">
        <f aca="true" t="shared" si="2" ref="G22:G27">E22+F22</f>
        <v>1129</v>
      </c>
    </row>
    <row r="23" spans="1:7" s="2" customFormat="1" ht="29.25" customHeight="1">
      <c r="A23" s="122" t="s">
        <v>54</v>
      </c>
      <c r="B23" s="123">
        <v>4477</v>
      </c>
      <c r="C23" s="123">
        <v>4356</v>
      </c>
      <c r="D23" s="124">
        <f>B23+C23</f>
        <v>8833</v>
      </c>
      <c r="E23" s="125">
        <v>608</v>
      </c>
      <c r="F23" s="125">
        <v>208</v>
      </c>
      <c r="G23" s="123">
        <f t="shared" si="2"/>
        <v>816</v>
      </c>
    </row>
    <row r="24" spans="1:7" s="2" customFormat="1" ht="29.25" customHeight="1">
      <c r="A24" s="122" t="s">
        <v>55</v>
      </c>
      <c r="B24" s="126">
        <v>3761</v>
      </c>
      <c r="C24" s="126">
        <v>3715</v>
      </c>
      <c r="D24" s="127">
        <f>B24+C24</f>
        <v>7476</v>
      </c>
      <c r="E24" s="92">
        <v>494</v>
      </c>
      <c r="F24" s="92">
        <v>147</v>
      </c>
      <c r="G24" s="126">
        <f t="shared" si="2"/>
        <v>641</v>
      </c>
    </row>
    <row r="25" spans="1:7" s="2" customFormat="1" ht="29.25" customHeight="1">
      <c r="A25" s="134" t="s">
        <v>79</v>
      </c>
      <c r="B25" s="126">
        <v>3195</v>
      </c>
      <c r="C25" s="126">
        <v>3234</v>
      </c>
      <c r="D25" s="127">
        <f>B25+C25</f>
        <v>6429</v>
      </c>
      <c r="E25" s="92">
        <v>505</v>
      </c>
      <c r="F25" s="92">
        <v>214</v>
      </c>
      <c r="G25" s="126">
        <f t="shared" si="2"/>
        <v>719</v>
      </c>
    </row>
    <row r="26" spans="1:7" s="2" customFormat="1" ht="29.25" customHeight="1">
      <c r="A26" s="122" t="s">
        <v>57</v>
      </c>
      <c r="B26" s="126">
        <v>646</v>
      </c>
      <c r="C26" s="126">
        <v>691</v>
      </c>
      <c r="D26" s="127">
        <f>B26+C26</f>
        <v>1337</v>
      </c>
      <c r="E26" s="92">
        <v>75</v>
      </c>
      <c r="F26" s="92">
        <v>6</v>
      </c>
      <c r="G26" s="126">
        <f t="shared" si="2"/>
        <v>81</v>
      </c>
    </row>
    <row r="27" spans="1:7" s="2" customFormat="1" ht="29.25" customHeight="1">
      <c r="A27" s="131" t="s">
        <v>80</v>
      </c>
      <c r="B27" s="132">
        <f>SUM(B22:B26)</f>
        <v>18339</v>
      </c>
      <c r="C27" s="132">
        <f>SUM(C22:C26)</f>
        <v>18082</v>
      </c>
      <c r="D27" s="132">
        <f>SUM(D22:D26)</f>
        <v>36421</v>
      </c>
      <c r="E27" s="132">
        <f>SUM(E22:E26)</f>
        <v>2500</v>
      </c>
      <c r="F27" s="133">
        <f>SUM(F22:F26)</f>
        <v>886</v>
      </c>
      <c r="G27" s="102">
        <f t="shared" si="2"/>
        <v>3386</v>
      </c>
    </row>
    <row r="28" ht="15.75">
      <c r="A28" s="116" t="s">
        <v>81</v>
      </c>
    </row>
  </sheetData>
  <mergeCells count="2">
    <mergeCell ref="A3:A4"/>
    <mergeCell ref="A20:A21"/>
  </mergeCells>
  <printOptions/>
  <pageMargins left="0.88" right="0.46" top="1" bottom="0.75" header="0.5" footer="0.5"/>
  <pageSetup horizontalDpi="300" verticalDpi="300" orientation="portrait" r:id="rId1"/>
  <headerFooter alignWithMargins="0">
    <oddHeader>&amp;C- 9 -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" sqref="H1"/>
    </sheetView>
  </sheetViews>
  <sheetFormatPr defaultColWidth="9.140625" defaultRowHeight="12.75"/>
  <cols>
    <col min="1" max="1" width="33.57421875" style="136" customWidth="1"/>
    <col min="2" max="8" width="8.00390625" style="136" customWidth="1"/>
    <col min="9" max="9" width="10.8515625" style="136" customWidth="1"/>
    <col min="10" max="10" width="4.8515625" style="136" customWidth="1"/>
    <col min="11" max="16384" width="9.140625" style="136" customWidth="1"/>
  </cols>
  <sheetData>
    <row r="1" spans="1:7" ht="25.5" customHeight="1">
      <c r="A1" s="135" t="s">
        <v>304</v>
      </c>
      <c r="B1" s="135"/>
      <c r="C1" s="135"/>
      <c r="D1" s="135"/>
      <c r="E1" s="135"/>
      <c r="F1" s="135"/>
      <c r="G1" s="135"/>
    </row>
    <row r="2" ht="16.5" customHeight="1"/>
    <row r="3" spans="1:8" s="140" customFormat="1" ht="18" customHeight="1">
      <c r="A3" s="1168" t="s">
        <v>35</v>
      </c>
      <c r="B3" s="1171" t="s">
        <v>11</v>
      </c>
      <c r="C3" s="137" t="s">
        <v>82</v>
      </c>
      <c r="D3" s="138"/>
      <c r="E3" s="138"/>
      <c r="F3" s="138"/>
      <c r="G3" s="138"/>
      <c r="H3" s="139"/>
    </row>
    <row r="4" spans="1:8" s="140" customFormat="1" ht="18" customHeight="1">
      <c r="A4" s="1169"/>
      <c r="B4" s="1172"/>
      <c r="C4" s="1168" t="s">
        <v>83</v>
      </c>
      <c r="D4" s="1174"/>
      <c r="E4" s="141" t="s">
        <v>84</v>
      </c>
      <c r="F4" s="138"/>
      <c r="G4" s="138"/>
      <c r="H4" s="139"/>
    </row>
    <row r="5" spans="1:8" s="140" customFormat="1" ht="18" customHeight="1">
      <c r="A5" s="1169"/>
      <c r="B5" s="1172"/>
      <c r="C5" s="1170"/>
      <c r="D5" s="1175"/>
      <c r="E5" s="143" t="s">
        <v>85</v>
      </c>
      <c r="F5" s="144"/>
      <c r="G5" s="143" t="s">
        <v>86</v>
      </c>
      <c r="H5" s="144"/>
    </row>
    <row r="6" spans="1:8" s="140" customFormat="1" ht="18" customHeight="1">
      <c r="A6" s="1170"/>
      <c r="B6" s="1173"/>
      <c r="C6" s="145" t="s">
        <v>87</v>
      </c>
      <c r="D6" s="142" t="s">
        <v>14</v>
      </c>
      <c r="E6" s="146" t="s">
        <v>87</v>
      </c>
      <c r="F6" s="147" t="s">
        <v>14</v>
      </c>
      <c r="G6" s="148" t="s">
        <v>87</v>
      </c>
      <c r="H6" s="142" t="s">
        <v>14</v>
      </c>
    </row>
    <row r="7" spans="1:9" s="140" customFormat="1" ht="29.25" customHeight="1">
      <c r="A7" s="149" t="s">
        <v>88</v>
      </c>
      <c r="B7" s="150">
        <f>SUM(C7,E7,G7)</f>
        <v>34</v>
      </c>
      <c r="C7" s="151">
        <v>25</v>
      </c>
      <c r="D7" s="152">
        <f aca="true" t="shared" si="0" ref="D7:D18">(C7/B7)*100</f>
        <v>73.52941176470588</v>
      </c>
      <c r="E7" s="153">
        <v>8</v>
      </c>
      <c r="F7" s="152">
        <v>23</v>
      </c>
      <c r="G7" s="154">
        <v>1</v>
      </c>
      <c r="H7" s="155">
        <f>(G7/B7)*100</f>
        <v>2.941176470588235</v>
      </c>
      <c r="I7" s="156"/>
    </row>
    <row r="8" spans="1:9" s="140" customFormat="1" ht="29.25" customHeight="1">
      <c r="A8" s="149" t="s">
        <v>89</v>
      </c>
      <c r="B8" s="150">
        <f aca="true" t="shared" si="1" ref="B8:B18">SUM(C8,E8,G8)</f>
        <v>24</v>
      </c>
      <c r="C8" s="151">
        <v>23</v>
      </c>
      <c r="D8" s="152">
        <f t="shared" si="0"/>
        <v>95.83333333333334</v>
      </c>
      <c r="E8" s="157" t="s">
        <v>58</v>
      </c>
      <c r="F8" s="158" t="s">
        <v>90</v>
      </c>
      <c r="G8" s="154">
        <v>1</v>
      </c>
      <c r="H8" s="155">
        <f aca="true" t="shared" si="2" ref="H8:H18">(G8/B8)*100</f>
        <v>4.166666666666666</v>
      </c>
      <c r="I8" s="156"/>
    </row>
    <row r="9" spans="1:9" s="140" customFormat="1" ht="29.25" customHeight="1">
      <c r="A9" s="149" t="s">
        <v>91</v>
      </c>
      <c r="B9" s="150">
        <f t="shared" si="1"/>
        <v>27</v>
      </c>
      <c r="C9" s="151">
        <v>22</v>
      </c>
      <c r="D9" s="152">
        <v>82</v>
      </c>
      <c r="E9" s="153">
        <v>3</v>
      </c>
      <c r="F9" s="152">
        <f aca="true" t="shared" si="3" ref="F9:F18">(E9/B9)*100</f>
        <v>11.11111111111111</v>
      </c>
      <c r="G9" s="154">
        <v>2</v>
      </c>
      <c r="H9" s="155">
        <f t="shared" si="2"/>
        <v>7.4074074074074066</v>
      </c>
      <c r="I9" s="156"/>
    </row>
    <row r="10" spans="1:9" s="140" customFormat="1" ht="29.25" customHeight="1">
      <c r="A10" s="149" t="s">
        <v>92</v>
      </c>
      <c r="B10" s="150">
        <f t="shared" si="1"/>
        <v>36</v>
      </c>
      <c r="C10" s="151">
        <v>27</v>
      </c>
      <c r="D10" s="152">
        <f t="shared" si="0"/>
        <v>75</v>
      </c>
      <c r="E10" s="153">
        <v>9</v>
      </c>
      <c r="F10" s="152">
        <f t="shared" si="3"/>
        <v>25</v>
      </c>
      <c r="G10" s="157" t="s">
        <v>90</v>
      </c>
      <c r="H10" s="158" t="s">
        <v>90</v>
      </c>
      <c r="I10" s="156"/>
    </row>
    <row r="11" spans="1:9" s="140" customFormat="1" ht="29.25" customHeight="1">
      <c r="A11" s="149" t="s">
        <v>93</v>
      </c>
      <c r="B11" s="150">
        <f t="shared" si="1"/>
        <v>30</v>
      </c>
      <c r="C11" s="151">
        <v>25</v>
      </c>
      <c r="D11" s="152">
        <f t="shared" si="0"/>
        <v>83.33333333333334</v>
      </c>
      <c r="E11" s="153">
        <v>5</v>
      </c>
      <c r="F11" s="152">
        <f t="shared" si="3"/>
        <v>16.666666666666664</v>
      </c>
      <c r="G11" s="157" t="s">
        <v>90</v>
      </c>
      <c r="H11" s="158" t="s">
        <v>90</v>
      </c>
      <c r="I11" s="156"/>
    </row>
    <row r="12" spans="1:9" s="140" customFormat="1" ht="29.25" customHeight="1">
      <c r="A12" s="149" t="s">
        <v>94</v>
      </c>
      <c r="B12" s="150">
        <f t="shared" si="1"/>
        <v>17</v>
      </c>
      <c r="C12" s="151">
        <v>14</v>
      </c>
      <c r="D12" s="152">
        <f t="shared" si="0"/>
        <v>82.35294117647058</v>
      </c>
      <c r="E12" s="153">
        <v>3</v>
      </c>
      <c r="F12" s="152">
        <f t="shared" si="3"/>
        <v>17.647058823529413</v>
      </c>
      <c r="G12" s="157" t="s">
        <v>90</v>
      </c>
      <c r="H12" s="158" t="s">
        <v>90</v>
      </c>
      <c r="I12" s="156"/>
    </row>
    <row r="13" spans="1:9" s="140" customFormat="1" ht="29.25" customHeight="1">
      <c r="A13" s="149" t="s">
        <v>95</v>
      </c>
      <c r="B13" s="150">
        <f t="shared" si="1"/>
        <v>68</v>
      </c>
      <c r="C13" s="151">
        <v>44</v>
      </c>
      <c r="D13" s="152">
        <f t="shared" si="0"/>
        <v>64.70588235294117</v>
      </c>
      <c r="E13" s="153">
        <v>13</v>
      </c>
      <c r="F13" s="152">
        <f t="shared" si="3"/>
        <v>19.11764705882353</v>
      </c>
      <c r="G13" s="154">
        <v>11</v>
      </c>
      <c r="H13" s="155">
        <f t="shared" si="2"/>
        <v>16.176470588235293</v>
      </c>
      <c r="I13" s="156"/>
    </row>
    <row r="14" spans="1:9" s="140" customFormat="1" ht="29.25" customHeight="1">
      <c r="A14" s="149" t="s">
        <v>96</v>
      </c>
      <c r="B14" s="150">
        <f t="shared" si="1"/>
        <v>26</v>
      </c>
      <c r="C14" s="151">
        <v>20</v>
      </c>
      <c r="D14" s="152">
        <f t="shared" si="0"/>
        <v>76.92307692307693</v>
      </c>
      <c r="E14" s="153">
        <v>4</v>
      </c>
      <c r="F14" s="152">
        <f t="shared" si="3"/>
        <v>15.384615384615385</v>
      </c>
      <c r="G14" s="154">
        <v>2</v>
      </c>
      <c r="H14" s="155">
        <f t="shared" si="2"/>
        <v>7.6923076923076925</v>
      </c>
      <c r="I14" s="156"/>
    </row>
    <row r="15" spans="1:9" s="140" customFormat="1" ht="29.25" customHeight="1">
      <c r="A15" s="149" t="s">
        <v>97</v>
      </c>
      <c r="B15" s="159">
        <f t="shared" si="1"/>
        <v>14</v>
      </c>
      <c r="C15" s="160">
        <v>11</v>
      </c>
      <c r="D15" s="161">
        <f t="shared" si="0"/>
        <v>78.57142857142857</v>
      </c>
      <c r="E15" s="162">
        <v>3</v>
      </c>
      <c r="F15" s="161">
        <f t="shared" si="3"/>
        <v>21.428571428571427</v>
      </c>
      <c r="G15" s="163" t="s">
        <v>90</v>
      </c>
      <c r="H15" s="164" t="s">
        <v>90</v>
      </c>
      <c r="I15" s="156"/>
    </row>
    <row r="16" spans="1:9" s="140" customFormat="1" ht="29.25" customHeight="1">
      <c r="A16" s="165" t="s">
        <v>98</v>
      </c>
      <c r="B16" s="150">
        <f t="shared" si="1"/>
        <v>276</v>
      </c>
      <c r="C16" s="151">
        <f>SUM(C7:C15)</f>
        <v>211</v>
      </c>
      <c r="D16" s="152">
        <v>77</v>
      </c>
      <c r="E16" s="153">
        <f>SUM(E7:E15)</f>
        <v>48</v>
      </c>
      <c r="F16" s="152">
        <f t="shared" si="3"/>
        <v>17.391304347826086</v>
      </c>
      <c r="G16" s="153">
        <f>SUM(G7:G15)</f>
        <v>17</v>
      </c>
      <c r="H16" s="166">
        <f t="shared" si="2"/>
        <v>6.159420289855073</v>
      </c>
      <c r="I16" s="156"/>
    </row>
    <row r="17" spans="1:9" s="140" customFormat="1" ht="29.25" customHeight="1">
      <c r="A17" s="167" t="s">
        <v>99</v>
      </c>
      <c r="B17" s="150">
        <f t="shared" si="1"/>
        <v>13</v>
      </c>
      <c r="C17" s="151">
        <v>8</v>
      </c>
      <c r="D17" s="152">
        <f t="shared" si="0"/>
        <v>61.53846153846154</v>
      </c>
      <c r="E17" s="153">
        <v>5</v>
      </c>
      <c r="F17" s="152">
        <f t="shared" si="3"/>
        <v>38.46153846153847</v>
      </c>
      <c r="G17" s="157" t="s">
        <v>90</v>
      </c>
      <c r="H17" s="164" t="s">
        <v>90</v>
      </c>
      <c r="I17" s="156"/>
    </row>
    <row r="18" spans="1:9" s="140" customFormat="1" ht="29.25" customHeight="1">
      <c r="A18" s="167" t="s">
        <v>100</v>
      </c>
      <c r="B18" s="168">
        <f t="shared" si="1"/>
        <v>289</v>
      </c>
      <c r="C18" s="169">
        <f>SUM(C16+C17)</f>
        <v>219</v>
      </c>
      <c r="D18" s="170">
        <f t="shared" si="0"/>
        <v>75.77854671280276</v>
      </c>
      <c r="E18" s="171">
        <f>SUM(E16+E17)</f>
        <v>53</v>
      </c>
      <c r="F18" s="170">
        <f t="shared" si="3"/>
        <v>18.33910034602076</v>
      </c>
      <c r="G18" s="171">
        <f>SUM(G16:G17)</f>
        <v>17</v>
      </c>
      <c r="H18" s="172">
        <f t="shared" si="2"/>
        <v>5.88235294117647</v>
      </c>
      <c r="I18" s="156"/>
    </row>
    <row r="19" ht="21.75" customHeight="1"/>
    <row r="20" ht="15" customHeight="1">
      <c r="A20" s="135" t="s">
        <v>305</v>
      </c>
    </row>
    <row r="21" ht="16.5" customHeight="1"/>
    <row r="22" spans="1:8" s="140" customFormat="1" ht="18" customHeight="1">
      <c r="A22" s="1171" t="s">
        <v>52</v>
      </c>
      <c r="B22" s="1171" t="s">
        <v>11</v>
      </c>
      <c r="C22" s="137" t="s">
        <v>82</v>
      </c>
      <c r="D22" s="138"/>
      <c r="E22" s="138"/>
      <c r="F22" s="138"/>
      <c r="G22" s="138"/>
      <c r="H22" s="139"/>
    </row>
    <row r="23" spans="1:8" s="140" customFormat="1" ht="16.5" customHeight="1">
      <c r="A23" s="1176"/>
      <c r="B23" s="1172"/>
      <c r="C23" s="1168" t="s">
        <v>83</v>
      </c>
      <c r="D23" s="1174"/>
      <c r="E23" s="141" t="s">
        <v>84</v>
      </c>
      <c r="F23" s="138"/>
      <c r="G23" s="138"/>
      <c r="H23" s="139"/>
    </row>
    <row r="24" spans="1:8" s="140" customFormat="1" ht="16.5" customHeight="1">
      <c r="A24" s="1176"/>
      <c r="B24" s="1172"/>
      <c r="C24" s="1170"/>
      <c r="D24" s="1175"/>
      <c r="E24" s="143" t="s">
        <v>85</v>
      </c>
      <c r="F24" s="144"/>
      <c r="G24" s="143" t="s">
        <v>86</v>
      </c>
      <c r="H24" s="144"/>
    </row>
    <row r="25" spans="1:8" s="140" customFormat="1" ht="16.5" customHeight="1">
      <c r="A25" s="1177"/>
      <c r="B25" s="1173"/>
      <c r="C25" s="145" t="s">
        <v>87</v>
      </c>
      <c r="D25" s="142" t="s">
        <v>14</v>
      </c>
      <c r="E25" s="146" t="s">
        <v>87</v>
      </c>
      <c r="F25" s="147" t="s">
        <v>14</v>
      </c>
      <c r="G25" s="173" t="s">
        <v>87</v>
      </c>
      <c r="H25" s="142" t="s">
        <v>14</v>
      </c>
    </row>
    <row r="26" spans="1:9" s="140" customFormat="1" ht="30" customHeight="1">
      <c r="A26" s="149" t="s">
        <v>101</v>
      </c>
      <c r="B26" s="150">
        <f aca="true" t="shared" si="4" ref="B26:B31">SUM(C26,E26,G26)</f>
        <v>87</v>
      </c>
      <c r="C26" s="151">
        <v>72</v>
      </c>
      <c r="D26" s="152">
        <f aca="true" t="shared" si="5" ref="D26:D31">(C26/B26)*100</f>
        <v>82.75862068965517</v>
      </c>
      <c r="E26" s="153">
        <v>11</v>
      </c>
      <c r="F26" s="152">
        <f>(E26/D26)*100</f>
        <v>13.291666666666666</v>
      </c>
      <c r="G26" s="174">
        <v>4</v>
      </c>
      <c r="H26" s="155">
        <v>4</v>
      </c>
      <c r="I26" s="156"/>
    </row>
    <row r="27" spans="1:9" s="140" customFormat="1" ht="30" customHeight="1">
      <c r="A27" s="149" t="s">
        <v>102</v>
      </c>
      <c r="B27" s="150">
        <f t="shared" si="4"/>
        <v>77</v>
      </c>
      <c r="C27" s="151">
        <v>57</v>
      </c>
      <c r="D27" s="152">
        <f t="shared" si="5"/>
        <v>74.02597402597402</v>
      </c>
      <c r="E27" s="153">
        <v>17</v>
      </c>
      <c r="F27" s="152">
        <v>22</v>
      </c>
      <c r="G27" s="174">
        <v>3</v>
      </c>
      <c r="H27" s="155">
        <f>G27/B27*100</f>
        <v>3.896103896103896</v>
      </c>
      <c r="I27" s="156"/>
    </row>
    <row r="28" spans="1:9" s="140" customFormat="1" ht="30" customHeight="1">
      <c r="A28" s="149" t="s">
        <v>103</v>
      </c>
      <c r="B28" s="150">
        <f t="shared" si="4"/>
        <v>65</v>
      </c>
      <c r="C28" s="151">
        <v>48</v>
      </c>
      <c r="D28" s="152">
        <f t="shared" si="5"/>
        <v>73.84615384615385</v>
      </c>
      <c r="E28" s="153">
        <v>12</v>
      </c>
      <c r="F28" s="152">
        <f>(E28/B28)*100</f>
        <v>18.461538461538463</v>
      </c>
      <c r="G28" s="174">
        <v>5</v>
      </c>
      <c r="H28" s="155">
        <f>G28/B28*100</f>
        <v>7.6923076923076925</v>
      </c>
      <c r="I28" s="156"/>
    </row>
    <row r="29" spans="1:9" s="140" customFormat="1" ht="30" customHeight="1">
      <c r="A29" s="149" t="s">
        <v>104</v>
      </c>
      <c r="B29" s="150">
        <f t="shared" si="4"/>
        <v>47</v>
      </c>
      <c r="C29" s="151">
        <v>34</v>
      </c>
      <c r="D29" s="152">
        <f t="shared" si="5"/>
        <v>72.3404255319149</v>
      </c>
      <c r="E29" s="153">
        <v>8</v>
      </c>
      <c r="F29" s="152">
        <f>(E29/B29)*100</f>
        <v>17.02127659574468</v>
      </c>
      <c r="G29" s="174">
        <v>5</v>
      </c>
      <c r="H29" s="155">
        <f>(G29/B29)*100</f>
        <v>10.638297872340425</v>
      </c>
      <c r="I29" s="156"/>
    </row>
    <row r="30" spans="1:9" s="140" customFormat="1" ht="30" customHeight="1">
      <c r="A30" s="149" t="s">
        <v>57</v>
      </c>
      <c r="B30" s="150">
        <f t="shared" si="4"/>
        <v>13</v>
      </c>
      <c r="C30" s="151">
        <v>8</v>
      </c>
      <c r="D30" s="152">
        <f t="shared" si="5"/>
        <v>61.53846153846154</v>
      </c>
      <c r="E30" s="153">
        <v>5</v>
      </c>
      <c r="F30" s="152">
        <f>(E30/B30)*100</f>
        <v>38.46153846153847</v>
      </c>
      <c r="G30" s="163" t="s">
        <v>90</v>
      </c>
      <c r="H30" s="164" t="s">
        <v>90</v>
      </c>
      <c r="I30" s="156"/>
    </row>
    <row r="31" spans="1:9" s="140" customFormat="1" ht="24" customHeight="1">
      <c r="A31" s="175" t="s">
        <v>105</v>
      </c>
      <c r="B31" s="168">
        <f t="shared" si="4"/>
        <v>289</v>
      </c>
      <c r="C31" s="169">
        <f>SUM(C26:C30)</f>
        <v>219</v>
      </c>
      <c r="D31" s="170">
        <f t="shared" si="5"/>
        <v>75.77854671280276</v>
      </c>
      <c r="E31" s="171">
        <f>SUM(E26:E30)</f>
        <v>53</v>
      </c>
      <c r="F31" s="170">
        <f>E31/B31*100</f>
        <v>18.33910034602076</v>
      </c>
      <c r="G31" s="176">
        <f>SUM(G26:G30)</f>
        <v>17</v>
      </c>
      <c r="H31" s="177">
        <f>G31/B31*100</f>
        <v>5.88235294117647</v>
      </c>
      <c r="I31" s="156"/>
    </row>
    <row r="32" ht="17.25" customHeight="1">
      <c r="A32" s="136" t="s">
        <v>106</v>
      </c>
    </row>
  </sheetData>
  <mergeCells count="6">
    <mergeCell ref="A3:A6"/>
    <mergeCell ref="B3:B6"/>
    <mergeCell ref="C4:D5"/>
    <mergeCell ref="B22:B25"/>
    <mergeCell ref="C23:D24"/>
    <mergeCell ref="A22:A25"/>
  </mergeCells>
  <printOptions/>
  <pageMargins left="0.77" right="0.37" top="0.7" bottom="0.34" header="0.38" footer="0.25"/>
  <pageSetup horizontalDpi="600" verticalDpi="600" orientation="portrait" paperSize="9" r:id="rId1"/>
  <headerFooter alignWithMargins="0">
    <oddHeader>&amp;C&amp;"Times New Roman,Regular"- 10 -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2"/>
  <sheetViews>
    <sheetView workbookViewId="0" topLeftCell="C1">
      <selection activeCell="A27" sqref="A27"/>
    </sheetView>
  </sheetViews>
  <sheetFormatPr defaultColWidth="9.140625" defaultRowHeight="12.75"/>
  <cols>
    <col min="1" max="1" width="32.00390625" style="182" customWidth="1"/>
    <col min="2" max="2" width="9.140625" style="183" customWidth="1"/>
    <col min="3" max="3" width="8.00390625" style="183" customWidth="1"/>
    <col min="4" max="4" width="8.140625" style="183" customWidth="1"/>
    <col min="5" max="5" width="8.00390625" style="183" customWidth="1"/>
    <col min="6" max="6" width="8.421875" style="183" customWidth="1"/>
    <col min="7" max="9" width="8.28125" style="183" customWidth="1"/>
    <col min="10" max="10" width="8.00390625" style="182" customWidth="1"/>
    <col min="11" max="13" width="7.140625" style="181" customWidth="1"/>
    <col min="14" max="14" width="8.28125" style="184" customWidth="1"/>
    <col min="15" max="39" width="9.140625" style="181" customWidth="1"/>
    <col min="40" max="16384" width="9.140625" style="182" customWidth="1"/>
  </cols>
  <sheetData>
    <row r="1" spans="1:39" s="178" customFormat="1" ht="21" customHeight="1">
      <c r="A1" s="178" t="s">
        <v>306</v>
      </c>
      <c r="B1" s="179"/>
      <c r="C1" s="179"/>
      <c r="D1" s="179"/>
      <c r="E1" s="179"/>
      <c r="F1" s="179"/>
      <c r="G1" s="179"/>
      <c r="H1" s="179"/>
      <c r="I1" s="179"/>
      <c r="K1" s="180"/>
      <c r="L1" s="180"/>
      <c r="M1" s="180"/>
      <c r="N1" s="181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</row>
    <row r="2" ht="7.5" customHeight="1"/>
    <row r="3" spans="1:39" s="189" customFormat="1" ht="14.25" customHeight="1">
      <c r="A3" s="1178" t="s">
        <v>35</v>
      </c>
      <c r="B3" s="1181" t="s">
        <v>107</v>
      </c>
      <c r="C3" s="1182"/>
      <c r="D3" s="1183"/>
      <c r="E3" s="1181" t="s">
        <v>108</v>
      </c>
      <c r="F3" s="1182"/>
      <c r="G3" s="1183"/>
      <c r="H3" s="1187" t="s">
        <v>109</v>
      </c>
      <c r="I3" s="1188"/>
      <c r="J3" s="1188"/>
      <c r="K3" s="1188"/>
      <c r="L3" s="1188"/>
      <c r="M3" s="1189"/>
      <c r="N3" s="187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</row>
    <row r="4" spans="1:39" s="189" customFormat="1" ht="15" customHeight="1">
      <c r="A4" s="1179"/>
      <c r="B4" s="1184"/>
      <c r="C4" s="1185"/>
      <c r="D4" s="1186"/>
      <c r="E4" s="1184"/>
      <c r="F4" s="1185"/>
      <c r="G4" s="1186"/>
      <c r="H4" s="1187" t="s">
        <v>113</v>
      </c>
      <c r="I4" s="1188"/>
      <c r="J4" s="1189"/>
      <c r="K4" s="1187" t="s">
        <v>110</v>
      </c>
      <c r="L4" s="1188"/>
      <c r="M4" s="1189"/>
      <c r="N4" s="187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</row>
    <row r="5" spans="1:39" s="189" customFormat="1" ht="14.25" customHeight="1">
      <c r="A5" s="1180"/>
      <c r="B5" s="185" t="s">
        <v>11</v>
      </c>
      <c r="C5" s="190" t="s">
        <v>71</v>
      </c>
      <c r="D5" s="191" t="s">
        <v>72</v>
      </c>
      <c r="E5" s="185" t="s">
        <v>11</v>
      </c>
      <c r="F5" s="190" t="s">
        <v>71</v>
      </c>
      <c r="G5" s="186" t="s">
        <v>72</v>
      </c>
      <c r="H5" s="185" t="s">
        <v>11</v>
      </c>
      <c r="I5" s="190" t="s">
        <v>71</v>
      </c>
      <c r="J5" s="186" t="s">
        <v>72</v>
      </c>
      <c r="K5" s="185" t="s">
        <v>11</v>
      </c>
      <c r="L5" s="190" t="s">
        <v>71</v>
      </c>
      <c r="M5" s="186" t="s">
        <v>72</v>
      </c>
      <c r="N5" s="187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</row>
    <row r="6" spans="1:39" s="189" customFormat="1" ht="18.75" customHeight="1">
      <c r="A6" s="192" t="s">
        <v>88</v>
      </c>
      <c r="B6" s="193">
        <f>SUM(E6,H6,K6)</f>
        <v>16716</v>
      </c>
      <c r="C6" s="194">
        <f>SUM(F6,I6,L6)</f>
        <v>8443</v>
      </c>
      <c r="D6" s="195">
        <f>SUM(G6,J6,M6)</f>
        <v>8273</v>
      </c>
      <c r="E6" s="193">
        <f>F6+G6</f>
        <v>10735</v>
      </c>
      <c r="F6" s="196">
        <v>5432</v>
      </c>
      <c r="G6" s="195">
        <v>5303</v>
      </c>
      <c r="H6" s="193">
        <f>I6+J6</f>
        <v>5472</v>
      </c>
      <c r="I6" s="196">
        <v>2760</v>
      </c>
      <c r="J6" s="197">
        <v>2712</v>
      </c>
      <c r="K6" s="198">
        <f aca="true" t="shared" si="0" ref="K6:K17">L6+M6</f>
        <v>509</v>
      </c>
      <c r="L6" s="196">
        <v>251</v>
      </c>
      <c r="M6" s="199">
        <v>258</v>
      </c>
      <c r="N6" s="187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</row>
    <row r="7" spans="1:39" s="189" customFormat="1" ht="18.75" customHeight="1">
      <c r="A7" s="192" t="s">
        <v>89</v>
      </c>
      <c r="B7" s="193">
        <f aca="true" t="shared" si="1" ref="B7:B14">SUM(E7,H7,K7)</f>
        <v>10366</v>
      </c>
      <c r="C7" s="196">
        <f aca="true" t="shared" si="2" ref="C7:C14">SUM(F7,I7,L7)</f>
        <v>5293</v>
      </c>
      <c r="D7" s="195">
        <f aca="true" t="shared" si="3" ref="D7:D14">SUM(G7,J7,M7)</f>
        <v>5073</v>
      </c>
      <c r="E7" s="193">
        <f aca="true" t="shared" si="4" ref="E7:E17">F7+G7</f>
        <v>9698</v>
      </c>
      <c r="F7" s="196">
        <v>4911</v>
      </c>
      <c r="G7" s="195">
        <v>4787</v>
      </c>
      <c r="H7" s="200" t="s">
        <v>58</v>
      </c>
      <c r="I7" s="201" t="s">
        <v>58</v>
      </c>
      <c r="J7" s="201" t="s">
        <v>58</v>
      </c>
      <c r="K7" s="193">
        <f t="shared" si="0"/>
        <v>668</v>
      </c>
      <c r="L7" s="196">
        <v>382</v>
      </c>
      <c r="M7" s="197">
        <v>286</v>
      </c>
      <c r="N7" s="187"/>
      <c r="O7" s="188"/>
      <c r="P7" s="188"/>
      <c r="Q7" s="202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</row>
    <row r="8" spans="1:39" s="189" customFormat="1" ht="18.75" customHeight="1">
      <c r="A8" s="192" t="s">
        <v>91</v>
      </c>
      <c r="B8" s="193">
        <f t="shared" si="1"/>
        <v>10610</v>
      </c>
      <c r="C8" s="196">
        <f t="shared" si="2"/>
        <v>5455</v>
      </c>
      <c r="D8" s="195">
        <f t="shared" si="3"/>
        <v>5155</v>
      </c>
      <c r="E8" s="193">
        <f t="shared" si="4"/>
        <v>8983</v>
      </c>
      <c r="F8" s="196">
        <v>4647</v>
      </c>
      <c r="G8" s="195">
        <v>4336</v>
      </c>
      <c r="H8" s="193">
        <f aca="true" t="shared" si="5" ref="H8:H17">I8+J8</f>
        <v>1005</v>
      </c>
      <c r="I8" s="196">
        <v>500</v>
      </c>
      <c r="J8" s="197">
        <v>505</v>
      </c>
      <c r="K8" s="198">
        <f t="shared" si="0"/>
        <v>622</v>
      </c>
      <c r="L8" s="196">
        <v>308</v>
      </c>
      <c r="M8" s="199">
        <v>314</v>
      </c>
      <c r="N8" s="187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</row>
    <row r="9" spans="1:39" s="189" customFormat="1" ht="18.75" customHeight="1">
      <c r="A9" s="192" t="s">
        <v>92</v>
      </c>
      <c r="B9" s="193">
        <f t="shared" si="1"/>
        <v>14040</v>
      </c>
      <c r="C9" s="196">
        <f t="shared" si="2"/>
        <v>7180</v>
      </c>
      <c r="D9" s="195">
        <f t="shared" si="3"/>
        <v>6860</v>
      </c>
      <c r="E9" s="193">
        <f t="shared" si="4"/>
        <v>12045</v>
      </c>
      <c r="F9" s="196">
        <v>6173</v>
      </c>
      <c r="G9" s="195">
        <v>5872</v>
      </c>
      <c r="H9" s="193">
        <f t="shared" si="5"/>
        <v>1995</v>
      </c>
      <c r="I9" s="196">
        <v>1007</v>
      </c>
      <c r="J9" s="197">
        <v>988</v>
      </c>
      <c r="K9" s="200" t="s">
        <v>58</v>
      </c>
      <c r="L9" s="201" t="s">
        <v>58</v>
      </c>
      <c r="M9" s="203" t="s">
        <v>58</v>
      </c>
      <c r="N9" s="187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</row>
    <row r="10" spans="1:39" s="189" customFormat="1" ht="18.75" customHeight="1">
      <c r="A10" s="192" t="s">
        <v>93</v>
      </c>
      <c r="B10" s="193">
        <f t="shared" si="1"/>
        <v>10781</v>
      </c>
      <c r="C10" s="196">
        <f t="shared" si="2"/>
        <v>5470</v>
      </c>
      <c r="D10" s="195">
        <f t="shared" si="3"/>
        <v>5311</v>
      </c>
      <c r="E10" s="193">
        <f t="shared" si="4"/>
        <v>8843</v>
      </c>
      <c r="F10" s="196">
        <v>4495</v>
      </c>
      <c r="G10" s="195">
        <v>4348</v>
      </c>
      <c r="H10" s="193">
        <f t="shared" si="5"/>
        <v>1938</v>
      </c>
      <c r="I10" s="196">
        <v>975</v>
      </c>
      <c r="J10" s="197">
        <v>963</v>
      </c>
      <c r="K10" s="200" t="s">
        <v>58</v>
      </c>
      <c r="L10" s="201" t="s">
        <v>58</v>
      </c>
      <c r="M10" s="203" t="s">
        <v>58</v>
      </c>
      <c r="N10" s="187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</row>
    <row r="11" spans="1:39" s="189" customFormat="1" ht="18.75" customHeight="1">
      <c r="A11" s="192" t="s">
        <v>94</v>
      </c>
      <c r="B11" s="193">
        <f t="shared" si="1"/>
        <v>6215</v>
      </c>
      <c r="C11" s="196">
        <f t="shared" si="2"/>
        <v>3193</v>
      </c>
      <c r="D11" s="195">
        <f t="shared" si="3"/>
        <v>3022</v>
      </c>
      <c r="E11" s="193">
        <f t="shared" si="4"/>
        <v>5540</v>
      </c>
      <c r="F11" s="196">
        <v>2858</v>
      </c>
      <c r="G11" s="195">
        <v>2682</v>
      </c>
      <c r="H11" s="193">
        <f t="shared" si="5"/>
        <v>675</v>
      </c>
      <c r="I11" s="196">
        <v>335</v>
      </c>
      <c r="J11" s="197">
        <v>340</v>
      </c>
      <c r="K11" s="200" t="s">
        <v>58</v>
      </c>
      <c r="L11" s="201" t="s">
        <v>58</v>
      </c>
      <c r="M11" s="203" t="s">
        <v>58</v>
      </c>
      <c r="N11" s="187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1:39" s="189" customFormat="1" ht="18.75" customHeight="1">
      <c r="A12" s="192" t="s">
        <v>95</v>
      </c>
      <c r="B12" s="193">
        <f t="shared" si="1"/>
        <v>33824</v>
      </c>
      <c r="C12" s="196">
        <f t="shared" si="2"/>
        <v>17056</v>
      </c>
      <c r="D12" s="195">
        <f t="shared" si="3"/>
        <v>16768</v>
      </c>
      <c r="E12" s="193">
        <f t="shared" si="4"/>
        <v>20273</v>
      </c>
      <c r="F12" s="196">
        <v>10301</v>
      </c>
      <c r="G12" s="195">
        <v>9972</v>
      </c>
      <c r="H12" s="193">
        <f t="shared" si="5"/>
        <v>9715</v>
      </c>
      <c r="I12" s="196">
        <v>4894</v>
      </c>
      <c r="J12" s="197">
        <v>4821</v>
      </c>
      <c r="K12" s="193">
        <f t="shared" si="0"/>
        <v>3836</v>
      </c>
      <c r="L12" s="196">
        <v>1861</v>
      </c>
      <c r="M12" s="197">
        <v>1975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</row>
    <row r="13" spans="1:39" s="189" customFormat="1" ht="18.75" customHeight="1">
      <c r="A13" s="192" t="s">
        <v>96</v>
      </c>
      <c r="B13" s="193">
        <f t="shared" si="1"/>
        <v>7702</v>
      </c>
      <c r="C13" s="196">
        <f t="shared" si="2"/>
        <v>3926</v>
      </c>
      <c r="D13" s="195">
        <f t="shared" si="3"/>
        <v>3776</v>
      </c>
      <c r="E13" s="193">
        <f t="shared" si="4"/>
        <v>5833</v>
      </c>
      <c r="F13" s="196">
        <v>3004</v>
      </c>
      <c r="G13" s="195">
        <v>2829</v>
      </c>
      <c r="H13" s="193">
        <f t="shared" si="5"/>
        <v>1039</v>
      </c>
      <c r="I13" s="196">
        <v>481</v>
      </c>
      <c r="J13" s="197">
        <v>558</v>
      </c>
      <c r="K13" s="204">
        <f t="shared" si="0"/>
        <v>830</v>
      </c>
      <c r="L13" s="196">
        <v>441</v>
      </c>
      <c r="M13" s="199">
        <v>389</v>
      </c>
      <c r="N13" s="187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</row>
    <row r="14" spans="1:39" s="189" customFormat="1" ht="18.75" customHeight="1">
      <c r="A14" s="192" t="s">
        <v>97</v>
      </c>
      <c r="B14" s="193">
        <f t="shared" si="1"/>
        <v>4150</v>
      </c>
      <c r="C14" s="196">
        <f t="shared" si="2"/>
        <v>2121</v>
      </c>
      <c r="D14" s="195">
        <f t="shared" si="3"/>
        <v>2029</v>
      </c>
      <c r="E14" s="193">
        <f t="shared" si="4"/>
        <v>3378</v>
      </c>
      <c r="F14" s="196">
        <v>1740</v>
      </c>
      <c r="G14" s="195">
        <v>1638</v>
      </c>
      <c r="H14" s="193">
        <f t="shared" si="5"/>
        <v>619</v>
      </c>
      <c r="I14" s="196">
        <v>305</v>
      </c>
      <c r="J14" s="197">
        <v>314</v>
      </c>
      <c r="K14" s="205">
        <f t="shared" si="0"/>
        <v>153</v>
      </c>
      <c r="L14" s="206">
        <v>76</v>
      </c>
      <c r="M14" s="207">
        <v>77</v>
      </c>
      <c r="N14" s="187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</row>
    <row r="15" spans="1:39" s="189" customFormat="1" ht="20.25" customHeight="1">
      <c r="A15" s="208" t="s">
        <v>98</v>
      </c>
      <c r="B15" s="209">
        <f>E15+H15+K15</f>
        <v>114404</v>
      </c>
      <c r="C15" s="194">
        <f>F15+I15+L15</f>
        <v>58137</v>
      </c>
      <c r="D15" s="210">
        <f>G15+J15+M15</f>
        <v>56267</v>
      </c>
      <c r="E15" s="209">
        <f t="shared" si="4"/>
        <v>85328</v>
      </c>
      <c r="F15" s="194">
        <f>SUM(F6:F14)</f>
        <v>43561</v>
      </c>
      <c r="G15" s="210">
        <f>SUM(G6:G14)</f>
        <v>41767</v>
      </c>
      <c r="H15" s="209">
        <f t="shared" si="5"/>
        <v>22458</v>
      </c>
      <c r="I15" s="194">
        <f>SUM(I6:I14)</f>
        <v>11257</v>
      </c>
      <c r="J15" s="211">
        <f>SUM(J6:J14)</f>
        <v>11201</v>
      </c>
      <c r="K15" s="209">
        <f t="shared" si="0"/>
        <v>6618</v>
      </c>
      <c r="L15" s="194">
        <f>SUM(L6:L14)</f>
        <v>3319</v>
      </c>
      <c r="M15" s="211">
        <f>SUM(M6:M14)</f>
        <v>3299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</row>
    <row r="16" spans="1:39" s="189" customFormat="1" ht="20.25" customHeight="1">
      <c r="A16" s="192" t="s">
        <v>99</v>
      </c>
      <c r="B16" s="212">
        <f>SUM(E16,H16,K16)</f>
        <v>4906</v>
      </c>
      <c r="C16" s="213">
        <f>SUM(F16,I16,L16)</f>
        <v>2504</v>
      </c>
      <c r="D16" s="214">
        <f>SUM(G16,J16,M16)</f>
        <v>2402</v>
      </c>
      <c r="E16" s="215">
        <f t="shared" si="4"/>
        <v>2824</v>
      </c>
      <c r="F16" s="216">
        <v>1460</v>
      </c>
      <c r="G16" s="217">
        <v>1364</v>
      </c>
      <c r="H16" s="212">
        <f t="shared" si="5"/>
        <v>2082</v>
      </c>
      <c r="I16" s="213">
        <v>1044</v>
      </c>
      <c r="J16" s="218">
        <v>1038</v>
      </c>
      <c r="K16" s="200" t="s">
        <v>58</v>
      </c>
      <c r="L16" s="201" t="s">
        <v>58</v>
      </c>
      <c r="M16" s="203" t="s">
        <v>58</v>
      </c>
      <c r="N16" s="187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</row>
    <row r="17" spans="1:39" s="189" customFormat="1" ht="20.25" customHeight="1">
      <c r="A17" s="219" t="s">
        <v>100</v>
      </c>
      <c r="B17" s="220">
        <f>E17+H17+K17</f>
        <v>119310</v>
      </c>
      <c r="C17" s="221">
        <f>F17+I17+L17</f>
        <v>60641</v>
      </c>
      <c r="D17" s="222">
        <f>G17+J17+M17</f>
        <v>58669</v>
      </c>
      <c r="E17" s="220">
        <f t="shared" si="4"/>
        <v>88152</v>
      </c>
      <c r="F17" s="221">
        <f>SUM(F15:F16)</f>
        <v>45021</v>
      </c>
      <c r="G17" s="223">
        <f>SUM(G15:G16)</f>
        <v>43131</v>
      </c>
      <c r="H17" s="220">
        <f t="shared" si="5"/>
        <v>24540</v>
      </c>
      <c r="I17" s="221">
        <f>SUM(I15:I16)</f>
        <v>12301</v>
      </c>
      <c r="J17" s="222">
        <f>SUM(J15:J16)</f>
        <v>12239</v>
      </c>
      <c r="K17" s="220">
        <f t="shared" si="0"/>
        <v>6618</v>
      </c>
      <c r="L17" s="221">
        <f>SUM(L15:L16)</f>
        <v>3319</v>
      </c>
      <c r="M17" s="222">
        <f>SUM(M15:M16)</f>
        <v>3299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</row>
    <row r="18" spans="2:39" s="189" customFormat="1" ht="15" customHeight="1">
      <c r="B18" s="183"/>
      <c r="C18" s="183"/>
      <c r="D18" s="183"/>
      <c r="E18" s="210"/>
      <c r="F18" s="210"/>
      <c r="G18" s="210"/>
      <c r="H18" s="210"/>
      <c r="I18" s="210"/>
      <c r="J18" s="210"/>
      <c r="K18" s="224"/>
      <c r="L18" s="224"/>
      <c r="M18" s="224"/>
      <c r="N18" s="187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</row>
    <row r="19" spans="1:39" s="178" customFormat="1" ht="21" customHeight="1">
      <c r="A19" s="178" t="s">
        <v>307</v>
      </c>
      <c r="B19" s="179"/>
      <c r="C19" s="179"/>
      <c r="D19" s="179"/>
      <c r="E19" s="179"/>
      <c r="F19" s="179"/>
      <c r="G19" s="179"/>
      <c r="H19" s="179"/>
      <c r="I19" s="179"/>
      <c r="K19" s="180"/>
      <c r="L19" s="180"/>
      <c r="M19" s="180"/>
      <c r="N19" s="187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</row>
    <row r="20" spans="2:39" s="189" customFormat="1" ht="8.25" customHeight="1">
      <c r="B20" s="183"/>
      <c r="C20" s="183"/>
      <c r="D20" s="183"/>
      <c r="E20" s="214"/>
      <c r="F20" s="195"/>
      <c r="G20" s="195"/>
      <c r="H20" s="195"/>
      <c r="I20" s="195"/>
      <c r="J20" s="195"/>
      <c r="K20" s="224"/>
      <c r="L20" s="224"/>
      <c r="M20" s="224"/>
      <c r="N20" s="187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</row>
    <row r="21" spans="1:39" s="189" customFormat="1" ht="14.25" customHeight="1">
      <c r="A21" s="1190" t="s">
        <v>52</v>
      </c>
      <c r="B21" s="1193" t="s">
        <v>107</v>
      </c>
      <c r="C21" s="1194"/>
      <c r="D21" s="1195"/>
      <c r="E21" s="1181" t="s">
        <v>108</v>
      </c>
      <c r="F21" s="1182"/>
      <c r="G21" s="1183"/>
      <c r="H21" s="1199" t="s">
        <v>111</v>
      </c>
      <c r="I21" s="1200"/>
      <c r="J21" s="1200"/>
      <c r="K21" s="1200"/>
      <c r="L21" s="1200"/>
      <c r="M21" s="1201"/>
      <c r="N21" s="187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</row>
    <row r="22" spans="1:39" s="189" customFormat="1" ht="15.75" customHeight="1">
      <c r="A22" s="1191"/>
      <c r="B22" s="1196"/>
      <c r="C22" s="1197"/>
      <c r="D22" s="1198"/>
      <c r="E22" s="1184"/>
      <c r="F22" s="1185"/>
      <c r="G22" s="1186"/>
      <c r="H22" s="1187" t="s">
        <v>113</v>
      </c>
      <c r="I22" s="1188"/>
      <c r="J22" s="1189"/>
      <c r="K22" s="1187" t="s">
        <v>110</v>
      </c>
      <c r="L22" s="1188"/>
      <c r="M22" s="1189"/>
      <c r="N22" s="187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</row>
    <row r="23" spans="1:39" s="189" customFormat="1" ht="14.25" customHeight="1">
      <c r="A23" s="1192"/>
      <c r="B23" s="225" t="s">
        <v>11</v>
      </c>
      <c r="C23" s="227" t="s">
        <v>71</v>
      </c>
      <c r="D23" s="228" t="s">
        <v>72</v>
      </c>
      <c r="E23" s="225" t="s">
        <v>11</v>
      </c>
      <c r="F23" s="227" t="s">
        <v>71</v>
      </c>
      <c r="G23" s="226" t="s">
        <v>72</v>
      </c>
      <c r="H23" s="225" t="s">
        <v>11</v>
      </c>
      <c r="I23" s="227" t="s">
        <v>71</v>
      </c>
      <c r="J23" s="226" t="s">
        <v>72</v>
      </c>
      <c r="K23" s="225" t="s">
        <v>11</v>
      </c>
      <c r="L23" s="227" t="s">
        <v>71</v>
      </c>
      <c r="M23" s="226" t="s">
        <v>72</v>
      </c>
      <c r="N23" s="187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</row>
    <row r="24" spans="1:39" s="189" customFormat="1" ht="19.5" customHeight="1">
      <c r="A24" s="192" t="s">
        <v>53</v>
      </c>
      <c r="B24" s="193">
        <f aca="true" t="shared" si="6" ref="B24:B29">SUM(E24,H24,K24)</f>
        <v>38574</v>
      </c>
      <c r="C24" s="196">
        <f aca="true" t="shared" si="7" ref="C24:C29">SUM(F24,I24,L24)</f>
        <v>19629</v>
      </c>
      <c r="D24" s="195">
        <f aca="true" t="shared" si="8" ref="D24:D29">SUM(G24,J24,M24)</f>
        <v>18945</v>
      </c>
      <c r="E24" s="193">
        <f aca="true" t="shared" si="9" ref="E24:E29">F24+G24</f>
        <v>30298</v>
      </c>
      <c r="F24" s="196">
        <v>15428</v>
      </c>
      <c r="G24" s="195">
        <v>14870</v>
      </c>
      <c r="H24" s="193">
        <f aca="true" t="shared" si="10" ref="H24:H29">I24+J24</f>
        <v>6477</v>
      </c>
      <c r="I24" s="196">
        <v>3260</v>
      </c>
      <c r="J24" s="197">
        <v>3217</v>
      </c>
      <c r="K24" s="193">
        <f aca="true" t="shared" si="11" ref="K24:K29">L24+M24</f>
        <v>1799</v>
      </c>
      <c r="L24" s="196">
        <v>941</v>
      </c>
      <c r="M24" s="197">
        <v>858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</row>
    <row r="25" spans="1:39" s="189" customFormat="1" ht="19.5" customHeight="1">
      <c r="A25" s="192" t="s">
        <v>54</v>
      </c>
      <c r="B25" s="193">
        <f t="shared" si="6"/>
        <v>29322</v>
      </c>
      <c r="C25" s="196">
        <f t="shared" si="7"/>
        <v>14968</v>
      </c>
      <c r="D25" s="195">
        <f t="shared" si="8"/>
        <v>14354</v>
      </c>
      <c r="E25" s="193">
        <f t="shared" si="9"/>
        <v>21247</v>
      </c>
      <c r="F25" s="196">
        <v>10913</v>
      </c>
      <c r="G25" s="195">
        <v>10334</v>
      </c>
      <c r="H25" s="193">
        <f t="shared" si="10"/>
        <v>7084</v>
      </c>
      <c r="I25" s="196">
        <v>3521</v>
      </c>
      <c r="J25" s="197">
        <v>3563</v>
      </c>
      <c r="K25" s="193">
        <f t="shared" si="11"/>
        <v>991</v>
      </c>
      <c r="L25" s="196">
        <v>534</v>
      </c>
      <c r="M25" s="197">
        <v>457</v>
      </c>
      <c r="N25" s="187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</row>
    <row r="26" spans="1:39" s="189" customFormat="1" ht="19.5" customHeight="1">
      <c r="A26" s="192" t="s">
        <v>55</v>
      </c>
      <c r="B26" s="193">
        <f t="shared" si="6"/>
        <v>25454</v>
      </c>
      <c r="C26" s="196">
        <f t="shared" si="7"/>
        <v>12924</v>
      </c>
      <c r="D26" s="195">
        <f t="shared" si="8"/>
        <v>12530</v>
      </c>
      <c r="E26" s="193">
        <f t="shared" si="9"/>
        <v>18130</v>
      </c>
      <c r="F26" s="196">
        <v>9270</v>
      </c>
      <c r="G26" s="195">
        <v>8860</v>
      </c>
      <c r="H26" s="193">
        <f t="shared" si="10"/>
        <v>5151</v>
      </c>
      <c r="I26" s="196">
        <v>2587</v>
      </c>
      <c r="J26" s="197">
        <v>2564</v>
      </c>
      <c r="K26" s="193">
        <f t="shared" si="11"/>
        <v>2173</v>
      </c>
      <c r="L26" s="196">
        <v>1067</v>
      </c>
      <c r="M26" s="197">
        <v>1106</v>
      </c>
      <c r="N26" s="187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</row>
    <row r="27" spans="1:39" s="189" customFormat="1" ht="19.5" customHeight="1">
      <c r="A27" s="192" t="s">
        <v>79</v>
      </c>
      <c r="B27" s="193">
        <f t="shared" si="6"/>
        <v>21054</v>
      </c>
      <c r="C27" s="196">
        <f t="shared" si="7"/>
        <v>10616</v>
      </c>
      <c r="D27" s="195">
        <f t="shared" si="8"/>
        <v>10438</v>
      </c>
      <c r="E27" s="193">
        <f t="shared" si="9"/>
        <v>15653</v>
      </c>
      <c r="F27" s="196">
        <v>7950</v>
      </c>
      <c r="G27" s="195">
        <v>7703</v>
      </c>
      <c r="H27" s="193">
        <f t="shared" si="10"/>
        <v>3746</v>
      </c>
      <c r="I27" s="196">
        <v>1889</v>
      </c>
      <c r="J27" s="197">
        <v>1857</v>
      </c>
      <c r="K27" s="193">
        <f t="shared" si="11"/>
        <v>1655</v>
      </c>
      <c r="L27" s="196">
        <v>777</v>
      </c>
      <c r="M27" s="197">
        <v>878</v>
      </c>
      <c r="N27" s="187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</row>
    <row r="28" spans="1:39" s="189" customFormat="1" ht="19.5" customHeight="1">
      <c r="A28" s="192" t="s">
        <v>57</v>
      </c>
      <c r="B28" s="193">
        <f t="shared" si="6"/>
        <v>4906</v>
      </c>
      <c r="C28" s="196">
        <f t="shared" si="7"/>
        <v>2504</v>
      </c>
      <c r="D28" s="195">
        <f t="shared" si="8"/>
        <v>2402</v>
      </c>
      <c r="E28" s="215">
        <f t="shared" si="9"/>
        <v>2824</v>
      </c>
      <c r="F28" s="216">
        <v>1460</v>
      </c>
      <c r="G28" s="217">
        <v>1364</v>
      </c>
      <c r="H28" s="193">
        <f t="shared" si="10"/>
        <v>2082</v>
      </c>
      <c r="I28" s="196">
        <v>1044</v>
      </c>
      <c r="J28" s="197">
        <v>1038</v>
      </c>
      <c r="K28" s="200" t="s">
        <v>58</v>
      </c>
      <c r="L28" s="201" t="s">
        <v>58</v>
      </c>
      <c r="M28" s="203" t="s">
        <v>58</v>
      </c>
      <c r="N28" s="187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</row>
    <row r="29" spans="1:39" s="189" customFormat="1" ht="19.5" customHeight="1">
      <c r="A29" s="219" t="s">
        <v>80</v>
      </c>
      <c r="B29" s="220">
        <f t="shared" si="6"/>
        <v>119310</v>
      </c>
      <c r="C29" s="221">
        <f t="shared" si="7"/>
        <v>60641</v>
      </c>
      <c r="D29" s="223">
        <f t="shared" si="8"/>
        <v>58669</v>
      </c>
      <c r="E29" s="220">
        <f t="shared" si="9"/>
        <v>88152</v>
      </c>
      <c r="F29" s="221">
        <f>SUM(F24:F28)</f>
        <v>45021</v>
      </c>
      <c r="G29" s="223">
        <f>SUM(G24:G28)</f>
        <v>43131</v>
      </c>
      <c r="H29" s="220">
        <f t="shared" si="10"/>
        <v>24540</v>
      </c>
      <c r="I29" s="221">
        <f>SUM(I24:I28)</f>
        <v>12301</v>
      </c>
      <c r="J29" s="222">
        <f>SUM(J24:J28)</f>
        <v>12239</v>
      </c>
      <c r="K29" s="220">
        <f t="shared" si="11"/>
        <v>6618</v>
      </c>
      <c r="L29" s="221">
        <f>SUM(L24:L28)</f>
        <v>3319</v>
      </c>
      <c r="M29" s="222">
        <f>SUM(M24:M28)</f>
        <v>3299</v>
      </c>
      <c r="N29" s="187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</row>
    <row r="30" ht="5.25" customHeight="1">
      <c r="A30" s="229"/>
    </row>
    <row r="31" spans="1:14" s="230" customFormat="1" ht="18" customHeight="1">
      <c r="A31" s="230" t="s">
        <v>112</v>
      </c>
      <c r="N31" s="184"/>
    </row>
    <row r="32" spans="1:14" s="234" customFormat="1" ht="12.75" customHeight="1">
      <c r="A32" s="231"/>
      <c r="B32" s="232"/>
      <c r="C32" s="232"/>
      <c r="D32" s="232"/>
      <c r="E32" s="232"/>
      <c r="F32" s="232"/>
      <c r="G32" s="232"/>
      <c r="H32" s="232"/>
      <c r="I32" s="232"/>
      <c r="J32" s="233"/>
      <c r="N32" s="184"/>
    </row>
  </sheetData>
  <mergeCells count="12">
    <mergeCell ref="A21:A23"/>
    <mergeCell ref="B21:D22"/>
    <mergeCell ref="E21:G22"/>
    <mergeCell ref="H21:M21"/>
    <mergeCell ref="H22:J22"/>
    <mergeCell ref="K22:M22"/>
    <mergeCell ref="A3:A5"/>
    <mergeCell ref="B3:D4"/>
    <mergeCell ref="E3:G4"/>
    <mergeCell ref="H3:M3"/>
    <mergeCell ref="H4:J4"/>
    <mergeCell ref="K4:M4"/>
  </mergeCells>
  <printOptions/>
  <pageMargins left="0.2" right="0.25" top="0.84" bottom="0.1" header="0.5" footer="0.2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3" sqref="A23"/>
    </sheetView>
  </sheetViews>
  <sheetFormatPr defaultColWidth="9.140625" defaultRowHeight="12.75"/>
  <cols>
    <col min="1" max="1" width="30.00390625" style="236" customWidth="1"/>
    <col min="2" max="7" width="7.00390625" style="236" customWidth="1"/>
    <col min="8" max="8" width="10.140625" style="236" customWidth="1"/>
    <col min="9" max="9" width="8.140625" style="236" customWidth="1"/>
    <col min="10" max="10" width="4.8515625" style="236" customWidth="1"/>
    <col min="11" max="16384" width="8.8515625" style="236" customWidth="1"/>
  </cols>
  <sheetData>
    <row r="1" ht="21.75" customHeight="1">
      <c r="A1" s="235" t="s">
        <v>308</v>
      </c>
    </row>
    <row r="2" spans="1:9" ht="16.5" customHeight="1">
      <c r="A2" s="237"/>
      <c r="B2" s="238"/>
      <c r="C2" s="238"/>
      <c r="D2" s="238"/>
      <c r="E2" s="238"/>
      <c r="F2" s="238"/>
      <c r="G2" s="238"/>
      <c r="H2" s="238"/>
      <c r="I2" s="238"/>
    </row>
    <row r="3" spans="1:9" s="242" customFormat="1" ht="18" customHeight="1">
      <c r="A3" s="1202" t="s">
        <v>35</v>
      </c>
      <c r="B3" s="239" t="s">
        <v>114</v>
      </c>
      <c r="C3" s="240"/>
      <c r="D3" s="241"/>
      <c r="E3" s="240"/>
      <c r="F3" s="241"/>
      <c r="G3" s="240"/>
      <c r="H3" s="240"/>
      <c r="I3" s="1204" t="s">
        <v>115</v>
      </c>
    </row>
    <row r="4" spans="1:9" s="242" customFormat="1" ht="45" customHeight="1">
      <c r="A4" s="1203"/>
      <c r="B4" s="243" t="s">
        <v>116</v>
      </c>
      <c r="C4" s="243" t="s">
        <v>117</v>
      </c>
      <c r="D4" s="243" t="s">
        <v>118</v>
      </c>
      <c r="E4" s="243" t="s">
        <v>119</v>
      </c>
      <c r="F4" s="243" t="s">
        <v>120</v>
      </c>
      <c r="G4" s="243" t="s">
        <v>121</v>
      </c>
      <c r="H4" s="244" t="s">
        <v>122</v>
      </c>
      <c r="I4" s="1205"/>
    </row>
    <row r="5" spans="1:9" s="242" customFormat="1" ht="30.75" customHeight="1">
      <c r="A5" s="245" t="s">
        <v>88</v>
      </c>
      <c r="B5" s="246">
        <v>2566</v>
      </c>
      <c r="C5" s="246">
        <v>2782</v>
      </c>
      <c r="D5" s="246">
        <v>2701</v>
      </c>
      <c r="E5" s="246">
        <v>2562</v>
      </c>
      <c r="F5" s="246">
        <v>2657</v>
      </c>
      <c r="G5" s="246">
        <v>2678</v>
      </c>
      <c r="H5" s="247">
        <v>770</v>
      </c>
      <c r="I5" s="248">
        <f aca="true" t="shared" si="0" ref="I5:I16">SUM(B5:H5)</f>
        <v>16716</v>
      </c>
    </row>
    <row r="6" spans="1:9" s="242" customFormat="1" ht="30.75" customHeight="1">
      <c r="A6" s="249" t="s">
        <v>89</v>
      </c>
      <c r="B6" s="250">
        <v>1630</v>
      </c>
      <c r="C6" s="250">
        <v>1675</v>
      </c>
      <c r="D6" s="250">
        <v>1678</v>
      </c>
      <c r="E6" s="250">
        <v>1671</v>
      </c>
      <c r="F6" s="250">
        <v>1588</v>
      </c>
      <c r="G6" s="250">
        <v>1668</v>
      </c>
      <c r="H6" s="251">
        <v>456</v>
      </c>
      <c r="I6" s="252">
        <f t="shared" si="0"/>
        <v>10366</v>
      </c>
    </row>
    <row r="7" spans="1:9" s="242" customFormat="1" ht="30.75" customHeight="1">
      <c r="A7" s="249" t="s">
        <v>91</v>
      </c>
      <c r="B7" s="250">
        <v>1608</v>
      </c>
      <c r="C7" s="250">
        <v>1676</v>
      </c>
      <c r="D7" s="250">
        <v>1787</v>
      </c>
      <c r="E7" s="250">
        <v>1660</v>
      </c>
      <c r="F7" s="250">
        <v>1751</v>
      </c>
      <c r="G7" s="250">
        <v>1768</v>
      </c>
      <c r="H7" s="251">
        <v>360</v>
      </c>
      <c r="I7" s="252">
        <f t="shared" si="0"/>
        <v>10610</v>
      </c>
    </row>
    <row r="8" spans="1:9" s="242" customFormat="1" ht="30.75" customHeight="1">
      <c r="A8" s="249" t="s">
        <v>92</v>
      </c>
      <c r="B8" s="250">
        <v>2280</v>
      </c>
      <c r="C8" s="250">
        <v>2345</v>
      </c>
      <c r="D8" s="250">
        <v>2295</v>
      </c>
      <c r="E8" s="250">
        <v>2148</v>
      </c>
      <c r="F8" s="250">
        <v>2194</v>
      </c>
      <c r="G8" s="250">
        <v>2225</v>
      </c>
      <c r="H8" s="251">
        <v>553</v>
      </c>
      <c r="I8" s="252">
        <f t="shared" si="0"/>
        <v>14040</v>
      </c>
    </row>
    <row r="9" spans="1:9" s="242" customFormat="1" ht="30.75" customHeight="1">
      <c r="A9" s="249" t="s">
        <v>93</v>
      </c>
      <c r="B9" s="250">
        <v>1654</v>
      </c>
      <c r="C9" s="250">
        <v>1747</v>
      </c>
      <c r="D9" s="250">
        <v>1813</v>
      </c>
      <c r="E9" s="250">
        <v>1606</v>
      </c>
      <c r="F9" s="250">
        <v>1803</v>
      </c>
      <c r="G9" s="250">
        <v>1776</v>
      </c>
      <c r="H9" s="251">
        <v>382</v>
      </c>
      <c r="I9" s="252">
        <f t="shared" si="0"/>
        <v>10781</v>
      </c>
    </row>
    <row r="10" spans="1:9" s="242" customFormat="1" ht="30.75" customHeight="1">
      <c r="A10" s="249" t="s">
        <v>94</v>
      </c>
      <c r="B10" s="250">
        <v>991</v>
      </c>
      <c r="C10" s="250">
        <v>1003</v>
      </c>
      <c r="D10" s="250">
        <v>991</v>
      </c>
      <c r="E10" s="250">
        <v>935</v>
      </c>
      <c r="F10" s="250">
        <v>1002</v>
      </c>
      <c r="G10" s="250">
        <v>1027</v>
      </c>
      <c r="H10" s="251">
        <v>266</v>
      </c>
      <c r="I10" s="252">
        <f t="shared" si="0"/>
        <v>6215</v>
      </c>
    </row>
    <row r="11" spans="1:9" s="242" customFormat="1" ht="30.75" customHeight="1">
      <c r="A11" s="249" t="s">
        <v>95</v>
      </c>
      <c r="B11" s="250">
        <v>5404</v>
      </c>
      <c r="C11" s="250">
        <v>5412</v>
      </c>
      <c r="D11" s="250">
        <v>5508</v>
      </c>
      <c r="E11" s="250">
        <v>5451</v>
      </c>
      <c r="F11" s="250">
        <v>5443</v>
      </c>
      <c r="G11" s="250">
        <v>5735</v>
      </c>
      <c r="H11" s="251">
        <v>871</v>
      </c>
      <c r="I11" s="252">
        <f t="shared" si="0"/>
        <v>33824</v>
      </c>
    </row>
    <row r="12" spans="1:9" s="242" customFormat="1" ht="30.75" customHeight="1">
      <c r="A12" s="249" t="s">
        <v>96</v>
      </c>
      <c r="B12" s="250">
        <v>1185</v>
      </c>
      <c r="C12" s="250">
        <v>1315</v>
      </c>
      <c r="D12" s="250">
        <v>1293</v>
      </c>
      <c r="E12" s="250">
        <v>1178</v>
      </c>
      <c r="F12" s="250">
        <v>1271</v>
      </c>
      <c r="G12" s="250">
        <v>1221</v>
      </c>
      <c r="H12" s="251">
        <v>239</v>
      </c>
      <c r="I12" s="252">
        <f t="shared" si="0"/>
        <v>7702</v>
      </c>
    </row>
    <row r="13" spans="1:9" s="242" customFormat="1" ht="30.75" customHeight="1">
      <c r="A13" s="249" t="s">
        <v>97</v>
      </c>
      <c r="B13" s="250">
        <v>685</v>
      </c>
      <c r="C13" s="250">
        <v>681</v>
      </c>
      <c r="D13" s="250">
        <v>659</v>
      </c>
      <c r="E13" s="250">
        <v>608</v>
      </c>
      <c r="F13" s="250">
        <v>600</v>
      </c>
      <c r="G13" s="250">
        <v>637</v>
      </c>
      <c r="H13" s="251">
        <v>280</v>
      </c>
      <c r="I13" s="252">
        <f t="shared" si="0"/>
        <v>4150</v>
      </c>
    </row>
    <row r="14" spans="1:9" s="242" customFormat="1" ht="30.75" customHeight="1">
      <c r="A14" s="245" t="s">
        <v>98</v>
      </c>
      <c r="B14" s="246">
        <f>SUM(B5:B13)</f>
        <v>18003</v>
      </c>
      <c r="C14" s="246">
        <f aca="true" t="shared" si="1" ref="C14:I14">SUM(C5:C13)</f>
        <v>18636</v>
      </c>
      <c r="D14" s="246">
        <f t="shared" si="1"/>
        <v>18725</v>
      </c>
      <c r="E14" s="246">
        <f t="shared" si="1"/>
        <v>17819</v>
      </c>
      <c r="F14" s="246">
        <f t="shared" si="1"/>
        <v>18309</v>
      </c>
      <c r="G14" s="246">
        <f t="shared" si="1"/>
        <v>18735</v>
      </c>
      <c r="H14" s="253">
        <f t="shared" si="1"/>
        <v>4177</v>
      </c>
      <c r="I14" s="248">
        <f t="shared" si="1"/>
        <v>114404</v>
      </c>
    </row>
    <row r="15" spans="1:9" s="242" customFormat="1" ht="30.75" customHeight="1">
      <c r="A15" s="249" t="s">
        <v>99</v>
      </c>
      <c r="B15" s="250">
        <v>828</v>
      </c>
      <c r="C15" s="250">
        <v>832</v>
      </c>
      <c r="D15" s="250">
        <v>823</v>
      </c>
      <c r="E15" s="250">
        <v>703</v>
      </c>
      <c r="F15" s="250">
        <v>735</v>
      </c>
      <c r="G15" s="250">
        <v>721</v>
      </c>
      <c r="H15" s="251">
        <v>264</v>
      </c>
      <c r="I15" s="252">
        <f t="shared" si="0"/>
        <v>4906</v>
      </c>
    </row>
    <row r="16" spans="1:9" s="242" customFormat="1" ht="30.75" customHeight="1">
      <c r="A16" s="254" t="s">
        <v>123</v>
      </c>
      <c r="B16" s="255">
        <f>SUM(B14:B15)</f>
        <v>18831</v>
      </c>
      <c r="C16" s="255">
        <f aca="true" t="shared" si="2" ref="C16:H16">SUM(C14:C15)</f>
        <v>19468</v>
      </c>
      <c r="D16" s="255">
        <f t="shared" si="2"/>
        <v>19548</v>
      </c>
      <c r="E16" s="255">
        <f t="shared" si="2"/>
        <v>18522</v>
      </c>
      <c r="F16" s="255">
        <f t="shared" si="2"/>
        <v>19044</v>
      </c>
      <c r="G16" s="255">
        <f>SUM(G14:G15)</f>
        <v>19456</v>
      </c>
      <c r="H16" s="256">
        <f t="shared" si="2"/>
        <v>4441</v>
      </c>
      <c r="I16" s="257">
        <f t="shared" si="0"/>
        <v>119310</v>
      </c>
    </row>
    <row r="17" spans="1:9" s="242" customFormat="1" ht="9.75" customHeight="1">
      <c r="A17" s="258"/>
      <c r="B17" s="259"/>
      <c r="C17" s="259"/>
      <c r="D17" s="259"/>
      <c r="E17" s="259"/>
      <c r="F17" s="259"/>
      <c r="G17" s="259"/>
      <c r="H17" s="260"/>
      <c r="I17" s="259"/>
    </row>
    <row r="18" spans="1:9" s="242" customFormat="1" ht="20.25" customHeight="1">
      <c r="A18" s="261" t="s">
        <v>309</v>
      </c>
      <c r="B18" s="259"/>
      <c r="C18" s="259"/>
      <c r="D18" s="259"/>
      <c r="E18" s="259"/>
      <c r="F18" s="259"/>
      <c r="G18" s="259"/>
      <c r="H18" s="260"/>
      <c r="I18" s="259"/>
    </row>
    <row r="19" spans="1:18" s="242" customFormat="1" ht="10.5" customHeight="1">
      <c r="A19" s="262"/>
      <c r="B19" s="259"/>
      <c r="C19" s="259"/>
      <c r="D19" s="259"/>
      <c r="E19" s="259"/>
      <c r="F19" s="259"/>
      <c r="G19" s="259"/>
      <c r="H19" s="260"/>
      <c r="I19" s="259"/>
      <c r="K19" s="236"/>
      <c r="L19" s="236"/>
      <c r="M19" s="236"/>
      <c r="N19" s="236"/>
      <c r="O19" s="236"/>
      <c r="P19" s="236"/>
      <c r="Q19" s="236"/>
      <c r="R19" s="236"/>
    </row>
    <row r="20" spans="1:18" s="242" customFormat="1" ht="18" customHeight="1">
      <c r="A20" s="1202" t="s">
        <v>52</v>
      </c>
      <c r="B20" s="263" t="s">
        <v>114</v>
      </c>
      <c r="C20" s="264"/>
      <c r="D20" s="263"/>
      <c r="E20" s="264"/>
      <c r="F20" s="263"/>
      <c r="G20" s="263"/>
      <c r="H20" s="265"/>
      <c r="I20" s="1204" t="s">
        <v>115</v>
      </c>
      <c r="K20" s="236"/>
      <c r="L20" s="236"/>
      <c r="M20" s="236"/>
      <c r="N20" s="236"/>
      <c r="O20" s="236"/>
      <c r="P20" s="236"/>
      <c r="Q20" s="236"/>
      <c r="R20" s="236"/>
    </row>
    <row r="21" spans="1:18" s="242" customFormat="1" ht="44.25" customHeight="1">
      <c r="A21" s="1203"/>
      <c r="B21" s="243" t="s">
        <v>116</v>
      </c>
      <c r="C21" s="243" t="s">
        <v>117</v>
      </c>
      <c r="D21" s="243" t="s">
        <v>118</v>
      </c>
      <c r="E21" s="243" t="s">
        <v>119</v>
      </c>
      <c r="F21" s="243" t="s">
        <v>120</v>
      </c>
      <c r="G21" s="241" t="s">
        <v>121</v>
      </c>
      <c r="H21" s="244" t="s">
        <v>122</v>
      </c>
      <c r="I21" s="1205"/>
      <c r="K21" s="236"/>
      <c r="L21" s="236"/>
      <c r="M21" s="236"/>
      <c r="N21" s="236"/>
      <c r="O21" s="236"/>
      <c r="P21" s="236"/>
      <c r="Q21" s="236"/>
      <c r="R21" s="236"/>
    </row>
    <row r="22" spans="1:18" s="242" customFormat="1" ht="31.5" customHeight="1">
      <c r="A22" s="245" t="s">
        <v>339</v>
      </c>
      <c r="B22" s="246">
        <v>5933</v>
      </c>
      <c r="C22" s="246">
        <v>6259</v>
      </c>
      <c r="D22" s="246">
        <v>6293</v>
      </c>
      <c r="E22" s="246">
        <v>6038</v>
      </c>
      <c r="F22" s="246">
        <v>6145</v>
      </c>
      <c r="G22" s="266">
        <v>6262</v>
      </c>
      <c r="H22" s="247">
        <v>1644</v>
      </c>
      <c r="I22" s="248">
        <f>SUM(B22:H22)</f>
        <v>38574</v>
      </c>
      <c r="K22" s="236"/>
      <c r="L22" s="236"/>
      <c r="M22" s="236"/>
      <c r="N22" s="236"/>
      <c r="O22" s="236"/>
      <c r="P22" s="236"/>
      <c r="Q22" s="236"/>
      <c r="R22" s="236"/>
    </row>
    <row r="23" spans="1:18" s="242" customFormat="1" ht="31.5" customHeight="1">
      <c r="A23" s="249" t="s">
        <v>124</v>
      </c>
      <c r="B23" s="250">
        <v>4656</v>
      </c>
      <c r="C23" s="250">
        <v>4846</v>
      </c>
      <c r="D23" s="250">
        <v>4860</v>
      </c>
      <c r="E23" s="250">
        <v>4533</v>
      </c>
      <c r="F23" s="250">
        <v>4677</v>
      </c>
      <c r="G23" s="259">
        <v>4701</v>
      </c>
      <c r="H23" s="251">
        <v>1049</v>
      </c>
      <c r="I23" s="252">
        <f>SUM(B23:H23)</f>
        <v>29322</v>
      </c>
      <c r="K23" s="236"/>
      <c r="L23" s="236"/>
      <c r="M23" s="236"/>
      <c r="N23" s="236"/>
      <c r="O23" s="236"/>
      <c r="P23" s="236"/>
      <c r="Q23" s="236"/>
      <c r="R23" s="236"/>
    </row>
    <row r="24" spans="1:18" s="242" customFormat="1" ht="31.5" customHeight="1">
      <c r="A24" s="249" t="s">
        <v>125</v>
      </c>
      <c r="B24" s="250">
        <v>4030</v>
      </c>
      <c r="C24" s="250">
        <v>4151</v>
      </c>
      <c r="D24" s="250">
        <v>4183</v>
      </c>
      <c r="E24" s="250">
        <v>3932</v>
      </c>
      <c r="F24" s="250">
        <v>4136</v>
      </c>
      <c r="G24" s="259">
        <v>4176</v>
      </c>
      <c r="H24" s="251">
        <v>846</v>
      </c>
      <c r="I24" s="252">
        <f>SUM(B24:H24)</f>
        <v>25454</v>
      </c>
      <c r="K24" s="236"/>
      <c r="L24" s="236"/>
      <c r="M24" s="236"/>
      <c r="N24" s="236"/>
      <c r="O24" s="236"/>
      <c r="P24" s="236"/>
      <c r="Q24" s="236"/>
      <c r="R24" s="236"/>
    </row>
    <row r="25" spans="1:18" s="242" customFormat="1" ht="31.5" customHeight="1">
      <c r="A25" s="249" t="s">
        <v>126</v>
      </c>
      <c r="B25" s="250">
        <v>3384</v>
      </c>
      <c r="C25" s="250">
        <v>3380</v>
      </c>
      <c r="D25" s="250">
        <v>3389</v>
      </c>
      <c r="E25" s="250">
        <v>3316</v>
      </c>
      <c r="F25" s="250">
        <v>3351</v>
      </c>
      <c r="G25" s="259">
        <v>3596</v>
      </c>
      <c r="H25" s="251">
        <v>638</v>
      </c>
      <c r="I25" s="252">
        <f>SUM(B25:H25)</f>
        <v>21054</v>
      </c>
      <c r="K25" s="236"/>
      <c r="L25" s="236"/>
      <c r="M25" s="236"/>
      <c r="N25" s="236"/>
      <c r="O25" s="236"/>
      <c r="P25" s="236"/>
      <c r="Q25" s="236"/>
      <c r="R25" s="236"/>
    </row>
    <row r="26" spans="1:18" s="242" customFormat="1" ht="31.5" customHeight="1">
      <c r="A26" s="249" t="s">
        <v>127</v>
      </c>
      <c r="B26" s="250">
        <v>828</v>
      </c>
      <c r="C26" s="250">
        <v>832</v>
      </c>
      <c r="D26" s="250">
        <v>823</v>
      </c>
      <c r="E26" s="250">
        <v>703</v>
      </c>
      <c r="F26" s="250">
        <v>735</v>
      </c>
      <c r="G26" s="259">
        <v>721</v>
      </c>
      <c r="H26" s="251">
        <v>264</v>
      </c>
      <c r="I26" s="252">
        <f>SUM(B26:H26)</f>
        <v>4906</v>
      </c>
      <c r="K26" s="236"/>
      <c r="L26" s="236"/>
      <c r="M26" s="236"/>
      <c r="N26" s="236"/>
      <c r="O26" s="236"/>
      <c r="P26" s="236"/>
      <c r="Q26" s="236"/>
      <c r="R26" s="236"/>
    </row>
    <row r="27" spans="1:18" s="242" customFormat="1" ht="31.5" customHeight="1">
      <c r="A27" s="254" t="s">
        <v>128</v>
      </c>
      <c r="B27" s="255">
        <f aca="true" t="shared" si="3" ref="B27:I27">SUM(B22:B26)</f>
        <v>18831</v>
      </c>
      <c r="C27" s="255">
        <f t="shared" si="3"/>
        <v>19468</v>
      </c>
      <c r="D27" s="255">
        <f t="shared" si="3"/>
        <v>19548</v>
      </c>
      <c r="E27" s="255">
        <f t="shared" si="3"/>
        <v>18522</v>
      </c>
      <c r="F27" s="255">
        <f t="shared" si="3"/>
        <v>19044</v>
      </c>
      <c r="G27" s="267">
        <f t="shared" si="3"/>
        <v>19456</v>
      </c>
      <c r="H27" s="256">
        <f t="shared" si="3"/>
        <v>4441</v>
      </c>
      <c r="I27" s="257">
        <f t="shared" si="3"/>
        <v>119310</v>
      </c>
      <c r="K27" s="236"/>
      <c r="L27" s="236"/>
      <c r="M27" s="236"/>
      <c r="N27" s="236"/>
      <c r="O27" s="236"/>
      <c r="P27" s="236"/>
      <c r="Q27" s="236"/>
      <c r="R27" s="236"/>
    </row>
    <row r="28" spans="1:18" s="242" customFormat="1" ht="18.75" customHeight="1">
      <c r="A28" s="268" t="s">
        <v>129</v>
      </c>
      <c r="K28" s="236"/>
      <c r="L28" s="236"/>
      <c r="M28" s="236"/>
      <c r="N28" s="236"/>
      <c r="O28" s="236"/>
      <c r="P28" s="236"/>
      <c r="Q28" s="236"/>
      <c r="R28" s="236"/>
    </row>
  </sheetData>
  <mergeCells count="4">
    <mergeCell ref="A3:A4"/>
    <mergeCell ref="A20:A21"/>
    <mergeCell ref="I20:I21"/>
    <mergeCell ref="I3:I4"/>
  </mergeCells>
  <printOptions/>
  <pageMargins left="0.59" right="0.27" top="0.75" bottom="0.3" header="0.5" footer="0"/>
  <pageSetup horizontalDpi="300" verticalDpi="300" orientation="portrait" paperSize="9" r:id="rId1"/>
  <headerFooter alignWithMargins="0">
    <oddHeader>&amp;C&amp;"Times New Roman,Regular"- 12 -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2" sqref="B2"/>
    </sheetView>
  </sheetViews>
  <sheetFormatPr defaultColWidth="9.140625" defaultRowHeight="12.75"/>
  <cols>
    <col min="1" max="1" width="1.7109375" style="270" customWidth="1"/>
    <col min="2" max="2" width="2.7109375" style="270" customWidth="1"/>
    <col min="3" max="3" width="10.7109375" style="270" customWidth="1"/>
    <col min="4" max="4" width="8.57421875" style="270" customWidth="1"/>
    <col min="5" max="6" width="8.421875" style="270" customWidth="1"/>
    <col min="7" max="7" width="8.57421875" style="270" customWidth="1"/>
    <col min="8" max="9" width="8.421875" style="270" customWidth="1"/>
    <col min="10" max="10" width="8.57421875" style="270" customWidth="1"/>
    <col min="11" max="11" width="8.421875" style="270" customWidth="1"/>
    <col min="12" max="12" width="8.28125" style="270" customWidth="1"/>
    <col min="13" max="16384" width="9.140625" style="270" customWidth="1"/>
  </cols>
  <sheetData>
    <row r="1" ht="18" customHeight="1">
      <c r="A1" s="269" t="s">
        <v>310</v>
      </c>
    </row>
    <row r="2" ht="12.75" customHeight="1"/>
    <row r="3" spans="1:12" s="271" customFormat="1" ht="18.75" customHeight="1">
      <c r="A3" s="1209" t="s">
        <v>130</v>
      </c>
      <c r="B3" s="1210"/>
      <c r="C3" s="1211"/>
      <c r="D3" s="1206">
        <v>2005</v>
      </c>
      <c r="E3" s="1207"/>
      <c r="F3" s="1208"/>
      <c r="G3" s="1206">
        <v>2006</v>
      </c>
      <c r="H3" s="1207"/>
      <c r="I3" s="1208"/>
      <c r="J3" s="1206">
        <v>2007</v>
      </c>
      <c r="K3" s="1207"/>
      <c r="L3" s="1208"/>
    </row>
    <row r="4" spans="1:12" s="271" customFormat="1" ht="19.5" customHeight="1">
      <c r="A4" s="1212"/>
      <c r="B4" s="1213"/>
      <c r="C4" s="1214"/>
      <c r="D4" s="272" t="s">
        <v>11</v>
      </c>
      <c r="E4" s="273" t="s">
        <v>71</v>
      </c>
      <c r="F4" s="274" t="s">
        <v>72</v>
      </c>
      <c r="G4" s="272" t="s">
        <v>11</v>
      </c>
      <c r="H4" s="273" t="s">
        <v>71</v>
      </c>
      <c r="I4" s="274" t="s">
        <v>72</v>
      </c>
      <c r="J4" s="272" t="s">
        <v>11</v>
      </c>
      <c r="K4" s="273" t="s">
        <v>71</v>
      </c>
      <c r="L4" s="274" t="s">
        <v>72</v>
      </c>
    </row>
    <row r="5" spans="1:12" s="271" customFormat="1" ht="21.75" customHeight="1">
      <c r="A5" s="275" t="s">
        <v>78</v>
      </c>
      <c r="B5" s="276"/>
      <c r="C5" s="276"/>
      <c r="D5" s="277"/>
      <c r="E5" s="277"/>
      <c r="F5" s="277"/>
      <c r="I5" s="277"/>
      <c r="J5" s="277"/>
      <c r="L5" s="278"/>
    </row>
    <row r="6" spans="1:12" s="285" customFormat="1" ht="25.5" customHeight="1">
      <c r="A6" s="279" t="s">
        <v>131</v>
      </c>
      <c r="B6" s="280" t="s">
        <v>116</v>
      </c>
      <c r="C6" s="281"/>
      <c r="D6" s="282">
        <f aca="true" t="shared" si="0" ref="D6:D12">E6+F6</f>
        <v>19525</v>
      </c>
      <c r="E6" s="283">
        <v>9928</v>
      </c>
      <c r="F6" s="284">
        <v>9597</v>
      </c>
      <c r="G6" s="282">
        <f aca="true" t="shared" si="1" ref="G6:G12">H6+I6</f>
        <v>19437</v>
      </c>
      <c r="H6" s="283">
        <v>9861</v>
      </c>
      <c r="I6" s="284">
        <v>9576</v>
      </c>
      <c r="J6" s="282">
        <f aca="true" t="shared" si="2" ref="J6:J12">K6+L6</f>
        <v>18831</v>
      </c>
      <c r="K6" s="283">
        <f>K15+K24</f>
        <v>9465</v>
      </c>
      <c r="L6" s="284">
        <f aca="true" t="shared" si="3" ref="L6:L12">L15+L24</f>
        <v>9366</v>
      </c>
    </row>
    <row r="7" spans="1:12" s="285" customFormat="1" ht="25.5" customHeight="1">
      <c r="A7" s="286"/>
      <c r="B7" s="287" t="s">
        <v>117</v>
      </c>
      <c r="C7" s="288"/>
      <c r="D7" s="289">
        <f t="shared" si="0"/>
        <v>18578</v>
      </c>
      <c r="E7" s="290">
        <v>9420</v>
      </c>
      <c r="F7" s="291">
        <v>9158</v>
      </c>
      <c r="G7" s="289">
        <f t="shared" si="1"/>
        <v>19623</v>
      </c>
      <c r="H7" s="290">
        <v>9937</v>
      </c>
      <c r="I7" s="291">
        <v>9686</v>
      </c>
      <c r="J7" s="289">
        <f t="shared" si="2"/>
        <v>19468</v>
      </c>
      <c r="K7" s="290">
        <f aca="true" t="shared" si="4" ref="K7:K12">K16+K25</f>
        <v>9850</v>
      </c>
      <c r="L7" s="291">
        <f t="shared" si="3"/>
        <v>9618</v>
      </c>
    </row>
    <row r="8" spans="1:12" s="285" customFormat="1" ht="25.5" customHeight="1">
      <c r="A8" s="286"/>
      <c r="B8" s="287" t="s">
        <v>118</v>
      </c>
      <c r="C8" s="288"/>
      <c r="D8" s="289">
        <f t="shared" si="0"/>
        <v>19179</v>
      </c>
      <c r="E8" s="290">
        <v>9733</v>
      </c>
      <c r="F8" s="291">
        <v>9446</v>
      </c>
      <c r="G8" s="289">
        <f t="shared" si="1"/>
        <v>18600</v>
      </c>
      <c r="H8" s="290">
        <v>9426</v>
      </c>
      <c r="I8" s="291">
        <v>9174</v>
      </c>
      <c r="J8" s="289">
        <f t="shared" si="2"/>
        <v>19548</v>
      </c>
      <c r="K8" s="290">
        <f t="shared" si="4"/>
        <v>9921</v>
      </c>
      <c r="L8" s="291">
        <f t="shared" si="3"/>
        <v>9627</v>
      </c>
    </row>
    <row r="9" spans="1:12" s="285" customFormat="1" ht="25.5" customHeight="1">
      <c r="A9" s="286"/>
      <c r="B9" s="287" t="s">
        <v>119</v>
      </c>
      <c r="C9" s="288"/>
      <c r="D9" s="289">
        <f t="shared" si="0"/>
        <v>19716</v>
      </c>
      <c r="E9" s="290">
        <v>9863</v>
      </c>
      <c r="F9" s="291">
        <v>9853</v>
      </c>
      <c r="G9" s="289">
        <f t="shared" si="1"/>
        <v>19105</v>
      </c>
      <c r="H9" s="290">
        <v>9648</v>
      </c>
      <c r="I9" s="291">
        <v>9457</v>
      </c>
      <c r="J9" s="289">
        <f t="shared" si="2"/>
        <v>18522</v>
      </c>
      <c r="K9" s="290">
        <f t="shared" si="4"/>
        <v>9402</v>
      </c>
      <c r="L9" s="291">
        <f t="shared" si="3"/>
        <v>9120</v>
      </c>
    </row>
    <row r="10" spans="1:12" s="285" customFormat="1" ht="25.5" customHeight="1">
      <c r="A10" s="286"/>
      <c r="B10" s="287" t="s">
        <v>120</v>
      </c>
      <c r="C10" s="288"/>
      <c r="D10" s="289">
        <f t="shared" si="0"/>
        <v>19798</v>
      </c>
      <c r="E10" s="290">
        <v>9897</v>
      </c>
      <c r="F10" s="291">
        <v>9901</v>
      </c>
      <c r="G10" s="289">
        <f t="shared" si="1"/>
        <v>19683</v>
      </c>
      <c r="H10" s="290">
        <v>9833</v>
      </c>
      <c r="I10" s="291">
        <v>9850</v>
      </c>
      <c r="J10" s="289">
        <f t="shared" si="2"/>
        <v>19044</v>
      </c>
      <c r="K10" s="290">
        <f t="shared" si="4"/>
        <v>9627</v>
      </c>
      <c r="L10" s="291">
        <f t="shared" si="3"/>
        <v>9417</v>
      </c>
    </row>
    <row r="11" spans="1:12" s="285" customFormat="1" ht="25.5" customHeight="1">
      <c r="A11" s="286"/>
      <c r="B11" s="287" t="s">
        <v>121</v>
      </c>
      <c r="C11" s="288"/>
      <c r="D11" s="289">
        <f t="shared" si="0"/>
        <v>20801</v>
      </c>
      <c r="E11" s="290">
        <v>10480</v>
      </c>
      <c r="F11" s="291">
        <v>10321</v>
      </c>
      <c r="G11" s="289">
        <f t="shared" si="1"/>
        <v>19568</v>
      </c>
      <c r="H11" s="290">
        <v>9766</v>
      </c>
      <c r="I11" s="291">
        <v>9802</v>
      </c>
      <c r="J11" s="289">
        <f t="shared" si="2"/>
        <v>19456</v>
      </c>
      <c r="K11" s="290">
        <f t="shared" si="4"/>
        <v>9715</v>
      </c>
      <c r="L11" s="291">
        <f t="shared" si="3"/>
        <v>9741</v>
      </c>
    </row>
    <row r="12" spans="1:12" s="285" customFormat="1" ht="25.5" customHeight="1">
      <c r="A12" s="286"/>
      <c r="B12" s="287" t="s">
        <v>121</v>
      </c>
      <c r="C12" s="292" t="s">
        <v>132</v>
      </c>
      <c r="D12" s="289">
        <f t="shared" si="0"/>
        <v>5965</v>
      </c>
      <c r="E12" s="290">
        <v>3408</v>
      </c>
      <c r="F12" s="291">
        <v>2557</v>
      </c>
      <c r="G12" s="289">
        <f t="shared" si="1"/>
        <v>5371</v>
      </c>
      <c r="H12" s="290">
        <v>3216</v>
      </c>
      <c r="I12" s="291">
        <v>2155</v>
      </c>
      <c r="J12" s="289">
        <f t="shared" si="2"/>
        <v>4441</v>
      </c>
      <c r="K12" s="290">
        <f t="shared" si="4"/>
        <v>2661</v>
      </c>
      <c r="L12" s="291">
        <f t="shared" si="3"/>
        <v>1780</v>
      </c>
    </row>
    <row r="13" spans="1:12" s="285" customFormat="1" ht="25.5" customHeight="1">
      <c r="A13" s="293" t="s">
        <v>11</v>
      </c>
      <c r="B13" s="294"/>
      <c r="C13" s="295"/>
      <c r="D13" s="296">
        <f>SUM(D6:D12)</f>
        <v>123562</v>
      </c>
      <c r="E13" s="297">
        <f>SUM(E6:E12)</f>
        <v>62729</v>
      </c>
      <c r="F13" s="298">
        <f>D13-E13</f>
        <v>60833</v>
      </c>
      <c r="G13" s="296">
        <f aca="true" t="shared" si="5" ref="G13:L13">SUM(G6:G12)</f>
        <v>121387</v>
      </c>
      <c r="H13" s="297">
        <f t="shared" si="5"/>
        <v>61687</v>
      </c>
      <c r="I13" s="298">
        <f t="shared" si="5"/>
        <v>59700</v>
      </c>
      <c r="J13" s="296">
        <f t="shared" si="5"/>
        <v>119310</v>
      </c>
      <c r="K13" s="297">
        <f t="shared" si="5"/>
        <v>60641</v>
      </c>
      <c r="L13" s="298">
        <f t="shared" si="5"/>
        <v>58669</v>
      </c>
    </row>
    <row r="14" spans="1:12" s="285" customFormat="1" ht="22.5" customHeight="1">
      <c r="A14" s="275" t="s">
        <v>76</v>
      </c>
      <c r="B14" s="299"/>
      <c r="C14" s="300"/>
      <c r="D14" s="294"/>
      <c r="E14" s="301"/>
      <c r="F14" s="294"/>
      <c r="G14" s="294"/>
      <c r="H14" s="301"/>
      <c r="I14" s="301"/>
      <c r="J14" s="302"/>
      <c r="L14" s="303"/>
    </row>
    <row r="15" spans="1:12" s="285" customFormat="1" ht="25.5" customHeight="1">
      <c r="A15" s="279" t="s">
        <v>131</v>
      </c>
      <c r="B15" s="280" t="s">
        <v>116</v>
      </c>
      <c r="C15" s="281"/>
      <c r="D15" s="282">
        <f aca="true" t="shared" si="6" ref="D15:D21">E15+F15</f>
        <v>18700</v>
      </c>
      <c r="E15" s="283">
        <v>9509</v>
      </c>
      <c r="F15" s="284">
        <v>9191</v>
      </c>
      <c r="G15" s="282">
        <f aca="true" t="shared" si="7" ref="G15:G21">H15+I15</f>
        <v>18594</v>
      </c>
      <c r="H15" s="283">
        <f>3150+2480+2063+1737</f>
        <v>9430</v>
      </c>
      <c r="I15" s="284">
        <f>3019+2397+2049+1699</f>
        <v>9164</v>
      </c>
      <c r="J15" s="282">
        <f aca="true" t="shared" si="8" ref="J15:J21">K15+L15</f>
        <v>18003</v>
      </c>
      <c r="K15" s="283">
        <v>9036</v>
      </c>
      <c r="L15" s="284">
        <v>8967</v>
      </c>
    </row>
    <row r="16" spans="1:12" s="285" customFormat="1" ht="25.5" customHeight="1">
      <c r="A16" s="286"/>
      <c r="B16" s="287" t="s">
        <v>117</v>
      </c>
      <c r="C16" s="288"/>
      <c r="D16" s="289">
        <f t="shared" si="6"/>
        <v>17862</v>
      </c>
      <c r="E16" s="290">
        <v>9054</v>
      </c>
      <c r="F16" s="291">
        <v>8808</v>
      </c>
      <c r="G16" s="289">
        <f t="shared" si="7"/>
        <v>18796</v>
      </c>
      <c r="H16" s="290">
        <f>3189+2480+2097+1741</f>
        <v>9507</v>
      </c>
      <c r="I16" s="291">
        <f>3111+2404+2089+1685</f>
        <v>9289</v>
      </c>
      <c r="J16" s="289">
        <f t="shared" si="8"/>
        <v>18636</v>
      </c>
      <c r="K16" s="290">
        <v>9427</v>
      </c>
      <c r="L16" s="291">
        <v>9209</v>
      </c>
    </row>
    <row r="17" spans="1:12" s="285" customFormat="1" ht="25.5" customHeight="1">
      <c r="A17" s="286"/>
      <c r="B17" s="287" t="s">
        <v>118</v>
      </c>
      <c r="C17" s="288"/>
      <c r="D17" s="289">
        <f t="shared" si="6"/>
        <v>18445</v>
      </c>
      <c r="E17" s="290">
        <v>9364</v>
      </c>
      <c r="F17" s="291">
        <v>9081</v>
      </c>
      <c r="G17" s="289">
        <f t="shared" si="7"/>
        <v>17888</v>
      </c>
      <c r="H17" s="290">
        <f>3083+2356+2005+1619</f>
        <v>9063</v>
      </c>
      <c r="I17" s="291">
        <f>2968+2238+1935+1684</f>
        <v>8825</v>
      </c>
      <c r="J17" s="289">
        <f t="shared" si="8"/>
        <v>18725</v>
      </c>
      <c r="K17" s="290">
        <v>9500</v>
      </c>
      <c r="L17" s="291">
        <v>9225</v>
      </c>
    </row>
    <row r="18" spans="1:12" s="285" customFormat="1" ht="25.5" customHeight="1">
      <c r="A18" s="286"/>
      <c r="B18" s="287" t="s">
        <v>119</v>
      </c>
      <c r="C18" s="288"/>
      <c r="D18" s="289">
        <f t="shared" si="6"/>
        <v>18986</v>
      </c>
      <c r="E18" s="290">
        <v>9523</v>
      </c>
      <c r="F18" s="291">
        <v>9463</v>
      </c>
      <c r="G18" s="289">
        <f t="shared" si="7"/>
        <v>18368</v>
      </c>
      <c r="H18" s="290">
        <f>3112+2368+2068+1728</f>
        <v>9276</v>
      </c>
      <c r="I18" s="291">
        <f>3032+2322+2075+1663</f>
        <v>9092</v>
      </c>
      <c r="J18" s="289">
        <f t="shared" si="8"/>
        <v>17819</v>
      </c>
      <c r="K18" s="290">
        <v>9034</v>
      </c>
      <c r="L18" s="291">
        <v>8785</v>
      </c>
    </row>
    <row r="19" spans="1:12" s="285" customFormat="1" ht="25.5" customHeight="1">
      <c r="A19" s="286"/>
      <c r="B19" s="287" t="s">
        <v>120</v>
      </c>
      <c r="C19" s="288"/>
      <c r="D19" s="289">
        <f t="shared" si="6"/>
        <v>19047</v>
      </c>
      <c r="E19" s="290">
        <v>9534</v>
      </c>
      <c r="F19" s="291">
        <v>9513</v>
      </c>
      <c r="G19" s="289">
        <f t="shared" si="7"/>
        <v>18959</v>
      </c>
      <c r="H19" s="290">
        <f>3140+2439+2105+1810</f>
        <v>9494</v>
      </c>
      <c r="I19" s="291">
        <f>3218+2382+2072+1793</f>
        <v>9465</v>
      </c>
      <c r="J19" s="289">
        <f t="shared" si="8"/>
        <v>18309</v>
      </c>
      <c r="K19" s="290">
        <v>9261</v>
      </c>
      <c r="L19" s="291">
        <v>9048</v>
      </c>
    </row>
    <row r="20" spans="1:12" s="285" customFormat="1" ht="25.5" customHeight="1">
      <c r="A20" s="286"/>
      <c r="B20" s="287" t="s">
        <v>121</v>
      </c>
      <c r="C20" s="288"/>
      <c r="D20" s="289">
        <f t="shared" si="6"/>
        <v>20005</v>
      </c>
      <c r="E20" s="290">
        <v>10087</v>
      </c>
      <c r="F20" s="291">
        <v>9918</v>
      </c>
      <c r="G20" s="289">
        <f t="shared" si="7"/>
        <v>18814</v>
      </c>
      <c r="H20" s="290">
        <f>3299+2344+2104+1659</f>
        <v>9406</v>
      </c>
      <c r="I20" s="291">
        <f>3186+2372+2063+1787</f>
        <v>9408</v>
      </c>
      <c r="J20" s="289">
        <f t="shared" si="8"/>
        <v>18735</v>
      </c>
      <c r="K20" s="290">
        <v>9375</v>
      </c>
      <c r="L20" s="291">
        <v>9360</v>
      </c>
    </row>
    <row r="21" spans="1:12" s="285" customFormat="1" ht="25.5" customHeight="1">
      <c r="A21" s="286"/>
      <c r="B21" s="287" t="s">
        <v>121</v>
      </c>
      <c r="C21" s="292" t="s">
        <v>132</v>
      </c>
      <c r="D21" s="289">
        <f t="shared" si="6"/>
        <v>5692</v>
      </c>
      <c r="E21" s="290">
        <v>3264</v>
      </c>
      <c r="F21" s="291">
        <v>2428</v>
      </c>
      <c r="G21" s="289">
        <f t="shared" si="7"/>
        <v>5094</v>
      </c>
      <c r="H21" s="290">
        <f>1156+722+647+528</f>
        <v>3053</v>
      </c>
      <c r="I21" s="291">
        <f>795+496+406+344</f>
        <v>2041</v>
      </c>
      <c r="J21" s="289">
        <f t="shared" si="8"/>
        <v>4177</v>
      </c>
      <c r="K21" s="290">
        <v>2504</v>
      </c>
      <c r="L21" s="291">
        <v>1673</v>
      </c>
    </row>
    <row r="22" spans="1:12" s="285" customFormat="1" ht="25.5" customHeight="1">
      <c r="A22" s="293" t="s">
        <v>11</v>
      </c>
      <c r="B22" s="294"/>
      <c r="C22" s="295"/>
      <c r="D22" s="296">
        <f>SUM(D15:D21)</f>
        <v>118737</v>
      </c>
      <c r="E22" s="297">
        <f>SUM(E15:E21)</f>
        <v>60335</v>
      </c>
      <c r="F22" s="298">
        <f>D22-E22</f>
        <v>58402</v>
      </c>
      <c r="G22" s="296">
        <f aca="true" t="shared" si="9" ref="G22:L22">SUM(G15:G21)</f>
        <v>116513</v>
      </c>
      <c r="H22" s="297">
        <f t="shared" si="9"/>
        <v>59229</v>
      </c>
      <c r="I22" s="298">
        <f t="shared" si="9"/>
        <v>57284</v>
      </c>
      <c r="J22" s="296">
        <f t="shared" si="9"/>
        <v>114404</v>
      </c>
      <c r="K22" s="297">
        <f t="shared" si="9"/>
        <v>58137</v>
      </c>
      <c r="L22" s="298">
        <f t="shared" si="9"/>
        <v>56267</v>
      </c>
    </row>
    <row r="23" spans="1:12" s="285" customFormat="1" ht="21.75" customHeight="1">
      <c r="A23" s="304" t="s">
        <v>77</v>
      </c>
      <c r="B23" s="302"/>
      <c r="C23" s="302"/>
      <c r="D23" s="305"/>
      <c r="E23" s="305"/>
      <c r="F23" s="305"/>
      <c r="G23" s="305"/>
      <c r="H23" s="305"/>
      <c r="I23" s="305"/>
      <c r="J23" s="302"/>
      <c r="L23" s="306"/>
    </row>
    <row r="24" spans="1:12" s="285" customFormat="1" ht="25.5" customHeight="1">
      <c r="A24" s="279" t="s">
        <v>131</v>
      </c>
      <c r="B24" s="280" t="s">
        <v>116</v>
      </c>
      <c r="C24" s="281"/>
      <c r="D24" s="282">
        <f aca="true" t="shared" si="10" ref="D24:F31">D6-D15</f>
        <v>825</v>
      </c>
      <c r="E24" s="283">
        <f t="shared" si="10"/>
        <v>419</v>
      </c>
      <c r="F24" s="284">
        <f t="shared" si="10"/>
        <v>406</v>
      </c>
      <c r="G24" s="282">
        <f>G6-G15</f>
        <v>843</v>
      </c>
      <c r="H24" s="283">
        <f>H6-H15</f>
        <v>431</v>
      </c>
      <c r="I24" s="284">
        <f>I6-I15</f>
        <v>412</v>
      </c>
      <c r="J24" s="282">
        <f aca="true" t="shared" si="11" ref="J24:J30">K24+L24</f>
        <v>828</v>
      </c>
      <c r="K24" s="283">
        <v>429</v>
      </c>
      <c r="L24" s="284">
        <v>399</v>
      </c>
    </row>
    <row r="25" spans="1:12" s="285" customFormat="1" ht="25.5" customHeight="1">
      <c r="A25" s="286"/>
      <c r="B25" s="287" t="s">
        <v>117</v>
      </c>
      <c r="C25" s="288"/>
      <c r="D25" s="289">
        <f t="shared" si="10"/>
        <v>716</v>
      </c>
      <c r="E25" s="290">
        <f t="shared" si="10"/>
        <v>366</v>
      </c>
      <c r="F25" s="291">
        <f t="shared" si="10"/>
        <v>350</v>
      </c>
      <c r="G25" s="289">
        <f aca="true" t="shared" si="12" ref="G25:G31">G7-G16</f>
        <v>827</v>
      </c>
      <c r="H25" s="290">
        <f aca="true" t="shared" si="13" ref="H25:I31">H7-H16</f>
        <v>430</v>
      </c>
      <c r="I25" s="291">
        <f t="shared" si="13"/>
        <v>397</v>
      </c>
      <c r="J25" s="289">
        <f t="shared" si="11"/>
        <v>832</v>
      </c>
      <c r="K25" s="290">
        <v>423</v>
      </c>
      <c r="L25" s="291">
        <v>409</v>
      </c>
    </row>
    <row r="26" spans="1:12" s="285" customFormat="1" ht="25.5" customHeight="1">
      <c r="A26" s="286"/>
      <c r="B26" s="287" t="s">
        <v>118</v>
      </c>
      <c r="C26" s="288"/>
      <c r="D26" s="289">
        <f t="shared" si="10"/>
        <v>734</v>
      </c>
      <c r="E26" s="290">
        <f t="shared" si="10"/>
        <v>369</v>
      </c>
      <c r="F26" s="291">
        <f t="shared" si="10"/>
        <v>365</v>
      </c>
      <c r="G26" s="289">
        <f t="shared" si="12"/>
        <v>712</v>
      </c>
      <c r="H26" s="290">
        <f t="shared" si="13"/>
        <v>363</v>
      </c>
      <c r="I26" s="291">
        <f t="shared" si="13"/>
        <v>349</v>
      </c>
      <c r="J26" s="289">
        <f t="shared" si="11"/>
        <v>823</v>
      </c>
      <c r="K26" s="290">
        <v>421</v>
      </c>
      <c r="L26" s="291">
        <v>402</v>
      </c>
    </row>
    <row r="27" spans="1:12" s="285" customFormat="1" ht="25.5" customHeight="1">
      <c r="A27" s="286"/>
      <c r="B27" s="287" t="s">
        <v>119</v>
      </c>
      <c r="C27" s="288"/>
      <c r="D27" s="289">
        <f t="shared" si="10"/>
        <v>730</v>
      </c>
      <c r="E27" s="290">
        <f t="shared" si="10"/>
        <v>340</v>
      </c>
      <c r="F27" s="291">
        <f t="shared" si="10"/>
        <v>390</v>
      </c>
      <c r="G27" s="289">
        <f t="shared" si="12"/>
        <v>737</v>
      </c>
      <c r="H27" s="290">
        <f t="shared" si="13"/>
        <v>372</v>
      </c>
      <c r="I27" s="291">
        <f t="shared" si="13"/>
        <v>365</v>
      </c>
      <c r="J27" s="289">
        <f t="shared" si="11"/>
        <v>703</v>
      </c>
      <c r="K27" s="290">
        <v>368</v>
      </c>
      <c r="L27" s="291">
        <v>335</v>
      </c>
    </row>
    <row r="28" spans="1:12" s="285" customFormat="1" ht="25.5" customHeight="1">
      <c r="A28" s="286"/>
      <c r="B28" s="287" t="s">
        <v>120</v>
      </c>
      <c r="C28" s="288"/>
      <c r="D28" s="289">
        <f t="shared" si="10"/>
        <v>751</v>
      </c>
      <c r="E28" s="290">
        <f t="shared" si="10"/>
        <v>363</v>
      </c>
      <c r="F28" s="291">
        <f t="shared" si="10"/>
        <v>388</v>
      </c>
      <c r="G28" s="289">
        <f t="shared" si="12"/>
        <v>724</v>
      </c>
      <c r="H28" s="290">
        <f t="shared" si="13"/>
        <v>339</v>
      </c>
      <c r="I28" s="291">
        <f t="shared" si="13"/>
        <v>385</v>
      </c>
      <c r="J28" s="289">
        <f t="shared" si="11"/>
        <v>735</v>
      </c>
      <c r="K28" s="290">
        <v>366</v>
      </c>
      <c r="L28" s="291">
        <v>369</v>
      </c>
    </row>
    <row r="29" spans="1:12" s="285" customFormat="1" ht="25.5" customHeight="1">
      <c r="A29" s="286"/>
      <c r="B29" s="287" t="s">
        <v>121</v>
      </c>
      <c r="C29" s="288"/>
      <c r="D29" s="289">
        <f t="shared" si="10"/>
        <v>796</v>
      </c>
      <c r="E29" s="290">
        <f t="shared" si="10"/>
        <v>393</v>
      </c>
      <c r="F29" s="291">
        <f t="shared" si="10"/>
        <v>403</v>
      </c>
      <c r="G29" s="289">
        <f t="shared" si="12"/>
        <v>754</v>
      </c>
      <c r="H29" s="290">
        <f t="shared" si="13"/>
        <v>360</v>
      </c>
      <c r="I29" s="291">
        <f t="shared" si="13"/>
        <v>394</v>
      </c>
      <c r="J29" s="289">
        <f t="shared" si="11"/>
        <v>721</v>
      </c>
      <c r="K29" s="290">
        <v>340</v>
      </c>
      <c r="L29" s="291">
        <v>381</v>
      </c>
    </row>
    <row r="30" spans="1:12" s="285" customFormat="1" ht="25.5" customHeight="1">
      <c r="A30" s="286"/>
      <c r="B30" s="287" t="s">
        <v>121</v>
      </c>
      <c r="C30" s="292" t="s">
        <v>132</v>
      </c>
      <c r="D30" s="289">
        <f t="shared" si="10"/>
        <v>273</v>
      </c>
      <c r="E30" s="290">
        <f t="shared" si="10"/>
        <v>144</v>
      </c>
      <c r="F30" s="291">
        <f t="shared" si="10"/>
        <v>129</v>
      </c>
      <c r="G30" s="289">
        <f t="shared" si="12"/>
        <v>277</v>
      </c>
      <c r="H30" s="290">
        <f t="shared" si="13"/>
        <v>163</v>
      </c>
      <c r="I30" s="291">
        <f t="shared" si="13"/>
        <v>114</v>
      </c>
      <c r="J30" s="289">
        <f t="shared" si="11"/>
        <v>264</v>
      </c>
      <c r="K30" s="290">
        <v>157</v>
      </c>
      <c r="L30" s="291">
        <v>107</v>
      </c>
    </row>
    <row r="31" spans="1:12" s="285" customFormat="1" ht="25.5" customHeight="1">
      <c r="A31" s="293" t="s">
        <v>11</v>
      </c>
      <c r="B31" s="294"/>
      <c r="C31" s="307"/>
      <c r="D31" s="296">
        <f t="shared" si="10"/>
        <v>4825</v>
      </c>
      <c r="E31" s="297">
        <f t="shared" si="10"/>
        <v>2394</v>
      </c>
      <c r="F31" s="298">
        <f t="shared" si="10"/>
        <v>2431</v>
      </c>
      <c r="G31" s="296">
        <f t="shared" si="12"/>
        <v>4874</v>
      </c>
      <c r="H31" s="297">
        <f t="shared" si="13"/>
        <v>2458</v>
      </c>
      <c r="I31" s="298">
        <f t="shared" si="13"/>
        <v>2416</v>
      </c>
      <c r="J31" s="296">
        <f>SUM(J24:J30)</f>
        <v>4906</v>
      </c>
      <c r="K31" s="297">
        <f>SUM(K24:K30)</f>
        <v>2504</v>
      </c>
      <c r="L31" s="298">
        <f>SUM(L24:L30)</f>
        <v>2402</v>
      </c>
    </row>
    <row r="32" ht="21.75" customHeight="1">
      <c r="B32" s="270" t="s">
        <v>133</v>
      </c>
    </row>
  </sheetData>
  <mergeCells count="4">
    <mergeCell ref="J3:L3"/>
    <mergeCell ref="A3:C4"/>
    <mergeCell ref="D3:F3"/>
    <mergeCell ref="G3:I3"/>
  </mergeCells>
  <printOptions/>
  <pageMargins left="0.68" right="0.35" top="0.75" bottom="0.23" header="0.5" footer="0.19"/>
  <pageSetup horizontalDpi="600" verticalDpi="600" orientation="portrait" paperSize="9" r:id="rId1"/>
  <headerFooter alignWithMargins="0">
    <oddHeader>&amp;C&amp;"Times New Roman,Regular"&amp;11- 13 -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2" sqref="A2"/>
    </sheetView>
  </sheetViews>
  <sheetFormatPr defaultColWidth="9.140625" defaultRowHeight="12.75"/>
  <cols>
    <col min="1" max="1" width="2.57421875" style="309" customWidth="1"/>
    <col min="2" max="2" width="1.7109375" style="309" customWidth="1"/>
    <col min="3" max="3" width="13.140625" style="309" customWidth="1"/>
    <col min="4" max="12" width="8.140625" style="309" customWidth="1"/>
    <col min="13" max="16384" width="9.140625" style="309" customWidth="1"/>
  </cols>
  <sheetData>
    <row r="1" ht="24" customHeight="1">
      <c r="A1" s="308" t="s">
        <v>311</v>
      </c>
    </row>
    <row r="2" spans="1:3" ht="20.25" customHeight="1">
      <c r="A2" s="310" t="s">
        <v>134</v>
      </c>
      <c r="C2" s="311"/>
    </row>
    <row r="3" spans="1:12" ht="16.5" customHeight="1">
      <c r="A3" s="1215" t="s">
        <v>130</v>
      </c>
      <c r="B3" s="1216"/>
      <c r="C3" s="1217"/>
      <c r="D3" s="312">
        <v>2005</v>
      </c>
      <c r="E3" s="312"/>
      <c r="F3" s="313"/>
      <c r="G3" s="312">
        <v>2006</v>
      </c>
      <c r="H3" s="312"/>
      <c r="I3" s="313"/>
      <c r="J3" s="1221">
        <v>2007</v>
      </c>
      <c r="K3" s="1222"/>
      <c r="L3" s="1223"/>
    </row>
    <row r="4" spans="1:12" ht="16.5" customHeight="1">
      <c r="A4" s="1218"/>
      <c r="B4" s="1219"/>
      <c r="C4" s="1220"/>
      <c r="D4" s="314" t="s">
        <v>11</v>
      </c>
      <c r="E4" s="314" t="s">
        <v>71</v>
      </c>
      <c r="F4" s="315" t="s">
        <v>72</v>
      </c>
      <c r="G4" s="314" t="s">
        <v>11</v>
      </c>
      <c r="H4" s="314" t="s">
        <v>71</v>
      </c>
      <c r="I4" s="315" t="s">
        <v>72</v>
      </c>
      <c r="J4" s="316" t="s">
        <v>11</v>
      </c>
      <c r="K4" s="317" t="s">
        <v>71</v>
      </c>
      <c r="L4" s="318" t="s">
        <v>72</v>
      </c>
    </row>
    <row r="5" spans="1:12" ht="19.5" customHeight="1">
      <c r="A5" s="319" t="s">
        <v>135</v>
      </c>
      <c r="B5" s="320"/>
      <c r="C5" s="320"/>
      <c r="D5" s="321"/>
      <c r="E5" s="321"/>
      <c r="F5" s="321"/>
      <c r="G5" s="322"/>
      <c r="H5" s="322"/>
      <c r="I5" s="322"/>
      <c r="J5" s="323"/>
      <c r="K5" s="324"/>
      <c r="L5" s="325"/>
    </row>
    <row r="6" spans="1:12" ht="25.5" customHeight="1">
      <c r="A6" s="326" t="s">
        <v>131</v>
      </c>
      <c r="B6" s="327"/>
      <c r="C6" s="328" t="s">
        <v>116</v>
      </c>
      <c r="D6" s="329">
        <f>SUM(E6:F6)</f>
        <v>19525</v>
      </c>
      <c r="E6" s="330">
        <v>9928</v>
      </c>
      <c r="F6" s="331">
        <v>9597</v>
      </c>
      <c r="G6" s="329">
        <f>SUM(H6:I6)</f>
        <v>19437</v>
      </c>
      <c r="H6" s="330">
        <v>9861</v>
      </c>
      <c r="I6" s="331">
        <v>9576</v>
      </c>
      <c r="J6" s="332">
        <f aca="true" t="shared" si="0" ref="J6:J12">K6+L6</f>
        <v>18831</v>
      </c>
      <c r="K6" s="333">
        <f>K15+K24</f>
        <v>9465</v>
      </c>
      <c r="L6" s="334">
        <f>L15+L24</f>
        <v>9366</v>
      </c>
    </row>
    <row r="7" spans="1:12" ht="25.5" customHeight="1">
      <c r="A7" s="335"/>
      <c r="B7" s="320"/>
      <c r="C7" s="336" t="s">
        <v>117</v>
      </c>
      <c r="D7" s="337">
        <f aca="true" t="shared" si="1" ref="D7:D12">SUM(E7:F7)</f>
        <v>18578</v>
      </c>
      <c r="E7" s="338">
        <v>9420</v>
      </c>
      <c r="F7" s="339">
        <v>9158</v>
      </c>
      <c r="G7" s="337">
        <f aca="true" t="shared" si="2" ref="G7:G12">SUM(H7:I7)</f>
        <v>19623</v>
      </c>
      <c r="H7" s="338">
        <v>9937</v>
      </c>
      <c r="I7" s="339">
        <v>9686</v>
      </c>
      <c r="J7" s="340">
        <f t="shared" si="0"/>
        <v>19468</v>
      </c>
      <c r="K7" s="341">
        <f aca="true" t="shared" si="3" ref="K7:L12">K16+K25</f>
        <v>9850</v>
      </c>
      <c r="L7" s="342">
        <f t="shared" si="3"/>
        <v>9618</v>
      </c>
    </row>
    <row r="8" spans="1:12" ht="25.5" customHeight="1">
      <c r="A8" s="335"/>
      <c r="B8" s="320"/>
      <c r="C8" s="336" t="s">
        <v>118</v>
      </c>
      <c r="D8" s="337">
        <f t="shared" si="1"/>
        <v>19179</v>
      </c>
      <c r="E8" s="338">
        <v>9733</v>
      </c>
      <c r="F8" s="339">
        <v>9446</v>
      </c>
      <c r="G8" s="337">
        <f t="shared" si="2"/>
        <v>18600</v>
      </c>
      <c r="H8" s="338">
        <v>9426</v>
      </c>
      <c r="I8" s="339">
        <v>9174</v>
      </c>
      <c r="J8" s="340">
        <f t="shared" si="0"/>
        <v>19548</v>
      </c>
      <c r="K8" s="341">
        <f t="shared" si="3"/>
        <v>9921</v>
      </c>
      <c r="L8" s="342">
        <f t="shared" si="3"/>
        <v>9627</v>
      </c>
    </row>
    <row r="9" spans="1:12" ht="25.5" customHeight="1">
      <c r="A9" s="335"/>
      <c r="B9" s="320"/>
      <c r="C9" s="336" t="s">
        <v>119</v>
      </c>
      <c r="D9" s="337">
        <f t="shared" si="1"/>
        <v>19716</v>
      </c>
      <c r="E9" s="338">
        <v>9863</v>
      </c>
      <c r="F9" s="339">
        <v>9853</v>
      </c>
      <c r="G9" s="337">
        <f t="shared" si="2"/>
        <v>19105</v>
      </c>
      <c r="H9" s="338">
        <v>9648</v>
      </c>
      <c r="I9" s="339">
        <v>9457</v>
      </c>
      <c r="J9" s="340">
        <f t="shared" si="0"/>
        <v>18522</v>
      </c>
      <c r="K9" s="341">
        <f t="shared" si="3"/>
        <v>9402</v>
      </c>
      <c r="L9" s="342">
        <f t="shared" si="3"/>
        <v>9120</v>
      </c>
    </row>
    <row r="10" spans="1:12" ht="25.5" customHeight="1">
      <c r="A10" s="335"/>
      <c r="B10" s="320"/>
      <c r="C10" s="336" t="s">
        <v>120</v>
      </c>
      <c r="D10" s="337">
        <f t="shared" si="1"/>
        <v>19798</v>
      </c>
      <c r="E10" s="338">
        <v>9897</v>
      </c>
      <c r="F10" s="339">
        <v>9901</v>
      </c>
      <c r="G10" s="337">
        <f t="shared" si="2"/>
        <v>19683</v>
      </c>
      <c r="H10" s="338">
        <v>9833</v>
      </c>
      <c r="I10" s="339">
        <v>9850</v>
      </c>
      <c r="J10" s="340">
        <f t="shared" si="0"/>
        <v>19044</v>
      </c>
      <c r="K10" s="341">
        <f t="shared" si="3"/>
        <v>9627</v>
      </c>
      <c r="L10" s="342">
        <f t="shared" si="3"/>
        <v>9417</v>
      </c>
    </row>
    <row r="11" spans="1:12" ht="25.5" customHeight="1">
      <c r="A11" s="335"/>
      <c r="B11" s="320"/>
      <c r="C11" s="336" t="s">
        <v>121</v>
      </c>
      <c r="D11" s="337">
        <f t="shared" si="1"/>
        <v>20801</v>
      </c>
      <c r="E11" s="338">
        <v>10480</v>
      </c>
      <c r="F11" s="339">
        <v>10321</v>
      </c>
      <c r="G11" s="337">
        <f t="shared" si="2"/>
        <v>19568</v>
      </c>
      <c r="H11" s="338">
        <v>9766</v>
      </c>
      <c r="I11" s="339">
        <v>9802</v>
      </c>
      <c r="J11" s="340">
        <f t="shared" si="0"/>
        <v>19456</v>
      </c>
      <c r="K11" s="341">
        <f t="shared" si="3"/>
        <v>9715</v>
      </c>
      <c r="L11" s="342">
        <f t="shared" si="3"/>
        <v>9741</v>
      </c>
    </row>
    <row r="12" spans="1:12" ht="25.5" customHeight="1">
      <c r="A12" s="335"/>
      <c r="B12" s="343"/>
      <c r="C12" s="344" t="s">
        <v>136</v>
      </c>
      <c r="D12" s="338">
        <f t="shared" si="1"/>
        <v>5965</v>
      </c>
      <c r="E12" s="345">
        <v>3408</v>
      </c>
      <c r="F12" s="339">
        <v>2557</v>
      </c>
      <c r="G12" s="338">
        <f t="shared" si="2"/>
        <v>5371</v>
      </c>
      <c r="H12" s="345">
        <v>3216</v>
      </c>
      <c r="I12" s="339">
        <v>2155</v>
      </c>
      <c r="J12" s="340">
        <f t="shared" si="0"/>
        <v>4441</v>
      </c>
      <c r="K12" s="341">
        <f t="shared" si="3"/>
        <v>2661</v>
      </c>
      <c r="L12" s="342">
        <f t="shared" si="3"/>
        <v>1780</v>
      </c>
    </row>
    <row r="13" spans="1:12" ht="25.5" customHeight="1">
      <c r="A13" s="346" t="s">
        <v>11</v>
      </c>
      <c r="B13" s="347"/>
      <c r="C13" s="348"/>
      <c r="D13" s="349">
        <f aca="true" t="shared" si="4" ref="D13:I13">SUM(D6:D12)</f>
        <v>123562</v>
      </c>
      <c r="E13" s="349">
        <f t="shared" si="4"/>
        <v>62729</v>
      </c>
      <c r="F13" s="350">
        <f t="shared" si="4"/>
        <v>60833</v>
      </c>
      <c r="G13" s="349">
        <f t="shared" si="4"/>
        <v>121387</v>
      </c>
      <c r="H13" s="349">
        <f t="shared" si="4"/>
        <v>61687</v>
      </c>
      <c r="I13" s="350">
        <f t="shared" si="4"/>
        <v>59700</v>
      </c>
      <c r="J13" s="351">
        <f>SUM(J6:J12)</f>
        <v>119310</v>
      </c>
      <c r="K13" s="352">
        <f>SUM(K6:K12)</f>
        <v>60641</v>
      </c>
      <c r="L13" s="353">
        <f>SUM(L6:L12)</f>
        <v>58669</v>
      </c>
    </row>
    <row r="14" spans="1:12" ht="27" customHeight="1">
      <c r="A14" s="354" t="s">
        <v>137</v>
      </c>
      <c r="B14" s="327"/>
      <c r="C14" s="355"/>
      <c r="D14" s="312"/>
      <c r="E14" s="312"/>
      <c r="F14" s="312"/>
      <c r="G14" s="356"/>
      <c r="H14" s="357"/>
      <c r="I14" s="312"/>
      <c r="J14" s="358"/>
      <c r="K14" s="359"/>
      <c r="L14" s="360"/>
    </row>
    <row r="15" spans="1:12" ht="25.5" customHeight="1">
      <c r="A15" s="326" t="s">
        <v>131</v>
      </c>
      <c r="B15" s="327"/>
      <c r="C15" s="328" t="s">
        <v>116</v>
      </c>
      <c r="D15" s="329">
        <f aca="true" t="shared" si="5" ref="D15:D21">SUM(E15:F15)</f>
        <v>14502</v>
      </c>
      <c r="E15" s="329">
        <v>7408</v>
      </c>
      <c r="F15" s="331">
        <v>7094</v>
      </c>
      <c r="G15" s="329">
        <f aca="true" t="shared" si="6" ref="G15:G21">SUM(H15:I15)</f>
        <v>14299</v>
      </c>
      <c r="H15" s="329">
        <v>7286</v>
      </c>
      <c r="I15" s="331">
        <v>7013</v>
      </c>
      <c r="J15" s="332">
        <f aca="true" t="shared" si="7" ref="J15:J21">K15+L15</f>
        <v>13758</v>
      </c>
      <c r="K15" s="333">
        <v>6984</v>
      </c>
      <c r="L15" s="334">
        <v>6774</v>
      </c>
    </row>
    <row r="16" spans="1:12" ht="25.5" customHeight="1">
      <c r="A16" s="335"/>
      <c r="B16" s="320"/>
      <c r="C16" s="336" t="s">
        <v>117</v>
      </c>
      <c r="D16" s="338">
        <f t="shared" si="5"/>
        <v>13660</v>
      </c>
      <c r="E16" s="338">
        <v>6968</v>
      </c>
      <c r="F16" s="339">
        <v>6692</v>
      </c>
      <c r="G16" s="338">
        <f t="shared" si="6"/>
        <v>14423</v>
      </c>
      <c r="H16" s="338">
        <v>7327</v>
      </c>
      <c r="I16" s="339">
        <v>7096</v>
      </c>
      <c r="J16" s="340">
        <f t="shared" si="7"/>
        <v>14199</v>
      </c>
      <c r="K16" s="341">
        <v>7205</v>
      </c>
      <c r="L16" s="342">
        <v>6994</v>
      </c>
    </row>
    <row r="17" spans="1:12" ht="25.5" customHeight="1">
      <c r="A17" s="335"/>
      <c r="B17" s="320"/>
      <c r="C17" s="336" t="s">
        <v>118</v>
      </c>
      <c r="D17" s="338">
        <f t="shared" si="5"/>
        <v>14262</v>
      </c>
      <c r="E17" s="338">
        <v>7282</v>
      </c>
      <c r="F17" s="339">
        <v>6980</v>
      </c>
      <c r="G17" s="338">
        <f t="shared" si="6"/>
        <v>13624</v>
      </c>
      <c r="H17" s="338">
        <v>6943</v>
      </c>
      <c r="I17" s="339">
        <v>6681</v>
      </c>
      <c r="J17" s="340">
        <f t="shared" si="7"/>
        <v>14351</v>
      </c>
      <c r="K17" s="341">
        <v>7292</v>
      </c>
      <c r="L17" s="342">
        <v>7059</v>
      </c>
    </row>
    <row r="18" spans="1:12" ht="25.5" customHeight="1">
      <c r="A18" s="335"/>
      <c r="B18" s="320"/>
      <c r="C18" s="336" t="s">
        <v>119</v>
      </c>
      <c r="D18" s="338">
        <f t="shared" si="5"/>
        <v>14819</v>
      </c>
      <c r="E18" s="338">
        <v>7430</v>
      </c>
      <c r="F18" s="339">
        <v>7389</v>
      </c>
      <c r="G18" s="338">
        <f t="shared" si="6"/>
        <v>14174</v>
      </c>
      <c r="H18" s="338">
        <v>7213</v>
      </c>
      <c r="I18" s="339">
        <v>6961</v>
      </c>
      <c r="J18" s="340">
        <f t="shared" si="7"/>
        <v>13562</v>
      </c>
      <c r="K18" s="341">
        <v>6913</v>
      </c>
      <c r="L18" s="342">
        <v>6649</v>
      </c>
    </row>
    <row r="19" spans="1:12" ht="25.5" customHeight="1">
      <c r="A19" s="335"/>
      <c r="B19" s="320"/>
      <c r="C19" s="336" t="s">
        <v>120</v>
      </c>
      <c r="D19" s="338">
        <f t="shared" si="5"/>
        <v>14761</v>
      </c>
      <c r="E19" s="338">
        <v>7442</v>
      </c>
      <c r="F19" s="339">
        <v>7319</v>
      </c>
      <c r="G19" s="338">
        <f t="shared" si="6"/>
        <v>14727</v>
      </c>
      <c r="H19" s="338">
        <v>7362</v>
      </c>
      <c r="I19" s="339">
        <v>7365</v>
      </c>
      <c r="J19" s="340">
        <f t="shared" si="7"/>
        <v>14100</v>
      </c>
      <c r="K19" s="341">
        <v>7190</v>
      </c>
      <c r="L19" s="342">
        <v>6910</v>
      </c>
    </row>
    <row r="20" spans="1:12" ht="25.5" customHeight="1">
      <c r="A20" s="335"/>
      <c r="B20" s="320"/>
      <c r="C20" s="336" t="s">
        <v>121</v>
      </c>
      <c r="D20" s="338">
        <f t="shared" si="5"/>
        <v>15809</v>
      </c>
      <c r="E20" s="338">
        <v>8010</v>
      </c>
      <c r="F20" s="339">
        <v>7799</v>
      </c>
      <c r="G20" s="338">
        <f t="shared" si="6"/>
        <v>14671</v>
      </c>
      <c r="H20" s="338">
        <v>7382</v>
      </c>
      <c r="I20" s="339">
        <v>7289</v>
      </c>
      <c r="J20" s="340">
        <f t="shared" si="7"/>
        <v>14650</v>
      </c>
      <c r="K20" s="341">
        <v>7332</v>
      </c>
      <c r="L20" s="342">
        <v>7318</v>
      </c>
    </row>
    <row r="21" spans="1:12" ht="25.5" customHeight="1">
      <c r="A21" s="361"/>
      <c r="B21" s="362"/>
      <c r="C21" s="344" t="s">
        <v>136</v>
      </c>
      <c r="D21" s="338">
        <f t="shared" si="5"/>
        <v>4777</v>
      </c>
      <c r="E21" s="338">
        <v>2686</v>
      </c>
      <c r="F21" s="339">
        <v>2091</v>
      </c>
      <c r="G21" s="338">
        <f t="shared" si="6"/>
        <v>4363</v>
      </c>
      <c r="H21" s="338">
        <v>2583</v>
      </c>
      <c r="I21" s="339">
        <v>1780</v>
      </c>
      <c r="J21" s="340">
        <f t="shared" si="7"/>
        <v>3532</v>
      </c>
      <c r="K21" s="341">
        <v>2105</v>
      </c>
      <c r="L21" s="342">
        <v>1427</v>
      </c>
    </row>
    <row r="22" spans="1:12" ht="25.5" customHeight="1">
      <c r="A22" s="346" t="s">
        <v>11</v>
      </c>
      <c r="B22" s="347"/>
      <c r="C22" s="348"/>
      <c r="D22" s="349">
        <f aca="true" t="shared" si="8" ref="D22:I22">SUM(D15:D21)</f>
        <v>92590</v>
      </c>
      <c r="E22" s="349">
        <f t="shared" si="8"/>
        <v>47226</v>
      </c>
      <c r="F22" s="350">
        <f t="shared" si="8"/>
        <v>45364</v>
      </c>
      <c r="G22" s="349">
        <f t="shared" si="8"/>
        <v>90281</v>
      </c>
      <c r="H22" s="349">
        <f t="shared" si="8"/>
        <v>46096</v>
      </c>
      <c r="I22" s="350">
        <f t="shared" si="8"/>
        <v>44185</v>
      </c>
      <c r="J22" s="351">
        <f>SUM(J15:J21)</f>
        <v>88152</v>
      </c>
      <c r="K22" s="352">
        <f>SUM(K15:K21)</f>
        <v>45021</v>
      </c>
      <c r="L22" s="353">
        <f>SUM(L15:L21)</f>
        <v>43131</v>
      </c>
    </row>
    <row r="23" spans="1:12" ht="27" customHeight="1">
      <c r="A23" s="363" t="s">
        <v>138</v>
      </c>
      <c r="B23" s="323"/>
      <c r="C23" s="323"/>
      <c r="D23" s="321"/>
      <c r="E23" s="321"/>
      <c r="F23" s="321"/>
      <c r="G23" s="321"/>
      <c r="H23" s="321"/>
      <c r="I23" s="321"/>
      <c r="J23" s="358"/>
      <c r="K23" s="359"/>
      <c r="L23" s="360"/>
    </row>
    <row r="24" spans="1:12" ht="25.5" customHeight="1">
      <c r="A24" s="326" t="s">
        <v>131</v>
      </c>
      <c r="B24" s="327"/>
      <c r="C24" s="328" t="s">
        <v>116</v>
      </c>
      <c r="D24" s="338">
        <f aca="true" t="shared" si="9" ref="D24:D30">SUM(E24:F24)</f>
        <v>5023</v>
      </c>
      <c r="E24" s="364">
        <f aca="true" t="shared" si="10" ref="E24:F30">E6-E15</f>
        <v>2520</v>
      </c>
      <c r="F24" s="365">
        <f t="shared" si="10"/>
        <v>2503</v>
      </c>
      <c r="G24" s="338">
        <f aca="true" t="shared" si="11" ref="G24:G30">SUM(H24:I24)</f>
        <v>5138</v>
      </c>
      <c r="H24" s="364">
        <f aca="true" t="shared" si="12" ref="H24:I30">H6-H15</f>
        <v>2575</v>
      </c>
      <c r="I24" s="365">
        <f t="shared" si="12"/>
        <v>2563</v>
      </c>
      <c r="J24" s="332">
        <f aca="true" t="shared" si="13" ref="J24:J30">K24+L24</f>
        <v>5073</v>
      </c>
      <c r="K24" s="333">
        <v>2481</v>
      </c>
      <c r="L24" s="334">
        <v>2592</v>
      </c>
    </row>
    <row r="25" spans="1:12" ht="25.5" customHeight="1">
      <c r="A25" s="335"/>
      <c r="B25" s="320"/>
      <c r="C25" s="336" t="s">
        <v>117</v>
      </c>
      <c r="D25" s="338">
        <f t="shared" si="9"/>
        <v>4918</v>
      </c>
      <c r="E25" s="364">
        <f t="shared" si="10"/>
        <v>2452</v>
      </c>
      <c r="F25" s="366">
        <f t="shared" si="10"/>
        <v>2466</v>
      </c>
      <c r="G25" s="338">
        <f t="shared" si="11"/>
        <v>5200</v>
      </c>
      <c r="H25" s="364">
        <f t="shared" si="12"/>
        <v>2610</v>
      </c>
      <c r="I25" s="366">
        <f t="shared" si="12"/>
        <v>2590</v>
      </c>
      <c r="J25" s="340">
        <f t="shared" si="13"/>
        <v>5269</v>
      </c>
      <c r="K25" s="341">
        <v>2645</v>
      </c>
      <c r="L25" s="342">
        <v>2624</v>
      </c>
    </row>
    <row r="26" spans="1:12" ht="25.5" customHeight="1">
      <c r="A26" s="335"/>
      <c r="B26" s="320"/>
      <c r="C26" s="336" t="s">
        <v>118</v>
      </c>
      <c r="D26" s="338">
        <f t="shared" si="9"/>
        <v>4917</v>
      </c>
      <c r="E26" s="364">
        <f t="shared" si="10"/>
        <v>2451</v>
      </c>
      <c r="F26" s="366">
        <f t="shared" si="10"/>
        <v>2466</v>
      </c>
      <c r="G26" s="338">
        <f t="shared" si="11"/>
        <v>4976</v>
      </c>
      <c r="H26" s="364">
        <f t="shared" si="12"/>
        <v>2483</v>
      </c>
      <c r="I26" s="366">
        <f t="shared" si="12"/>
        <v>2493</v>
      </c>
      <c r="J26" s="340">
        <f t="shared" si="13"/>
        <v>5197</v>
      </c>
      <c r="K26" s="341">
        <v>2629</v>
      </c>
      <c r="L26" s="342">
        <v>2568</v>
      </c>
    </row>
    <row r="27" spans="1:12" ht="25.5" customHeight="1">
      <c r="A27" s="335"/>
      <c r="B27" s="320"/>
      <c r="C27" s="336" t="s">
        <v>119</v>
      </c>
      <c r="D27" s="338">
        <f t="shared" si="9"/>
        <v>4897</v>
      </c>
      <c r="E27" s="364">
        <f t="shared" si="10"/>
        <v>2433</v>
      </c>
      <c r="F27" s="366">
        <f t="shared" si="10"/>
        <v>2464</v>
      </c>
      <c r="G27" s="338">
        <f t="shared" si="11"/>
        <v>4931</v>
      </c>
      <c r="H27" s="364">
        <f t="shared" si="12"/>
        <v>2435</v>
      </c>
      <c r="I27" s="366">
        <f t="shared" si="12"/>
        <v>2496</v>
      </c>
      <c r="J27" s="340">
        <f t="shared" si="13"/>
        <v>4960</v>
      </c>
      <c r="K27" s="341">
        <v>2489</v>
      </c>
      <c r="L27" s="342">
        <v>2471</v>
      </c>
    </row>
    <row r="28" spans="1:12" ht="25.5" customHeight="1">
      <c r="A28" s="335"/>
      <c r="B28" s="320"/>
      <c r="C28" s="336" t="s">
        <v>120</v>
      </c>
      <c r="D28" s="338">
        <f t="shared" si="9"/>
        <v>5037</v>
      </c>
      <c r="E28" s="364">
        <f t="shared" si="10"/>
        <v>2455</v>
      </c>
      <c r="F28" s="366">
        <f t="shared" si="10"/>
        <v>2582</v>
      </c>
      <c r="G28" s="338">
        <f t="shared" si="11"/>
        <v>4956</v>
      </c>
      <c r="H28" s="364">
        <f t="shared" si="12"/>
        <v>2471</v>
      </c>
      <c r="I28" s="366">
        <f t="shared" si="12"/>
        <v>2485</v>
      </c>
      <c r="J28" s="340">
        <f t="shared" si="13"/>
        <v>4944</v>
      </c>
      <c r="K28" s="341">
        <v>2437</v>
      </c>
      <c r="L28" s="342">
        <v>2507</v>
      </c>
    </row>
    <row r="29" spans="1:12" ht="25.5" customHeight="1">
      <c r="A29" s="335"/>
      <c r="B29" s="320"/>
      <c r="C29" s="336" t="s">
        <v>121</v>
      </c>
      <c r="D29" s="338">
        <f t="shared" si="9"/>
        <v>4992</v>
      </c>
      <c r="E29" s="364">
        <f t="shared" si="10"/>
        <v>2470</v>
      </c>
      <c r="F29" s="366">
        <f t="shared" si="10"/>
        <v>2522</v>
      </c>
      <c r="G29" s="338">
        <f t="shared" si="11"/>
        <v>4897</v>
      </c>
      <c r="H29" s="364">
        <f t="shared" si="12"/>
        <v>2384</v>
      </c>
      <c r="I29" s="366">
        <f t="shared" si="12"/>
        <v>2513</v>
      </c>
      <c r="J29" s="340">
        <f t="shared" si="13"/>
        <v>4806</v>
      </c>
      <c r="K29" s="341">
        <v>2383</v>
      </c>
      <c r="L29" s="342">
        <v>2423</v>
      </c>
    </row>
    <row r="30" spans="1:12" ht="25.5" customHeight="1">
      <c r="A30" s="335"/>
      <c r="B30" s="343"/>
      <c r="C30" s="344" t="s">
        <v>136</v>
      </c>
      <c r="D30" s="338">
        <f t="shared" si="9"/>
        <v>1188</v>
      </c>
      <c r="E30" s="364">
        <f t="shared" si="10"/>
        <v>722</v>
      </c>
      <c r="F30" s="366">
        <f t="shared" si="10"/>
        <v>466</v>
      </c>
      <c r="G30" s="338">
        <f t="shared" si="11"/>
        <v>1008</v>
      </c>
      <c r="H30" s="364">
        <f t="shared" si="12"/>
        <v>633</v>
      </c>
      <c r="I30" s="366">
        <f t="shared" si="12"/>
        <v>375</v>
      </c>
      <c r="J30" s="340">
        <f t="shared" si="13"/>
        <v>909</v>
      </c>
      <c r="K30" s="341">
        <v>556</v>
      </c>
      <c r="L30" s="342">
        <v>353</v>
      </c>
    </row>
    <row r="31" spans="1:12" ht="25.5" customHeight="1">
      <c r="A31" s="346" t="s">
        <v>11</v>
      </c>
      <c r="B31" s="347"/>
      <c r="C31" s="348"/>
      <c r="D31" s="349">
        <f aca="true" t="shared" si="14" ref="D31:I31">SUM(D24:D30)</f>
        <v>30972</v>
      </c>
      <c r="E31" s="367">
        <f t="shared" si="14"/>
        <v>15503</v>
      </c>
      <c r="F31" s="368">
        <f t="shared" si="14"/>
        <v>15469</v>
      </c>
      <c r="G31" s="349">
        <f t="shared" si="14"/>
        <v>31106</v>
      </c>
      <c r="H31" s="367">
        <f t="shared" si="14"/>
        <v>15591</v>
      </c>
      <c r="I31" s="368">
        <f t="shared" si="14"/>
        <v>15515</v>
      </c>
      <c r="J31" s="351">
        <f>SUM(J24:J30)</f>
        <v>31158</v>
      </c>
      <c r="K31" s="352">
        <f>SUM(K24:K30)</f>
        <v>15620</v>
      </c>
      <c r="L31" s="353">
        <f>SUM(L24:L30)</f>
        <v>15538</v>
      </c>
    </row>
    <row r="32" ht="18" customHeight="1">
      <c r="C32" s="309" t="s">
        <v>139</v>
      </c>
    </row>
    <row r="33" ht="24" customHeight="1"/>
  </sheetData>
  <mergeCells count="2">
    <mergeCell ref="A3:C4"/>
    <mergeCell ref="J3:L3"/>
  </mergeCells>
  <printOptions/>
  <pageMargins left="0.73" right="0.32" top="0.75" bottom="0.28" header="0.5" footer="0.23"/>
  <pageSetup horizontalDpi="600" verticalDpi="600" orientation="portrait" paperSize="9" r:id="rId1"/>
  <headerFooter alignWithMargins="0">
    <oddHeader>&amp;C&amp;"Times New Roman,Regular"- 14 -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M27" sqref="M27"/>
    </sheetView>
  </sheetViews>
  <sheetFormatPr defaultColWidth="9.140625" defaultRowHeight="12.75"/>
  <cols>
    <col min="1" max="1" width="26.57421875" style="423" customWidth="1"/>
    <col min="2" max="2" width="7.140625" style="423" customWidth="1"/>
    <col min="3" max="3" width="6.421875" style="423" customWidth="1"/>
    <col min="4" max="4" width="8.421875" style="423" customWidth="1"/>
    <col min="5" max="12" width="7.00390625" style="423" customWidth="1"/>
    <col min="13" max="13" width="6.28125" style="423" customWidth="1"/>
    <col min="14" max="15" width="5.8515625" style="423" customWidth="1"/>
    <col min="16" max="16" width="6.140625" style="423" customWidth="1"/>
    <col min="17" max="17" width="7.140625" style="423" customWidth="1"/>
    <col min="18" max="19" width="7.140625" style="422" customWidth="1"/>
    <col min="20" max="20" width="6.57421875" style="423" customWidth="1"/>
    <col min="21" max="16384" width="8.8515625" style="423" customWidth="1"/>
  </cols>
  <sheetData>
    <row r="1" spans="1:19" s="370" customFormat="1" ht="16.5" customHeight="1">
      <c r="A1" s="369" t="s">
        <v>312</v>
      </c>
      <c r="R1" s="371"/>
      <c r="S1" s="371"/>
    </row>
    <row r="2" spans="1:19" s="370" customFormat="1" ht="5.25" customHeight="1">
      <c r="A2" s="88"/>
      <c r="R2" s="371"/>
      <c r="S2" s="371"/>
    </row>
    <row r="3" spans="1:19" s="88" customFormat="1" ht="63" customHeight="1">
      <c r="A3" s="372" t="s">
        <v>35</v>
      </c>
      <c r="B3" s="373" t="s">
        <v>140</v>
      </c>
      <c r="C3" s="374"/>
      <c r="D3" s="374"/>
      <c r="E3" s="375" t="s">
        <v>141</v>
      </c>
      <c r="F3" s="375" t="s">
        <v>142</v>
      </c>
      <c r="G3" s="375" t="s">
        <v>143</v>
      </c>
      <c r="H3" s="375" t="s">
        <v>144</v>
      </c>
      <c r="I3" s="376" t="s">
        <v>145</v>
      </c>
      <c r="J3" s="375" t="s">
        <v>146</v>
      </c>
      <c r="K3" s="375" t="s">
        <v>147</v>
      </c>
      <c r="L3" s="377"/>
      <c r="M3" s="378" t="s">
        <v>148</v>
      </c>
      <c r="N3" s="378" t="s">
        <v>149</v>
      </c>
      <c r="O3" s="378" t="s">
        <v>150</v>
      </c>
      <c r="P3" s="378" t="s">
        <v>151</v>
      </c>
      <c r="Q3" s="379" t="s">
        <v>152</v>
      </c>
      <c r="R3" s="380"/>
      <c r="S3" s="381"/>
    </row>
    <row r="4" spans="1:19" s="88" customFormat="1" ht="15" customHeight="1">
      <c r="A4" s="128" t="s">
        <v>88</v>
      </c>
      <c r="B4" s="382">
        <v>34</v>
      </c>
      <c r="C4" s="383">
        <v>116</v>
      </c>
      <c r="D4" s="384">
        <v>525</v>
      </c>
      <c r="E4" s="385">
        <f>SUM(F4:L4)</f>
        <v>166</v>
      </c>
      <c r="F4" s="386">
        <v>46</v>
      </c>
      <c r="G4" s="386">
        <v>48</v>
      </c>
      <c r="H4" s="386">
        <v>21</v>
      </c>
      <c r="I4" s="386">
        <v>5</v>
      </c>
      <c r="J4" s="386">
        <v>1</v>
      </c>
      <c r="K4" s="386">
        <v>38</v>
      </c>
      <c r="L4" s="387">
        <v>7</v>
      </c>
      <c r="M4" s="383">
        <v>27</v>
      </c>
      <c r="N4" s="383">
        <v>71</v>
      </c>
      <c r="O4" s="383">
        <v>41</v>
      </c>
      <c r="P4" s="383">
        <v>6</v>
      </c>
      <c r="Q4" s="388">
        <f aca="true" t="shared" si="0" ref="Q4:Q12">SUM(B4,C4,D4,E4,M4,N4,O4,P4)</f>
        <v>986</v>
      </c>
      <c r="R4" s="389"/>
      <c r="S4" s="381"/>
    </row>
    <row r="5" spans="1:19" s="88" customFormat="1" ht="15" customHeight="1">
      <c r="A5" s="122" t="s">
        <v>89</v>
      </c>
      <c r="B5" s="390">
        <v>26</v>
      </c>
      <c r="C5" s="390">
        <v>68</v>
      </c>
      <c r="D5" s="391">
        <v>346</v>
      </c>
      <c r="E5" s="392">
        <f aca="true" t="shared" si="1" ref="E5:E12">SUM(F5:L5)</f>
        <v>149</v>
      </c>
      <c r="F5" s="393">
        <v>89</v>
      </c>
      <c r="G5" s="393">
        <v>33</v>
      </c>
      <c r="H5" s="393">
        <v>18</v>
      </c>
      <c r="I5" s="393">
        <v>7</v>
      </c>
      <c r="J5" s="394">
        <v>0</v>
      </c>
      <c r="K5" s="393">
        <v>2</v>
      </c>
      <c r="L5" s="395">
        <v>0</v>
      </c>
      <c r="M5" s="390">
        <v>21</v>
      </c>
      <c r="N5" s="390">
        <v>50</v>
      </c>
      <c r="O5" s="390">
        <v>42</v>
      </c>
      <c r="P5" s="390">
        <v>9</v>
      </c>
      <c r="Q5" s="396">
        <f t="shared" si="0"/>
        <v>711</v>
      </c>
      <c r="R5" s="389"/>
      <c r="S5" s="381"/>
    </row>
    <row r="6" spans="1:19" s="88" customFormat="1" ht="15" customHeight="1">
      <c r="A6" s="122" t="s">
        <v>153</v>
      </c>
      <c r="B6" s="390">
        <v>27</v>
      </c>
      <c r="C6" s="390">
        <v>67</v>
      </c>
      <c r="D6" s="391">
        <v>384</v>
      </c>
      <c r="E6" s="392">
        <f t="shared" si="1"/>
        <v>156</v>
      </c>
      <c r="F6" s="393">
        <v>90</v>
      </c>
      <c r="G6" s="393">
        <v>24</v>
      </c>
      <c r="H6" s="393">
        <v>23</v>
      </c>
      <c r="I6" s="393">
        <v>16</v>
      </c>
      <c r="J6" s="393">
        <v>1</v>
      </c>
      <c r="K6" s="393">
        <v>2</v>
      </c>
      <c r="L6" s="395">
        <v>0</v>
      </c>
      <c r="M6" s="390">
        <v>23</v>
      </c>
      <c r="N6" s="390">
        <v>49</v>
      </c>
      <c r="O6" s="390">
        <v>50</v>
      </c>
      <c r="P6" s="390">
        <v>9</v>
      </c>
      <c r="Q6" s="396">
        <f t="shared" si="0"/>
        <v>765</v>
      </c>
      <c r="R6" s="389"/>
      <c r="S6" s="381"/>
    </row>
    <row r="7" spans="1:19" s="88" customFormat="1" ht="15" customHeight="1">
      <c r="A7" s="122" t="s">
        <v>92</v>
      </c>
      <c r="B7" s="390">
        <v>32</v>
      </c>
      <c r="C7" s="390">
        <v>75</v>
      </c>
      <c r="D7" s="391">
        <v>482</v>
      </c>
      <c r="E7" s="392">
        <f t="shared" si="1"/>
        <v>199</v>
      </c>
      <c r="F7" s="393">
        <v>106</v>
      </c>
      <c r="G7" s="393">
        <v>44</v>
      </c>
      <c r="H7" s="393">
        <v>21</v>
      </c>
      <c r="I7" s="393">
        <v>18</v>
      </c>
      <c r="J7" s="393">
        <v>7</v>
      </c>
      <c r="K7" s="393">
        <v>3</v>
      </c>
      <c r="L7" s="397" t="s">
        <v>58</v>
      </c>
      <c r="M7" s="390">
        <v>23</v>
      </c>
      <c r="N7" s="390">
        <v>62</v>
      </c>
      <c r="O7" s="390">
        <v>59</v>
      </c>
      <c r="P7" s="390">
        <v>3</v>
      </c>
      <c r="Q7" s="396">
        <f t="shared" si="0"/>
        <v>935</v>
      </c>
      <c r="R7" s="389"/>
      <c r="S7" s="381"/>
    </row>
    <row r="8" spans="1:19" s="88" customFormat="1" ht="15" customHeight="1">
      <c r="A8" s="122" t="s">
        <v>93</v>
      </c>
      <c r="B8" s="390">
        <v>30</v>
      </c>
      <c r="C8" s="390">
        <v>71</v>
      </c>
      <c r="D8" s="391">
        <v>383</v>
      </c>
      <c r="E8" s="392">
        <f t="shared" si="1"/>
        <v>131</v>
      </c>
      <c r="F8" s="393">
        <v>53</v>
      </c>
      <c r="G8" s="393">
        <v>23</v>
      </c>
      <c r="H8" s="393">
        <v>22</v>
      </c>
      <c r="I8" s="393">
        <v>13</v>
      </c>
      <c r="J8" s="393">
        <v>9</v>
      </c>
      <c r="K8" s="393">
        <v>10</v>
      </c>
      <c r="L8" s="398">
        <v>1</v>
      </c>
      <c r="M8" s="390">
        <v>20</v>
      </c>
      <c r="N8" s="390">
        <v>54</v>
      </c>
      <c r="O8" s="390">
        <v>44</v>
      </c>
      <c r="P8" s="391">
        <v>6</v>
      </c>
      <c r="Q8" s="396">
        <f t="shared" si="0"/>
        <v>739</v>
      </c>
      <c r="R8" s="389"/>
      <c r="S8" s="381"/>
    </row>
    <row r="9" spans="1:19" s="88" customFormat="1" ht="15" customHeight="1">
      <c r="A9" s="122" t="s">
        <v>94</v>
      </c>
      <c r="B9" s="390">
        <v>17</v>
      </c>
      <c r="C9" s="390">
        <v>41</v>
      </c>
      <c r="D9" s="391">
        <v>220</v>
      </c>
      <c r="E9" s="392">
        <f t="shared" si="1"/>
        <v>86</v>
      </c>
      <c r="F9" s="393">
        <v>25</v>
      </c>
      <c r="G9" s="393">
        <v>12</v>
      </c>
      <c r="H9" s="393">
        <v>14</v>
      </c>
      <c r="I9" s="393">
        <v>13</v>
      </c>
      <c r="J9" s="393">
        <v>11</v>
      </c>
      <c r="K9" s="393">
        <v>11</v>
      </c>
      <c r="L9" s="399">
        <v>0</v>
      </c>
      <c r="M9" s="390">
        <v>12</v>
      </c>
      <c r="N9" s="390">
        <v>40</v>
      </c>
      <c r="O9" s="390">
        <v>23</v>
      </c>
      <c r="P9" s="390">
        <v>4</v>
      </c>
      <c r="Q9" s="396">
        <f t="shared" si="0"/>
        <v>443</v>
      </c>
      <c r="R9" s="389"/>
      <c r="S9" s="381"/>
    </row>
    <row r="10" spans="1:19" s="88" customFormat="1" ht="15" customHeight="1">
      <c r="A10" s="122" t="s">
        <v>95</v>
      </c>
      <c r="B10" s="390">
        <v>69</v>
      </c>
      <c r="C10" s="390">
        <v>268</v>
      </c>
      <c r="D10" s="391">
        <v>1153</v>
      </c>
      <c r="E10" s="392">
        <f t="shared" si="1"/>
        <v>323</v>
      </c>
      <c r="F10" s="393">
        <v>105</v>
      </c>
      <c r="G10" s="393">
        <v>77</v>
      </c>
      <c r="H10" s="393">
        <v>54</v>
      </c>
      <c r="I10" s="393">
        <v>23</v>
      </c>
      <c r="J10" s="393">
        <v>24</v>
      </c>
      <c r="K10" s="393">
        <v>29</v>
      </c>
      <c r="L10" s="400">
        <v>11</v>
      </c>
      <c r="M10" s="390">
        <v>52</v>
      </c>
      <c r="N10" s="390">
        <v>129</v>
      </c>
      <c r="O10" s="390">
        <v>72</v>
      </c>
      <c r="P10" s="390">
        <v>50</v>
      </c>
      <c r="Q10" s="396">
        <f t="shared" si="0"/>
        <v>2116</v>
      </c>
      <c r="R10" s="389"/>
      <c r="S10" s="381"/>
    </row>
    <row r="11" spans="1:19" s="88" customFormat="1" ht="15" customHeight="1">
      <c r="A11" s="122" t="s">
        <v>96</v>
      </c>
      <c r="B11" s="390">
        <v>25</v>
      </c>
      <c r="C11" s="390">
        <v>68</v>
      </c>
      <c r="D11" s="391">
        <v>340</v>
      </c>
      <c r="E11" s="392">
        <f t="shared" si="1"/>
        <v>109</v>
      </c>
      <c r="F11" s="393">
        <v>40</v>
      </c>
      <c r="G11" s="393">
        <v>30</v>
      </c>
      <c r="H11" s="393">
        <v>16</v>
      </c>
      <c r="I11" s="393">
        <v>9</v>
      </c>
      <c r="J11" s="393">
        <v>8</v>
      </c>
      <c r="K11" s="393">
        <v>4</v>
      </c>
      <c r="L11" s="400">
        <v>2</v>
      </c>
      <c r="M11" s="390">
        <v>22</v>
      </c>
      <c r="N11" s="390">
        <v>34</v>
      </c>
      <c r="O11" s="390">
        <v>35</v>
      </c>
      <c r="P11" s="390">
        <v>21</v>
      </c>
      <c r="Q11" s="396">
        <f t="shared" si="0"/>
        <v>654</v>
      </c>
      <c r="R11" s="389"/>
      <c r="S11" s="381"/>
    </row>
    <row r="12" spans="1:19" s="88" customFormat="1" ht="15" customHeight="1">
      <c r="A12" s="122" t="s">
        <v>97</v>
      </c>
      <c r="B12" s="390">
        <v>16</v>
      </c>
      <c r="C12" s="390">
        <v>28</v>
      </c>
      <c r="D12" s="391">
        <v>171</v>
      </c>
      <c r="E12" s="392">
        <f t="shared" si="1"/>
        <v>28</v>
      </c>
      <c r="F12" s="393">
        <v>14</v>
      </c>
      <c r="G12" s="401" t="s">
        <v>58</v>
      </c>
      <c r="H12" s="393">
        <v>6</v>
      </c>
      <c r="I12" s="394">
        <v>0</v>
      </c>
      <c r="J12" s="393">
        <v>8</v>
      </c>
      <c r="K12" s="402">
        <v>0</v>
      </c>
      <c r="L12" s="403">
        <v>0</v>
      </c>
      <c r="M12" s="390">
        <v>10</v>
      </c>
      <c r="N12" s="390">
        <v>23</v>
      </c>
      <c r="O12" s="390">
        <v>22</v>
      </c>
      <c r="P12" s="404">
        <v>2</v>
      </c>
      <c r="Q12" s="396">
        <f t="shared" si="0"/>
        <v>300</v>
      </c>
      <c r="R12" s="389"/>
      <c r="S12" s="381"/>
    </row>
    <row r="13" spans="1:19" s="88" customFormat="1" ht="16.5" customHeight="1">
      <c r="A13" s="128" t="s">
        <v>154</v>
      </c>
      <c r="B13" s="383">
        <f>SUM(B4:B12)</f>
        <v>276</v>
      </c>
      <c r="C13" s="383">
        <f aca="true" t="shared" si="2" ref="C13:Q13">SUM(C4:C12)</f>
        <v>802</v>
      </c>
      <c r="D13" s="383">
        <f t="shared" si="2"/>
        <v>4004</v>
      </c>
      <c r="E13" s="385">
        <f>SUM(E4:E12)</f>
        <v>1347</v>
      </c>
      <c r="F13" s="405">
        <f t="shared" si="2"/>
        <v>568</v>
      </c>
      <c r="G13" s="405">
        <f t="shared" si="2"/>
        <v>291</v>
      </c>
      <c r="H13" s="405">
        <f t="shared" si="2"/>
        <v>195</v>
      </c>
      <c r="I13" s="406">
        <f t="shared" si="2"/>
        <v>104</v>
      </c>
      <c r="J13" s="405">
        <f t="shared" si="2"/>
        <v>69</v>
      </c>
      <c r="K13" s="405">
        <f t="shared" si="2"/>
        <v>99</v>
      </c>
      <c r="L13" s="383">
        <f t="shared" si="2"/>
        <v>21</v>
      </c>
      <c r="M13" s="383">
        <f t="shared" si="2"/>
        <v>210</v>
      </c>
      <c r="N13" s="383">
        <f t="shared" si="2"/>
        <v>512</v>
      </c>
      <c r="O13" s="383">
        <f t="shared" si="2"/>
        <v>388</v>
      </c>
      <c r="P13" s="383">
        <f t="shared" si="2"/>
        <v>110</v>
      </c>
      <c r="Q13" s="383">
        <f t="shared" si="2"/>
        <v>7649</v>
      </c>
      <c r="R13" s="407"/>
      <c r="S13" s="381"/>
    </row>
    <row r="14" spans="1:19" s="88" customFormat="1" ht="16.5" customHeight="1">
      <c r="A14" s="122" t="s">
        <v>155</v>
      </c>
      <c r="B14" s="390">
        <v>11</v>
      </c>
      <c r="C14" s="390">
        <v>27</v>
      </c>
      <c r="D14" s="391">
        <v>197</v>
      </c>
      <c r="E14" s="408">
        <f>SUM(F14:L14)</f>
        <v>0</v>
      </c>
      <c r="F14" s="409" t="s">
        <v>156</v>
      </c>
      <c r="G14" s="409" t="s">
        <v>156</v>
      </c>
      <c r="H14" s="409" t="s">
        <v>156</v>
      </c>
      <c r="I14" s="410" t="s">
        <v>156</v>
      </c>
      <c r="J14" s="409" t="s">
        <v>156</v>
      </c>
      <c r="K14" s="409" t="s">
        <v>156</v>
      </c>
      <c r="L14" s="411">
        <v>0</v>
      </c>
      <c r="M14" s="390">
        <v>13</v>
      </c>
      <c r="N14" s="390">
        <v>51</v>
      </c>
      <c r="O14" s="390">
        <v>50</v>
      </c>
      <c r="P14" s="390">
        <v>28</v>
      </c>
      <c r="Q14" s="412">
        <f>SUM(B14,C14,D14,E14,M14,N14,O14,P14)</f>
        <v>377</v>
      </c>
      <c r="R14" s="389"/>
      <c r="S14" s="381"/>
    </row>
    <row r="15" spans="1:19" s="88" customFormat="1" ht="21" customHeight="1">
      <c r="A15" s="131" t="s">
        <v>123</v>
      </c>
      <c r="B15" s="413">
        <f aca="true" t="shared" si="3" ref="B15:N15">SUM(B13:B14)</f>
        <v>287</v>
      </c>
      <c r="C15" s="413">
        <f t="shared" si="3"/>
        <v>829</v>
      </c>
      <c r="D15" s="414">
        <f t="shared" si="3"/>
        <v>4201</v>
      </c>
      <c r="E15" s="386">
        <f>SUM(F15:L15)</f>
        <v>1347</v>
      </c>
      <c r="F15" s="386">
        <f t="shared" si="3"/>
        <v>568</v>
      </c>
      <c r="G15" s="386">
        <f t="shared" si="3"/>
        <v>291</v>
      </c>
      <c r="H15" s="386">
        <f t="shared" si="3"/>
        <v>195</v>
      </c>
      <c r="I15" s="386">
        <f t="shared" si="3"/>
        <v>104</v>
      </c>
      <c r="J15" s="386">
        <f t="shared" si="3"/>
        <v>69</v>
      </c>
      <c r="K15" s="386">
        <f t="shared" si="3"/>
        <v>99</v>
      </c>
      <c r="L15" s="415">
        <f t="shared" si="3"/>
        <v>21</v>
      </c>
      <c r="M15" s="413">
        <f t="shared" si="3"/>
        <v>223</v>
      </c>
      <c r="N15" s="413">
        <f t="shared" si="3"/>
        <v>563</v>
      </c>
      <c r="O15" s="413">
        <f>SUM(O13:O14)</f>
        <v>438</v>
      </c>
      <c r="P15" s="413">
        <f>SUM(P13:P14)</f>
        <v>138</v>
      </c>
      <c r="Q15" s="416">
        <f>SUM(B15,C15,D15,E15,M15,N15,O15,P15)</f>
        <v>8026</v>
      </c>
      <c r="R15" s="389"/>
      <c r="S15" s="381"/>
    </row>
    <row r="16" spans="1:18" ht="9" customHeight="1">
      <c r="A16" s="417"/>
      <c r="B16" s="418"/>
      <c r="C16" s="418"/>
      <c r="D16" s="419"/>
      <c r="E16" s="418"/>
      <c r="F16" s="418"/>
      <c r="G16" s="418"/>
      <c r="H16" s="418"/>
      <c r="I16" s="418"/>
      <c r="J16" s="418"/>
      <c r="K16" s="418"/>
      <c r="L16" s="419"/>
      <c r="M16" s="418"/>
      <c r="N16" s="418"/>
      <c r="O16" s="418"/>
      <c r="P16" s="418"/>
      <c r="Q16" s="420"/>
      <c r="R16" s="421"/>
    </row>
    <row r="17" spans="1:18" ht="20.25" customHeight="1">
      <c r="A17" s="369" t="s">
        <v>313</v>
      </c>
      <c r="B17" s="370"/>
      <c r="C17" s="370"/>
      <c r="D17" s="370"/>
      <c r="E17" s="370"/>
      <c r="F17" s="370"/>
      <c r="G17" s="370"/>
      <c r="H17" s="370"/>
      <c r="I17" s="370"/>
      <c r="J17" s="424"/>
      <c r="K17" s="424"/>
      <c r="L17" s="424"/>
      <c r="M17" s="424"/>
      <c r="N17" s="425"/>
      <c r="O17" s="425"/>
      <c r="P17" s="424"/>
      <c r="Q17" s="426"/>
      <c r="R17" s="380"/>
    </row>
    <row r="18" spans="1:18" ht="5.25" customHeight="1">
      <c r="A18" s="427"/>
      <c r="B18" s="370"/>
      <c r="C18" s="370"/>
      <c r="D18" s="370"/>
      <c r="E18" s="370"/>
      <c r="F18" s="370"/>
      <c r="G18" s="370"/>
      <c r="H18" s="370"/>
      <c r="I18" s="370"/>
      <c r="J18" s="428"/>
      <c r="K18" s="428"/>
      <c r="L18" s="428"/>
      <c r="M18" s="428"/>
      <c r="N18" s="429"/>
      <c r="O18" s="429"/>
      <c r="P18" s="428"/>
      <c r="Q18" s="430"/>
      <c r="R18" s="380"/>
    </row>
    <row r="19" spans="1:18" ht="57.75" customHeight="1">
      <c r="A19" s="372" t="s">
        <v>52</v>
      </c>
      <c r="B19" s="373" t="s">
        <v>140</v>
      </c>
      <c r="C19" s="374"/>
      <c r="D19" s="374"/>
      <c r="E19" s="375" t="s">
        <v>141</v>
      </c>
      <c r="F19" s="375" t="s">
        <v>142</v>
      </c>
      <c r="G19" s="375" t="s">
        <v>143</v>
      </c>
      <c r="H19" s="375" t="s">
        <v>144</v>
      </c>
      <c r="I19" s="376" t="s">
        <v>145</v>
      </c>
      <c r="J19" s="375" t="s">
        <v>146</v>
      </c>
      <c r="K19" s="375" t="s">
        <v>147</v>
      </c>
      <c r="L19" s="377"/>
      <c r="M19" s="378" t="s">
        <v>148</v>
      </c>
      <c r="N19" s="378" t="s">
        <v>149</v>
      </c>
      <c r="O19" s="378" t="s">
        <v>150</v>
      </c>
      <c r="P19" s="378" t="s">
        <v>151</v>
      </c>
      <c r="Q19" s="379" t="s">
        <v>152</v>
      </c>
      <c r="R19" s="421"/>
    </row>
    <row r="20" spans="1:19" s="2" customFormat="1" ht="18.75" customHeight="1">
      <c r="A20" s="128" t="s">
        <v>53</v>
      </c>
      <c r="B20" s="383">
        <v>89</v>
      </c>
      <c r="C20" s="383">
        <v>253</v>
      </c>
      <c r="D20" s="384">
        <v>1289</v>
      </c>
      <c r="E20" s="385">
        <f>SUM(F20:L20)</f>
        <v>481</v>
      </c>
      <c r="F20" s="386">
        <v>228</v>
      </c>
      <c r="G20" s="386">
        <v>109</v>
      </c>
      <c r="H20" s="386">
        <v>63</v>
      </c>
      <c r="I20" s="386">
        <v>28</v>
      </c>
      <c r="J20" s="386">
        <v>2</v>
      </c>
      <c r="K20" s="386">
        <v>44</v>
      </c>
      <c r="L20" s="387">
        <v>7</v>
      </c>
      <c r="M20" s="383">
        <v>73</v>
      </c>
      <c r="N20" s="383">
        <v>177</v>
      </c>
      <c r="O20" s="383">
        <v>134</v>
      </c>
      <c r="P20" s="383">
        <v>24</v>
      </c>
      <c r="Q20" s="388">
        <f aca="true" t="shared" si="4" ref="Q20:Q25">SUM(B20,C20,D20,E20,M20,N20,O20,P20)</f>
        <v>2520</v>
      </c>
      <c r="R20" s="431"/>
      <c r="S20" s="432"/>
    </row>
    <row r="21" spans="1:19" s="2" customFormat="1" ht="18.75" customHeight="1">
      <c r="A21" s="122" t="s">
        <v>54</v>
      </c>
      <c r="B21" s="390">
        <v>72</v>
      </c>
      <c r="C21" s="390">
        <v>198</v>
      </c>
      <c r="D21" s="391">
        <v>1061</v>
      </c>
      <c r="E21" s="392">
        <f>SUM(F21:L21)</f>
        <v>367</v>
      </c>
      <c r="F21" s="393">
        <v>161</v>
      </c>
      <c r="G21" s="393">
        <v>92</v>
      </c>
      <c r="H21" s="393">
        <v>53</v>
      </c>
      <c r="I21" s="393">
        <v>27</v>
      </c>
      <c r="J21" s="433">
        <v>19</v>
      </c>
      <c r="K21" s="393">
        <v>9</v>
      </c>
      <c r="L21" s="400">
        <v>6</v>
      </c>
      <c r="M21" s="390">
        <v>57</v>
      </c>
      <c r="N21" s="390">
        <v>115</v>
      </c>
      <c r="O21" s="390">
        <v>111</v>
      </c>
      <c r="P21" s="390">
        <v>32</v>
      </c>
      <c r="Q21" s="396">
        <f t="shared" si="4"/>
        <v>2013</v>
      </c>
      <c r="R21" s="431"/>
      <c r="S21" s="432"/>
    </row>
    <row r="22" spans="1:19" s="2" customFormat="1" ht="18.75" customHeight="1">
      <c r="A22" s="122" t="s">
        <v>55</v>
      </c>
      <c r="B22" s="390">
        <v>65</v>
      </c>
      <c r="C22" s="390">
        <v>181</v>
      </c>
      <c r="D22" s="391">
        <v>915</v>
      </c>
      <c r="E22" s="392">
        <f>SUM(F22:L22)</f>
        <v>287</v>
      </c>
      <c r="F22" s="393">
        <v>100</v>
      </c>
      <c r="G22" s="393">
        <v>50</v>
      </c>
      <c r="H22" s="393">
        <v>48</v>
      </c>
      <c r="I22" s="393">
        <v>31</v>
      </c>
      <c r="J22" s="433">
        <v>23</v>
      </c>
      <c r="K22" s="393">
        <v>33</v>
      </c>
      <c r="L22" s="400">
        <v>2</v>
      </c>
      <c r="M22" s="390">
        <v>46</v>
      </c>
      <c r="N22" s="390">
        <v>144</v>
      </c>
      <c r="O22" s="390">
        <v>83</v>
      </c>
      <c r="P22" s="390">
        <v>28</v>
      </c>
      <c r="Q22" s="396">
        <f t="shared" si="4"/>
        <v>1749</v>
      </c>
      <c r="R22" s="431"/>
      <c r="S22" s="432"/>
    </row>
    <row r="23" spans="1:19" s="2" customFormat="1" ht="29.25" customHeight="1">
      <c r="A23" s="1081" t="s">
        <v>340</v>
      </c>
      <c r="B23" s="390">
        <v>50</v>
      </c>
      <c r="C23" s="390">
        <v>170</v>
      </c>
      <c r="D23" s="391">
        <v>739</v>
      </c>
      <c r="E23" s="392">
        <f>SUM(F23:L23)</f>
        <v>212</v>
      </c>
      <c r="F23" s="393">
        <v>79</v>
      </c>
      <c r="G23" s="393">
        <v>40</v>
      </c>
      <c r="H23" s="393">
        <v>31</v>
      </c>
      <c r="I23" s="393">
        <v>18</v>
      </c>
      <c r="J23" s="393">
        <v>25</v>
      </c>
      <c r="K23" s="393">
        <v>13</v>
      </c>
      <c r="L23" s="434">
        <v>6</v>
      </c>
      <c r="M23" s="390">
        <v>34</v>
      </c>
      <c r="N23" s="390">
        <v>76</v>
      </c>
      <c r="O23" s="390">
        <v>60</v>
      </c>
      <c r="P23" s="390">
        <v>26</v>
      </c>
      <c r="Q23" s="396">
        <f t="shared" si="4"/>
        <v>1367</v>
      </c>
      <c r="R23" s="431"/>
      <c r="S23" s="432"/>
    </row>
    <row r="24" spans="1:19" s="2" customFormat="1" ht="20.25" customHeight="1">
      <c r="A24" s="122" t="s">
        <v>57</v>
      </c>
      <c r="B24" s="390">
        <v>11</v>
      </c>
      <c r="C24" s="390">
        <v>27</v>
      </c>
      <c r="D24" s="391">
        <v>197</v>
      </c>
      <c r="E24" s="394">
        <v>0</v>
      </c>
      <c r="F24" s="394">
        <v>0</v>
      </c>
      <c r="G24" s="394">
        <v>0</v>
      </c>
      <c r="H24" s="394">
        <v>0</v>
      </c>
      <c r="I24" s="394">
        <v>0</v>
      </c>
      <c r="J24" s="394">
        <v>0</v>
      </c>
      <c r="K24" s="394">
        <v>0</v>
      </c>
      <c r="L24" s="435">
        <v>0</v>
      </c>
      <c r="M24" s="390">
        <v>13</v>
      </c>
      <c r="N24" s="390">
        <v>51</v>
      </c>
      <c r="O24" s="390">
        <v>50</v>
      </c>
      <c r="P24" s="391">
        <v>28</v>
      </c>
      <c r="Q24" s="396">
        <f t="shared" si="4"/>
        <v>377</v>
      </c>
      <c r="R24" s="431"/>
      <c r="S24" s="432"/>
    </row>
    <row r="25" spans="1:19" s="2" customFormat="1" ht="24.75" customHeight="1">
      <c r="A25" s="131" t="s">
        <v>80</v>
      </c>
      <c r="B25" s="436">
        <f aca="true" t="shared" si="5" ref="B25:P25">SUM(B20:B24)</f>
        <v>287</v>
      </c>
      <c r="C25" s="413">
        <f t="shared" si="5"/>
        <v>829</v>
      </c>
      <c r="D25" s="413">
        <f t="shared" si="5"/>
        <v>4201</v>
      </c>
      <c r="E25" s="437">
        <f t="shared" si="5"/>
        <v>1347</v>
      </c>
      <c r="F25" s="438">
        <f t="shared" si="5"/>
        <v>568</v>
      </c>
      <c r="G25" s="438">
        <f t="shared" si="5"/>
        <v>291</v>
      </c>
      <c r="H25" s="438">
        <f t="shared" si="5"/>
        <v>195</v>
      </c>
      <c r="I25" s="438">
        <f t="shared" si="5"/>
        <v>104</v>
      </c>
      <c r="J25" s="438">
        <f t="shared" si="5"/>
        <v>69</v>
      </c>
      <c r="K25" s="438">
        <f t="shared" si="5"/>
        <v>99</v>
      </c>
      <c r="L25" s="439">
        <f t="shared" si="5"/>
        <v>21</v>
      </c>
      <c r="M25" s="440">
        <f t="shared" si="5"/>
        <v>223</v>
      </c>
      <c r="N25" s="436">
        <f t="shared" si="5"/>
        <v>563</v>
      </c>
      <c r="O25" s="436">
        <f t="shared" si="5"/>
        <v>438</v>
      </c>
      <c r="P25" s="436">
        <f t="shared" si="5"/>
        <v>138</v>
      </c>
      <c r="Q25" s="416">
        <f t="shared" si="4"/>
        <v>8026</v>
      </c>
      <c r="R25" s="431"/>
      <c r="S25" s="432"/>
    </row>
    <row r="26" spans="1:18" ht="6.75" customHeight="1">
      <c r="A26" s="441"/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3"/>
      <c r="R26" s="421"/>
    </row>
    <row r="27" spans="1:19" ht="12.75">
      <c r="A27" s="88" t="s">
        <v>157</v>
      </c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5"/>
      <c r="S27" s="445"/>
    </row>
    <row r="28" spans="2:19" ht="12"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5"/>
      <c r="S28" s="445"/>
    </row>
    <row r="29" spans="2:19" ht="12"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5"/>
      <c r="S29" s="445"/>
    </row>
    <row r="30" spans="2:19" ht="12"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5"/>
      <c r="S30" s="445"/>
    </row>
  </sheetData>
  <printOptions/>
  <pageMargins left="0.32" right="0.24" top="0.7" bottom="0.33" header="0.3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of Education</dc:creator>
  <cp:keywords/>
  <dc:description/>
  <cp:lastModifiedBy>Min of Education</cp:lastModifiedBy>
  <cp:lastPrinted>2007-09-24T05:55:48Z</cp:lastPrinted>
  <dcterms:created xsi:type="dcterms:W3CDTF">2007-09-10T05:31:42Z</dcterms:created>
  <dcterms:modified xsi:type="dcterms:W3CDTF">2007-09-24T07:26:43Z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087ebd41-03d1-491e-b0a3-a43ca13582c1</vt:lpwstr>
  </property>
  <property fmtid="{D5CDD505-2E9C-101B-9397-08002B2CF9AE}" pid="5" name="PublishingVariationRelationshipLinkField">
    <vt:lpwstr>http://statsmauritius.gov.mu/Relationships List/2773_.000, /Relationships List/2773_.000</vt:lpwstr>
  </property>
</Properties>
</file>