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5970" windowHeight="6945" firstSheet="14" activeTab="18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3 " sheetId="19" r:id="rId19"/>
  </sheets>
  <definedNames>
    <definedName name="DATABASE">'Table-1'!#REF!</definedName>
    <definedName name="_xlnm.Print_Area" localSheetId="17">'Table 12'!$A:$IV</definedName>
    <definedName name="_xlnm.Print_Area" localSheetId="18">'Table 13 '!$A:$IV</definedName>
    <definedName name="_xlnm.Print_Area" localSheetId="5">'Table 4 cont''d'!$A:$IV</definedName>
    <definedName name="_xlnm.Print_Area" localSheetId="10">'Table 8'!$A:$IV</definedName>
  </definedNames>
  <calcPr fullCalcOnLoad="1"/>
</workbook>
</file>

<file path=xl/sharedStrings.xml><?xml version="1.0" encoding="utf-8"?>
<sst xmlns="http://schemas.openxmlformats.org/spreadsheetml/2006/main" count="869" uniqueCount="383">
  <si>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</si>
  <si>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</si>
  <si>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</si>
  <si>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</si>
  <si>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</si>
  <si>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</si>
  <si>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</si>
  <si>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</si>
  <si>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</si>
  <si>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</si>
  <si>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</si>
  <si>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</si>
  <si>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</si>
  <si>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</si>
  <si>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</si>
  <si>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</si>
  <si>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</si>
  <si>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</si>
  <si>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</si>
  <si>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</si>
  <si>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</si>
  <si>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</si>
  <si>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</si>
  <si>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</si>
  <si>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</si>
  <si>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</si>
  <si>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</si>
  <si>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</si>
  <si>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</si>
  <si>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</si>
  <si>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</si>
  <si>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</si>
  <si>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</si>
  <si>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</si>
  <si>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</si>
  <si>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</si>
  <si>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</si>
  <si>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</si>
  <si>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</si>
  <si>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</si>
  <si>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</si>
  <si>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</si>
  <si>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</si>
  <si>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</si>
  <si>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>Meat and meat preparations</t>
  </si>
  <si>
    <t>Dairy products and bird's eggs</t>
  </si>
  <si>
    <t>Fish and fish preparations</t>
  </si>
  <si>
    <t>Wheat</t>
  </si>
  <si>
    <t>Rice</t>
  </si>
  <si>
    <t>Wheaten flour</t>
  </si>
  <si>
    <t>Cereal preparations</t>
  </si>
  <si>
    <t>Vegetables and fruits</t>
  </si>
  <si>
    <t xml:space="preserve"> 1 - Beverages and tobacco</t>
  </si>
  <si>
    <t>Beverages</t>
  </si>
  <si>
    <t>Tobacco &amp; tobacco manufactures</t>
  </si>
  <si>
    <t>Cork and wood</t>
  </si>
  <si>
    <t>Textile fibres</t>
  </si>
  <si>
    <t xml:space="preserve"> 3 - Mineral fuels, lubricants, &amp; related products</t>
  </si>
  <si>
    <t>Refined petroleum products</t>
  </si>
  <si>
    <t>Gas, natural and manufactured</t>
  </si>
  <si>
    <t xml:space="preserve"> 4 - Animal &amp; vegetable oils and fats</t>
  </si>
  <si>
    <t>Fixed vegetables oils &amp; fats</t>
  </si>
  <si>
    <t xml:space="preserve"> 5 - Chemicals &amp; related products</t>
  </si>
  <si>
    <t>Dyeing &amp; tanning materials</t>
  </si>
  <si>
    <t>Medicinal &amp; pharmaceutical products</t>
  </si>
  <si>
    <t>Fertilisers</t>
  </si>
  <si>
    <t>Plastics in primary forms</t>
  </si>
  <si>
    <t>Plastics in non-primary forms</t>
  </si>
  <si>
    <t>Paper, paperboard &amp; articles thereof</t>
  </si>
  <si>
    <t>Textile yarn</t>
  </si>
  <si>
    <t>Cotton fabrics</t>
  </si>
  <si>
    <t>Other textile fabrics</t>
  </si>
  <si>
    <t>Cement</t>
  </si>
  <si>
    <t>Pearls, precious &amp; semi-precious stones</t>
  </si>
  <si>
    <t>Iron and steel</t>
  </si>
  <si>
    <t>Manufactures of metal, n.e.s.</t>
  </si>
  <si>
    <t>Power generating machinery &amp; equipment</t>
  </si>
  <si>
    <t>Machinery specialised for particular industries</t>
  </si>
  <si>
    <t>General industrial machinery &amp; equipment, n.e.s., &amp; machine parts, n.e.s</t>
  </si>
  <si>
    <t xml:space="preserve">Office machines &amp; automatic data processing machines </t>
  </si>
  <si>
    <t>Telecommunications &amp; sound recording  &amp; reproducing apparatus &amp; equipment</t>
  </si>
  <si>
    <t>Electrical machinery, apparatus &amp; appliances, n.e.s., &amp; electrical parts of household type</t>
  </si>
  <si>
    <t>Road vehicles</t>
  </si>
  <si>
    <t>Aircraft , marine vessels and parts</t>
  </si>
  <si>
    <t xml:space="preserve">Articles of apparel and clothing </t>
  </si>
  <si>
    <t>Footwear</t>
  </si>
  <si>
    <t>Watches and clocks &amp; optical goods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</si>
  <si>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</si>
  <si>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</si>
  <si>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</si>
  <si>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</si>
  <si>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</si>
  <si>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</si>
  <si>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</si>
  <si>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</si>
  <si>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</si>
  <si>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</si>
  <si>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</si>
  <si>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</si>
  <si>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</si>
  <si>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</si>
  <si>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</si>
  <si>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</si>
  <si>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</si>
  <si>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</si>
  <si>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</si>
  <si>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</si>
  <si>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</si>
  <si>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</si>
  <si>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</si>
  <si>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</si>
  <si>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</si>
  <si>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</si>
  <si>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</si>
  <si>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</si>
  <si>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</si>
  <si>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</si>
  <si>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</si>
  <si>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</si>
  <si>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 xml:space="preserve">    Rice :</t>
  </si>
  <si>
    <t>Quantity: (Thousand tonnes)</t>
  </si>
  <si>
    <t xml:space="preserve">    Wheaten flour :</t>
  </si>
  <si>
    <t xml:space="preserve">    Wheat :</t>
  </si>
  <si>
    <t xml:space="preserve">    Dairy products :</t>
  </si>
  <si>
    <t xml:space="preserve">    Fertilisers manufactured :</t>
  </si>
  <si>
    <t xml:space="preserve">    Cement :</t>
  </si>
  <si>
    <t xml:space="preserve">    Iron and steel :</t>
  </si>
  <si>
    <t>Total</t>
  </si>
  <si>
    <t>Prefabricated buildings; sanitary plumbing, heating &amp; lighting fixtures &amp; fittings, n.e.s</t>
  </si>
  <si>
    <t>Professional, scientific &amp; controlling instruments &amp; apparatus, n.e.s</t>
  </si>
  <si>
    <t>Printed matter</t>
  </si>
  <si>
    <t>Articles n.e.s., of plastic</t>
  </si>
  <si>
    <t>Malawi</t>
  </si>
  <si>
    <t>United Arab Emirates</t>
  </si>
  <si>
    <t xml:space="preserve">    Fixed vegetable edible oils and fats :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</si>
  <si>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</si>
  <si>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</si>
  <si>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</si>
  <si>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</si>
  <si>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</si>
  <si>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</si>
  <si>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</si>
  <si>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</si>
  <si>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</si>
  <si>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</si>
  <si>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</si>
  <si>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</si>
  <si>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</si>
  <si>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</si>
  <si>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</si>
  <si>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</si>
  <si>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</si>
  <si>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</si>
  <si>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</si>
  <si>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</si>
  <si>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</si>
  <si>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</si>
  <si>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</si>
  <si>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</si>
  <si>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</si>
  <si>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</si>
  <si>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</si>
  <si>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</si>
  <si>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</si>
  <si>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</si>
  <si>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</si>
  <si>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</si>
  <si>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</si>
  <si>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</si>
  <si>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</si>
  <si>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</si>
  <si>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</si>
  <si>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</si>
  <si>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</si>
  <si>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</si>
  <si>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</si>
  <si>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</si>
  <si>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</si>
  <si>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</si>
  <si>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</si>
  <si>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</si>
  <si>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</si>
  <si>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</si>
  <si>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</si>
  <si>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</si>
  <si>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</si>
  <si>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</si>
  <si>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</si>
  <si>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</si>
  <si>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</si>
  <si>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      Cut flowers and foliage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</si>
  <si>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</si>
  <si>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</si>
  <si>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</si>
  <si>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</si>
  <si>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</si>
  <si>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</si>
  <si>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</si>
  <si>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</si>
  <si>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</si>
  <si>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</si>
  <si>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</si>
  <si>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</si>
  <si>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</si>
  <si>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</si>
  <si>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</si>
  <si>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</si>
  <si>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</si>
  <si>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</si>
  <si>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</si>
  <si>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</si>
  <si>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</si>
  <si>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</si>
  <si>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</si>
  <si>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</si>
  <si>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</si>
  <si>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</si>
  <si>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</si>
  <si>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</si>
  <si>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</si>
  <si>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</si>
  <si>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</si>
  <si>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</si>
  <si>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</si>
  <si>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</si>
  <si>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</si>
  <si>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</si>
  <si>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</si>
  <si>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</si>
  <si>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</si>
  <si>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</si>
  <si>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</si>
  <si>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</si>
  <si>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</si>
  <si>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</si>
  <si>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</si>
  <si>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</si>
  <si>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</si>
  <si>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</si>
  <si>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</si>
  <si>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</si>
  <si>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</si>
  <si>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</si>
  <si>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</si>
  <si>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</si>
  <si>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</si>
  <si>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</si>
  <si>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</si>
  <si>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</si>
  <si>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</si>
  <si>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</si>
  <si>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</si>
  <si>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</si>
  <si>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</si>
  <si>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</si>
  <si>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>Jewellery, goldsmiths' &amp; silversmiths' wares, n.e.s</t>
  </si>
  <si>
    <t xml:space="preserve"> 4th Qr </t>
  </si>
  <si>
    <t>Imports: value(c.i.f.)</t>
  </si>
  <si>
    <t xml:space="preserve">    Cotton fabrics :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</si>
  <si>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</si>
  <si>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</si>
  <si>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</si>
  <si>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</si>
  <si>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</si>
  <si>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</si>
  <si>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</si>
  <si>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</si>
  <si>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</si>
  <si>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</si>
  <si>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</si>
  <si>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</si>
  <si>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</si>
  <si>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</si>
  <si>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</si>
  <si>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</si>
  <si>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</si>
  <si>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</si>
  <si>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</si>
  <si>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</si>
  <si>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</si>
  <si>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</si>
  <si>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</si>
  <si>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</si>
  <si>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Articles of apparel &amp; clothing accessories   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</si>
  <si>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</si>
  <si>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</si>
  <si>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</si>
  <si>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</si>
  <si>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- 21 -</t>
  </si>
  <si>
    <t>- 22 -</t>
  </si>
  <si>
    <t xml:space="preserve">          Hungary</t>
  </si>
  <si>
    <t>Value (c.i.f Rs Mn)</t>
  </si>
  <si>
    <t>Value (f.o.b Rs Mn)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</si>
  <si>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</si>
  <si>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</si>
  <si>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Refined petroleum products :</t>
  </si>
  <si>
    <t xml:space="preserve">    Medicinal and pharmaceutical products :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</si>
  <si>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</si>
  <si>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</si>
  <si>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</si>
  <si>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</si>
  <si>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</si>
  <si>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</si>
  <si>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</si>
  <si>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</si>
  <si>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</si>
  <si>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</si>
  <si>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</si>
  <si>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</si>
  <si>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</si>
  <si>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</si>
  <si>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</si>
  <si>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</si>
  <si>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t xml:space="preserve">          -</t>
  </si>
  <si>
    <t xml:space="preserve">          Madagascar</t>
  </si>
  <si>
    <t xml:space="preserve">          South Africa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</si>
  <si>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</si>
  <si>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</si>
  <si>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</si>
  <si>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</si>
  <si>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</si>
  <si>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</si>
  <si>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</si>
  <si>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</si>
  <si>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t>Table 2 - Imports and exports of the Freeport Zone, 2005-2007</t>
  </si>
  <si>
    <t>Table 1 -  Summary of External Trade, 2005 - 2007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</si>
  <si>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2005 - 2007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</si>
  <si>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2005 - 2007</t>
    </r>
  </si>
  <si>
    <t>Table 4 - Domestic  exports of main commodities by section, 2005 - 2007</t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</si>
  <si>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</si>
  <si>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t>Table 5 - Re-exports of main commodities by section, 2005 - 2007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</si>
  <si>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2005 - 2007</t>
    </r>
  </si>
  <si>
    <t>Table 8 - Re-exports by country of destination, 2005 - 2007</t>
  </si>
  <si>
    <t>Table 9 - Total imports of main commodities by section, 2005 - 2007</t>
  </si>
  <si>
    <t>Table 9 (cont'd) - Total imports of main commodities by section, 2005 - 2007</t>
  </si>
  <si>
    <t>Table 9 (cont'd) - Total imports of main commodities by section, 2005  - 2007</t>
  </si>
  <si>
    <t>Table 10 - Imports of selected commodities, 2005  - 2007</t>
  </si>
  <si>
    <t>Table 11 (Cont'd) - Imports by country of origin, 2005 - 2007</t>
  </si>
  <si>
    <t>Table 12 - Trade with African, Caribbean and Pacific (ACP) States, 2005 - 2007</t>
  </si>
  <si>
    <t>Table 14 - Trade with SADC States, 2005 - 2007</t>
  </si>
  <si>
    <t xml:space="preserve">          Poland</t>
  </si>
  <si>
    <r>
      <t xml:space="preserve">2006 </t>
    </r>
    <r>
      <rPr>
        <b/>
        <vertAlign val="superscript"/>
        <sz val="10"/>
        <rFont val="Times New Roman"/>
        <family val="1"/>
      </rPr>
      <t>1</t>
    </r>
  </si>
  <si>
    <r>
      <t xml:space="preserve">2007 </t>
    </r>
    <r>
      <rPr>
        <b/>
        <vertAlign val="superscript"/>
        <sz val="10"/>
        <rFont val="Times New Roman"/>
        <family val="1"/>
      </rPr>
      <t>1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</si>
  <si>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</si>
  <si>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2007 </t>
    </r>
    <r>
      <rPr>
        <b/>
        <vertAlign val="superscript"/>
        <sz val="10"/>
        <rFont val="CG Times"/>
        <family val="1"/>
      </rPr>
      <t>1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</si>
  <si>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</si>
  <si>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t>Table 4 (cont'd) - Domestic  exports of main commodities by section, 2005 - 2007</t>
  </si>
  <si>
    <r>
      <t xml:space="preserve">2007 </t>
    </r>
    <r>
      <rPr>
        <b/>
        <vertAlign val="superscript"/>
        <sz val="10"/>
        <rFont val="CG Times (W1)"/>
        <family val="0"/>
      </rPr>
      <t>1</t>
    </r>
  </si>
  <si>
    <t>Table 5 (cont'd) - Re-exports of main commodities by section, 2005 - 2007</t>
  </si>
  <si>
    <t>Table 7 - Domestic exports by country of destination, 2005 - 2007</t>
  </si>
  <si>
    <r>
      <t>1</t>
    </r>
    <r>
      <rPr>
        <sz val="10"/>
        <rFont val="CG Times (W1)"/>
        <family val="0"/>
      </rPr>
      <t xml:space="preserve"> Provisional</t>
    </r>
  </si>
  <si>
    <r>
      <t xml:space="preserve">Hong Kong  (S.A.R) </t>
    </r>
    <r>
      <rPr>
        <vertAlign val="superscript"/>
        <sz val="10"/>
        <rFont val="CG Times (W1)"/>
        <family val="0"/>
      </rPr>
      <t>2</t>
    </r>
  </si>
  <si>
    <r>
      <t>3</t>
    </r>
    <r>
      <rPr>
        <sz val="10"/>
        <rFont val="Times New Roman"/>
        <family val="1"/>
      </rPr>
      <t xml:space="preserve"> Special Administrative Region of China</t>
    </r>
  </si>
  <si>
    <r>
      <t>2</t>
    </r>
    <r>
      <rPr>
        <sz val="10"/>
        <rFont val="Times New Roman"/>
        <family val="1"/>
      </rPr>
      <t xml:space="preserve"> Special Administrative Region of China</t>
    </r>
  </si>
  <si>
    <r>
      <t xml:space="preserve">          Hong Kong  (S.A.R) </t>
    </r>
    <r>
      <rPr>
        <vertAlign val="superscript"/>
        <sz val="10"/>
        <rFont val="CG Times (W1)"/>
        <family val="0"/>
      </rPr>
      <t>2</t>
    </r>
  </si>
  <si>
    <t>Table 11 - Imports by country of origin, 2005 - 2007</t>
  </si>
  <si>
    <r>
      <t xml:space="preserve">2006 </t>
    </r>
    <r>
      <rPr>
        <b/>
        <vertAlign val="superscript"/>
        <sz val="9"/>
        <rFont val="CG Times"/>
        <family val="1"/>
      </rPr>
      <t>1</t>
    </r>
  </si>
  <si>
    <r>
      <t xml:space="preserve">2007 </t>
    </r>
    <r>
      <rPr>
        <b/>
        <vertAlign val="superscript"/>
        <sz val="9"/>
        <rFont val="Times New Roman"/>
        <family val="1"/>
      </rPr>
      <t>1</t>
    </r>
  </si>
  <si>
    <r>
      <t>Exports</t>
    </r>
    <r>
      <rPr>
        <vertAlign val="superscript"/>
        <sz val="9"/>
        <rFont val="CG Times"/>
        <family val="1"/>
      </rPr>
      <t>2</t>
    </r>
    <r>
      <rPr>
        <sz val="9"/>
        <rFont val="CG Times"/>
        <family val="1"/>
      </rPr>
      <t xml:space="preserve"> : value(f.o.b)</t>
    </r>
  </si>
  <si>
    <r>
      <t>1</t>
    </r>
    <r>
      <rPr>
        <sz val="9"/>
        <rFont val="Times New Roman"/>
        <family val="1"/>
      </rPr>
      <t xml:space="preserve"> Provisional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</si>
  <si>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</si>
  <si>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 xml:space="preserve">2007 </t>
    </r>
    <r>
      <rPr>
        <b/>
        <vertAlign val="superscript"/>
        <sz val="9"/>
        <rFont val="CG Times"/>
        <family val="1"/>
      </rPr>
      <t>1</t>
    </r>
  </si>
  <si>
    <r>
      <t xml:space="preserve">Exports </t>
    </r>
    <r>
      <rPr>
        <vertAlign val="superscript"/>
        <sz val="9"/>
        <rFont val="CG Times"/>
        <family val="1"/>
      </rPr>
      <t>2</t>
    </r>
    <r>
      <rPr>
        <sz val="9"/>
        <rFont val="CG Times"/>
        <family val="1"/>
      </rPr>
      <t xml:space="preserve"> : value(f.o.b)</t>
    </r>
  </si>
  <si>
    <r>
      <t xml:space="preserve">Exports </t>
    </r>
    <r>
      <rPr>
        <vertAlign val="superscript"/>
        <sz val="10"/>
        <rFont val="CG Times"/>
        <family val="0"/>
      </rPr>
      <t>2</t>
    </r>
    <r>
      <rPr>
        <sz val="10"/>
        <rFont val="CG Times"/>
        <family val="0"/>
      </rPr>
      <t xml:space="preserve"> : value(f.o.b)</t>
    </r>
  </si>
  <si>
    <r>
      <t xml:space="preserve">  1</t>
    </r>
    <r>
      <rPr>
        <sz val="10"/>
        <rFont val="Times New Roman"/>
        <family val="1"/>
      </rPr>
      <t xml:space="preserve"> Provisional              </t>
    </r>
  </si>
  <si>
    <t xml:space="preserve">                 ( Formerly EPZ Enterprises )</t>
  </si>
  <si>
    <r>
      <t xml:space="preserve">  1 </t>
    </r>
    <r>
      <rPr>
        <sz val="10"/>
        <rFont val="Times New Roman"/>
        <family val="1"/>
      </rPr>
      <t>Provisional</t>
    </r>
  </si>
  <si>
    <t xml:space="preserve">  Source : Customs Department</t>
  </si>
  <si>
    <r>
      <t xml:space="preserve"> 1</t>
    </r>
    <r>
      <rPr>
        <sz val="10"/>
        <rFont val="Times New Roman"/>
        <family val="1"/>
      </rPr>
      <t xml:space="preserve"> Provisional</t>
    </r>
  </si>
  <si>
    <t xml:space="preserve">  Value (f.o.b.) : Million Rupees</t>
  </si>
  <si>
    <t xml:space="preserve">  9 - Commodities &amp; transactions not elsewhere classified</t>
  </si>
  <si>
    <r>
      <t xml:space="preserve">  1</t>
    </r>
    <r>
      <rPr>
        <sz val="10"/>
        <rFont val="Times New Roman"/>
        <family val="1"/>
      </rPr>
      <t xml:space="preserve"> Provisional</t>
    </r>
  </si>
  <si>
    <t xml:space="preserve">  9 - Commodities &amp; transactions not elsewhere classified </t>
  </si>
  <si>
    <r>
      <t xml:space="preserve">Hong Kong  (S.A.R) </t>
    </r>
    <r>
      <rPr>
        <vertAlign val="superscript"/>
        <sz val="10"/>
        <rFont val="CG Times (W1)"/>
        <family val="1"/>
      </rPr>
      <t>3</t>
    </r>
  </si>
  <si>
    <r>
      <t xml:space="preserve">  1</t>
    </r>
    <r>
      <rPr>
        <sz val="10"/>
        <rFont val="CG Times (W1)"/>
        <family val="0"/>
      </rPr>
      <t xml:space="preserve"> Provisional</t>
    </r>
  </si>
  <si>
    <r>
      <t xml:space="preserve">  2</t>
    </r>
    <r>
      <rPr>
        <sz val="10"/>
        <rFont val="Times New Roman"/>
        <family val="1"/>
      </rPr>
      <t xml:space="preserve"> Special Administrative Region of China</t>
    </r>
  </si>
  <si>
    <r>
      <t xml:space="preserve">  1</t>
    </r>
    <r>
      <rPr>
        <sz val="9"/>
        <rFont val="Times New Roman"/>
        <family val="1"/>
      </rPr>
      <t xml:space="preserve"> Provisional</t>
    </r>
  </si>
  <si>
    <t>Table 13 - Trade with COMESA States, 2005-2007</t>
  </si>
  <si>
    <t>Jan-Jun</t>
  </si>
  <si>
    <t xml:space="preserve">            -.-</t>
  </si>
  <si>
    <t xml:space="preserve">           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</si>
  <si>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</si>
  <si>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-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</si>
</sst>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</numFmts>
  <fonts count="5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sz val="10"/>
      <name val="MS Sans Serif"/>
      <family val="0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vertAlign val="superscript"/>
      <sz val="10"/>
      <name val="CG Times"/>
      <family val="0"/>
    </font>
    <font>
      <b/>
      <i/>
      <sz val="10"/>
      <name val="CG Times"/>
      <family val="1"/>
    </font>
    <font>
      <sz val="8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0" xfId="0" applyFont="1" applyAlignment="1">
      <alignment/>
    </xf>
    <xf numFmtId="0" fontId="5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quotePrefix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1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7" fillId="0" borderId="11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5" fillId="0" borderId="0" xfId="0" applyFont="1" applyAlignment="1">
      <alignment/>
    </xf>
    <xf numFmtId="165" fontId="15" fillId="0" borderId="10" xfId="0" applyNumberFormat="1" applyFont="1" applyBorder="1" applyAlignment="1">
      <alignment/>
    </xf>
    <xf numFmtId="170" fontId="5" fillId="0" borderId="1" xfId="0" applyNumberFormat="1" applyFont="1" applyBorder="1" applyAlignment="1" quotePrefix="1">
      <alignment/>
    </xf>
    <xf numFmtId="2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5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12" xfId="0" applyNumberFormat="1" applyFont="1" applyBorder="1" applyAlignment="1">
      <alignment vertical="center"/>
    </xf>
    <xf numFmtId="0" fontId="29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0" xfId="0" applyFont="1" applyAlignment="1" quotePrefix="1">
      <alignment horizontal="left"/>
    </xf>
    <xf numFmtId="165" fontId="5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/>
    </xf>
    <xf numFmtId="165" fontId="28" fillId="0" borderId="2" xfId="0" applyNumberFormat="1" applyFont="1" applyBorder="1" applyAlignment="1" quotePrefix="1">
      <alignment/>
    </xf>
    <xf numFmtId="0" fontId="15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7" fillId="0" borderId="2" xfId="0" applyNumberFormat="1" applyFont="1" applyBorder="1" applyAlignment="1" quotePrefix="1">
      <alignment vertical="center"/>
    </xf>
    <xf numFmtId="165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68" fontId="21" fillId="0" borderId="2" xfId="0" applyNumberFormat="1" applyFont="1" applyBorder="1" applyAlignment="1" quotePrefix="1">
      <alignment/>
    </xf>
    <xf numFmtId="0" fontId="7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 horizontal="left"/>
    </xf>
    <xf numFmtId="166" fontId="33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6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 wrapText="1"/>
    </xf>
    <xf numFmtId="166" fontId="13" fillId="0" borderId="5" xfId="0" applyNumberFormat="1" applyFont="1" applyBorder="1" applyAlignment="1">
      <alignment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8" fontId="21" fillId="0" borderId="10" xfId="0" applyNumberFormat="1" applyFont="1" applyBorder="1" applyAlignment="1" quotePrefix="1">
      <alignment/>
    </xf>
    <xf numFmtId="165" fontId="8" fillId="0" borderId="10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41" fillId="0" borderId="10" xfId="0" applyFont="1" applyBorder="1" applyAlignment="1">
      <alignment/>
    </xf>
    <xf numFmtId="168" fontId="13" fillId="0" borderId="0" xfId="0" applyNumberFormat="1" applyFont="1" applyBorder="1" applyAlignment="1">
      <alignment/>
    </xf>
    <xf numFmtId="0" fontId="18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6" fontId="13" fillId="0" borderId="0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10" xfId="0" applyNumberFormat="1" applyFont="1" applyBorder="1" applyAlignment="1">
      <alignment vertical="center"/>
    </xf>
    <xf numFmtId="165" fontId="13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168" fontId="8" fillId="0" borderId="4" xfId="0" applyNumberFormat="1" applyFont="1" applyBorder="1" applyAlignment="1">
      <alignment/>
    </xf>
    <xf numFmtId="167" fontId="7" fillId="0" borderId="10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7" fontId="11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2" xfId="0" applyNumberFormat="1" applyFont="1" applyBorder="1" applyAlignment="1">
      <alignment vertical="center"/>
    </xf>
    <xf numFmtId="167" fontId="11" fillId="0" borderId="1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7" fillId="0" borderId="4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167" fontId="16" fillId="0" borderId="10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67" fontId="13" fillId="0" borderId="2" xfId="0" applyNumberFormat="1" applyFont="1" applyBorder="1" applyAlignment="1">
      <alignment/>
    </xf>
    <xf numFmtId="167" fontId="11" fillId="0" borderId="10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3" fontId="10" fillId="0" borderId="10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7" fillId="0" borderId="4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5" fillId="0" borderId="5" xfId="0" applyFont="1" applyBorder="1" applyAlignment="1">
      <alignment/>
    </xf>
    <xf numFmtId="165" fontId="7" fillId="0" borderId="4" xfId="0" applyNumberFormat="1" applyFont="1" applyBorder="1" applyAlignment="1">
      <alignment vertical="center"/>
    </xf>
    <xf numFmtId="0" fontId="11" fillId="0" borderId="9" xfId="0" applyFont="1" applyBorder="1" applyAlignment="1">
      <alignment/>
    </xf>
    <xf numFmtId="0" fontId="5" fillId="0" borderId="13" xfId="0" applyFont="1" applyBorder="1" applyAlignment="1">
      <alignment horizontal="center"/>
    </xf>
    <xf numFmtId="166" fontId="42" fillId="0" borderId="2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168" fontId="7" fillId="0" borderId="2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168" fontId="11" fillId="0" borderId="5" xfId="0" applyNumberFormat="1" applyFont="1" applyBorder="1" applyAlignment="1">
      <alignment/>
    </xf>
    <xf numFmtId="168" fontId="15" fillId="0" borderId="4" xfId="0" applyNumberFormat="1" applyFont="1" applyBorder="1" applyAlignment="1">
      <alignment/>
    </xf>
    <xf numFmtId="165" fontId="10" fillId="0" borderId="10" xfId="0" applyNumberFormat="1" applyFont="1" applyBorder="1" applyAlignment="1">
      <alignment vertical="center"/>
    </xf>
    <xf numFmtId="165" fontId="21" fillId="0" borderId="2" xfId="0" applyNumberFormat="1" applyFont="1" applyBorder="1" applyAlignment="1" quotePrefix="1">
      <alignment/>
    </xf>
    <xf numFmtId="3" fontId="43" fillId="0" borderId="2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172" fontId="42" fillId="0" borderId="10" xfId="0" applyNumberFormat="1" applyFont="1" applyBorder="1" applyAlignment="1">
      <alignment/>
    </xf>
    <xf numFmtId="172" fontId="42" fillId="0" borderId="2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47" fillId="0" borderId="0" xfId="0" applyFont="1" applyAlignment="1">
      <alignment/>
    </xf>
    <xf numFmtId="168" fontId="20" fillId="0" borderId="0" xfId="0" applyNumberFormat="1" applyFont="1" applyAlignment="1">
      <alignment/>
    </xf>
    <xf numFmtId="165" fontId="13" fillId="0" borderId="10" xfId="0" applyNumberFormat="1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13" fillId="0" borderId="4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65" fontId="7" fillId="0" borderId="10" xfId="0" applyNumberFormat="1" applyFont="1" applyBorder="1" applyAlignment="1" quotePrefix="1">
      <alignment/>
    </xf>
    <xf numFmtId="166" fontId="11" fillId="0" borderId="5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right"/>
    </xf>
    <xf numFmtId="0" fontId="13" fillId="0" borderId="0" xfId="0" applyFont="1" applyAlignment="1" quotePrefix="1">
      <alignment horizontal="center" vertical="center" textRotation="180"/>
    </xf>
    <xf numFmtId="165" fontId="13" fillId="0" borderId="4" xfId="0" applyNumberFormat="1" applyFont="1" applyBorder="1" applyAlignment="1">
      <alignment/>
    </xf>
    <xf numFmtId="165" fontId="11" fillId="0" borderId="2" xfId="0" applyNumberFormat="1" applyFont="1" applyBorder="1" applyAlignment="1" quotePrefix="1">
      <alignment/>
    </xf>
    <xf numFmtId="165" fontId="16" fillId="0" borderId="2" xfId="0" applyNumberFormat="1" applyFont="1" applyBorder="1" applyAlignment="1">
      <alignment/>
    </xf>
    <xf numFmtId="165" fontId="11" fillId="0" borderId="10" xfId="0" applyNumberFormat="1" applyFont="1" applyFill="1" applyBorder="1" applyAlignment="1">
      <alignment/>
    </xf>
    <xf numFmtId="166" fontId="11" fillId="0" borderId="5" xfId="0" applyNumberFormat="1" applyFont="1" applyBorder="1" applyAlignment="1">
      <alignment/>
    </xf>
    <xf numFmtId="172" fontId="5" fillId="0" borderId="2" xfId="0" applyNumberFormat="1" applyFont="1" applyBorder="1" applyAlignment="1" quotePrefix="1">
      <alignment/>
    </xf>
    <xf numFmtId="165" fontId="5" fillId="0" borderId="4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65" fontId="42" fillId="0" borderId="2" xfId="0" applyNumberFormat="1" applyFont="1" applyBorder="1" applyAlignment="1" quotePrefix="1">
      <alignment/>
    </xf>
    <xf numFmtId="165" fontId="42" fillId="0" borderId="2" xfId="0" applyNumberFormat="1" applyFont="1" applyBorder="1" applyAlignment="1">
      <alignment/>
    </xf>
    <xf numFmtId="165" fontId="42" fillId="0" borderId="2" xfId="0" applyNumberFormat="1" applyFont="1" applyBorder="1" applyAlignment="1">
      <alignment/>
    </xf>
    <xf numFmtId="165" fontId="42" fillId="0" borderId="4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16" fillId="0" borderId="10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1" fillId="0" borderId="10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2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 textRotation="180"/>
    </xf>
    <xf numFmtId="0" fontId="8" fillId="0" borderId="12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Border="1" applyAlignment="1" quotePrefix="1">
      <alignment/>
    </xf>
    <xf numFmtId="3" fontId="30" fillId="0" borderId="0" xfId="0" applyNumberFormat="1" applyFont="1" applyBorder="1" applyAlignment="1">
      <alignment/>
    </xf>
    <xf numFmtId="165" fontId="21" fillId="0" borderId="12" xfId="0" applyNumberFormat="1" applyFont="1" applyBorder="1" applyAlignment="1">
      <alignment vertical="center"/>
    </xf>
    <xf numFmtId="165" fontId="21" fillId="0" borderId="9" xfId="0" applyNumberFormat="1" applyFont="1" applyBorder="1" applyAlignment="1">
      <alignment vertical="center"/>
    </xf>
    <xf numFmtId="165" fontId="48" fillId="0" borderId="2" xfId="0" applyNumberFormat="1" applyFont="1" applyBorder="1" applyAlignment="1">
      <alignment vertical="center"/>
    </xf>
    <xf numFmtId="165" fontId="48" fillId="0" borderId="1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vertical="center"/>
    </xf>
    <xf numFmtId="165" fontId="28" fillId="0" borderId="2" xfId="0" applyNumberFormat="1" applyFont="1" applyBorder="1" applyAlignment="1">
      <alignment vertical="center"/>
    </xf>
    <xf numFmtId="165" fontId="28" fillId="0" borderId="0" xfId="0" applyNumberFormat="1" applyFont="1" applyBorder="1" applyAlignment="1">
      <alignment vertical="center"/>
    </xf>
    <xf numFmtId="165" fontId="45" fillId="0" borderId="4" xfId="0" applyNumberFormat="1" applyFont="1" applyBorder="1" applyAlignment="1">
      <alignment vertical="center"/>
    </xf>
    <xf numFmtId="165" fontId="45" fillId="0" borderId="3" xfId="0" applyNumberFormat="1" applyFont="1" applyBorder="1" applyAlignment="1">
      <alignment vertical="center"/>
    </xf>
    <xf numFmtId="165" fontId="21" fillId="0" borderId="4" xfId="0" applyNumberFormat="1" applyFont="1" applyBorder="1" applyAlignment="1">
      <alignment vertical="center"/>
    </xf>
    <xf numFmtId="165" fontId="21" fillId="0" borderId="5" xfId="0" applyNumberFormat="1" applyFont="1" applyBorder="1" applyAlignment="1">
      <alignment vertical="center"/>
    </xf>
    <xf numFmtId="165" fontId="21" fillId="0" borderId="2" xfId="0" applyNumberFormat="1" applyFont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165" fontId="40" fillId="0" borderId="2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20" fillId="0" borderId="2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8" fillId="0" borderId="4" xfId="0" applyNumberFormat="1" applyFont="1" applyBorder="1" applyAlignment="1">
      <alignment vertical="center"/>
    </xf>
    <xf numFmtId="165" fontId="21" fillId="0" borderId="13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/>
    </xf>
    <xf numFmtId="0" fontId="32" fillId="0" borderId="0" xfId="0" applyFont="1" applyAlignment="1">
      <alignment horizontal="left"/>
    </xf>
    <xf numFmtId="180" fontId="1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68" fontId="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66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165" fontId="7" fillId="0" borderId="2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72" fontId="42" fillId="0" borderId="10" xfId="0" applyNumberFormat="1" applyFont="1" applyBorder="1" applyAlignment="1">
      <alignment/>
    </xf>
    <xf numFmtId="166" fontId="42" fillId="0" borderId="2" xfId="0" applyNumberFormat="1" applyFont="1" applyBorder="1" applyAlignment="1">
      <alignment/>
    </xf>
    <xf numFmtId="165" fontId="42" fillId="0" borderId="10" xfId="0" applyNumberFormat="1" applyFont="1" applyBorder="1" applyAlignment="1" quotePrefix="1">
      <alignment/>
    </xf>
    <xf numFmtId="165" fontId="42" fillId="0" borderId="2" xfId="0" applyNumberFormat="1" applyFont="1" applyBorder="1" applyAlignment="1" quotePrefix="1">
      <alignment/>
    </xf>
    <xf numFmtId="172" fontId="42" fillId="0" borderId="2" xfId="0" applyNumberFormat="1" applyFont="1" applyBorder="1" applyAlignment="1">
      <alignment/>
    </xf>
    <xf numFmtId="165" fontId="42" fillId="0" borderId="2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5" fontId="43" fillId="0" borderId="2" xfId="0" applyNumberFormat="1" applyFont="1" applyBorder="1" applyAlignment="1">
      <alignment/>
    </xf>
    <xf numFmtId="166" fontId="43" fillId="0" borderId="12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/>
    </xf>
    <xf numFmtId="165" fontId="16" fillId="0" borderId="4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74" fontId="16" fillId="0" borderId="2" xfId="0" applyNumberFormat="1" applyFont="1" applyBorder="1" applyAlignment="1">
      <alignment/>
    </xf>
    <xf numFmtId="174" fontId="28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 horizontal="left"/>
    </xf>
    <xf numFmtId="3" fontId="13" fillId="0" borderId="4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66" fontId="16" fillId="0" borderId="2" xfId="0" applyNumberFormat="1" applyFont="1" applyBorder="1" applyAlignment="1">
      <alignment/>
    </xf>
    <xf numFmtId="166" fontId="16" fillId="0" borderId="2" xfId="0" applyNumberFormat="1" applyFont="1" applyBorder="1" applyAlignment="1" quotePrefix="1">
      <alignment/>
    </xf>
    <xf numFmtId="166" fontId="16" fillId="0" borderId="4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 vertical="center"/>
    </xf>
    <xf numFmtId="175" fontId="11" fillId="0" borderId="2" xfId="0" applyNumberFormat="1" applyFont="1" applyBorder="1" applyAlignment="1" quotePrefix="1">
      <alignment/>
    </xf>
    <xf numFmtId="175" fontId="11" fillId="0" borderId="10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175" fontId="16" fillId="0" borderId="2" xfId="0" applyNumberFormat="1" applyFont="1" applyBorder="1" applyAlignment="1" quotePrefix="1">
      <alignment/>
    </xf>
    <xf numFmtId="165" fontId="42" fillId="0" borderId="4" xfId="0" applyNumberFormat="1" applyFont="1" applyBorder="1" applyAlignment="1">
      <alignment/>
    </xf>
    <xf numFmtId="165" fontId="28" fillId="0" borderId="2" xfId="0" applyNumberFormat="1" applyFont="1" applyBorder="1" applyAlignment="1">
      <alignment/>
    </xf>
    <xf numFmtId="165" fontId="28" fillId="0" borderId="4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7" fontId="5" fillId="0" borderId="2" xfId="0" applyNumberFormat="1" applyFont="1" applyBorder="1" applyAlignment="1">
      <alignment vertical="center"/>
    </xf>
    <xf numFmtId="166" fontId="21" fillId="0" borderId="9" xfId="0" applyNumberFormat="1" applyFont="1" applyBorder="1" applyAlignment="1">
      <alignment/>
    </xf>
    <xf numFmtId="165" fontId="28" fillId="0" borderId="10" xfId="0" applyNumberFormat="1" applyFont="1" applyBorder="1" applyAlignment="1">
      <alignment/>
    </xf>
    <xf numFmtId="174" fontId="28" fillId="0" borderId="10" xfId="0" applyNumberFormat="1" applyFont="1" applyBorder="1" applyAlignment="1">
      <alignment/>
    </xf>
    <xf numFmtId="165" fontId="28" fillId="0" borderId="5" xfId="0" applyNumberFormat="1" applyFont="1" applyBorder="1" applyAlignment="1">
      <alignment/>
    </xf>
    <xf numFmtId="166" fontId="13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20" fillId="0" borderId="0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6" fontId="16" fillId="0" borderId="2" xfId="0" applyNumberFormat="1" applyFont="1" applyBorder="1" applyAlignment="1" quotePrefix="1">
      <alignment horizontal="center"/>
    </xf>
    <xf numFmtId="166" fontId="16" fillId="0" borderId="2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6" fontId="16" fillId="0" borderId="5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31" fillId="0" borderId="0" xfId="0" applyNumberFormat="1" applyFont="1" applyAlignment="1">
      <alignment horizontal="left"/>
    </xf>
    <xf numFmtId="0" fontId="7" fillId="0" borderId="4" xfId="0" applyFont="1" applyBorder="1" applyAlignment="1">
      <alignment horizontal="left" wrapText="1"/>
    </xf>
    <xf numFmtId="165" fontId="7" fillId="0" borderId="4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166" fontId="11" fillId="0" borderId="4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2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79" fontId="11" fillId="0" borderId="2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165" fontId="40" fillId="0" borderId="4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4" fontId="11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 vertical="center"/>
    </xf>
    <xf numFmtId="165" fontId="40" fillId="0" borderId="2" xfId="0" applyNumberFormat="1" applyFont="1" applyBorder="1" applyAlignment="1" quotePrefix="1">
      <alignment/>
    </xf>
    <xf numFmtId="165" fontId="28" fillId="0" borderId="10" xfId="0" applyNumberFormat="1" applyFont="1" applyBorder="1" applyAlignment="1" quotePrefix="1">
      <alignment/>
    </xf>
    <xf numFmtId="165" fontId="40" fillId="0" borderId="10" xfId="0" applyNumberFormat="1" applyFont="1" applyBorder="1" applyAlignment="1" quotePrefix="1">
      <alignment/>
    </xf>
    <xf numFmtId="165" fontId="15" fillId="0" borderId="10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/>
    </xf>
    <xf numFmtId="165" fontId="50" fillId="0" borderId="10" xfId="0" applyNumberFormat="1" applyFont="1" applyBorder="1" applyAlignment="1">
      <alignment vertical="center"/>
    </xf>
    <xf numFmtId="178" fontId="15" fillId="0" borderId="2" xfId="0" applyNumberFormat="1" applyFont="1" applyBorder="1" applyAlignment="1">
      <alignment/>
    </xf>
    <xf numFmtId="165" fontId="10" fillId="0" borderId="12" xfId="0" applyNumberFormat="1" applyFont="1" applyBorder="1" applyAlignment="1">
      <alignment vertical="center"/>
    </xf>
    <xf numFmtId="165" fontId="15" fillId="0" borderId="2" xfId="0" applyNumberFormat="1" applyFont="1" applyBorder="1" applyAlignment="1">
      <alignment vertical="center"/>
    </xf>
    <xf numFmtId="165" fontId="50" fillId="0" borderId="2" xfId="0" applyNumberFormat="1" applyFont="1" applyBorder="1" applyAlignment="1">
      <alignment vertical="center"/>
    </xf>
    <xf numFmtId="165" fontId="21" fillId="0" borderId="10" xfId="0" applyNumberFormat="1" applyFont="1" applyBorder="1" applyAlignment="1" quotePrefix="1">
      <alignment/>
    </xf>
    <xf numFmtId="0" fontId="7" fillId="0" borderId="5" xfId="0" applyFont="1" applyBorder="1" applyAlignment="1">
      <alignment/>
    </xf>
    <xf numFmtId="166" fontId="5" fillId="0" borderId="4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vertical="center"/>
    </xf>
    <xf numFmtId="167" fontId="15" fillId="0" borderId="2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/>
    </xf>
    <xf numFmtId="167" fontId="15" fillId="0" borderId="10" xfId="0" applyNumberFormat="1" applyFont="1" applyBorder="1" applyAlignment="1">
      <alignment vertical="center"/>
    </xf>
    <xf numFmtId="167" fontId="15" fillId="0" borderId="1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5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9" fontId="15" fillId="0" borderId="2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168" fontId="15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center"/>
    </xf>
    <xf numFmtId="168" fontId="15" fillId="0" borderId="10" xfId="0" applyNumberFormat="1" applyFont="1" applyBorder="1" applyAlignment="1">
      <alignment/>
    </xf>
    <xf numFmtId="168" fontId="15" fillId="0" borderId="5" xfId="0" applyNumberFormat="1" applyFont="1" applyBorder="1" applyAlignment="1">
      <alignment/>
    </xf>
    <xf numFmtId="175" fontId="15" fillId="0" borderId="2" xfId="0" applyNumberFormat="1" applyFont="1" applyBorder="1" applyAlignment="1" quotePrefix="1">
      <alignment/>
    </xf>
    <xf numFmtId="168" fontId="15" fillId="0" borderId="5" xfId="0" applyNumberFormat="1" applyFont="1" applyBorder="1" applyAlignment="1">
      <alignment/>
    </xf>
    <xf numFmtId="165" fontId="50" fillId="0" borderId="10" xfId="0" applyNumberFormat="1" applyFont="1" applyBorder="1" applyAlignment="1">
      <alignment/>
    </xf>
    <xf numFmtId="167" fontId="50" fillId="0" borderId="10" xfId="0" applyNumberFormat="1" applyFont="1" applyBorder="1" applyAlignment="1">
      <alignment/>
    </xf>
    <xf numFmtId="175" fontId="50" fillId="0" borderId="2" xfId="0" applyNumberFormat="1" applyFont="1" applyBorder="1" applyAlignment="1" quotePrefix="1">
      <alignment/>
    </xf>
    <xf numFmtId="165" fontId="50" fillId="0" borderId="2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72" fontId="7" fillId="0" borderId="2" xfId="0" applyNumberFormat="1" applyFont="1" applyBorder="1" applyAlignment="1" quotePrefix="1">
      <alignment/>
    </xf>
    <xf numFmtId="166" fontId="43" fillId="0" borderId="12" xfId="0" applyNumberFormat="1" applyFont="1" applyBorder="1" applyAlignment="1">
      <alignment/>
    </xf>
    <xf numFmtId="166" fontId="16" fillId="0" borderId="1" xfId="0" applyNumberFormat="1" applyFont="1" applyBorder="1" applyAlignment="1">
      <alignment/>
    </xf>
    <xf numFmtId="166" fontId="16" fillId="0" borderId="10" xfId="0" applyNumberFormat="1" applyFont="1" applyBorder="1" applyAlignment="1" quotePrefix="1">
      <alignment horizontal="center"/>
    </xf>
    <xf numFmtId="166" fontId="16" fillId="0" borderId="3" xfId="0" applyNumberFormat="1" applyFont="1" applyBorder="1" applyAlignment="1">
      <alignment/>
    </xf>
    <xf numFmtId="166" fontId="16" fillId="0" borderId="1" xfId="0" applyNumberFormat="1" applyFont="1" applyBorder="1" applyAlignment="1" quotePrefix="1">
      <alignment/>
    </xf>
    <xf numFmtId="166" fontId="16" fillId="0" borderId="10" xfId="0" applyNumberFormat="1" applyFont="1" applyBorder="1" applyAlignment="1" quotePrefix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180" fontId="15" fillId="0" borderId="2" xfId="0" applyNumberFormat="1" applyFont="1" applyBorder="1" applyAlignment="1">
      <alignment/>
    </xf>
    <xf numFmtId="183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6" fontId="15" fillId="0" borderId="10" xfId="0" applyNumberFormat="1" applyFont="1" applyBorder="1" applyAlignment="1" quotePrefix="1">
      <alignment/>
    </xf>
    <xf numFmtId="165" fontId="50" fillId="0" borderId="2" xfId="0" applyNumberFormat="1" applyFont="1" applyBorder="1" applyAlignment="1" quotePrefix="1">
      <alignment/>
    </xf>
    <xf numFmtId="166" fontId="7" fillId="0" borderId="2" xfId="0" applyNumberFormat="1" applyFont="1" applyBorder="1" applyAlignment="1" quotePrefix="1">
      <alignment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horizontal="right" vertical="center" textRotation="180"/>
    </xf>
    <xf numFmtId="0" fontId="13" fillId="0" borderId="0" xfId="0" applyFont="1" applyAlignment="1">
      <alignment horizontal="right" vertical="center" textRotation="180"/>
    </xf>
    <xf numFmtId="0" fontId="21" fillId="0" borderId="1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8" xfId="0" applyFont="1" applyBorder="1" applyAlignment="1">
      <alignment/>
    </xf>
    <xf numFmtId="0" fontId="0" fillId="0" borderId="8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0" xfId="0" applyFont="1" applyAlignment="1" quotePrefix="1">
      <alignment horizontal="center" vertical="center" textRotation="180"/>
    </xf>
    <xf numFmtId="0" fontId="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 textRotation="180"/>
    </xf>
    <xf numFmtId="3" fontId="18" fillId="0" borderId="3" xfId="0" applyNumberFormat="1" applyFont="1" applyBorder="1" applyAlignment="1">
      <alignment horizontal="center"/>
    </xf>
    <xf numFmtId="3" fontId="47" fillId="0" borderId="5" xfId="0" applyNumberFormat="1" applyFont="1" applyBorder="1" applyAlignment="1">
      <alignment horizontal="center"/>
    </xf>
    <xf numFmtId="3" fontId="43" fillId="0" borderId="3" xfId="0" applyNumberFormat="1" applyFont="1" applyBorder="1" applyAlignment="1">
      <alignment horizontal="center"/>
    </xf>
    <xf numFmtId="3" fontId="43" fillId="0" borderId="5" xfId="0" applyNumberFormat="1" applyFont="1" applyBorder="1" applyAlignment="1">
      <alignment horizontal="center"/>
    </xf>
    <xf numFmtId="1" fontId="45" fillId="0" borderId="14" xfId="0" applyNumberFormat="1" applyFont="1" applyBorder="1" applyAlignment="1">
      <alignment horizontal="center"/>
    </xf>
    <xf numFmtId="1" fontId="45" fillId="0" borderId="15" xfId="0" applyNumberFormat="1" applyFont="1" applyBorder="1" applyAlignment="1">
      <alignment horizontal="center"/>
    </xf>
    <xf numFmtId="1" fontId="45" fillId="0" borderId="7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43" fillId="0" borderId="12" xfId="0" applyNumberFormat="1" applyFont="1" applyBorder="1" applyAlignment="1">
      <alignment horizontal="center" vertical="center"/>
    </xf>
    <xf numFmtId="3" fontId="47" fillId="0" borderId="2" xfId="0" applyNumberFormat="1" applyFont="1" applyBorder="1" applyAlignment="1">
      <alignment vertical="center"/>
    </xf>
    <xf numFmtId="3" fontId="47" fillId="0" borderId="4" xfId="0" applyNumberFormat="1" applyFont="1" applyBorder="1" applyAlignment="1">
      <alignment vertical="center"/>
    </xf>
    <xf numFmtId="1" fontId="43" fillId="0" borderId="11" xfId="0" applyNumberFormat="1" applyFont="1" applyBorder="1" applyAlignment="1">
      <alignment horizontal="center" vertical="center"/>
    </xf>
    <xf numFmtId="1" fontId="43" fillId="0" borderId="9" xfId="0" applyNumberFormat="1" applyFont="1" applyBorder="1" applyAlignment="1">
      <alignment horizontal="center" vertical="center"/>
    </xf>
    <xf numFmtId="1" fontId="47" fillId="0" borderId="3" xfId="0" applyNumberFormat="1" applyFont="1" applyBorder="1" applyAlignment="1">
      <alignment horizontal="center" vertical="center"/>
    </xf>
    <xf numFmtId="1" fontId="47" fillId="0" borderId="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center" vertical="center" wrapText="1"/>
    </xf>
    <xf numFmtId="3" fontId="47" fillId="0" borderId="2" xfId="0" applyNumberFormat="1" applyFont="1" applyBorder="1" applyAlignment="1">
      <alignment vertical="center" wrapText="1"/>
    </xf>
    <xf numFmtId="3" fontId="47" fillId="0" borderId="4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horizontal="center"/>
    </xf>
    <xf numFmtId="0" fontId="43" fillId="0" borderId="14" xfId="0" applyNumberFormat="1" applyFont="1" applyBorder="1" applyAlignment="1">
      <alignment horizontal="center"/>
    </xf>
    <xf numFmtId="0" fontId="43" fillId="0" borderId="15" xfId="0" applyNumberFormat="1" applyFont="1" applyBorder="1" applyAlignment="1">
      <alignment horizontal="center"/>
    </xf>
    <xf numFmtId="0" fontId="4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30505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30505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30505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30505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30505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30505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24125" y="447675"/>
          <a:ext cx="0" cy="5010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524125" y="447675"/>
          <a:ext cx="0" cy="5010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90850" y="428625"/>
          <a:ext cx="0" cy="520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990850" y="428625"/>
          <a:ext cx="0" cy="520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71800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971800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78130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1242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0" y="451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B4">
      <selection activeCell="K8" sqref="K8"/>
    </sheetView>
  </sheetViews>
  <sheetFormatPr defaultColWidth="9.140625" defaultRowHeight="12.75"/>
  <cols>
    <col min="1" max="1" width="34.57421875" style="157" customWidth="1"/>
    <col min="2" max="11" width="9.7109375" style="157" customWidth="1"/>
    <col min="12" max="12" width="6.421875" style="157" customWidth="1"/>
    <col min="13" max="14" width="8.7109375" style="157" customWidth="1"/>
    <col min="15" max="16384" width="9.140625" style="157" customWidth="1"/>
  </cols>
  <sheetData>
    <row r="1" spans="1:12" ht="18" customHeight="1">
      <c r="A1" s="91" t="s">
        <v>325</v>
      </c>
      <c r="L1" s="495" t="s">
        <v>306</v>
      </c>
    </row>
    <row r="2" spans="4:12" ht="20.25" customHeight="1">
      <c r="D2" s="158"/>
      <c r="G2" s="158"/>
      <c r="H2" s="478"/>
      <c r="I2" s="479"/>
      <c r="J2" s="478"/>
      <c r="K2" s="479" t="s">
        <v>206</v>
      </c>
      <c r="L2" s="496"/>
    </row>
    <row r="3" spans="1:12" ht="24" customHeight="1">
      <c r="A3" s="159"/>
      <c r="B3" s="497">
        <v>2005</v>
      </c>
      <c r="C3" s="497" t="s">
        <v>341</v>
      </c>
      <c r="D3" s="499" t="s">
        <v>341</v>
      </c>
      <c r="E3" s="500"/>
      <c r="F3" s="500"/>
      <c r="G3" s="500"/>
      <c r="H3" s="501"/>
      <c r="I3" s="499" t="s">
        <v>342</v>
      </c>
      <c r="J3" s="500"/>
      <c r="K3" s="501"/>
      <c r="L3" s="496"/>
    </row>
    <row r="4" spans="1:12" ht="45" customHeight="1">
      <c r="A4" s="160" t="s">
        <v>9</v>
      </c>
      <c r="B4" s="498"/>
      <c r="C4" s="498"/>
      <c r="D4" s="133" t="s">
        <v>0</v>
      </c>
      <c r="E4" s="167" t="s">
        <v>207</v>
      </c>
      <c r="F4" s="415" t="s">
        <v>378</v>
      </c>
      <c r="G4" s="167" t="s">
        <v>2</v>
      </c>
      <c r="H4" s="116" t="s">
        <v>3</v>
      </c>
      <c r="I4" s="133" t="s">
        <v>0</v>
      </c>
      <c r="J4" s="167" t="s">
        <v>207</v>
      </c>
      <c r="K4" s="417" t="s">
        <v>378</v>
      </c>
      <c r="L4" s="496"/>
    </row>
    <row r="5" spans="1:12" ht="36" customHeight="1">
      <c r="A5" s="161" t="s">
        <v>4</v>
      </c>
      <c r="B5" s="307">
        <f>B6+B7</f>
        <v>59095</v>
      </c>
      <c r="C5" s="307">
        <f>SUM(F5:H5)</f>
        <v>69099</v>
      </c>
      <c r="D5" s="308">
        <f>D6+D7</f>
        <v>14485</v>
      </c>
      <c r="E5" s="307">
        <f>E6+E7</f>
        <v>16265</v>
      </c>
      <c r="F5" s="307">
        <f>SUM(D5:E5)</f>
        <v>30750</v>
      </c>
      <c r="G5" s="307">
        <f>G6+G7</f>
        <v>17991</v>
      </c>
      <c r="H5" s="308">
        <f>H6+H7</f>
        <v>20358</v>
      </c>
      <c r="I5" s="308">
        <f>I6+I7</f>
        <v>14224</v>
      </c>
      <c r="J5" s="308">
        <v>15342</v>
      </c>
      <c r="K5" s="307">
        <f>SUM(I5:J5)</f>
        <v>29566</v>
      </c>
      <c r="L5" s="496"/>
    </row>
    <row r="6" spans="1:12" ht="36" customHeight="1">
      <c r="A6" s="162" t="s">
        <v>5</v>
      </c>
      <c r="B6" s="309">
        <v>42104</v>
      </c>
      <c r="C6" s="310">
        <f aca="true" t="shared" si="0" ref="C6:C16">SUM(F6:H6)</f>
        <v>47737</v>
      </c>
      <c r="D6" s="312">
        <v>9688</v>
      </c>
      <c r="E6" s="312">
        <v>9872</v>
      </c>
      <c r="F6" s="320">
        <f aca="true" t="shared" si="1" ref="F6:F16">SUM(D6:E6)</f>
        <v>19560</v>
      </c>
      <c r="G6" s="313">
        <v>13768</v>
      </c>
      <c r="H6" s="312">
        <v>14409</v>
      </c>
      <c r="I6" s="312">
        <v>10820</v>
      </c>
      <c r="J6" s="312">
        <v>11618</v>
      </c>
      <c r="K6" s="312">
        <f>SUM(I6:J6)</f>
        <v>22438</v>
      </c>
      <c r="L6" s="496"/>
    </row>
    <row r="7" spans="1:12" ht="36" customHeight="1">
      <c r="A7" s="162" t="s">
        <v>213</v>
      </c>
      <c r="B7" s="309">
        <v>16991</v>
      </c>
      <c r="C7" s="310">
        <f t="shared" si="0"/>
        <v>21362</v>
      </c>
      <c r="D7" s="312">
        <v>4797</v>
      </c>
      <c r="E7" s="312">
        <v>6393</v>
      </c>
      <c r="F7" s="320">
        <f t="shared" si="1"/>
        <v>11190</v>
      </c>
      <c r="G7" s="313">
        <v>4223</v>
      </c>
      <c r="H7" s="312">
        <f>5699+250</f>
        <v>5949</v>
      </c>
      <c r="I7" s="312">
        <v>3404</v>
      </c>
      <c r="J7" s="312">
        <v>3724</v>
      </c>
      <c r="K7" s="312">
        <f>SUM(I7:J7)</f>
        <v>7128</v>
      </c>
      <c r="L7" s="496"/>
    </row>
    <row r="8" spans="1:13" ht="36" customHeight="1">
      <c r="A8" s="161" t="s">
        <v>178</v>
      </c>
      <c r="B8" s="314">
        <v>4124</v>
      </c>
      <c r="C8" s="315">
        <f t="shared" si="0"/>
        <v>5072</v>
      </c>
      <c r="D8" s="316">
        <v>1323</v>
      </c>
      <c r="E8" s="316">
        <v>1106</v>
      </c>
      <c r="F8" s="317">
        <f t="shared" si="1"/>
        <v>2429</v>
      </c>
      <c r="G8" s="317">
        <v>1314</v>
      </c>
      <c r="H8" s="316">
        <v>1329</v>
      </c>
      <c r="I8" s="318">
        <v>1236</v>
      </c>
      <c r="J8" s="316">
        <v>1205</v>
      </c>
      <c r="K8" s="316">
        <f>SUM(I8:J8)</f>
        <v>2441</v>
      </c>
      <c r="L8" s="496"/>
      <c r="M8" s="254"/>
    </row>
    <row r="9" spans="1:12" s="164" customFormat="1" ht="36" customHeight="1">
      <c r="A9" s="163" t="s">
        <v>6</v>
      </c>
      <c r="B9" s="318">
        <f>B5+B8</f>
        <v>63219</v>
      </c>
      <c r="C9" s="318">
        <f t="shared" si="0"/>
        <v>74171</v>
      </c>
      <c r="D9" s="319">
        <f>D5+D8</f>
        <v>15808</v>
      </c>
      <c r="E9" s="318">
        <f>E5+E8</f>
        <v>17371</v>
      </c>
      <c r="F9" s="318">
        <f t="shared" si="1"/>
        <v>33179</v>
      </c>
      <c r="G9" s="307">
        <f>G5+G8</f>
        <v>19305</v>
      </c>
      <c r="H9" s="308">
        <f>H5+H8</f>
        <v>21687</v>
      </c>
      <c r="I9" s="308">
        <f>I5+I8</f>
        <v>15460</v>
      </c>
      <c r="J9" s="308">
        <f>J5+J8</f>
        <v>16547</v>
      </c>
      <c r="K9" s="307">
        <f>SUM(I9:J9)</f>
        <v>32007</v>
      </c>
      <c r="L9" s="496"/>
    </row>
    <row r="10" spans="1:12" s="164" customFormat="1" ht="15" customHeight="1">
      <c r="A10" s="162" t="s">
        <v>180</v>
      </c>
      <c r="B10" s="320"/>
      <c r="C10" s="320"/>
      <c r="D10" s="312"/>
      <c r="E10" s="312"/>
      <c r="F10" s="320"/>
      <c r="G10" s="313"/>
      <c r="H10" s="312"/>
      <c r="I10" s="312"/>
      <c r="J10" s="312"/>
      <c r="K10" s="312"/>
      <c r="L10" s="496"/>
    </row>
    <row r="11" spans="1:12" s="164" customFormat="1" ht="25.5" customHeight="1">
      <c r="A11" s="162" t="s">
        <v>365</v>
      </c>
      <c r="B11" s="312">
        <v>28954</v>
      </c>
      <c r="C11" s="312">
        <f t="shared" si="0"/>
        <v>33707</v>
      </c>
      <c r="D11" s="311">
        <v>6629</v>
      </c>
      <c r="E11" s="312">
        <v>8861</v>
      </c>
      <c r="F11" s="320">
        <f t="shared" si="1"/>
        <v>15490</v>
      </c>
      <c r="G11" s="313">
        <v>8589</v>
      </c>
      <c r="H11" s="312">
        <v>9628</v>
      </c>
      <c r="I11" s="312">
        <v>8154</v>
      </c>
      <c r="J11" s="312">
        <v>10353</v>
      </c>
      <c r="K11" s="312">
        <f>SUM(I11:J11)</f>
        <v>18507</v>
      </c>
      <c r="L11" s="496"/>
    </row>
    <row r="12" spans="1:12" s="164" customFormat="1" ht="36" customHeight="1">
      <c r="A12" s="161" t="s">
        <v>248</v>
      </c>
      <c r="B12" s="318">
        <v>93282</v>
      </c>
      <c r="C12" s="318">
        <f t="shared" si="0"/>
        <v>115612</v>
      </c>
      <c r="D12" s="318">
        <v>23606</v>
      </c>
      <c r="E12" s="318">
        <v>27236</v>
      </c>
      <c r="F12" s="318">
        <f t="shared" si="1"/>
        <v>50842</v>
      </c>
      <c r="G12" s="321">
        <v>27697</v>
      </c>
      <c r="H12" s="318">
        <v>37073</v>
      </c>
      <c r="I12" s="318">
        <v>24373</v>
      </c>
      <c r="J12" s="318">
        <v>28687</v>
      </c>
      <c r="K12" s="318">
        <f>SUM(I12:J12)</f>
        <v>53060</v>
      </c>
      <c r="L12" s="496"/>
    </row>
    <row r="13" spans="1:12" s="164" customFormat="1" ht="15.75" customHeight="1">
      <c r="A13" s="162" t="s">
        <v>180</v>
      </c>
      <c r="B13" s="318"/>
      <c r="C13" s="318"/>
      <c r="D13" s="322"/>
      <c r="E13" s="322"/>
      <c r="F13" s="318"/>
      <c r="G13" s="323"/>
      <c r="H13" s="322"/>
      <c r="I13" s="322"/>
      <c r="J13" s="322"/>
      <c r="K13" s="322"/>
      <c r="L13" s="496"/>
    </row>
    <row r="14" spans="1:12" s="164" customFormat="1" ht="26.25" customHeight="1">
      <c r="A14" s="162" t="s">
        <v>365</v>
      </c>
      <c r="B14" s="324">
        <v>15518</v>
      </c>
      <c r="C14" s="324">
        <f t="shared" si="0"/>
        <v>19044</v>
      </c>
      <c r="D14" s="312">
        <v>4075</v>
      </c>
      <c r="E14" s="324">
        <v>4915</v>
      </c>
      <c r="F14" s="416">
        <f t="shared" si="1"/>
        <v>8990</v>
      </c>
      <c r="G14" s="313">
        <v>4879</v>
      </c>
      <c r="H14" s="324">
        <v>5175</v>
      </c>
      <c r="I14" s="312">
        <v>4537</v>
      </c>
      <c r="J14" s="312">
        <v>5392</v>
      </c>
      <c r="K14" s="312">
        <f>SUM(I14:J14)</f>
        <v>9929</v>
      </c>
      <c r="L14" s="496"/>
    </row>
    <row r="15" spans="1:12" s="164" customFormat="1" ht="36" customHeight="1">
      <c r="A15" s="165" t="s">
        <v>7</v>
      </c>
      <c r="B15" s="316">
        <f>B9+B12</f>
        <v>156501</v>
      </c>
      <c r="C15" s="316">
        <f t="shared" si="0"/>
        <v>189783</v>
      </c>
      <c r="D15" s="325">
        <f>D9+D12</f>
        <v>39414</v>
      </c>
      <c r="E15" s="325">
        <f>E9+E12</f>
        <v>44607</v>
      </c>
      <c r="F15" s="325">
        <f t="shared" si="1"/>
        <v>84021</v>
      </c>
      <c r="G15" s="325">
        <f>G9+G12</f>
        <v>47002</v>
      </c>
      <c r="H15" s="325">
        <f>H9+H12</f>
        <v>58760</v>
      </c>
      <c r="I15" s="325">
        <f>I9+I12</f>
        <v>39833</v>
      </c>
      <c r="J15" s="325">
        <f>J9+J12</f>
        <v>45234</v>
      </c>
      <c r="K15" s="325">
        <f>SUM(I15:J15)</f>
        <v>85067</v>
      </c>
      <c r="L15" s="496"/>
    </row>
    <row r="16" spans="1:12" s="164" customFormat="1" ht="36" customHeight="1">
      <c r="A16" s="166" t="s">
        <v>8</v>
      </c>
      <c r="B16" s="316">
        <f>B9-B12</f>
        <v>-30063</v>
      </c>
      <c r="C16" s="316">
        <f t="shared" si="0"/>
        <v>-41441</v>
      </c>
      <c r="D16" s="325">
        <f>D9-D12</f>
        <v>-7798</v>
      </c>
      <c r="E16" s="325">
        <f>E9-E12</f>
        <v>-9865</v>
      </c>
      <c r="F16" s="325">
        <f t="shared" si="1"/>
        <v>-17663</v>
      </c>
      <c r="G16" s="325">
        <f>G9-G12</f>
        <v>-8392</v>
      </c>
      <c r="H16" s="325">
        <f>H9-H12</f>
        <v>-15386</v>
      </c>
      <c r="I16" s="325">
        <f>I9-I12</f>
        <v>-8913</v>
      </c>
      <c r="J16" s="325">
        <f>J9-J12</f>
        <v>-12140</v>
      </c>
      <c r="K16" s="316">
        <f>SUM(I16:J16)</f>
        <v>-21053</v>
      </c>
      <c r="L16" s="496"/>
    </row>
    <row r="17" spans="1:2" ht="18.75" customHeight="1">
      <c r="A17" s="329" t="s">
        <v>364</v>
      </c>
      <c r="B17" s="329"/>
    </row>
  </sheetData>
  <mergeCells count="5">
    <mergeCell ref="L1:L16"/>
    <mergeCell ref="B3:B4"/>
    <mergeCell ref="D3:H3"/>
    <mergeCell ref="C3:C4"/>
    <mergeCell ref="I3:K3"/>
  </mergeCells>
  <printOptions horizontalCentered="1"/>
  <pageMargins left="0.44" right="0.24" top="0.75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22" sqref="A22:IV22"/>
    </sheetView>
  </sheetViews>
  <sheetFormatPr defaultColWidth="9.140625" defaultRowHeight="12.75"/>
  <cols>
    <col min="1" max="1" width="3.28125" style="3" customWidth="1"/>
    <col min="2" max="2" width="42.00390625" style="3" customWidth="1"/>
    <col min="3" max="12" width="9.28125" style="3" customWidth="1"/>
    <col min="13" max="13" width="3.00390625" style="3" customWidth="1"/>
    <col min="14" max="14" width="17.7109375" style="3" customWidth="1"/>
    <col min="15" max="16384" width="9.140625" style="3" customWidth="1"/>
  </cols>
  <sheetData>
    <row r="1" spans="1:13" s="83" customFormat="1" ht="18" customHeight="1">
      <c r="A1" s="34" t="s">
        <v>349</v>
      </c>
      <c r="M1" s="502" t="s">
        <v>305</v>
      </c>
    </row>
    <row r="2" spans="1:13" ht="12.75" customHeight="1">
      <c r="A2" s="12"/>
      <c r="E2" s="59"/>
      <c r="F2" s="59"/>
      <c r="G2" s="59"/>
      <c r="J2" s="59"/>
      <c r="K2" s="59"/>
      <c r="L2" s="59" t="s">
        <v>179</v>
      </c>
      <c r="M2" s="502"/>
    </row>
    <row r="3" spans="1:13" ht="4.5" customHeight="1">
      <c r="A3" s="12"/>
      <c r="E3" s="59"/>
      <c r="F3" s="59"/>
      <c r="G3" s="59"/>
      <c r="J3" s="59"/>
      <c r="K3" s="59"/>
      <c r="L3" s="59"/>
      <c r="M3" s="502"/>
    </row>
    <row r="4" spans="1:13" ht="16.5" customHeight="1">
      <c r="A4" s="489" t="s">
        <v>10</v>
      </c>
      <c r="B4" s="490"/>
      <c r="C4" s="512">
        <v>2005</v>
      </c>
      <c r="D4" s="512" t="s">
        <v>345</v>
      </c>
      <c r="E4" s="520" t="s">
        <v>345</v>
      </c>
      <c r="F4" s="521"/>
      <c r="G4" s="521"/>
      <c r="H4" s="521"/>
      <c r="I4" s="522"/>
      <c r="J4" s="520" t="s">
        <v>347</v>
      </c>
      <c r="K4" s="521"/>
      <c r="L4" s="522"/>
      <c r="M4" s="502"/>
    </row>
    <row r="5" spans="1:13" ht="15.75" customHeight="1">
      <c r="A5" s="517"/>
      <c r="B5" s="518"/>
      <c r="C5" s="519"/>
      <c r="D5" s="519"/>
      <c r="E5" s="41" t="s">
        <v>205</v>
      </c>
      <c r="F5" s="41" t="s">
        <v>207</v>
      </c>
      <c r="G5" s="455" t="s">
        <v>378</v>
      </c>
      <c r="H5" s="41" t="s">
        <v>210</v>
      </c>
      <c r="I5" s="41" t="s">
        <v>253</v>
      </c>
      <c r="J5" s="41" t="s">
        <v>205</v>
      </c>
      <c r="K5" s="41" t="s">
        <v>207</v>
      </c>
      <c r="L5" s="455" t="s">
        <v>378</v>
      </c>
      <c r="M5" s="502"/>
    </row>
    <row r="6" spans="1:14" ht="12.75" customHeight="1">
      <c r="A6" s="22" t="s">
        <v>260</v>
      </c>
      <c r="B6" s="132" t="s">
        <v>266</v>
      </c>
      <c r="C6" s="213">
        <f>C7+C20+C28+C40+C44</f>
        <v>42104</v>
      </c>
      <c r="D6" s="213">
        <f>D7+D20+D28+D40+D44</f>
        <v>47737</v>
      </c>
      <c r="E6" s="214">
        <f>E7+E20+E28+E40+E44</f>
        <v>9688</v>
      </c>
      <c r="F6" s="214">
        <f>F7+F20+F28+F40+F44</f>
        <v>9872</v>
      </c>
      <c r="G6" s="214">
        <f>SUM(E6:F6)</f>
        <v>19560</v>
      </c>
      <c r="H6" s="214">
        <f>H7+H20+H28+H40+H44</f>
        <v>13768</v>
      </c>
      <c r="I6" s="214">
        <f>I7+I20+I28+I40+I44</f>
        <v>14409</v>
      </c>
      <c r="J6" s="214">
        <f>J7+J20+J28+J40+J44</f>
        <v>10820</v>
      </c>
      <c r="K6" s="214">
        <f>K7+K20+K28+K40+K44</f>
        <v>11618</v>
      </c>
      <c r="L6" s="214">
        <f>SUM(J6:K6)</f>
        <v>22438</v>
      </c>
      <c r="M6" s="502"/>
      <c r="N6" s="30"/>
    </row>
    <row r="7" spans="1:13" ht="12" customHeight="1">
      <c r="A7" s="22" t="s">
        <v>216</v>
      </c>
      <c r="B7" s="29"/>
      <c r="C7" s="409">
        <v>32450</v>
      </c>
      <c r="D7" s="409">
        <f>SUM(G7:I7)</f>
        <v>37717</v>
      </c>
      <c r="E7" s="269">
        <v>7591</v>
      </c>
      <c r="F7" s="269">
        <v>7432</v>
      </c>
      <c r="G7" s="269">
        <f aca="true" t="shared" si="0" ref="G7:G47">SUM(E7:F7)</f>
        <v>15023</v>
      </c>
      <c r="H7" s="269">
        <v>10999</v>
      </c>
      <c r="I7" s="269">
        <v>11695</v>
      </c>
      <c r="J7" s="269">
        <v>8242</v>
      </c>
      <c r="K7" s="269">
        <v>8812</v>
      </c>
      <c r="L7" s="269">
        <f aca="true" t="shared" si="1" ref="L7:L47">SUM(J7:K7)</f>
        <v>17054</v>
      </c>
      <c r="M7" s="502"/>
    </row>
    <row r="8" spans="1:13" ht="12" customHeight="1">
      <c r="A8" s="22"/>
      <c r="B8" s="29" t="s">
        <v>42</v>
      </c>
      <c r="C8" s="410">
        <v>184</v>
      </c>
      <c r="D8" s="410">
        <f aca="true" t="shared" si="2" ref="D8:D47">SUM(G8:I8)</f>
        <v>136</v>
      </c>
      <c r="E8" s="93">
        <v>35</v>
      </c>
      <c r="F8" s="93">
        <v>39</v>
      </c>
      <c r="G8" s="102">
        <f t="shared" si="0"/>
        <v>74</v>
      </c>
      <c r="H8" s="93">
        <v>39</v>
      </c>
      <c r="I8" s="93">
        <v>23</v>
      </c>
      <c r="J8" s="93">
        <v>36</v>
      </c>
      <c r="K8" s="93">
        <v>52</v>
      </c>
      <c r="L8" s="102">
        <f t="shared" si="1"/>
        <v>88</v>
      </c>
      <c r="M8" s="502"/>
    </row>
    <row r="9" spans="1:13" ht="12" customHeight="1">
      <c r="A9" s="10"/>
      <c r="B9" s="29" t="s">
        <v>11</v>
      </c>
      <c r="C9" s="410">
        <v>1362</v>
      </c>
      <c r="D9" s="410">
        <f t="shared" si="2"/>
        <v>1578</v>
      </c>
      <c r="E9" s="93">
        <v>290</v>
      </c>
      <c r="F9" s="93">
        <v>413</v>
      </c>
      <c r="G9" s="102">
        <f t="shared" si="0"/>
        <v>703</v>
      </c>
      <c r="H9" s="93">
        <v>427</v>
      </c>
      <c r="I9" s="93">
        <v>448</v>
      </c>
      <c r="J9" s="93">
        <v>417</v>
      </c>
      <c r="K9" s="93">
        <v>517</v>
      </c>
      <c r="L9" s="102">
        <f t="shared" si="1"/>
        <v>934</v>
      </c>
      <c r="M9" s="502"/>
    </row>
    <row r="10" spans="1:13" ht="12" customHeight="1">
      <c r="A10" s="10"/>
      <c r="B10" s="29" t="s">
        <v>12</v>
      </c>
      <c r="C10" s="410">
        <v>6414</v>
      </c>
      <c r="D10" s="410">
        <f t="shared" si="2"/>
        <v>6940</v>
      </c>
      <c r="E10" s="93">
        <v>1333</v>
      </c>
      <c r="F10" s="93">
        <v>1883</v>
      </c>
      <c r="G10" s="102">
        <f t="shared" si="0"/>
        <v>3216</v>
      </c>
      <c r="H10" s="93">
        <v>1640</v>
      </c>
      <c r="I10" s="93">
        <v>2084</v>
      </c>
      <c r="J10" s="93">
        <v>1430</v>
      </c>
      <c r="K10" s="93">
        <v>1999</v>
      </c>
      <c r="L10" s="102">
        <f t="shared" si="1"/>
        <v>3429</v>
      </c>
      <c r="M10" s="502"/>
    </row>
    <row r="11" spans="1:13" ht="12" customHeight="1">
      <c r="A11" s="10"/>
      <c r="B11" s="29" t="s">
        <v>13</v>
      </c>
      <c r="C11" s="410">
        <v>827</v>
      </c>
      <c r="D11" s="410">
        <f t="shared" si="2"/>
        <v>1074</v>
      </c>
      <c r="E11" s="93">
        <v>180</v>
      </c>
      <c r="F11" s="93">
        <v>255</v>
      </c>
      <c r="G11" s="102">
        <f t="shared" si="0"/>
        <v>435</v>
      </c>
      <c r="H11" s="93">
        <v>268</v>
      </c>
      <c r="I11" s="93">
        <v>371</v>
      </c>
      <c r="J11" s="93">
        <v>313</v>
      </c>
      <c r="K11" s="93">
        <v>452</v>
      </c>
      <c r="L11" s="102">
        <f t="shared" si="1"/>
        <v>765</v>
      </c>
      <c r="M11" s="502"/>
    </row>
    <row r="12" spans="1:13" ht="12" customHeight="1">
      <c r="A12" s="10"/>
      <c r="B12" s="29" t="s">
        <v>14</v>
      </c>
      <c r="C12" s="410">
        <v>1348</v>
      </c>
      <c r="D12" s="410">
        <f t="shared" si="2"/>
        <v>1949</v>
      </c>
      <c r="E12" s="93">
        <v>407</v>
      </c>
      <c r="F12" s="93">
        <v>529</v>
      </c>
      <c r="G12" s="102">
        <f t="shared" si="0"/>
        <v>936</v>
      </c>
      <c r="H12" s="93">
        <v>407</v>
      </c>
      <c r="I12" s="93">
        <v>606</v>
      </c>
      <c r="J12" s="93">
        <v>467</v>
      </c>
      <c r="K12" s="93">
        <v>755</v>
      </c>
      <c r="L12" s="102">
        <f t="shared" si="1"/>
        <v>1222</v>
      </c>
      <c r="M12" s="502"/>
    </row>
    <row r="13" spans="1:13" ht="12" customHeight="1">
      <c r="A13" s="10"/>
      <c r="B13" s="29" t="s">
        <v>15</v>
      </c>
      <c r="C13" s="410">
        <v>670</v>
      </c>
      <c r="D13" s="410">
        <f t="shared" si="2"/>
        <v>854</v>
      </c>
      <c r="E13" s="93">
        <v>177</v>
      </c>
      <c r="F13" s="93">
        <v>163</v>
      </c>
      <c r="G13" s="102">
        <f t="shared" si="0"/>
        <v>340</v>
      </c>
      <c r="H13" s="93">
        <v>167</v>
      </c>
      <c r="I13" s="93">
        <v>347</v>
      </c>
      <c r="J13" s="93">
        <v>217</v>
      </c>
      <c r="K13" s="93">
        <v>248</v>
      </c>
      <c r="L13" s="102">
        <f t="shared" si="1"/>
        <v>465</v>
      </c>
      <c r="M13" s="502"/>
    </row>
    <row r="14" spans="1:13" ht="12" customHeight="1">
      <c r="A14" s="10"/>
      <c r="B14" s="29" t="s">
        <v>16</v>
      </c>
      <c r="C14" s="410">
        <v>541</v>
      </c>
      <c r="D14" s="410">
        <f t="shared" si="2"/>
        <v>142</v>
      </c>
      <c r="E14" s="93">
        <v>26</v>
      </c>
      <c r="F14" s="93">
        <v>36</v>
      </c>
      <c r="G14" s="102">
        <f t="shared" si="0"/>
        <v>62</v>
      </c>
      <c r="H14" s="93">
        <v>31</v>
      </c>
      <c r="I14" s="93">
        <v>49</v>
      </c>
      <c r="J14" s="93">
        <v>452</v>
      </c>
      <c r="K14" s="93">
        <v>59</v>
      </c>
      <c r="L14" s="102">
        <f t="shared" si="1"/>
        <v>511</v>
      </c>
      <c r="M14" s="502"/>
    </row>
    <row r="15" spans="1:13" ht="12" customHeight="1">
      <c r="A15" s="10"/>
      <c r="B15" s="29" t="s">
        <v>19</v>
      </c>
      <c r="C15" s="410">
        <v>971</v>
      </c>
      <c r="D15" s="410">
        <f t="shared" si="2"/>
        <v>1817</v>
      </c>
      <c r="E15" s="93">
        <v>325</v>
      </c>
      <c r="F15" s="93">
        <v>475</v>
      </c>
      <c r="G15" s="102">
        <f t="shared" si="0"/>
        <v>800</v>
      </c>
      <c r="H15" s="93">
        <v>483</v>
      </c>
      <c r="I15" s="93">
        <v>534</v>
      </c>
      <c r="J15" s="93">
        <v>337</v>
      </c>
      <c r="K15" s="93">
        <v>436</v>
      </c>
      <c r="L15" s="102">
        <f t="shared" si="1"/>
        <v>773</v>
      </c>
      <c r="M15" s="502"/>
    </row>
    <row r="16" spans="1:13" ht="12" customHeight="1">
      <c r="A16" s="10"/>
      <c r="B16" s="29" t="s">
        <v>27</v>
      </c>
      <c r="C16" s="410">
        <v>25</v>
      </c>
      <c r="D16" s="410">
        <f t="shared" si="2"/>
        <v>14</v>
      </c>
      <c r="E16" s="93">
        <v>5</v>
      </c>
      <c r="F16" s="93">
        <v>3</v>
      </c>
      <c r="G16" s="102">
        <f t="shared" si="0"/>
        <v>8</v>
      </c>
      <c r="H16" s="93">
        <v>2</v>
      </c>
      <c r="I16" s="93">
        <v>4</v>
      </c>
      <c r="J16" s="93">
        <v>3</v>
      </c>
      <c r="K16" s="93">
        <v>3</v>
      </c>
      <c r="L16" s="102">
        <f t="shared" si="1"/>
        <v>6</v>
      </c>
      <c r="M16" s="502"/>
    </row>
    <row r="17" spans="1:13" ht="12" customHeight="1">
      <c r="A17" s="10"/>
      <c r="B17" s="29" t="s">
        <v>32</v>
      </c>
      <c r="C17" s="410">
        <v>610</v>
      </c>
      <c r="D17" s="410">
        <f t="shared" si="2"/>
        <v>606</v>
      </c>
      <c r="E17" s="93">
        <v>163</v>
      </c>
      <c r="F17" s="93">
        <v>175</v>
      </c>
      <c r="G17" s="102">
        <f t="shared" si="0"/>
        <v>338</v>
      </c>
      <c r="H17" s="93">
        <v>136</v>
      </c>
      <c r="I17" s="93">
        <v>132</v>
      </c>
      <c r="J17" s="93">
        <v>171</v>
      </c>
      <c r="K17" s="93">
        <v>222</v>
      </c>
      <c r="L17" s="102">
        <f t="shared" si="1"/>
        <v>393</v>
      </c>
      <c r="M17" s="502"/>
    </row>
    <row r="18" spans="1:13" ht="12" customHeight="1">
      <c r="A18" s="10"/>
      <c r="B18" s="29" t="s">
        <v>18</v>
      </c>
      <c r="C18" s="410">
        <v>18802</v>
      </c>
      <c r="D18" s="410">
        <f t="shared" si="2"/>
        <v>21918</v>
      </c>
      <c r="E18" s="93">
        <v>4496</v>
      </c>
      <c r="F18" s="93">
        <v>3250</v>
      </c>
      <c r="G18" s="102">
        <f t="shared" si="0"/>
        <v>7746</v>
      </c>
      <c r="H18" s="93">
        <v>7261</v>
      </c>
      <c r="I18" s="93">
        <v>6911</v>
      </c>
      <c r="J18" s="93">
        <v>4210</v>
      </c>
      <c r="K18" s="93">
        <v>3892</v>
      </c>
      <c r="L18" s="102">
        <f t="shared" si="1"/>
        <v>8102</v>
      </c>
      <c r="M18" s="502"/>
    </row>
    <row r="19" spans="1:13" ht="12" customHeight="1">
      <c r="A19" s="10"/>
      <c r="B19" s="27" t="s">
        <v>20</v>
      </c>
      <c r="C19" s="31">
        <f>C7-SUM(C8:C18)</f>
        <v>696</v>
      </c>
      <c r="D19" s="31">
        <f t="shared" si="2"/>
        <v>689</v>
      </c>
      <c r="E19" s="43">
        <f>E7-SUM(E8:E18)</f>
        <v>154</v>
      </c>
      <c r="F19" s="43">
        <f>F7-SUM(F8:F18)</f>
        <v>211</v>
      </c>
      <c r="G19" s="51">
        <f t="shared" si="0"/>
        <v>365</v>
      </c>
      <c r="H19" s="43">
        <f>H7-SUM(H8:H18)</f>
        <v>138</v>
      </c>
      <c r="I19" s="43">
        <f>I7-SUM(I8:I18)</f>
        <v>186</v>
      </c>
      <c r="J19" s="43">
        <f>J7-SUM(J8:J18)</f>
        <v>189</v>
      </c>
      <c r="K19" s="43">
        <f>K7-SUM(K8:K18)</f>
        <v>177</v>
      </c>
      <c r="L19" s="102">
        <f t="shared" si="1"/>
        <v>366</v>
      </c>
      <c r="M19" s="502"/>
    </row>
    <row r="20" spans="1:13" ht="12" customHeight="1">
      <c r="A20" s="22" t="s">
        <v>217</v>
      </c>
      <c r="B20" s="27"/>
      <c r="C20" s="409">
        <v>564</v>
      </c>
      <c r="D20" s="409">
        <f t="shared" si="2"/>
        <v>660</v>
      </c>
      <c r="E20" s="269">
        <v>147</v>
      </c>
      <c r="F20" s="269">
        <v>150</v>
      </c>
      <c r="G20" s="269">
        <f t="shared" si="0"/>
        <v>297</v>
      </c>
      <c r="H20" s="269">
        <v>162</v>
      </c>
      <c r="I20" s="269">
        <v>201</v>
      </c>
      <c r="J20" s="269">
        <v>159</v>
      </c>
      <c r="K20" s="269">
        <v>200</v>
      </c>
      <c r="L20" s="269">
        <f t="shared" si="1"/>
        <v>359</v>
      </c>
      <c r="M20" s="502"/>
    </row>
    <row r="21" spans="1:13" ht="12" customHeight="1">
      <c r="A21" s="22"/>
      <c r="B21" s="27" t="s">
        <v>261</v>
      </c>
      <c r="C21" s="410">
        <v>13</v>
      </c>
      <c r="D21" s="410">
        <f t="shared" si="2"/>
        <v>58</v>
      </c>
      <c r="E21" s="93">
        <v>11</v>
      </c>
      <c r="F21" s="93">
        <v>14</v>
      </c>
      <c r="G21" s="102">
        <f t="shared" si="0"/>
        <v>25</v>
      </c>
      <c r="H21" s="93">
        <v>14</v>
      </c>
      <c r="I21" s="93">
        <v>19</v>
      </c>
      <c r="J21" s="93">
        <v>12</v>
      </c>
      <c r="K21" s="93">
        <v>12</v>
      </c>
      <c r="L21" s="102">
        <f t="shared" si="1"/>
        <v>24</v>
      </c>
      <c r="M21" s="502"/>
    </row>
    <row r="22" spans="1:13" ht="17.25" customHeight="1">
      <c r="A22" s="10"/>
      <c r="B22" s="27" t="s">
        <v>351</v>
      </c>
      <c r="C22" s="410">
        <v>76</v>
      </c>
      <c r="D22" s="410">
        <f t="shared" si="2"/>
        <v>127</v>
      </c>
      <c r="E22" s="93">
        <v>18</v>
      </c>
      <c r="F22" s="93">
        <v>21</v>
      </c>
      <c r="G22" s="102">
        <f t="shared" si="0"/>
        <v>39</v>
      </c>
      <c r="H22" s="93">
        <v>35</v>
      </c>
      <c r="I22" s="93">
        <v>53</v>
      </c>
      <c r="J22" s="93">
        <v>30</v>
      </c>
      <c r="K22" s="93">
        <v>40</v>
      </c>
      <c r="L22" s="102">
        <f t="shared" si="1"/>
        <v>70</v>
      </c>
      <c r="M22" s="502"/>
    </row>
    <row r="23" spans="1:13" ht="12" customHeight="1">
      <c r="A23" s="10"/>
      <c r="B23" s="27" t="s">
        <v>23</v>
      </c>
      <c r="C23" s="410">
        <v>114</v>
      </c>
      <c r="D23" s="410">
        <f t="shared" si="2"/>
        <v>133</v>
      </c>
      <c r="E23" s="93">
        <v>30</v>
      </c>
      <c r="F23" s="93">
        <v>33</v>
      </c>
      <c r="G23" s="102">
        <f t="shared" si="0"/>
        <v>63</v>
      </c>
      <c r="H23" s="93">
        <v>36</v>
      </c>
      <c r="I23" s="93">
        <v>34</v>
      </c>
      <c r="J23" s="93">
        <v>28</v>
      </c>
      <c r="K23" s="93">
        <v>51</v>
      </c>
      <c r="L23" s="102">
        <f t="shared" si="1"/>
        <v>79</v>
      </c>
      <c r="M23" s="502"/>
    </row>
    <row r="24" spans="1:13" ht="12" customHeight="1">
      <c r="A24" s="10"/>
      <c r="B24" s="27" t="s">
        <v>31</v>
      </c>
      <c r="C24" s="410">
        <v>95</v>
      </c>
      <c r="D24" s="410">
        <f t="shared" si="2"/>
        <v>53</v>
      </c>
      <c r="E24" s="93">
        <v>21</v>
      </c>
      <c r="F24" s="93">
        <v>9</v>
      </c>
      <c r="G24" s="102">
        <f t="shared" si="0"/>
        <v>30</v>
      </c>
      <c r="H24" s="93">
        <v>9</v>
      </c>
      <c r="I24" s="93">
        <v>14</v>
      </c>
      <c r="J24" s="93">
        <v>14</v>
      </c>
      <c r="K24" s="93">
        <v>11</v>
      </c>
      <c r="L24" s="102">
        <f t="shared" si="1"/>
        <v>25</v>
      </c>
      <c r="M24" s="502"/>
    </row>
    <row r="25" spans="1:13" ht="12" customHeight="1">
      <c r="A25" s="10"/>
      <c r="B25" s="27" t="s">
        <v>26</v>
      </c>
      <c r="C25" s="410">
        <v>41</v>
      </c>
      <c r="D25" s="410">
        <f t="shared" si="2"/>
        <v>39</v>
      </c>
      <c r="E25" s="93">
        <v>14</v>
      </c>
      <c r="F25" s="93">
        <v>12</v>
      </c>
      <c r="G25" s="102">
        <f t="shared" si="0"/>
        <v>26</v>
      </c>
      <c r="H25" s="93">
        <v>5</v>
      </c>
      <c r="I25" s="93">
        <v>8</v>
      </c>
      <c r="J25" s="93">
        <v>8</v>
      </c>
      <c r="K25" s="93">
        <v>17</v>
      </c>
      <c r="L25" s="102">
        <f t="shared" si="1"/>
        <v>25</v>
      </c>
      <c r="M25" s="502"/>
    </row>
    <row r="26" spans="1:13" ht="12" customHeight="1">
      <c r="A26" s="10"/>
      <c r="B26" s="27" t="s">
        <v>133</v>
      </c>
      <c r="C26" s="410">
        <v>18</v>
      </c>
      <c r="D26" s="410">
        <f t="shared" si="2"/>
        <v>33</v>
      </c>
      <c r="E26" s="93">
        <v>7</v>
      </c>
      <c r="F26" s="93">
        <v>11</v>
      </c>
      <c r="G26" s="102">
        <f t="shared" si="0"/>
        <v>18</v>
      </c>
      <c r="H26" s="93">
        <v>6</v>
      </c>
      <c r="I26" s="93">
        <v>9</v>
      </c>
      <c r="J26" s="93">
        <v>6</v>
      </c>
      <c r="K26" s="93">
        <v>8</v>
      </c>
      <c r="L26" s="102">
        <f t="shared" si="1"/>
        <v>14</v>
      </c>
      <c r="M26" s="502"/>
    </row>
    <row r="27" spans="1:13" ht="12" customHeight="1">
      <c r="A27" s="10"/>
      <c r="B27" s="27" t="s">
        <v>20</v>
      </c>
      <c r="C27" s="31">
        <f>C20-SUM(C21:C26)</f>
        <v>207</v>
      </c>
      <c r="D27" s="31">
        <f t="shared" si="2"/>
        <v>217</v>
      </c>
      <c r="E27" s="93">
        <f>E20-SUM(E21:E26)</f>
        <v>46</v>
      </c>
      <c r="F27" s="93">
        <f>F20-SUM(F21:F26)</f>
        <v>50</v>
      </c>
      <c r="G27" s="102">
        <f t="shared" si="0"/>
        <v>96</v>
      </c>
      <c r="H27" s="93">
        <f>H20-SUM(H21:H26)</f>
        <v>57</v>
      </c>
      <c r="I27" s="93">
        <f>I20-SUM(I21:I26)</f>
        <v>64</v>
      </c>
      <c r="J27" s="93">
        <f>J20-SUM(J21:J26)</f>
        <v>61</v>
      </c>
      <c r="K27" s="93">
        <f>K20-SUM(K21:K26)</f>
        <v>61</v>
      </c>
      <c r="L27" s="102">
        <f t="shared" si="1"/>
        <v>122</v>
      </c>
      <c r="M27" s="502"/>
    </row>
    <row r="28" spans="1:13" ht="12" customHeight="1">
      <c r="A28" s="22" t="s">
        <v>218</v>
      </c>
      <c r="B28" s="27"/>
      <c r="C28" s="409">
        <v>3261</v>
      </c>
      <c r="D28" s="409">
        <f t="shared" si="2"/>
        <v>4119</v>
      </c>
      <c r="E28" s="269">
        <v>879</v>
      </c>
      <c r="F28" s="269">
        <v>933</v>
      </c>
      <c r="G28" s="269">
        <f t="shared" si="0"/>
        <v>1812</v>
      </c>
      <c r="H28" s="269">
        <v>1105</v>
      </c>
      <c r="I28" s="269">
        <v>1202</v>
      </c>
      <c r="J28" s="269">
        <v>1158</v>
      </c>
      <c r="K28" s="269">
        <v>1317</v>
      </c>
      <c r="L28" s="269">
        <f t="shared" si="1"/>
        <v>2475</v>
      </c>
      <c r="M28" s="502"/>
    </row>
    <row r="29" spans="1:13" ht="12" customHeight="1">
      <c r="A29" s="10"/>
      <c r="B29" s="27" t="s">
        <v>143</v>
      </c>
      <c r="C29" s="410">
        <v>41</v>
      </c>
      <c r="D29" s="410">
        <f t="shared" si="2"/>
        <v>32</v>
      </c>
      <c r="E29" s="93">
        <v>7</v>
      </c>
      <c r="F29" s="93">
        <v>8</v>
      </c>
      <c r="G29" s="102">
        <f t="shared" si="0"/>
        <v>15</v>
      </c>
      <c r="H29" s="93">
        <v>8</v>
      </c>
      <c r="I29" s="93">
        <v>9</v>
      </c>
      <c r="J29" s="93">
        <v>4</v>
      </c>
      <c r="K29" s="93">
        <v>8</v>
      </c>
      <c r="L29" s="102">
        <f t="shared" si="1"/>
        <v>12</v>
      </c>
      <c r="M29" s="502"/>
    </row>
    <row r="30" spans="1:13" ht="12" customHeight="1">
      <c r="A30" s="10"/>
      <c r="B30" s="27" t="s">
        <v>294</v>
      </c>
      <c r="C30" s="410">
        <v>89</v>
      </c>
      <c r="D30" s="410">
        <f t="shared" si="2"/>
        <v>94</v>
      </c>
      <c r="E30" s="93">
        <v>8</v>
      </c>
      <c r="F30" s="93">
        <v>20</v>
      </c>
      <c r="G30" s="102">
        <f t="shared" si="0"/>
        <v>28</v>
      </c>
      <c r="H30" s="93">
        <v>44</v>
      </c>
      <c r="I30" s="93">
        <v>22</v>
      </c>
      <c r="J30" s="93">
        <v>17</v>
      </c>
      <c r="K30" s="93">
        <v>7</v>
      </c>
      <c r="L30" s="102">
        <f t="shared" si="1"/>
        <v>24</v>
      </c>
      <c r="M30" s="502"/>
    </row>
    <row r="31" spans="1:14" ht="12" customHeight="1">
      <c r="A31" s="10"/>
      <c r="B31" s="27" t="s">
        <v>24</v>
      </c>
      <c r="C31" s="410">
        <v>176</v>
      </c>
      <c r="D31" s="410">
        <f t="shared" si="2"/>
        <v>130</v>
      </c>
      <c r="E31" s="93">
        <v>43</v>
      </c>
      <c r="F31" s="93">
        <v>16</v>
      </c>
      <c r="G31" s="102">
        <f t="shared" si="0"/>
        <v>59</v>
      </c>
      <c r="H31" s="93">
        <v>28</v>
      </c>
      <c r="I31" s="93">
        <v>43</v>
      </c>
      <c r="J31" s="93">
        <v>53</v>
      </c>
      <c r="K31" s="93">
        <v>41</v>
      </c>
      <c r="L31" s="102">
        <f t="shared" si="1"/>
        <v>94</v>
      </c>
      <c r="M31" s="502"/>
      <c r="N31" s="30"/>
    </row>
    <row r="32" spans="1:13" ht="12" customHeight="1">
      <c r="A32" s="10"/>
      <c r="B32" s="27" t="s">
        <v>298</v>
      </c>
      <c r="C32" s="410">
        <v>1194</v>
      </c>
      <c r="D32" s="410">
        <f t="shared" si="2"/>
        <v>1404</v>
      </c>
      <c r="E32" s="93">
        <v>273</v>
      </c>
      <c r="F32" s="93">
        <v>326</v>
      </c>
      <c r="G32" s="102">
        <f t="shared" si="0"/>
        <v>599</v>
      </c>
      <c r="H32" s="93">
        <v>334</v>
      </c>
      <c r="I32" s="93">
        <v>471</v>
      </c>
      <c r="J32" s="93">
        <v>434</v>
      </c>
      <c r="K32" s="93">
        <v>486</v>
      </c>
      <c r="L32" s="102">
        <f t="shared" si="1"/>
        <v>920</v>
      </c>
      <c r="M32" s="502"/>
    </row>
    <row r="33" spans="1:13" ht="12" customHeight="1">
      <c r="A33" s="10"/>
      <c r="B33" s="27" t="s">
        <v>146</v>
      </c>
      <c r="C33" s="410">
        <v>23</v>
      </c>
      <c r="D33" s="410">
        <f t="shared" si="2"/>
        <v>4</v>
      </c>
      <c r="E33" s="93">
        <v>1</v>
      </c>
      <c r="F33" s="93">
        <v>1</v>
      </c>
      <c r="G33" s="102">
        <f t="shared" si="0"/>
        <v>2</v>
      </c>
      <c r="H33" s="93">
        <v>1</v>
      </c>
      <c r="I33" s="93">
        <v>1</v>
      </c>
      <c r="J33" s="93">
        <v>1</v>
      </c>
      <c r="K33" s="480">
        <v>0</v>
      </c>
      <c r="L33" s="102">
        <f t="shared" si="1"/>
        <v>1</v>
      </c>
      <c r="M33" s="502"/>
    </row>
    <row r="34" spans="1:13" ht="12" customHeight="1">
      <c r="A34" s="10"/>
      <c r="B34" s="27" t="s">
        <v>17</v>
      </c>
      <c r="C34" s="410">
        <v>759</v>
      </c>
      <c r="D34" s="410">
        <f t="shared" si="2"/>
        <v>785</v>
      </c>
      <c r="E34" s="93">
        <v>153</v>
      </c>
      <c r="F34" s="93">
        <v>196</v>
      </c>
      <c r="G34" s="102">
        <f t="shared" si="0"/>
        <v>349</v>
      </c>
      <c r="H34" s="93">
        <v>196</v>
      </c>
      <c r="I34" s="93">
        <v>240</v>
      </c>
      <c r="J34" s="93">
        <v>208</v>
      </c>
      <c r="K34" s="93">
        <v>209</v>
      </c>
      <c r="L34" s="102">
        <f t="shared" si="1"/>
        <v>417</v>
      </c>
      <c r="M34" s="502"/>
    </row>
    <row r="35" spans="1:13" ht="12" customHeight="1">
      <c r="A35" s="10"/>
      <c r="B35" s="27" t="s">
        <v>25</v>
      </c>
      <c r="C35" s="410">
        <v>163</v>
      </c>
      <c r="D35" s="410">
        <f t="shared" si="2"/>
        <v>188</v>
      </c>
      <c r="E35" s="93">
        <v>40</v>
      </c>
      <c r="F35" s="93">
        <v>55</v>
      </c>
      <c r="G35" s="102">
        <f t="shared" si="0"/>
        <v>95</v>
      </c>
      <c r="H35" s="93">
        <v>46</v>
      </c>
      <c r="I35" s="93">
        <v>47</v>
      </c>
      <c r="J35" s="93">
        <v>31</v>
      </c>
      <c r="K35" s="93">
        <v>67</v>
      </c>
      <c r="L35" s="102">
        <f t="shared" si="1"/>
        <v>98</v>
      </c>
      <c r="M35" s="502"/>
    </row>
    <row r="36" spans="1:13" ht="12" customHeight="1">
      <c r="A36" s="10"/>
      <c r="B36" s="27" t="s">
        <v>279</v>
      </c>
      <c r="C36" s="410">
        <v>539</v>
      </c>
      <c r="D36" s="410">
        <f t="shared" si="2"/>
        <v>1145</v>
      </c>
      <c r="E36" s="93">
        <v>293</v>
      </c>
      <c r="F36" s="93">
        <v>236</v>
      </c>
      <c r="G36" s="102">
        <f t="shared" si="0"/>
        <v>529</v>
      </c>
      <c r="H36" s="93">
        <v>351</v>
      </c>
      <c r="I36" s="93">
        <v>265</v>
      </c>
      <c r="J36" s="93">
        <v>347</v>
      </c>
      <c r="K36" s="93">
        <v>355</v>
      </c>
      <c r="L36" s="102">
        <f t="shared" si="1"/>
        <v>702</v>
      </c>
      <c r="M36" s="502"/>
    </row>
    <row r="37" spans="1:13" ht="12" customHeight="1">
      <c r="A37" s="10"/>
      <c r="B37" s="27" t="s">
        <v>43</v>
      </c>
      <c r="C37" s="410">
        <v>46</v>
      </c>
      <c r="D37" s="410">
        <f t="shared" si="2"/>
        <v>32</v>
      </c>
      <c r="E37" s="93">
        <v>13</v>
      </c>
      <c r="F37" s="93">
        <v>6</v>
      </c>
      <c r="G37" s="102">
        <f t="shared" si="0"/>
        <v>19</v>
      </c>
      <c r="H37" s="93">
        <v>5</v>
      </c>
      <c r="I37" s="93">
        <v>8</v>
      </c>
      <c r="J37" s="93">
        <v>4</v>
      </c>
      <c r="K37" s="93">
        <v>3</v>
      </c>
      <c r="L37" s="102">
        <f t="shared" si="1"/>
        <v>7</v>
      </c>
      <c r="M37" s="502"/>
    </row>
    <row r="38" spans="1:13" ht="12" customHeight="1">
      <c r="A38" s="10"/>
      <c r="B38" s="27" t="s">
        <v>30</v>
      </c>
      <c r="C38" s="410">
        <v>23</v>
      </c>
      <c r="D38" s="410">
        <f t="shared" si="2"/>
        <v>32</v>
      </c>
      <c r="E38" s="93">
        <v>7</v>
      </c>
      <c r="F38" s="93">
        <v>6</v>
      </c>
      <c r="G38" s="102">
        <f t="shared" si="0"/>
        <v>13</v>
      </c>
      <c r="H38" s="93">
        <v>10</v>
      </c>
      <c r="I38" s="93">
        <v>9</v>
      </c>
      <c r="J38" s="93">
        <v>10</v>
      </c>
      <c r="K38" s="93">
        <v>7</v>
      </c>
      <c r="L38" s="102">
        <f t="shared" si="1"/>
        <v>17</v>
      </c>
      <c r="M38" s="502"/>
    </row>
    <row r="39" spans="1:13" ht="12" customHeight="1">
      <c r="A39" s="10"/>
      <c r="B39" s="27" t="s">
        <v>20</v>
      </c>
      <c r="C39" s="31">
        <f>C28-SUM(C29:C38)</f>
        <v>208</v>
      </c>
      <c r="D39" s="31">
        <f t="shared" si="2"/>
        <v>273</v>
      </c>
      <c r="E39" s="43">
        <f>E28-SUM(E29:E38)</f>
        <v>41</v>
      </c>
      <c r="F39" s="43">
        <f>F28-SUM(F29:F38)</f>
        <v>63</v>
      </c>
      <c r="G39" s="51">
        <f t="shared" si="0"/>
        <v>104</v>
      </c>
      <c r="H39" s="43">
        <f>H28-SUM(H29:H38)</f>
        <v>82</v>
      </c>
      <c r="I39" s="43">
        <f>I28-SUM(I29:I38)</f>
        <v>87</v>
      </c>
      <c r="J39" s="43">
        <f>J28-SUM(J29:J38)</f>
        <v>49</v>
      </c>
      <c r="K39" s="43">
        <f>K28-SUM(K29:K38)</f>
        <v>134</v>
      </c>
      <c r="L39" s="102">
        <f t="shared" si="1"/>
        <v>183</v>
      </c>
      <c r="M39" s="502"/>
    </row>
    <row r="40" spans="1:13" ht="12" customHeight="1">
      <c r="A40" s="22" t="s">
        <v>219</v>
      </c>
      <c r="B40" s="27"/>
      <c r="C40" s="409">
        <v>5740</v>
      </c>
      <c r="D40" s="409">
        <f t="shared" si="2"/>
        <v>5133</v>
      </c>
      <c r="E40" s="269">
        <v>1048</v>
      </c>
      <c r="F40" s="269">
        <v>1322</v>
      </c>
      <c r="G40" s="269">
        <f t="shared" si="0"/>
        <v>2370</v>
      </c>
      <c r="H40" s="269">
        <v>1474</v>
      </c>
      <c r="I40" s="269">
        <v>1289</v>
      </c>
      <c r="J40" s="269">
        <v>1243</v>
      </c>
      <c r="K40" s="269">
        <v>1271</v>
      </c>
      <c r="L40" s="269">
        <f t="shared" si="1"/>
        <v>2514</v>
      </c>
      <c r="M40" s="502"/>
    </row>
    <row r="41" spans="1:13" ht="12" customHeight="1">
      <c r="A41" s="10"/>
      <c r="B41" s="27" t="s">
        <v>22</v>
      </c>
      <c r="C41" s="410">
        <v>76</v>
      </c>
      <c r="D41" s="410">
        <f t="shared" si="2"/>
        <v>124</v>
      </c>
      <c r="E41" s="93">
        <v>16</v>
      </c>
      <c r="F41" s="93">
        <v>29</v>
      </c>
      <c r="G41" s="102">
        <f t="shared" si="0"/>
        <v>45</v>
      </c>
      <c r="H41" s="93">
        <v>33</v>
      </c>
      <c r="I41" s="93">
        <v>46</v>
      </c>
      <c r="J41" s="93">
        <v>19</v>
      </c>
      <c r="K41" s="93">
        <v>37</v>
      </c>
      <c r="L41" s="102">
        <f t="shared" si="1"/>
        <v>56</v>
      </c>
      <c r="M41" s="502"/>
    </row>
    <row r="42" spans="1:13" ht="12" customHeight="1">
      <c r="A42" s="10"/>
      <c r="B42" s="27" t="s">
        <v>29</v>
      </c>
      <c r="C42" s="410">
        <v>5516</v>
      </c>
      <c r="D42" s="410">
        <f t="shared" si="2"/>
        <v>4839</v>
      </c>
      <c r="E42" s="93">
        <v>1001</v>
      </c>
      <c r="F42" s="93">
        <v>1249</v>
      </c>
      <c r="G42" s="102">
        <f t="shared" si="0"/>
        <v>2250</v>
      </c>
      <c r="H42" s="93">
        <v>1403</v>
      </c>
      <c r="I42" s="93">
        <v>1186</v>
      </c>
      <c r="J42" s="93">
        <v>1186</v>
      </c>
      <c r="K42" s="93">
        <v>1184</v>
      </c>
      <c r="L42" s="102">
        <f t="shared" si="1"/>
        <v>2370</v>
      </c>
      <c r="M42" s="502"/>
    </row>
    <row r="43" spans="1:13" ht="12" customHeight="1">
      <c r="A43" s="10"/>
      <c r="B43" s="27" t="s">
        <v>20</v>
      </c>
      <c r="C43" s="31">
        <f>C40-SUM(C41:C42)</f>
        <v>148</v>
      </c>
      <c r="D43" s="31">
        <f t="shared" si="2"/>
        <v>170</v>
      </c>
      <c r="E43" s="43">
        <f>E40-SUM(E41:E42)</f>
        <v>31</v>
      </c>
      <c r="F43" s="43">
        <f>F40-SUM(F41:F42)</f>
        <v>44</v>
      </c>
      <c r="G43" s="51">
        <f t="shared" si="0"/>
        <v>75</v>
      </c>
      <c r="H43" s="43">
        <f>H40-SUM(H41:H42)</f>
        <v>38</v>
      </c>
      <c r="I43" s="43">
        <f>I40-SUM(I41:I42)</f>
        <v>57</v>
      </c>
      <c r="J43" s="43">
        <f>J40-SUM(J41:J42)</f>
        <v>38</v>
      </c>
      <c r="K43" s="43">
        <f>K40-SUM(K41:K42)</f>
        <v>50</v>
      </c>
      <c r="L43" s="102">
        <f t="shared" si="1"/>
        <v>88</v>
      </c>
      <c r="M43" s="502"/>
    </row>
    <row r="44" spans="1:13" ht="12" customHeight="1">
      <c r="A44" s="22" t="s">
        <v>220</v>
      </c>
      <c r="B44" s="27"/>
      <c r="C44" s="409">
        <v>89</v>
      </c>
      <c r="D44" s="409">
        <f t="shared" si="2"/>
        <v>108</v>
      </c>
      <c r="E44" s="269">
        <v>23</v>
      </c>
      <c r="F44" s="269">
        <v>35</v>
      </c>
      <c r="G44" s="269">
        <f t="shared" si="0"/>
        <v>58</v>
      </c>
      <c r="H44" s="269">
        <v>28</v>
      </c>
      <c r="I44" s="269">
        <v>22</v>
      </c>
      <c r="J44" s="269">
        <v>18</v>
      </c>
      <c r="K44" s="269">
        <v>18</v>
      </c>
      <c r="L44" s="269">
        <f t="shared" si="1"/>
        <v>36</v>
      </c>
      <c r="M44" s="502"/>
    </row>
    <row r="45" spans="1:13" ht="12" customHeight="1">
      <c r="A45" s="10"/>
      <c r="B45" s="27" t="s">
        <v>21</v>
      </c>
      <c r="C45" s="410">
        <v>86</v>
      </c>
      <c r="D45" s="410">
        <f t="shared" si="2"/>
        <v>103</v>
      </c>
      <c r="E45" s="93">
        <v>22</v>
      </c>
      <c r="F45" s="93">
        <v>34</v>
      </c>
      <c r="G45" s="102">
        <f t="shared" si="0"/>
        <v>56</v>
      </c>
      <c r="H45" s="93">
        <v>27</v>
      </c>
      <c r="I45" s="93">
        <v>20</v>
      </c>
      <c r="J45" s="93">
        <v>17</v>
      </c>
      <c r="K45" s="93">
        <v>17</v>
      </c>
      <c r="L45" s="102">
        <f t="shared" si="1"/>
        <v>34</v>
      </c>
      <c r="M45" s="502"/>
    </row>
    <row r="46" spans="1:13" ht="12" customHeight="1">
      <c r="A46" s="10"/>
      <c r="B46" s="176" t="s">
        <v>277</v>
      </c>
      <c r="C46" s="411">
        <v>0</v>
      </c>
      <c r="D46" s="411">
        <f t="shared" si="2"/>
        <v>0</v>
      </c>
      <c r="E46" s="411">
        <v>0</v>
      </c>
      <c r="F46" s="411">
        <v>0</v>
      </c>
      <c r="G46" s="458">
        <f t="shared" si="0"/>
        <v>0</v>
      </c>
      <c r="H46" s="411">
        <v>0</v>
      </c>
      <c r="I46" s="411">
        <v>0</v>
      </c>
      <c r="J46" s="411">
        <v>0</v>
      </c>
      <c r="K46" s="411">
        <v>0</v>
      </c>
      <c r="L46" s="458">
        <f t="shared" si="1"/>
        <v>0</v>
      </c>
      <c r="M46" s="502"/>
    </row>
    <row r="47" spans="1:13" ht="12" customHeight="1">
      <c r="A47" s="35"/>
      <c r="B47" s="183" t="s">
        <v>20</v>
      </c>
      <c r="C47" s="263">
        <f>C44-SUM(C45:C46)</f>
        <v>3</v>
      </c>
      <c r="D47" s="263">
        <f t="shared" si="2"/>
        <v>5</v>
      </c>
      <c r="E47" s="290">
        <f>E44-SUM(E45:E45)</f>
        <v>1</v>
      </c>
      <c r="F47" s="290">
        <f>F44-SUM(F45:F45)</f>
        <v>1</v>
      </c>
      <c r="G47" s="173">
        <f t="shared" si="0"/>
        <v>2</v>
      </c>
      <c r="H47" s="290">
        <f>H44-SUM(H45:H45)</f>
        <v>1</v>
      </c>
      <c r="I47" s="290">
        <f>I44-SUM(I45:I45)</f>
        <v>2</v>
      </c>
      <c r="J47" s="290">
        <f>J44-SUM(J45:J45)</f>
        <v>1</v>
      </c>
      <c r="K47" s="290">
        <f>K44-SUM(K45:K46)</f>
        <v>1</v>
      </c>
      <c r="L47" s="104">
        <f t="shared" si="1"/>
        <v>2</v>
      </c>
      <c r="M47" s="502"/>
    </row>
    <row r="48" spans="1:13" ht="6.75" customHeight="1">
      <c r="A48" s="29"/>
      <c r="B48" s="29"/>
      <c r="C48" s="332"/>
      <c r="D48" s="332"/>
      <c r="E48" s="333"/>
      <c r="F48" s="333"/>
      <c r="G48" s="333"/>
      <c r="H48" s="333"/>
      <c r="I48" s="333"/>
      <c r="J48" s="333"/>
      <c r="K48" s="333"/>
      <c r="L48" s="333"/>
      <c r="M48" s="502"/>
    </row>
    <row r="49" spans="1:13" ht="14.25" customHeight="1">
      <c r="A49" s="57"/>
      <c r="B49" s="331" t="s">
        <v>350</v>
      </c>
      <c r="C49" s="331"/>
      <c r="M49" s="502"/>
    </row>
    <row r="50" ht="0.75" customHeight="1">
      <c r="A50" s="87"/>
    </row>
    <row r="51" spans="2:4" ht="15.75">
      <c r="B51" s="58" t="s">
        <v>353</v>
      </c>
      <c r="C51" s="73"/>
      <c r="D51" s="73"/>
    </row>
  </sheetData>
  <mergeCells count="6">
    <mergeCell ref="M1:M49"/>
    <mergeCell ref="A4:B5"/>
    <mergeCell ref="C4:C5"/>
    <mergeCell ref="E4:I4"/>
    <mergeCell ref="D4:D5"/>
    <mergeCell ref="J4:L4"/>
  </mergeCells>
  <printOptions/>
  <pageMargins left="0.51" right="0.28" top="0.37" bottom="0" header="0.18" footer="0.16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D1">
      <selection activeCell="D32" sqref="D32"/>
    </sheetView>
  </sheetViews>
  <sheetFormatPr defaultColWidth="9.140625" defaultRowHeight="12.75"/>
  <cols>
    <col min="1" max="1" width="5.7109375" style="119" customWidth="1"/>
    <col min="2" max="2" width="32.421875" style="119" customWidth="1"/>
    <col min="3" max="12" width="9.28125" style="119" customWidth="1"/>
    <col min="13" max="13" width="3.140625" style="119" customWidth="1"/>
    <col min="14" max="16384" width="9.140625" style="119" customWidth="1"/>
  </cols>
  <sheetData>
    <row r="1" spans="1:13" s="118" customFormat="1" ht="17.25" customHeight="1">
      <c r="A1" s="34" t="s">
        <v>332</v>
      </c>
      <c r="M1" s="523" t="s">
        <v>287</v>
      </c>
    </row>
    <row r="2" spans="1:13" ht="15.75" customHeight="1">
      <c r="A2" s="12"/>
      <c r="B2" s="3"/>
      <c r="C2" s="3"/>
      <c r="D2" s="3"/>
      <c r="E2" s="59"/>
      <c r="F2" s="59"/>
      <c r="G2" s="59"/>
      <c r="J2" s="59"/>
      <c r="K2" s="408"/>
      <c r="L2" s="408" t="s">
        <v>179</v>
      </c>
      <c r="M2" s="523"/>
    </row>
    <row r="3" spans="1:13" ht="15" customHeight="1">
      <c r="A3" s="489" t="s">
        <v>10</v>
      </c>
      <c r="B3" s="490"/>
      <c r="C3" s="512">
        <v>2005</v>
      </c>
      <c r="D3" s="512" t="s">
        <v>345</v>
      </c>
      <c r="E3" s="520" t="s">
        <v>345</v>
      </c>
      <c r="F3" s="521"/>
      <c r="G3" s="521"/>
      <c r="H3" s="521"/>
      <c r="I3" s="522"/>
      <c r="J3" s="520" t="s">
        <v>347</v>
      </c>
      <c r="K3" s="521"/>
      <c r="L3" s="522"/>
      <c r="M3" s="523"/>
    </row>
    <row r="4" spans="1:13" ht="13.5" customHeight="1">
      <c r="A4" s="491"/>
      <c r="B4" s="492"/>
      <c r="C4" s="493"/>
      <c r="D4" s="493"/>
      <c r="E4" s="41" t="s">
        <v>0</v>
      </c>
      <c r="F4" s="41" t="s">
        <v>207</v>
      </c>
      <c r="G4" s="455" t="s">
        <v>378</v>
      </c>
      <c r="H4" s="41" t="s">
        <v>210</v>
      </c>
      <c r="I4" s="41" t="s">
        <v>253</v>
      </c>
      <c r="J4" s="41" t="s">
        <v>0</v>
      </c>
      <c r="K4" s="41" t="s">
        <v>207</v>
      </c>
      <c r="L4" s="455" t="s">
        <v>378</v>
      </c>
      <c r="M4" s="523"/>
    </row>
    <row r="5" spans="1:14" ht="12" customHeight="1">
      <c r="A5" s="22" t="s">
        <v>259</v>
      </c>
      <c r="B5" s="132" t="s">
        <v>266</v>
      </c>
      <c r="C5" s="213">
        <f>'Table 6'!C6-'Table 7'!C6</f>
        <v>16991</v>
      </c>
      <c r="D5" s="213">
        <f>'Table 6'!D6-'Table 7'!D6</f>
        <v>21362</v>
      </c>
      <c r="E5" s="213">
        <f>'Table 6'!E6-'Table 7'!E6</f>
        <v>4797</v>
      </c>
      <c r="F5" s="213">
        <f>'Table 6'!F6-'Table 7'!F6</f>
        <v>6393</v>
      </c>
      <c r="G5" s="213">
        <f>SUM(E5:F5)</f>
        <v>11190</v>
      </c>
      <c r="H5" s="213">
        <f>'Table 6'!H6-'Table 7'!H6</f>
        <v>4223</v>
      </c>
      <c r="I5" s="213">
        <f>'Table 6'!I6-'Table 7'!I6</f>
        <v>5949</v>
      </c>
      <c r="J5" s="213">
        <f>'Table 6'!J6-'Table 7'!J6</f>
        <v>3404</v>
      </c>
      <c r="K5" s="214">
        <f>'Table 6'!K6-'Table 7'!K6</f>
        <v>3724</v>
      </c>
      <c r="L5" s="461">
        <f>SUM(J5:K5)</f>
        <v>7128</v>
      </c>
      <c r="M5" s="523"/>
      <c r="N5" s="119" t="s">
        <v>381</v>
      </c>
    </row>
    <row r="6" spans="1:13" ht="10.5" customHeight="1">
      <c r="A6" s="22" t="s">
        <v>216</v>
      </c>
      <c r="B6" s="29"/>
      <c r="C6" s="237">
        <f>'Table 6'!C7-'Table 7'!C7</f>
        <v>6028</v>
      </c>
      <c r="D6" s="237">
        <f>'Table 6'!D7-'Table 7'!D7</f>
        <v>4974</v>
      </c>
      <c r="E6" s="238">
        <f>'Table 6'!E7-'Table 7'!E7</f>
        <v>1473</v>
      </c>
      <c r="F6" s="237">
        <f>'Table 6'!F7-'Table 7'!F7</f>
        <v>1134</v>
      </c>
      <c r="G6" s="237">
        <f aca="true" t="shared" si="0" ref="G6:G46">SUM(E6:F6)</f>
        <v>2607</v>
      </c>
      <c r="H6" s="237">
        <f>'Table 6'!H7-'Table 7'!H7</f>
        <v>1018</v>
      </c>
      <c r="I6" s="237">
        <f>'Table 6'!I7-'Table 7'!I7</f>
        <v>1349</v>
      </c>
      <c r="J6" s="237">
        <f>'Table 6'!J7-'Table 7'!J7</f>
        <v>1205</v>
      </c>
      <c r="K6" s="237">
        <f>'Table 6'!K7-'Table 7'!K7</f>
        <v>1027</v>
      </c>
      <c r="L6" s="238">
        <f aca="true" t="shared" si="1" ref="L6:L46">SUM(J6:K6)</f>
        <v>2232</v>
      </c>
      <c r="M6" s="523"/>
    </row>
    <row r="7" spans="1:14" ht="10.5" customHeight="1">
      <c r="A7" s="22"/>
      <c r="B7" s="27" t="s">
        <v>42</v>
      </c>
      <c r="C7" s="240">
        <f>'Table 6'!C8-'Table 7'!C8</f>
        <v>17</v>
      </c>
      <c r="D7" s="240">
        <f>'Table 6'!D8-'Table 7'!D8</f>
        <v>2</v>
      </c>
      <c r="E7" s="242">
        <f>'Table 6'!E8-'Table 7'!E8</f>
        <v>0</v>
      </c>
      <c r="F7" s="239">
        <f>'Table 6'!F8-'Table 7'!F8</f>
        <v>2</v>
      </c>
      <c r="G7" s="459">
        <f t="shared" si="0"/>
        <v>2</v>
      </c>
      <c r="H7" s="242">
        <f>'Table 6'!H8-'Table 7'!H8</f>
        <v>0</v>
      </c>
      <c r="I7" s="242">
        <f>'Table 6'!I8-'Table 7'!I8</f>
        <v>0</v>
      </c>
      <c r="J7" s="242">
        <f>'Table 6'!J8-'Table 7'!J8</f>
        <v>0</v>
      </c>
      <c r="K7" s="239">
        <f>'Table 6'!K8-'Table 7'!K8</f>
        <v>3</v>
      </c>
      <c r="L7" s="238">
        <f t="shared" si="1"/>
        <v>3</v>
      </c>
      <c r="M7" s="523"/>
      <c r="N7" s="122"/>
    </row>
    <row r="8" spans="1:13" ht="10.5" customHeight="1">
      <c r="A8" s="10"/>
      <c r="B8" s="29" t="s">
        <v>11</v>
      </c>
      <c r="C8" s="239">
        <f>'Table 6'!C9-'Table 7'!C9</f>
        <v>197</v>
      </c>
      <c r="D8" s="239">
        <f>'Table 6'!D9-'Table 7'!D9</f>
        <v>267</v>
      </c>
      <c r="E8" s="240">
        <f>'Table 6'!E9-'Table 7'!E9</f>
        <v>84</v>
      </c>
      <c r="F8" s="239">
        <f>'Table 6'!F9-'Table 7'!F9</f>
        <v>35</v>
      </c>
      <c r="G8" s="459">
        <f t="shared" si="0"/>
        <v>119</v>
      </c>
      <c r="H8" s="239">
        <f>'Table 6'!H9-'Table 7'!H9</f>
        <v>89</v>
      </c>
      <c r="I8" s="239">
        <f>'Table 6'!I9-'Table 7'!I9</f>
        <v>59</v>
      </c>
      <c r="J8" s="239">
        <f>'Table 6'!J9-'Table 7'!J9</f>
        <v>55</v>
      </c>
      <c r="K8" s="239">
        <f>'Table 6'!K9-'Table 7'!K9</f>
        <v>40</v>
      </c>
      <c r="L8" s="462">
        <f t="shared" si="1"/>
        <v>95</v>
      </c>
      <c r="M8" s="523"/>
    </row>
    <row r="9" spans="1:13" ht="10.5" customHeight="1">
      <c r="A9" s="10"/>
      <c r="B9" s="29" t="s">
        <v>12</v>
      </c>
      <c r="C9" s="239">
        <f>'Table 6'!C10-'Table 7'!C10</f>
        <v>1977</v>
      </c>
      <c r="D9" s="239">
        <f>'Table 6'!D10-'Table 7'!D10</f>
        <v>1796</v>
      </c>
      <c r="E9" s="240">
        <f>'Table 6'!E10-'Table 7'!E10</f>
        <v>483</v>
      </c>
      <c r="F9" s="239">
        <f>'Table 6'!F10-'Table 7'!F10</f>
        <v>374</v>
      </c>
      <c r="G9" s="459">
        <f t="shared" si="0"/>
        <v>857</v>
      </c>
      <c r="H9" s="239">
        <f>'Table 6'!H10-'Table 7'!H10</f>
        <v>483</v>
      </c>
      <c r="I9" s="239">
        <f>'Table 6'!I10-'Table 7'!I10</f>
        <v>456</v>
      </c>
      <c r="J9" s="239">
        <f>'Table 6'!J10-'Table 7'!J10</f>
        <v>428</v>
      </c>
      <c r="K9" s="239">
        <f>'Table 6'!K10-'Table 7'!K10</f>
        <v>536</v>
      </c>
      <c r="L9" s="462">
        <f t="shared" si="1"/>
        <v>964</v>
      </c>
      <c r="M9" s="523"/>
    </row>
    <row r="10" spans="1:13" ht="10.5" customHeight="1">
      <c r="A10" s="10"/>
      <c r="B10" s="29" t="s">
        <v>13</v>
      </c>
      <c r="C10" s="239">
        <f>'Table 6'!C11-'Table 7'!C11</f>
        <v>243</v>
      </c>
      <c r="D10" s="239">
        <f>'Table 6'!D11-'Table 7'!D11</f>
        <v>219</v>
      </c>
      <c r="E10" s="240">
        <f>'Table 6'!E11-'Table 7'!E11</f>
        <v>70</v>
      </c>
      <c r="F10" s="239">
        <f>'Table 6'!F11-'Table 7'!F11</f>
        <v>92</v>
      </c>
      <c r="G10" s="459">
        <f t="shared" si="0"/>
        <v>162</v>
      </c>
      <c r="H10" s="239">
        <f>'Table 6'!H11-'Table 7'!H11</f>
        <v>15</v>
      </c>
      <c r="I10" s="239">
        <f>'Table 6'!I11-'Table 7'!I11</f>
        <v>42</v>
      </c>
      <c r="J10" s="239">
        <f>'Table 6'!J11-'Table 7'!J11</f>
        <v>23</v>
      </c>
      <c r="K10" s="239">
        <f>'Table 6'!K11-'Table 7'!K11</f>
        <v>10</v>
      </c>
      <c r="L10" s="462">
        <f t="shared" si="1"/>
        <v>33</v>
      </c>
      <c r="M10" s="523"/>
    </row>
    <row r="11" spans="1:13" ht="10.5" customHeight="1">
      <c r="A11" s="10"/>
      <c r="B11" s="29" t="s">
        <v>14</v>
      </c>
      <c r="C11" s="239">
        <f>'Table 6'!C12-'Table 7'!C12</f>
        <v>1960</v>
      </c>
      <c r="D11" s="239">
        <f>'Table 6'!D12-'Table 7'!D12</f>
        <v>799</v>
      </c>
      <c r="E11" s="240">
        <f>'Table 6'!E12-'Table 7'!E12</f>
        <v>209</v>
      </c>
      <c r="F11" s="239">
        <f>'Table 6'!F12-'Table 7'!F12</f>
        <v>163</v>
      </c>
      <c r="G11" s="459">
        <f t="shared" si="0"/>
        <v>372</v>
      </c>
      <c r="H11" s="239">
        <f>'Table 6'!H12-'Table 7'!H12</f>
        <v>208</v>
      </c>
      <c r="I11" s="239">
        <f>'Table 6'!I12-'Table 7'!I12</f>
        <v>219</v>
      </c>
      <c r="J11" s="239">
        <f>'Table 6'!J12-'Table 7'!J12</f>
        <v>287</v>
      </c>
      <c r="K11" s="239">
        <f>'Table 6'!K12-'Table 7'!K12</f>
        <v>144</v>
      </c>
      <c r="L11" s="462">
        <f t="shared" si="1"/>
        <v>431</v>
      </c>
      <c r="M11" s="523"/>
    </row>
    <row r="12" spans="1:13" ht="10.5" customHeight="1">
      <c r="A12" s="10"/>
      <c r="B12" s="29" t="s">
        <v>15</v>
      </c>
      <c r="C12" s="239">
        <f>'Table 6'!C13-'Table 7'!C13</f>
        <v>53</v>
      </c>
      <c r="D12" s="239">
        <f>'Table 6'!D13-'Table 7'!D13</f>
        <v>20</v>
      </c>
      <c r="E12" s="240">
        <f>'Table 6'!E13-'Table 7'!E13</f>
        <v>2</v>
      </c>
      <c r="F12" s="239">
        <f>'Table 6'!F13-'Table 7'!F13</f>
        <v>1</v>
      </c>
      <c r="G12" s="459">
        <f t="shared" si="0"/>
        <v>3</v>
      </c>
      <c r="H12" s="239">
        <f>'Table 6'!H13-'Table 7'!H13</f>
        <v>7</v>
      </c>
      <c r="I12" s="239">
        <f>'Table 6'!I13-'Table 7'!I13</f>
        <v>10</v>
      </c>
      <c r="J12" s="239">
        <f>'Table 6'!J13-'Table 7'!J13</f>
        <v>1</v>
      </c>
      <c r="K12" s="239">
        <f>'Table 6'!K13-'Table 7'!K13</f>
        <v>17</v>
      </c>
      <c r="L12" s="462">
        <f t="shared" si="1"/>
        <v>18</v>
      </c>
      <c r="M12" s="523"/>
    </row>
    <row r="13" spans="1:13" ht="10.5" customHeight="1">
      <c r="A13" s="10"/>
      <c r="B13" s="29" t="s">
        <v>16</v>
      </c>
      <c r="C13" s="239">
        <f>'Table 6'!C14-'Table 7'!C14</f>
        <v>17</v>
      </c>
      <c r="D13" s="239">
        <f>'Table 6'!D14-'Table 7'!D14</f>
        <v>45</v>
      </c>
      <c r="E13" s="240">
        <f>'Table 6'!E14-'Table 7'!E14</f>
        <v>3</v>
      </c>
      <c r="F13" s="242">
        <f>'Table 6'!F14-'Table 7'!F14</f>
        <v>0</v>
      </c>
      <c r="G13" s="459">
        <f t="shared" si="0"/>
        <v>3</v>
      </c>
      <c r="H13" s="239">
        <f>'Table 6'!H14-'Table 7'!H14</f>
        <v>4</v>
      </c>
      <c r="I13" s="239">
        <f>'Table 6'!I14-'Table 7'!I14</f>
        <v>38</v>
      </c>
      <c r="J13" s="239">
        <f>'Table 6'!J14-'Table 7'!J14</f>
        <v>33</v>
      </c>
      <c r="K13" s="239">
        <f>'Table 6'!K14-'Table 7'!K14</f>
        <v>10</v>
      </c>
      <c r="L13" s="462">
        <f t="shared" si="1"/>
        <v>43</v>
      </c>
      <c r="M13" s="523"/>
    </row>
    <row r="14" spans="1:13" ht="10.5" customHeight="1">
      <c r="A14" s="10"/>
      <c r="B14" s="29" t="s">
        <v>19</v>
      </c>
      <c r="C14" s="239">
        <f>'Table 6'!C15-'Table 7'!C15</f>
        <v>618</v>
      </c>
      <c r="D14" s="239">
        <f>'Table 6'!D15-'Table 7'!D15</f>
        <v>670</v>
      </c>
      <c r="E14" s="240">
        <f>'Table 6'!E15-'Table 7'!E15</f>
        <v>137</v>
      </c>
      <c r="F14" s="239">
        <f>'Table 6'!F15-'Table 7'!F15</f>
        <v>64</v>
      </c>
      <c r="G14" s="459">
        <f t="shared" si="0"/>
        <v>201</v>
      </c>
      <c r="H14" s="239">
        <f>'Table 6'!H15-'Table 7'!H15</f>
        <v>125</v>
      </c>
      <c r="I14" s="239">
        <f>'Table 6'!I15-'Table 7'!I15</f>
        <v>344</v>
      </c>
      <c r="J14" s="239">
        <f>'Table 6'!J15-'Table 7'!J15</f>
        <v>113</v>
      </c>
      <c r="K14" s="239">
        <f>'Table 6'!K15-'Table 7'!K15</f>
        <v>111</v>
      </c>
      <c r="L14" s="462">
        <f t="shared" si="1"/>
        <v>224</v>
      </c>
      <c r="M14" s="523"/>
    </row>
    <row r="15" spans="1:13" ht="10.5" customHeight="1">
      <c r="A15" s="10"/>
      <c r="B15" s="29" t="s">
        <v>27</v>
      </c>
      <c r="C15" s="239">
        <f>'Table 6'!C16-'Table 7'!C16</f>
        <v>4</v>
      </c>
      <c r="D15" s="239">
        <f>'Table 6'!D16-'Table 7'!D16</f>
        <v>114</v>
      </c>
      <c r="E15" s="239">
        <f>'Table 6'!E16-'Table 7'!E16</f>
        <v>110</v>
      </c>
      <c r="F15" s="239">
        <f>'Table 6'!F16-'Table 7'!F16</f>
        <v>3</v>
      </c>
      <c r="G15" s="459">
        <f t="shared" si="0"/>
        <v>113</v>
      </c>
      <c r="H15" s="242">
        <f>'Table 6'!H16-'Table 7'!H16</f>
        <v>0</v>
      </c>
      <c r="I15" s="239">
        <f>'Table 6'!I16-'Table 7'!I16</f>
        <v>1</v>
      </c>
      <c r="J15" s="239">
        <f>'Table 6'!J16-'Table 7'!J16</f>
        <v>1</v>
      </c>
      <c r="K15" s="239">
        <f>'Table 6'!K16-'Table 7'!K16</f>
        <v>1</v>
      </c>
      <c r="L15" s="462">
        <f t="shared" si="1"/>
        <v>2</v>
      </c>
      <c r="M15" s="523"/>
    </row>
    <row r="16" spans="1:13" ht="10.5" customHeight="1">
      <c r="A16" s="10"/>
      <c r="B16" s="29" t="s">
        <v>32</v>
      </c>
      <c r="C16" s="239">
        <f>'Table 6'!C17-'Table 7'!C17</f>
        <v>37</v>
      </c>
      <c r="D16" s="239">
        <f>'Table 6'!D17-'Table 7'!D17</f>
        <v>54</v>
      </c>
      <c r="E16" s="240">
        <f>'Table 6'!E17-'Table 7'!E17</f>
        <v>27</v>
      </c>
      <c r="F16" s="239">
        <f>'Table 6'!F17-'Table 7'!F17</f>
        <v>11</v>
      </c>
      <c r="G16" s="459">
        <f t="shared" si="0"/>
        <v>38</v>
      </c>
      <c r="H16" s="239">
        <f>'Table 6'!H17-'Table 7'!H17</f>
        <v>7</v>
      </c>
      <c r="I16" s="239">
        <f>'Table 6'!I17-'Table 7'!I17</f>
        <v>9</v>
      </c>
      <c r="J16" s="239">
        <f>'Table 6'!J17-'Table 7'!J17</f>
        <v>15</v>
      </c>
      <c r="K16" s="239">
        <f>'Table 6'!K17-'Table 7'!K17</f>
        <v>26</v>
      </c>
      <c r="L16" s="462">
        <f t="shared" si="1"/>
        <v>41</v>
      </c>
      <c r="M16" s="523"/>
    </row>
    <row r="17" spans="1:13" ht="10.5" customHeight="1">
      <c r="A17" s="10"/>
      <c r="B17" s="29" t="s">
        <v>18</v>
      </c>
      <c r="C17" s="239">
        <f>'Table 6'!C18-'Table 7'!C18</f>
        <v>413</v>
      </c>
      <c r="D17" s="239">
        <f>'Table 6'!D18-'Table 7'!D18</f>
        <v>488</v>
      </c>
      <c r="E17" s="240">
        <f>'Table 6'!E18-'Table 7'!E18</f>
        <v>228</v>
      </c>
      <c r="F17" s="239">
        <f>'Table 6'!F18-'Table 7'!F18</f>
        <v>148</v>
      </c>
      <c r="G17" s="459">
        <f t="shared" si="0"/>
        <v>376</v>
      </c>
      <c r="H17" s="239">
        <f>'Table 6'!H18-'Table 7'!H18</f>
        <v>54</v>
      </c>
      <c r="I17" s="239">
        <f>'Table 6'!I18-'Table 7'!I18</f>
        <v>58</v>
      </c>
      <c r="J17" s="239">
        <f>'Table 6'!J18-'Table 7'!J18</f>
        <v>62</v>
      </c>
      <c r="K17" s="239">
        <f>'Table 6'!K18-'Table 7'!K18</f>
        <v>47</v>
      </c>
      <c r="L17" s="462">
        <f t="shared" si="1"/>
        <v>109</v>
      </c>
      <c r="M17" s="523"/>
    </row>
    <row r="18" spans="1:13" ht="10.5" customHeight="1">
      <c r="A18" s="10"/>
      <c r="B18" s="29" t="s">
        <v>20</v>
      </c>
      <c r="C18" s="239">
        <f>'Table 6'!C19-'Table 7'!C19</f>
        <v>492</v>
      </c>
      <c r="D18" s="239">
        <f>'Table 6'!D19-'Table 7'!D19</f>
        <v>500</v>
      </c>
      <c r="E18" s="240">
        <f>'Table 6'!E19-'Table 7'!E19</f>
        <v>120</v>
      </c>
      <c r="F18" s="239">
        <f>'Table 6'!F19-'Table 7'!F19</f>
        <v>241</v>
      </c>
      <c r="G18" s="459">
        <f t="shared" si="0"/>
        <v>361</v>
      </c>
      <c r="H18" s="239">
        <f>'Table 6'!H19-'Table 7'!H19</f>
        <v>26</v>
      </c>
      <c r="I18" s="239">
        <f>'Table 6'!I19-'Table 7'!I19</f>
        <v>113</v>
      </c>
      <c r="J18" s="239">
        <f>'Table 6'!J19-'Table 7'!J19</f>
        <v>187</v>
      </c>
      <c r="K18" s="239">
        <f>'Table 6'!K19-'Table 7'!K19</f>
        <v>82</v>
      </c>
      <c r="L18" s="462">
        <f t="shared" si="1"/>
        <v>269</v>
      </c>
      <c r="M18" s="523"/>
    </row>
    <row r="19" spans="1:13" ht="11.25" customHeight="1">
      <c r="A19" s="22" t="s">
        <v>217</v>
      </c>
      <c r="B19" s="29"/>
      <c r="C19" s="237">
        <f>'Table 6'!C20-'Table 7'!C20</f>
        <v>6731</v>
      </c>
      <c r="D19" s="237">
        <f>'Table 6'!D20-'Table 7'!D20</f>
        <v>10860</v>
      </c>
      <c r="E19" s="238">
        <f>'Table 6'!E20-'Table 7'!E20</f>
        <v>2343</v>
      </c>
      <c r="F19" s="237">
        <f>'Table 6'!F20-'Table 7'!F20</f>
        <v>3245</v>
      </c>
      <c r="G19" s="237">
        <f t="shared" si="0"/>
        <v>5588</v>
      </c>
      <c r="H19" s="237">
        <f>'Table 6'!H20-'Table 7'!H20</f>
        <v>2135</v>
      </c>
      <c r="I19" s="237">
        <f>'Table 6'!I20-'Table 7'!I20</f>
        <v>3137</v>
      </c>
      <c r="J19" s="237">
        <f>'Table 6'!J20-'Table 7'!J20</f>
        <v>1122</v>
      </c>
      <c r="K19" s="237">
        <f>'Table 6'!K20-'Table 7'!K20</f>
        <v>1285</v>
      </c>
      <c r="L19" s="238">
        <f t="shared" si="1"/>
        <v>2407</v>
      </c>
      <c r="M19" s="523"/>
    </row>
    <row r="20" spans="1:13" ht="10.5" customHeight="1">
      <c r="A20" s="22"/>
      <c r="B20" s="29" t="s">
        <v>261</v>
      </c>
      <c r="C20" s="239">
        <f>'Table 6'!C21-'Table 7'!C21</f>
        <v>174</v>
      </c>
      <c r="D20" s="239">
        <f>'Table 6'!D21-'Table 7'!D21</f>
        <v>109</v>
      </c>
      <c r="E20" s="240">
        <f>'Table 6'!E21-'Table 7'!E21</f>
        <v>21</v>
      </c>
      <c r="F20" s="239">
        <f>'Table 6'!F21-'Table 7'!F21</f>
        <v>29</v>
      </c>
      <c r="G20" s="459">
        <f t="shared" si="0"/>
        <v>50</v>
      </c>
      <c r="H20" s="239">
        <f>'Table 6'!H21-'Table 7'!H21</f>
        <v>37</v>
      </c>
      <c r="I20" s="239">
        <f>'Table 6'!I21-'Table 7'!I21</f>
        <v>22</v>
      </c>
      <c r="J20" s="239">
        <f>'Table 6'!J21-'Table 7'!J21</f>
        <v>15</v>
      </c>
      <c r="K20" s="239">
        <f>'Table 6'!K21-'Table 7'!K21</f>
        <v>23</v>
      </c>
      <c r="L20" s="462">
        <f t="shared" si="1"/>
        <v>38</v>
      </c>
      <c r="M20" s="523"/>
    </row>
    <row r="21" spans="1:13" ht="15" customHeight="1">
      <c r="A21" s="10"/>
      <c r="B21" s="29" t="s">
        <v>351</v>
      </c>
      <c r="C21" s="239">
        <f>'Table 6'!C22-'Table 7'!C22</f>
        <v>118</v>
      </c>
      <c r="D21" s="239">
        <f>'Table 6'!D22-'Table 7'!D22</f>
        <v>97</v>
      </c>
      <c r="E21" s="240">
        <f>'Table 6'!E22-'Table 7'!E22</f>
        <v>23</v>
      </c>
      <c r="F21" s="239">
        <f>'Table 6'!F22-'Table 7'!F22</f>
        <v>20</v>
      </c>
      <c r="G21" s="459">
        <f t="shared" si="0"/>
        <v>43</v>
      </c>
      <c r="H21" s="239">
        <f>'Table 6'!H22-'Table 7'!H22</f>
        <v>30</v>
      </c>
      <c r="I21" s="239">
        <f>'Table 6'!I22-'Table 7'!I22</f>
        <v>24</v>
      </c>
      <c r="J21" s="239">
        <f>'Table 6'!J22-'Table 7'!J22</f>
        <v>7</v>
      </c>
      <c r="K21" s="239">
        <f>'Table 6'!K22-'Table 7'!K22</f>
        <v>71</v>
      </c>
      <c r="L21" s="462">
        <f t="shared" si="1"/>
        <v>78</v>
      </c>
      <c r="M21" s="523"/>
    </row>
    <row r="22" spans="1:13" ht="10.5" customHeight="1">
      <c r="A22" s="10"/>
      <c r="B22" s="29" t="s">
        <v>23</v>
      </c>
      <c r="C22" s="239">
        <f>'Table 6'!C23-'Table 7'!C23</f>
        <v>143</v>
      </c>
      <c r="D22" s="239">
        <f>'Table 6'!D23-'Table 7'!D23</f>
        <v>261</v>
      </c>
      <c r="E22" s="240">
        <f>'Table 6'!E23-'Table 7'!E23</f>
        <v>60</v>
      </c>
      <c r="F22" s="239">
        <f>'Table 6'!F23-'Table 7'!F23</f>
        <v>66</v>
      </c>
      <c r="G22" s="459">
        <f t="shared" si="0"/>
        <v>126</v>
      </c>
      <c r="H22" s="239">
        <f>'Table 6'!H23-'Table 7'!H23</f>
        <v>48</v>
      </c>
      <c r="I22" s="239">
        <f>'Table 6'!I23-'Table 7'!I23</f>
        <v>87</v>
      </c>
      <c r="J22" s="239">
        <f>'Table 6'!J23-'Table 7'!J23</f>
        <v>51</v>
      </c>
      <c r="K22" s="239">
        <f>'Table 6'!K23-'Table 7'!K23</f>
        <v>62</v>
      </c>
      <c r="L22" s="462">
        <f t="shared" si="1"/>
        <v>113</v>
      </c>
      <c r="M22" s="523"/>
    </row>
    <row r="23" spans="1:13" ht="10.5" customHeight="1">
      <c r="A23" s="10"/>
      <c r="B23" s="29" t="s">
        <v>31</v>
      </c>
      <c r="C23" s="239">
        <f>'Table 6'!C24-'Table 7'!C24</f>
        <v>412</v>
      </c>
      <c r="D23" s="239">
        <f>'Table 6'!D24-'Table 7'!D24</f>
        <v>489</v>
      </c>
      <c r="E23" s="240">
        <f>'Table 6'!E24-'Table 7'!E24</f>
        <v>255</v>
      </c>
      <c r="F23" s="239">
        <f>'Table 6'!F24-'Table 7'!F24</f>
        <v>66</v>
      </c>
      <c r="G23" s="459">
        <f t="shared" si="0"/>
        <v>321</v>
      </c>
      <c r="H23" s="239">
        <f>'Table 6'!H24-'Table 7'!H24</f>
        <v>137</v>
      </c>
      <c r="I23" s="239">
        <f>'Table 6'!I24-'Table 7'!I24</f>
        <v>31</v>
      </c>
      <c r="J23" s="239">
        <f>'Table 6'!J24-'Table 7'!J24</f>
        <v>18</v>
      </c>
      <c r="K23" s="239">
        <f>'Table 6'!K24-'Table 7'!K24</f>
        <v>60</v>
      </c>
      <c r="L23" s="462">
        <f t="shared" si="1"/>
        <v>78</v>
      </c>
      <c r="M23" s="523"/>
    </row>
    <row r="24" spans="1:13" ht="10.5" customHeight="1">
      <c r="A24" s="10"/>
      <c r="B24" s="29" t="s">
        <v>26</v>
      </c>
      <c r="C24" s="239">
        <f>'Table 6'!C25-'Table 7'!C25</f>
        <v>178</v>
      </c>
      <c r="D24" s="239">
        <f>'Table 6'!D25-'Table 7'!D25</f>
        <v>107</v>
      </c>
      <c r="E24" s="240">
        <f>'Table 6'!E25-'Table 7'!E25</f>
        <v>17</v>
      </c>
      <c r="F24" s="239">
        <f>'Table 6'!F25-'Table 7'!F25</f>
        <v>22</v>
      </c>
      <c r="G24" s="459">
        <f t="shared" si="0"/>
        <v>39</v>
      </c>
      <c r="H24" s="239">
        <f>'Table 6'!H25-'Table 7'!H25</f>
        <v>33</v>
      </c>
      <c r="I24" s="239">
        <f>'Table 6'!I25-'Table 7'!I25</f>
        <v>35</v>
      </c>
      <c r="J24" s="239">
        <f>'Table 6'!J25-'Table 7'!J25</f>
        <v>41</v>
      </c>
      <c r="K24" s="239">
        <f>'Table 6'!K25-'Table 7'!K25</f>
        <v>82</v>
      </c>
      <c r="L24" s="462">
        <f t="shared" si="1"/>
        <v>123</v>
      </c>
      <c r="M24" s="523"/>
    </row>
    <row r="25" spans="1:13" ht="10.5" customHeight="1">
      <c r="A25" s="10"/>
      <c r="B25" s="29" t="s">
        <v>133</v>
      </c>
      <c r="C25" s="239">
        <f>'Table 6'!C26-'Table 7'!C26</f>
        <v>4885</v>
      </c>
      <c r="D25" s="239">
        <f>'Table 6'!D26-'Table 7'!D26</f>
        <v>7848</v>
      </c>
      <c r="E25" s="240">
        <f>'Table 6'!E26-'Table 7'!E26</f>
        <v>1338</v>
      </c>
      <c r="F25" s="239">
        <f>'Table 6'!F26-'Table 7'!F26</f>
        <v>2815</v>
      </c>
      <c r="G25" s="459">
        <f t="shared" si="0"/>
        <v>4153</v>
      </c>
      <c r="H25" s="239">
        <f>'Table 6'!H26-'Table 7'!H26</f>
        <v>1618</v>
      </c>
      <c r="I25" s="239">
        <f>'Table 6'!I26-'Table 7'!I26</f>
        <v>2077</v>
      </c>
      <c r="J25" s="239">
        <f>'Table 6'!J26-'Table 7'!J26</f>
        <v>724</v>
      </c>
      <c r="K25" s="239">
        <f>'Table 6'!K26-'Table 7'!K26</f>
        <v>771</v>
      </c>
      <c r="L25" s="462">
        <f t="shared" si="1"/>
        <v>1495</v>
      </c>
      <c r="M25" s="523"/>
    </row>
    <row r="26" spans="1:13" ht="10.5" customHeight="1">
      <c r="A26" s="10"/>
      <c r="B26" s="27" t="s">
        <v>20</v>
      </c>
      <c r="C26" s="239">
        <f>'Table 6'!C27-'Table 7'!C27</f>
        <v>821</v>
      </c>
      <c r="D26" s="239">
        <f>'Table 6'!D27-'Table 7'!D27</f>
        <v>1949</v>
      </c>
      <c r="E26" s="240">
        <f>'Table 6'!E27-'Table 7'!E27</f>
        <v>629</v>
      </c>
      <c r="F26" s="239">
        <f>'Table 6'!F27-'Table 7'!F27</f>
        <v>227</v>
      </c>
      <c r="G26" s="459">
        <f t="shared" si="0"/>
        <v>856</v>
      </c>
      <c r="H26" s="239">
        <f>'Table 6'!H27-'Table 7'!H27</f>
        <v>232</v>
      </c>
      <c r="I26" s="239">
        <f>'Table 6'!I27-'Table 7'!I27</f>
        <v>861</v>
      </c>
      <c r="J26" s="239">
        <f>'Table 6'!J27-'Table 7'!J27</f>
        <v>266</v>
      </c>
      <c r="K26" s="239">
        <f>'Table 6'!K27-'Table 7'!K27</f>
        <v>216</v>
      </c>
      <c r="L26" s="462">
        <f t="shared" si="1"/>
        <v>482</v>
      </c>
      <c r="M26" s="523"/>
    </row>
    <row r="27" spans="1:13" ht="10.5" customHeight="1">
      <c r="A27" s="22" t="s">
        <v>218</v>
      </c>
      <c r="B27" s="29"/>
      <c r="C27" s="237">
        <f>'Table 6'!C28-'Table 7'!C28</f>
        <v>3912</v>
      </c>
      <c r="D27" s="237">
        <f>'Table 6'!D28-'Table 7'!D28</f>
        <v>4042</v>
      </c>
      <c r="E27" s="238">
        <f>'Table 6'!E28-'Table 7'!E28</f>
        <v>878</v>
      </c>
      <c r="F27" s="237">
        <f>'Table 6'!F28-'Table 7'!F28</f>
        <v>1063</v>
      </c>
      <c r="G27" s="237">
        <f t="shared" si="0"/>
        <v>1941</v>
      </c>
      <c r="H27" s="237">
        <f>'Table 6'!H28-'Table 7'!H28</f>
        <v>957</v>
      </c>
      <c r="I27" s="237">
        <f>'Table 6'!I28-'Table 7'!I28</f>
        <v>1144</v>
      </c>
      <c r="J27" s="237">
        <f>'Table 6'!J28-'Table 7'!J28</f>
        <v>967</v>
      </c>
      <c r="K27" s="237">
        <f>'Table 6'!K28-'Table 7'!K28</f>
        <v>1213</v>
      </c>
      <c r="L27" s="238">
        <f t="shared" si="1"/>
        <v>2180</v>
      </c>
      <c r="M27" s="523"/>
    </row>
    <row r="28" spans="1:13" ht="10.5" customHeight="1">
      <c r="A28" s="10"/>
      <c r="B28" s="29" t="s">
        <v>143</v>
      </c>
      <c r="C28" s="239">
        <f>'Table 6'!C29-'Table 7'!C29</f>
        <v>69</v>
      </c>
      <c r="D28" s="239">
        <f>'Table 6'!D29-'Table 7'!D29</f>
        <v>104</v>
      </c>
      <c r="E28" s="240">
        <f>'Table 6'!E29-'Table 7'!E29</f>
        <v>19</v>
      </c>
      <c r="F28" s="239">
        <f>'Table 6'!F29-'Table 7'!F29</f>
        <v>19</v>
      </c>
      <c r="G28" s="459">
        <f t="shared" si="0"/>
        <v>38</v>
      </c>
      <c r="H28" s="239">
        <f>'Table 6'!H29-'Table 7'!H29</f>
        <v>32</v>
      </c>
      <c r="I28" s="239">
        <f>'Table 6'!I29-'Table 7'!I29</f>
        <v>34</v>
      </c>
      <c r="J28" s="239">
        <f>'Table 6'!J29-'Table 7'!J29</f>
        <v>40</v>
      </c>
      <c r="K28" s="239">
        <f>'Table 6'!K29-'Table 7'!K29</f>
        <v>36</v>
      </c>
      <c r="L28" s="462">
        <f t="shared" si="1"/>
        <v>76</v>
      </c>
      <c r="M28" s="523"/>
    </row>
    <row r="29" spans="1:13" ht="10.5" customHeight="1">
      <c r="A29" s="10"/>
      <c r="B29" s="27" t="s">
        <v>294</v>
      </c>
      <c r="C29" s="239">
        <f>'Table 6'!C30-'Table 7'!C30</f>
        <v>140</v>
      </c>
      <c r="D29" s="239">
        <f>'Table 6'!D30-'Table 7'!D30</f>
        <v>231</v>
      </c>
      <c r="E29" s="240">
        <f>'Table 6'!E30-'Table 7'!E30</f>
        <v>72</v>
      </c>
      <c r="F29" s="239">
        <f>'Table 6'!F30-'Table 7'!F30</f>
        <v>68</v>
      </c>
      <c r="G29" s="459">
        <f t="shared" si="0"/>
        <v>140</v>
      </c>
      <c r="H29" s="239">
        <f>'Table 6'!H30-'Table 7'!H30</f>
        <v>62</v>
      </c>
      <c r="I29" s="239">
        <f>'Table 6'!I30-'Table 7'!I30</f>
        <v>29</v>
      </c>
      <c r="J29" s="239">
        <f>'Table 6'!J30-'Table 7'!J30</f>
        <v>42</v>
      </c>
      <c r="K29" s="239">
        <f>'Table 6'!K30-'Table 7'!K30</f>
        <v>8</v>
      </c>
      <c r="L29" s="462">
        <f t="shared" si="1"/>
        <v>50</v>
      </c>
      <c r="M29" s="523"/>
    </row>
    <row r="30" spans="1:13" ht="10.5" customHeight="1">
      <c r="A30" s="10"/>
      <c r="B30" s="29" t="s">
        <v>24</v>
      </c>
      <c r="C30" s="239">
        <f>'Table 6'!C31-'Table 7'!C31</f>
        <v>31</v>
      </c>
      <c r="D30" s="239">
        <f>'Table 6'!D31-'Table 7'!D31</f>
        <v>8</v>
      </c>
      <c r="E30" s="240">
        <f>'Table 6'!E31-'Table 7'!E31</f>
        <v>3</v>
      </c>
      <c r="F30" s="239">
        <f>'Table 6'!F31-'Table 7'!F31</f>
        <v>1</v>
      </c>
      <c r="G30" s="459">
        <f t="shared" si="0"/>
        <v>4</v>
      </c>
      <c r="H30" s="239">
        <f>'Table 6'!H31-'Table 7'!H31</f>
        <v>4</v>
      </c>
      <c r="I30" s="242">
        <f>'Table 6'!I31-'Table 7'!I31</f>
        <v>0</v>
      </c>
      <c r="J30" s="481">
        <f>'Table 6'!J31-'Table 7'!J31</f>
        <v>1</v>
      </c>
      <c r="K30" s="239">
        <f>'Table 6'!K31-'Table 7'!K31</f>
        <v>3</v>
      </c>
      <c r="L30" s="462">
        <f t="shared" si="1"/>
        <v>4</v>
      </c>
      <c r="M30" s="523"/>
    </row>
    <row r="31" spans="1:13" ht="10.5" customHeight="1">
      <c r="A31" s="10"/>
      <c r="B31" s="27" t="s">
        <v>298</v>
      </c>
      <c r="C31" s="239">
        <f>'Table 6'!C32-'Table 7'!C32</f>
        <v>2179</v>
      </c>
      <c r="D31" s="239">
        <f>'Table 6'!D32-'Table 7'!D32</f>
        <v>1890</v>
      </c>
      <c r="E31" s="240">
        <f>'Table 6'!E32-'Table 7'!E32</f>
        <v>467</v>
      </c>
      <c r="F31" s="239">
        <f>'Table 6'!F32-'Table 7'!F32</f>
        <v>543</v>
      </c>
      <c r="G31" s="459">
        <f t="shared" si="0"/>
        <v>1010</v>
      </c>
      <c r="H31" s="239">
        <f>'Table 6'!H32-'Table 7'!H32</f>
        <v>469</v>
      </c>
      <c r="I31" s="239">
        <f>'Table 6'!I32-'Table 7'!I32</f>
        <v>411</v>
      </c>
      <c r="J31" s="239">
        <f>'Table 6'!J32-'Table 7'!J32</f>
        <v>455</v>
      </c>
      <c r="K31" s="239">
        <f>'Table 6'!K32-'Table 7'!K32</f>
        <v>566</v>
      </c>
      <c r="L31" s="462">
        <f t="shared" si="1"/>
        <v>1021</v>
      </c>
      <c r="M31" s="523"/>
    </row>
    <row r="32" spans="1:13" ht="10.5" customHeight="1">
      <c r="A32" s="10"/>
      <c r="B32" s="27" t="s">
        <v>146</v>
      </c>
      <c r="C32" s="239">
        <f>'Table 6'!C33-'Table 7'!C33</f>
        <v>15</v>
      </c>
      <c r="D32" s="239">
        <f>'Table 6'!D33-'Table 7'!D33</f>
        <v>31</v>
      </c>
      <c r="E32" s="240">
        <f>'Table 6'!E33-'Table 7'!E33</f>
        <v>1</v>
      </c>
      <c r="F32" s="242">
        <f>'Table 6'!F33-'Table 7'!F33</f>
        <v>0</v>
      </c>
      <c r="G32" s="459">
        <f t="shared" si="0"/>
        <v>1</v>
      </c>
      <c r="H32" s="239">
        <f>'Table 6'!H33-'Table 7'!H33</f>
        <v>5</v>
      </c>
      <c r="I32" s="239">
        <f>'Table 6'!I33-'Table 7'!I33</f>
        <v>25</v>
      </c>
      <c r="J32" s="239">
        <f>'Table 6'!J33-'Table 7'!J33</f>
        <v>2</v>
      </c>
      <c r="K32" s="239">
        <f>'Table 6'!K33-'Table 7'!K33</f>
        <v>3</v>
      </c>
      <c r="L32" s="462">
        <f t="shared" si="1"/>
        <v>5</v>
      </c>
      <c r="M32" s="523"/>
    </row>
    <row r="33" spans="1:13" ht="10.5" customHeight="1">
      <c r="A33" s="10"/>
      <c r="B33" s="29" t="s">
        <v>17</v>
      </c>
      <c r="C33" s="239">
        <f>'Table 6'!C34-'Table 7'!C34</f>
        <v>802</v>
      </c>
      <c r="D33" s="239">
        <f>'Table 6'!D34-'Table 7'!D34</f>
        <v>872</v>
      </c>
      <c r="E33" s="240">
        <f>'Table 6'!E34-'Table 7'!E34</f>
        <v>130</v>
      </c>
      <c r="F33" s="239">
        <f>'Table 6'!F34-'Table 7'!F34</f>
        <v>212</v>
      </c>
      <c r="G33" s="459">
        <f t="shared" si="0"/>
        <v>342</v>
      </c>
      <c r="H33" s="239">
        <f>'Table 6'!H34-'Table 7'!H34</f>
        <v>213</v>
      </c>
      <c r="I33" s="239">
        <f>'Table 6'!I34-'Table 7'!I34</f>
        <v>317</v>
      </c>
      <c r="J33" s="239">
        <f>'Table 6'!J34-'Table 7'!J34</f>
        <v>253</v>
      </c>
      <c r="K33" s="239">
        <f>'Table 6'!K34-'Table 7'!K34</f>
        <v>234</v>
      </c>
      <c r="L33" s="462">
        <f t="shared" si="1"/>
        <v>487</v>
      </c>
      <c r="M33" s="523"/>
    </row>
    <row r="34" spans="1:13" ht="10.5" customHeight="1">
      <c r="A34" s="10"/>
      <c r="B34" s="29" t="s">
        <v>25</v>
      </c>
      <c r="C34" s="239">
        <f>'Table 6'!C35-'Table 7'!C35</f>
        <v>256</v>
      </c>
      <c r="D34" s="239">
        <f>'Table 6'!D35-'Table 7'!D35</f>
        <v>287</v>
      </c>
      <c r="E34" s="240">
        <f>'Table 6'!E35-'Table 7'!E35</f>
        <v>58</v>
      </c>
      <c r="F34" s="239">
        <f>'Table 6'!F35-'Table 7'!F35</f>
        <v>83</v>
      </c>
      <c r="G34" s="459">
        <f t="shared" si="0"/>
        <v>141</v>
      </c>
      <c r="H34" s="239">
        <f>'Table 6'!H35-'Table 7'!H35</f>
        <v>65</v>
      </c>
      <c r="I34" s="239">
        <f>'Table 6'!I35-'Table 7'!I35</f>
        <v>81</v>
      </c>
      <c r="J34" s="239">
        <f>'Table 6'!J35-'Table 7'!J35</f>
        <v>65</v>
      </c>
      <c r="K34" s="239">
        <f>'Table 6'!K35-'Table 7'!K35</f>
        <v>108</v>
      </c>
      <c r="L34" s="462">
        <f t="shared" si="1"/>
        <v>173</v>
      </c>
      <c r="M34" s="523"/>
    </row>
    <row r="35" spans="1:13" ht="10.5" customHeight="1">
      <c r="A35" s="10"/>
      <c r="B35" s="29" t="s">
        <v>279</v>
      </c>
      <c r="C35" s="239">
        <f>'Table 6'!C36-'Table 7'!C36</f>
        <v>249</v>
      </c>
      <c r="D35" s="239">
        <f>'Table 6'!D36-'Table 7'!D36</f>
        <v>342</v>
      </c>
      <c r="E35" s="240">
        <f>'Table 6'!E36-'Table 7'!E36</f>
        <v>43</v>
      </c>
      <c r="F35" s="239">
        <f>'Table 6'!F36-'Table 7'!F36</f>
        <v>88</v>
      </c>
      <c r="G35" s="459">
        <f t="shared" si="0"/>
        <v>131</v>
      </c>
      <c r="H35" s="239">
        <f>'Table 6'!H36-'Table 7'!H36</f>
        <v>69</v>
      </c>
      <c r="I35" s="239">
        <f>'Table 6'!I36-'Table 7'!I36</f>
        <v>142</v>
      </c>
      <c r="J35" s="239">
        <f>'Table 6'!J36-'Table 7'!J36</f>
        <v>41</v>
      </c>
      <c r="K35" s="239">
        <f>'Table 6'!K36-'Table 7'!K36</f>
        <v>155</v>
      </c>
      <c r="L35" s="462">
        <f t="shared" si="1"/>
        <v>196</v>
      </c>
      <c r="M35" s="523"/>
    </row>
    <row r="36" spans="1:13" ht="10.5" customHeight="1">
      <c r="A36" s="10"/>
      <c r="B36" s="29" t="s">
        <v>43</v>
      </c>
      <c r="C36" s="239">
        <f>'Table 6'!C37-'Table 7'!C37</f>
        <v>33</v>
      </c>
      <c r="D36" s="239">
        <f>'Table 6'!D37-'Table 7'!D37</f>
        <v>8</v>
      </c>
      <c r="E36" s="240">
        <f>'Table 6'!E37-'Table 7'!E37</f>
        <v>4</v>
      </c>
      <c r="F36" s="239">
        <f>'Table 6'!F37-'Table 7'!F37</f>
        <v>2</v>
      </c>
      <c r="G36" s="459">
        <f t="shared" si="0"/>
        <v>6</v>
      </c>
      <c r="H36" s="239">
        <f>'Table 6'!H37-'Table 7'!H37</f>
        <v>1</v>
      </c>
      <c r="I36" s="239">
        <f>'Table 6'!I37-'Table 7'!I37</f>
        <v>1</v>
      </c>
      <c r="J36" s="242">
        <f>'Table 6'!J37-'Table 7'!J37</f>
        <v>0</v>
      </c>
      <c r="K36" s="482">
        <f>'Table 6'!K37-'Table 7'!K37</f>
        <v>1</v>
      </c>
      <c r="L36" s="462">
        <f t="shared" si="1"/>
        <v>1</v>
      </c>
      <c r="M36" s="523"/>
    </row>
    <row r="37" spans="1:13" ht="10.5" customHeight="1">
      <c r="A37" s="10"/>
      <c r="B37" s="29" t="s">
        <v>30</v>
      </c>
      <c r="C37" s="239">
        <f>'Table 6'!C38-'Table 7'!C38</f>
        <v>30</v>
      </c>
      <c r="D37" s="239">
        <f>'Table 6'!D38-'Table 7'!D38</f>
        <v>20</v>
      </c>
      <c r="E37" s="240">
        <f>'Table 6'!E38-'Table 7'!E38</f>
        <v>4</v>
      </c>
      <c r="F37" s="239">
        <f>'Table 6'!F38-'Table 7'!F38</f>
        <v>11</v>
      </c>
      <c r="G37" s="459">
        <f t="shared" si="0"/>
        <v>15</v>
      </c>
      <c r="H37" s="239">
        <f>'Table 6'!H38-'Table 7'!H38</f>
        <v>1</v>
      </c>
      <c r="I37" s="239">
        <f>'Table 6'!I38-'Table 7'!I38</f>
        <v>4</v>
      </c>
      <c r="J37" s="239">
        <f>'Table 6'!J38-'Table 7'!J38</f>
        <v>3</v>
      </c>
      <c r="K37" s="239">
        <f>'Table 6'!K38-'Table 7'!K38</f>
        <v>3</v>
      </c>
      <c r="L37" s="462">
        <f t="shared" si="1"/>
        <v>6</v>
      </c>
      <c r="M37" s="523"/>
    </row>
    <row r="38" spans="1:13" ht="10.5" customHeight="1">
      <c r="A38" s="10"/>
      <c r="B38" s="29" t="s">
        <v>20</v>
      </c>
      <c r="C38" s="239">
        <f>'Table 6'!C39-'Table 7'!C39</f>
        <v>108</v>
      </c>
      <c r="D38" s="239">
        <f>'Table 6'!D39-'Table 7'!D39</f>
        <v>249</v>
      </c>
      <c r="E38" s="240">
        <f>'Table 6'!E39-'Table 7'!E39</f>
        <v>77</v>
      </c>
      <c r="F38" s="239">
        <f>'Table 6'!F39-'Table 7'!F39</f>
        <v>36</v>
      </c>
      <c r="G38" s="459">
        <f t="shared" si="0"/>
        <v>113</v>
      </c>
      <c r="H38" s="239">
        <f>'Table 6'!H39-'Table 7'!H39</f>
        <v>36</v>
      </c>
      <c r="I38" s="239">
        <f>'Table 6'!I39-'Table 7'!I39</f>
        <v>100</v>
      </c>
      <c r="J38" s="239">
        <f>'Table 6'!J39-'Table 7'!J39</f>
        <v>65</v>
      </c>
      <c r="K38" s="239">
        <f>'Table 6'!K39-'Table 7'!K39</f>
        <v>96</v>
      </c>
      <c r="L38" s="462">
        <f t="shared" si="1"/>
        <v>161</v>
      </c>
      <c r="M38" s="523"/>
    </row>
    <row r="39" spans="1:13" ht="10.5" customHeight="1">
      <c r="A39" s="22" t="s">
        <v>219</v>
      </c>
      <c r="B39" s="29"/>
      <c r="C39" s="237">
        <f>'Table 6'!C40-'Table 7'!C40</f>
        <v>176</v>
      </c>
      <c r="D39" s="237">
        <f>'Table 6'!D40-'Table 7'!D40</f>
        <v>951</v>
      </c>
      <c r="E39" s="238">
        <f>'Table 6'!E40-'Table 7'!E40</f>
        <v>73</v>
      </c>
      <c r="F39" s="237">
        <f>'Table 6'!F40-'Table 7'!F40</f>
        <v>715</v>
      </c>
      <c r="G39" s="237">
        <f t="shared" si="0"/>
        <v>788</v>
      </c>
      <c r="H39" s="237">
        <f>'Table 6'!H40-'Table 7'!H40</f>
        <v>104</v>
      </c>
      <c r="I39" s="237">
        <f>'Table 6'!I40-'Table 7'!I40</f>
        <v>59</v>
      </c>
      <c r="J39" s="237">
        <f>'Table 6'!J40-'Table 7'!J40</f>
        <v>97</v>
      </c>
      <c r="K39" s="237">
        <f>'Table 6'!K40-'Table 7'!K40</f>
        <v>88</v>
      </c>
      <c r="L39" s="238">
        <f t="shared" si="1"/>
        <v>185</v>
      </c>
      <c r="M39" s="523"/>
    </row>
    <row r="40" spans="1:13" ht="10.5" customHeight="1">
      <c r="A40" s="10"/>
      <c r="B40" s="29" t="s">
        <v>22</v>
      </c>
      <c r="C40" s="239">
        <f>'Table 6'!C41-'Table 7'!C41</f>
        <v>13</v>
      </c>
      <c r="D40" s="239">
        <f>'Table 6'!D41-'Table 7'!D41</f>
        <v>15</v>
      </c>
      <c r="E40" s="240">
        <f>'Table 6'!E41-'Table 7'!E41</f>
        <v>10</v>
      </c>
      <c r="F40" s="239">
        <f>'Table 6'!F41-'Table 7'!F41</f>
        <v>4</v>
      </c>
      <c r="G40" s="459">
        <f t="shared" si="0"/>
        <v>14</v>
      </c>
      <c r="H40" s="239">
        <f>'Table 6'!H41-'Table 7'!H41</f>
        <v>1</v>
      </c>
      <c r="I40" s="242">
        <f>'Table 6'!I41-'Table 7'!I41</f>
        <v>0</v>
      </c>
      <c r="J40" s="242">
        <f>'Table 6'!J41-'Table 7'!J41</f>
        <v>0</v>
      </c>
      <c r="K40" s="205">
        <f>'Table 6'!K41-'Table 7'!K41</f>
        <v>1</v>
      </c>
      <c r="L40" s="238">
        <f t="shared" si="1"/>
        <v>1</v>
      </c>
      <c r="M40" s="523"/>
    </row>
    <row r="41" spans="1:13" ht="10.5" customHeight="1">
      <c r="A41" s="10"/>
      <c r="B41" s="29" t="s">
        <v>29</v>
      </c>
      <c r="C41" s="239">
        <f>'Table 6'!C42-'Table 7'!C42</f>
        <v>124</v>
      </c>
      <c r="D41" s="239">
        <f>'Table 6'!D42-'Table 7'!D42</f>
        <v>922</v>
      </c>
      <c r="E41" s="240">
        <f>'Table 6'!E42-'Table 7'!E42</f>
        <v>60</v>
      </c>
      <c r="F41" s="239">
        <f>'Table 6'!F42-'Table 7'!F42</f>
        <v>709</v>
      </c>
      <c r="G41" s="459">
        <f t="shared" si="0"/>
        <v>769</v>
      </c>
      <c r="H41" s="239">
        <f>'Table 6'!H42-'Table 7'!H42</f>
        <v>97</v>
      </c>
      <c r="I41" s="239">
        <f>'Table 6'!I42-'Table 7'!I42</f>
        <v>56</v>
      </c>
      <c r="J41" s="239">
        <f>'Table 6'!J42-'Table 7'!J42</f>
        <v>56</v>
      </c>
      <c r="K41" s="239">
        <f>'Table 6'!K42-'Table 7'!K42</f>
        <v>58</v>
      </c>
      <c r="L41" s="462">
        <f t="shared" si="1"/>
        <v>114</v>
      </c>
      <c r="M41" s="523"/>
    </row>
    <row r="42" spans="1:13" ht="10.5" customHeight="1">
      <c r="A42" s="10"/>
      <c r="B42" s="27" t="s">
        <v>20</v>
      </c>
      <c r="C42" s="239">
        <f>'Table 6'!C43-'Table 7'!C43</f>
        <v>39</v>
      </c>
      <c r="D42" s="239">
        <f>'Table 6'!D43-'Table 7'!D43</f>
        <v>14</v>
      </c>
      <c r="E42" s="240">
        <f>'Table 6'!E43-'Table 7'!E43</f>
        <v>3</v>
      </c>
      <c r="F42" s="239">
        <f>'Table 6'!F43-'Table 7'!F43</f>
        <v>2</v>
      </c>
      <c r="G42" s="459">
        <f t="shared" si="0"/>
        <v>5</v>
      </c>
      <c r="H42" s="239">
        <f>'Table 6'!H43-'Table 7'!H43</f>
        <v>6</v>
      </c>
      <c r="I42" s="239">
        <f>'Table 6'!I43-'Table 7'!I43</f>
        <v>3</v>
      </c>
      <c r="J42" s="239">
        <f>'Table 6'!J43-'Table 7'!J43</f>
        <v>41</v>
      </c>
      <c r="K42" s="239">
        <f>'Table 6'!K43-'Table 7'!K43</f>
        <v>29</v>
      </c>
      <c r="L42" s="462">
        <f t="shared" si="1"/>
        <v>70</v>
      </c>
      <c r="M42" s="523"/>
    </row>
    <row r="43" spans="1:13" ht="10.5" customHeight="1">
      <c r="A43" s="22" t="s">
        <v>220</v>
      </c>
      <c r="B43" s="29"/>
      <c r="C43" s="237">
        <f>'Table 6'!C44-'Table 7'!C44</f>
        <v>144</v>
      </c>
      <c r="D43" s="237">
        <f>'Table 6'!D44-'Table 7'!D44</f>
        <v>535</v>
      </c>
      <c r="E43" s="238">
        <f>'Table 6'!E44-'Table 7'!E44</f>
        <v>30</v>
      </c>
      <c r="F43" s="237">
        <f>'Table 6'!F44-'Table 7'!F44</f>
        <v>236</v>
      </c>
      <c r="G43" s="237">
        <f t="shared" si="0"/>
        <v>266</v>
      </c>
      <c r="H43" s="237">
        <f>'Table 6'!H44-'Table 7'!H44</f>
        <v>9</v>
      </c>
      <c r="I43" s="237">
        <f>'Table 6'!I44-'Table 7'!I44</f>
        <v>260</v>
      </c>
      <c r="J43" s="237">
        <f>'Table 6'!J44-'Table 7'!J44</f>
        <v>13</v>
      </c>
      <c r="K43" s="237">
        <f>'Table 6'!K44-'Table 7'!K44</f>
        <v>111</v>
      </c>
      <c r="L43" s="238">
        <f t="shared" si="1"/>
        <v>124</v>
      </c>
      <c r="M43" s="523"/>
    </row>
    <row r="44" spans="1:13" ht="10.5" customHeight="1">
      <c r="A44" s="10"/>
      <c r="B44" s="29" t="s">
        <v>21</v>
      </c>
      <c r="C44" s="239">
        <f>'Table 6'!C45-'Table 7'!C45</f>
        <v>30</v>
      </c>
      <c r="D44" s="239">
        <f>'Table 6'!D45-'Table 7'!D45</f>
        <v>23</v>
      </c>
      <c r="E44" s="240">
        <f>'Table 6'!E45-'Table 7'!E45</f>
        <v>4</v>
      </c>
      <c r="F44" s="239">
        <f>'Table 6'!F45-'Table 7'!F45</f>
        <v>3</v>
      </c>
      <c r="G44" s="459">
        <f t="shared" si="0"/>
        <v>7</v>
      </c>
      <c r="H44" s="239">
        <f>'Table 6'!H45-'Table 7'!H45</f>
        <v>7</v>
      </c>
      <c r="I44" s="239">
        <f>'Table 6'!I45-'Table 7'!I45</f>
        <v>9</v>
      </c>
      <c r="J44" s="239">
        <f>'Table 6'!J45-'Table 7'!J45</f>
        <v>5</v>
      </c>
      <c r="K44" s="239">
        <f>'Table 6'!K45-'Table 7'!K45</f>
        <v>6</v>
      </c>
      <c r="L44" s="462">
        <f t="shared" si="1"/>
        <v>11</v>
      </c>
      <c r="M44" s="523"/>
    </row>
    <row r="45" spans="1:13" ht="10.5" customHeight="1">
      <c r="A45" s="10"/>
      <c r="B45" s="29" t="s">
        <v>277</v>
      </c>
      <c r="C45" s="239">
        <f>'Table 6'!C46-'Table 7'!C46</f>
        <v>93</v>
      </c>
      <c r="D45" s="239">
        <f>'Table 6'!D46-'Table 7'!D46</f>
        <v>23</v>
      </c>
      <c r="E45" s="240">
        <f>'Table 6'!E46-'Table 7'!E46</f>
        <v>23</v>
      </c>
      <c r="F45" s="242">
        <f>'Table 6'!F46-'Table 7'!F46</f>
        <v>0</v>
      </c>
      <c r="G45" s="459">
        <f t="shared" si="0"/>
        <v>23</v>
      </c>
      <c r="H45" s="242">
        <f>'Table 6'!H46-'Table 7'!H46</f>
        <v>0</v>
      </c>
      <c r="I45" s="242">
        <f>'Table 6'!I46-'Table 7'!I46</f>
        <v>0</v>
      </c>
      <c r="J45" s="242">
        <f>'Table 6'!J46-'Table 7'!J46</f>
        <v>0</v>
      </c>
      <c r="K45" s="239">
        <f>'Table 6'!K46-'Table 7'!K46</f>
        <v>33</v>
      </c>
      <c r="L45" s="462">
        <f t="shared" si="1"/>
        <v>33</v>
      </c>
      <c r="M45" s="523"/>
    </row>
    <row r="46" spans="1:13" ht="10.5" customHeight="1">
      <c r="A46" s="35"/>
      <c r="B46" s="88" t="s">
        <v>20</v>
      </c>
      <c r="C46" s="241">
        <f>'Table 6'!C47-'Table 7'!C47</f>
        <v>21</v>
      </c>
      <c r="D46" s="241">
        <f>'Table 6'!D47-'Table 7'!D47</f>
        <v>489</v>
      </c>
      <c r="E46" s="241">
        <f>'Table 6'!E47-'Table 7'!E47</f>
        <v>3</v>
      </c>
      <c r="F46" s="241">
        <f>'Table 6'!F47-'Table 7'!F47</f>
        <v>233</v>
      </c>
      <c r="G46" s="460">
        <f t="shared" si="0"/>
        <v>236</v>
      </c>
      <c r="H46" s="241">
        <f>'Table 6'!H47-'Table 7'!H47</f>
        <v>2</v>
      </c>
      <c r="I46" s="241">
        <f>'Table 6'!I47-'Table 7'!I47</f>
        <v>251</v>
      </c>
      <c r="J46" s="241">
        <f>'Table 6'!J47-'Table 7'!J47</f>
        <v>8</v>
      </c>
      <c r="K46" s="241">
        <f>'Table 6'!K47-'Table 7'!K47</f>
        <v>72</v>
      </c>
      <c r="L46" s="463">
        <f t="shared" si="1"/>
        <v>80</v>
      </c>
      <c r="M46" s="523"/>
    </row>
    <row r="47" spans="1:13" ht="15.75" customHeight="1">
      <c r="A47" s="57"/>
      <c r="B47" s="331" t="s">
        <v>350</v>
      </c>
      <c r="C47" s="331"/>
      <c r="D47" s="3"/>
      <c r="E47" s="3"/>
      <c r="F47" s="3"/>
      <c r="G47" s="3"/>
      <c r="H47" s="3"/>
      <c r="I47" s="3"/>
      <c r="J47" s="3"/>
      <c r="K47" s="3"/>
      <c r="L47" s="3"/>
      <c r="M47" s="523"/>
    </row>
    <row r="48" spans="1:13" ht="5.25" customHeight="1" hidden="1">
      <c r="A48" s="121"/>
      <c r="M48" s="178"/>
    </row>
    <row r="49" spans="2:4" ht="15.75">
      <c r="B49" s="58" t="s">
        <v>353</v>
      </c>
      <c r="C49" s="122"/>
      <c r="D49" s="122"/>
    </row>
  </sheetData>
  <mergeCells count="6">
    <mergeCell ref="M1:M47"/>
    <mergeCell ref="A3:B4"/>
    <mergeCell ref="C3:C4"/>
    <mergeCell ref="E3:I3"/>
    <mergeCell ref="D3:D4"/>
    <mergeCell ref="J3:L3"/>
  </mergeCells>
  <printOptions/>
  <pageMargins left="0.57" right="0.17" top="0.2" bottom="0.19" header="0.18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C1">
      <selection activeCell="N17" sqref="N17"/>
    </sheetView>
  </sheetViews>
  <sheetFormatPr defaultColWidth="9.140625" defaultRowHeight="12.75"/>
  <cols>
    <col min="1" max="1" width="5.140625" style="3" customWidth="1"/>
    <col min="2" max="2" width="36.57421875" style="3" customWidth="1"/>
    <col min="3" max="4" width="9.28125" style="3" customWidth="1"/>
    <col min="5" max="12" width="9.28125" style="50" customWidth="1"/>
    <col min="13" max="13" width="3.140625" style="3" customWidth="1"/>
    <col min="14" max="14" width="9.57421875" style="3" bestFit="1" customWidth="1"/>
    <col min="15" max="16384" width="9.140625" style="3" customWidth="1"/>
  </cols>
  <sheetData>
    <row r="1" spans="1:13" ht="22.5" customHeight="1">
      <c r="A1" s="34" t="s">
        <v>333</v>
      </c>
      <c r="B1" s="2"/>
      <c r="M1" s="524" t="s">
        <v>175</v>
      </c>
    </row>
    <row r="2" spans="5:13" ht="15" customHeight="1">
      <c r="E2" s="59"/>
      <c r="K2" s="59"/>
      <c r="L2" s="59" t="s">
        <v>33</v>
      </c>
      <c r="M2" s="525"/>
    </row>
    <row r="3" ht="8.25" customHeight="1">
      <c r="M3" s="525"/>
    </row>
    <row r="4" spans="1:13" ht="15" customHeight="1">
      <c r="A4" s="489" t="s">
        <v>172</v>
      </c>
      <c r="B4" s="526"/>
      <c r="C4" s="512">
        <v>2005</v>
      </c>
      <c r="D4" s="512" t="s">
        <v>345</v>
      </c>
      <c r="E4" s="514" t="s">
        <v>345</v>
      </c>
      <c r="F4" s="515"/>
      <c r="G4" s="515"/>
      <c r="H4" s="515"/>
      <c r="I4" s="516"/>
      <c r="J4" s="514" t="s">
        <v>347</v>
      </c>
      <c r="K4" s="515"/>
      <c r="L4" s="516"/>
      <c r="M4" s="525"/>
    </row>
    <row r="5" spans="1:13" ht="19.5" customHeight="1">
      <c r="A5" s="517"/>
      <c r="B5" s="518"/>
      <c r="C5" s="513"/>
      <c r="D5" s="513"/>
      <c r="E5" s="89" t="s">
        <v>205</v>
      </c>
      <c r="F5" s="89" t="s">
        <v>319</v>
      </c>
      <c r="G5" s="442" t="s">
        <v>378</v>
      </c>
      <c r="H5" s="89" t="s">
        <v>210</v>
      </c>
      <c r="I5" s="89" t="s">
        <v>253</v>
      </c>
      <c r="J5" s="89" t="s">
        <v>205</v>
      </c>
      <c r="K5" s="89" t="s">
        <v>319</v>
      </c>
      <c r="L5" s="442" t="s">
        <v>378</v>
      </c>
      <c r="M5" s="525"/>
    </row>
    <row r="6" spans="1:13" s="47" customFormat="1" ht="19.5" customHeight="1">
      <c r="A6" s="46"/>
      <c r="B6" s="129" t="s">
        <v>265</v>
      </c>
      <c r="C6" s="362">
        <v>93282</v>
      </c>
      <c r="D6" s="362">
        <f>SUM(G6:I6)</f>
        <v>115612</v>
      </c>
      <c r="E6" s="372">
        <f>E7+E17+E20+'Table 9 cont''d'!E6+'Table 9 cont''d'!E10+'Table 9 cont''d'!E13+'Table 9 cont''d'!E20+'Table 9 cont''d(sec 7-9)'!E6+'Table 9 cont''d(sec 7-9)'!E16+'Table 9 cont''d(sec 7-9)'!E26</f>
        <v>23606</v>
      </c>
      <c r="F6" s="372">
        <f>F7+F17+F20+'Table 9 cont''d'!F6+'Table 9 cont''d'!F10+'Table 9 cont''d'!F13+'Table 9 cont''d'!F20+'Table 9 cont''d(sec 7-9)'!F6+'Table 9 cont''d(sec 7-9)'!F16+'Table 9 cont''d(sec 7-9)'!F26</f>
        <v>27236</v>
      </c>
      <c r="G6" s="372">
        <f>SUM(E6:F6)</f>
        <v>50842</v>
      </c>
      <c r="H6" s="372">
        <f>H7+H17+H20+'Table 9 cont''d'!H6+'Table 9 cont''d'!H10+'Table 9 cont''d'!H13+'Table 9 cont''d'!H20+'Table 9 cont''d(sec 7-9)'!H6+'Table 9 cont''d(sec 7-9)'!H16+'Table 9 cont''d(sec 7-9)'!H26</f>
        <v>27697</v>
      </c>
      <c r="I6" s="372">
        <f>I7+I17+I20+'Table 9 cont''d'!I6+'Table 9 cont''d'!I10+'Table 9 cont''d'!I13+'Table 9 cont''d'!I20+'Table 9 cont''d(sec 7-9)'!I6+'Table 9 cont''d(sec 7-9)'!I16+'Table 9 cont''d(sec 7-9)'!I26</f>
        <v>37073</v>
      </c>
      <c r="J6" s="372">
        <f>J7+J17+J20+'Table 9 cont''d'!J6+'Table 9 cont''d'!J10+'Table 9 cont''d'!J13+'Table 9 cont''d'!J20+'Table 9 cont''d(sec 7-9)'!J6+'Table 9 cont''d(sec 7-9)'!J16+'Table 9 cont''d(sec 7-9)'!J26</f>
        <v>24373</v>
      </c>
      <c r="K6" s="372">
        <v>28687</v>
      </c>
      <c r="L6" s="456">
        <f>SUM(J6:K6)</f>
        <v>53060</v>
      </c>
      <c r="M6" s="525"/>
    </row>
    <row r="7" spans="1:13" s="47" customFormat="1" ht="19.5" customHeight="1">
      <c r="A7" s="24" t="s">
        <v>40</v>
      </c>
      <c r="B7" s="26"/>
      <c r="C7" s="268">
        <v>13820</v>
      </c>
      <c r="D7" s="268">
        <f aca="true" t="shared" si="0" ref="D7:D23">SUM(G7:I7)</f>
        <v>17312</v>
      </c>
      <c r="E7" s="80">
        <v>3581</v>
      </c>
      <c r="F7" s="80">
        <v>3969</v>
      </c>
      <c r="G7" s="80">
        <f aca="true" t="shared" si="1" ref="G7:G23">SUM(E7:F7)</f>
        <v>7550</v>
      </c>
      <c r="H7" s="80">
        <v>4459</v>
      </c>
      <c r="I7" s="363">
        <v>5303</v>
      </c>
      <c r="J7" s="363">
        <v>4001</v>
      </c>
      <c r="K7" s="363">
        <v>4940</v>
      </c>
      <c r="L7" s="60">
        <f aca="true" t="shared" si="2" ref="L7:L24">SUM(J7:K7)</f>
        <v>8941</v>
      </c>
      <c r="M7" s="525"/>
    </row>
    <row r="8" spans="1:13" ht="19.5" customHeight="1">
      <c r="A8" s="44"/>
      <c r="B8" s="27" t="s">
        <v>44</v>
      </c>
      <c r="C8" s="267">
        <v>999</v>
      </c>
      <c r="D8" s="267">
        <f t="shared" si="0"/>
        <v>1191</v>
      </c>
      <c r="E8" s="93">
        <v>228</v>
      </c>
      <c r="F8" s="93">
        <v>208</v>
      </c>
      <c r="G8" s="102">
        <f t="shared" si="1"/>
        <v>436</v>
      </c>
      <c r="H8" s="93">
        <v>325</v>
      </c>
      <c r="I8" s="93">
        <v>430</v>
      </c>
      <c r="J8" s="93">
        <v>253</v>
      </c>
      <c r="K8" s="93">
        <v>292</v>
      </c>
      <c r="L8" s="51">
        <f t="shared" si="2"/>
        <v>545</v>
      </c>
      <c r="M8" s="525"/>
    </row>
    <row r="9" spans="1:13" ht="19.5" customHeight="1">
      <c r="A9" s="45"/>
      <c r="B9" s="27" t="s">
        <v>45</v>
      </c>
      <c r="C9" s="267">
        <v>1815</v>
      </c>
      <c r="D9" s="267">
        <f t="shared" si="0"/>
        <v>1870</v>
      </c>
      <c r="E9" s="93">
        <v>485</v>
      </c>
      <c r="F9" s="93">
        <v>423</v>
      </c>
      <c r="G9" s="102">
        <f t="shared" si="1"/>
        <v>908</v>
      </c>
      <c r="H9" s="93">
        <v>392</v>
      </c>
      <c r="I9" s="93">
        <v>570</v>
      </c>
      <c r="J9" s="93">
        <v>456</v>
      </c>
      <c r="K9" s="93">
        <v>566</v>
      </c>
      <c r="L9" s="51">
        <f t="shared" si="2"/>
        <v>1022</v>
      </c>
      <c r="M9" s="525"/>
    </row>
    <row r="10" spans="1:13" ht="19.5" customHeight="1">
      <c r="A10" s="44"/>
      <c r="B10" s="27" t="s">
        <v>46</v>
      </c>
      <c r="C10" s="267">
        <v>4266</v>
      </c>
      <c r="D10" s="267">
        <f t="shared" si="0"/>
        <v>6722</v>
      </c>
      <c r="E10" s="93">
        <v>1246</v>
      </c>
      <c r="F10" s="93">
        <v>1501</v>
      </c>
      <c r="G10" s="102">
        <f t="shared" si="1"/>
        <v>2747</v>
      </c>
      <c r="H10" s="93">
        <v>1983</v>
      </c>
      <c r="I10" s="93">
        <v>1992</v>
      </c>
      <c r="J10" s="93">
        <v>1291</v>
      </c>
      <c r="K10" s="93">
        <v>1899</v>
      </c>
      <c r="L10" s="51">
        <f t="shared" si="2"/>
        <v>3190</v>
      </c>
      <c r="M10" s="525"/>
    </row>
    <row r="11" spans="1:13" ht="19.5" customHeight="1">
      <c r="A11" s="45"/>
      <c r="B11" s="27" t="s">
        <v>47</v>
      </c>
      <c r="C11" s="267">
        <v>898</v>
      </c>
      <c r="D11" s="267">
        <f t="shared" si="0"/>
        <v>869</v>
      </c>
      <c r="E11" s="93">
        <v>141</v>
      </c>
      <c r="F11" s="93">
        <v>267</v>
      </c>
      <c r="G11" s="102">
        <f t="shared" si="1"/>
        <v>408</v>
      </c>
      <c r="H11" s="93">
        <v>149</v>
      </c>
      <c r="I11" s="93">
        <v>312</v>
      </c>
      <c r="J11" s="93">
        <v>447</v>
      </c>
      <c r="K11" s="93">
        <v>250</v>
      </c>
      <c r="L11" s="51">
        <f t="shared" si="2"/>
        <v>697</v>
      </c>
      <c r="M11" s="525"/>
    </row>
    <row r="12" spans="1:13" ht="19.5" customHeight="1">
      <c r="A12" s="45"/>
      <c r="B12" s="27" t="s">
        <v>48</v>
      </c>
      <c r="C12" s="267">
        <v>909</v>
      </c>
      <c r="D12" s="267">
        <f t="shared" si="0"/>
        <v>987</v>
      </c>
      <c r="E12" s="93">
        <v>208</v>
      </c>
      <c r="F12" s="93">
        <v>193</v>
      </c>
      <c r="G12" s="102">
        <f t="shared" si="1"/>
        <v>401</v>
      </c>
      <c r="H12" s="93">
        <v>269</v>
      </c>
      <c r="I12" s="93">
        <v>317</v>
      </c>
      <c r="J12" s="93">
        <v>226</v>
      </c>
      <c r="K12" s="93">
        <v>316</v>
      </c>
      <c r="L12" s="51">
        <f t="shared" si="2"/>
        <v>542</v>
      </c>
      <c r="M12" s="525"/>
    </row>
    <row r="13" spans="1:13" ht="19.5" customHeight="1">
      <c r="A13" s="45"/>
      <c r="B13" s="27" t="s">
        <v>49</v>
      </c>
      <c r="C13" s="267">
        <v>41</v>
      </c>
      <c r="D13" s="365">
        <f t="shared" si="0"/>
        <v>0</v>
      </c>
      <c r="E13" s="364">
        <v>0</v>
      </c>
      <c r="F13" s="364">
        <v>0</v>
      </c>
      <c r="G13" s="464">
        <f t="shared" si="1"/>
        <v>0</v>
      </c>
      <c r="H13" s="364">
        <v>0</v>
      </c>
      <c r="I13" s="364">
        <v>0</v>
      </c>
      <c r="J13" s="364">
        <v>0</v>
      </c>
      <c r="K13" s="93">
        <v>1</v>
      </c>
      <c r="L13" s="483">
        <f t="shared" si="2"/>
        <v>1</v>
      </c>
      <c r="M13" s="525"/>
    </row>
    <row r="14" spans="1:13" ht="19.5" customHeight="1">
      <c r="A14" s="53" t="s">
        <v>9</v>
      </c>
      <c r="B14" s="27" t="s">
        <v>50</v>
      </c>
      <c r="C14" s="267">
        <v>456</v>
      </c>
      <c r="D14" s="267">
        <f t="shared" si="0"/>
        <v>505</v>
      </c>
      <c r="E14" s="93">
        <v>99</v>
      </c>
      <c r="F14" s="93">
        <v>110</v>
      </c>
      <c r="G14" s="102">
        <f t="shared" si="1"/>
        <v>209</v>
      </c>
      <c r="H14" s="93">
        <v>135</v>
      </c>
      <c r="I14" s="93">
        <v>161</v>
      </c>
      <c r="J14" s="93">
        <v>121</v>
      </c>
      <c r="K14" s="93">
        <v>132</v>
      </c>
      <c r="L14" s="51">
        <f t="shared" si="2"/>
        <v>253</v>
      </c>
      <c r="M14" s="525"/>
    </row>
    <row r="15" spans="1:13" ht="19.5" customHeight="1">
      <c r="A15" s="52"/>
      <c r="B15" s="27" t="s">
        <v>51</v>
      </c>
      <c r="C15" s="267">
        <v>1443</v>
      </c>
      <c r="D15" s="267">
        <f t="shared" si="0"/>
        <v>1582</v>
      </c>
      <c r="E15" s="93">
        <v>439</v>
      </c>
      <c r="F15" s="93">
        <v>414</v>
      </c>
      <c r="G15" s="102">
        <f t="shared" si="1"/>
        <v>853</v>
      </c>
      <c r="H15" s="93">
        <v>341</v>
      </c>
      <c r="I15" s="93">
        <v>388</v>
      </c>
      <c r="J15" s="93">
        <v>471</v>
      </c>
      <c r="K15" s="93">
        <v>594</v>
      </c>
      <c r="L15" s="51">
        <f t="shared" si="2"/>
        <v>1065</v>
      </c>
      <c r="M15" s="525"/>
    </row>
    <row r="16" spans="1:14" ht="19.5" customHeight="1">
      <c r="A16" s="10"/>
      <c r="B16" s="25" t="s">
        <v>20</v>
      </c>
      <c r="C16" s="264">
        <f>C7-SUM(C8:C15)</f>
        <v>2993</v>
      </c>
      <c r="D16" s="264">
        <f t="shared" si="0"/>
        <v>3586</v>
      </c>
      <c r="E16" s="43">
        <f>E7-SUM(E8:E15)</f>
        <v>735</v>
      </c>
      <c r="F16" s="43">
        <f>F7-SUM(F8:F15)</f>
        <v>853</v>
      </c>
      <c r="G16" s="51">
        <f t="shared" si="1"/>
        <v>1588</v>
      </c>
      <c r="H16" s="43">
        <f>H7-SUM(H8:H15)</f>
        <v>865</v>
      </c>
      <c r="I16" s="43">
        <f>I7-SUM(I8:I15)</f>
        <v>1133</v>
      </c>
      <c r="J16" s="43">
        <f>J7-SUM(J8:J15)</f>
        <v>736</v>
      </c>
      <c r="K16" s="43">
        <f>K7-SUM(K8:K15)</f>
        <v>890</v>
      </c>
      <c r="L16" s="51">
        <f t="shared" si="2"/>
        <v>1626</v>
      </c>
      <c r="M16" s="525"/>
      <c r="N16" s="73"/>
    </row>
    <row r="17" spans="1:13" s="47" customFormat="1" ht="19.5" customHeight="1">
      <c r="A17" s="24" t="s">
        <v>52</v>
      </c>
      <c r="B17" s="26"/>
      <c r="C17" s="268">
        <v>839</v>
      </c>
      <c r="D17" s="268">
        <f t="shared" si="0"/>
        <v>952</v>
      </c>
      <c r="E17" s="269">
        <v>213</v>
      </c>
      <c r="F17" s="269">
        <v>194</v>
      </c>
      <c r="G17" s="269">
        <f t="shared" si="1"/>
        <v>407</v>
      </c>
      <c r="H17" s="269">
        <v>186</v>
      </c>
      <c r="I17" s="269">
        <v>359</v>
      </c>
      <c r="J17" s="269">
        <v>250</v>
      </c>
      <c r="K17" s="269">
        <v>234</v>
      </c>
      <c r="L17" s="326">
        <f t="shared" si="2"/>
        <v>484</v>
      </c>
      <c r="M17" s="525"/>
    </row>
    <row r="18" spans="1:13" ht="19.5" customHeight="1">
      <c r="A18" s="10"/>
      <c r="B18" s="27" t="s">
        <v>53</v>
      </c>
      <c r="C18" s="267">
        <v>584</v>
      </c>
      <c r="D18" s="267">
        <f t="shared" si="0"/>
        <v>670</v>
      </c>
      <c r="E18" s="93">
        <v>149</v>
      </c>
      <c r="F18" s="93">
        <v>118</v>
      </c>
      <c r="G18" s="102">
        <f t="shared" si="1"/>
        <v>267</v>
      </c>
      <c r="H18" s="93">
        <v>143</v>
      </c>
      <c r="I18" s="93">
        <v>260</v>
      </c>
      <c r="J18" s="93">
        <v>174</v>
      </c>
      <c r="K18" s="93">
        <v>167</v>
      </c>
      <c r="L18" s="51">
        <f t="shared" si="2"/>
        <v>341</v>
      </c>
      <c r="M18" s="525"/>
    </row>
    <row r="19" spans="1:13" ht="19.5" customHeight="1">
      <c r="A19" s="10"/>
      <c r="B19" s="27" t="s">
        <v>54</v>
      </c>
      <c r="C19" s="267">
        <f>C17-C18</f>
        <v>255</v>
      </c>
      <c r="D19" s="267">
        <f t="shared" si="0"/>
        <v>282</v>
      </c>
      <c r="E19" s="43">
        <f>E17-E18</f>
        <v>64</v>
      </c>
      <c r="F19" s="43">
        <f>F17-F18</f>
        <v>76</v>
      </c>
      <c r="G19" s="51">
        <f t="shared" si="1"/>
        <v>140</v>
      </c>
      <c r="H19" s="43">
        <f>H17-H18</f>
        <v>43</v>
      </c>
      <c r="I19" s="43">
        <f>I17-I18</f>
        <v>99</v>
      </c>
      <c r="J19" s="43">
        <f>J17-J18</f>
        <v>76</v>
      </c>
      <c r="K19" s="93">
        <f>K17-K18</f>
        <v>67</v>
      </c>
      <c r="L19" s="51">
        <f t="shared" si="2"/>
        <v>143</v>
      </c>
      <c r="M19" s="525"/>
    </row>
    <row r="20" spans="1:13" s="47" customFormat="1" ht="19.5" customHeight="1">
      <c r="A20" s="24" t="s">
        <v>41</v>
      </c>
      <c r="B20" s="26"/>
      <c r="C20" s="268">
        <v>2097</v>
      </c>
      <c r="D20" s="268">
        <f t="shared" si="0"/>
        <v>2772</v>
      </c>
      <c r="E20" s="80">
        <v>799</v>
      </c>
      <c r="F20" s="80">
        <v>684</v>
      </c>
      <c r="G20" s="80">
        <f t="shared" si="1"/>
        <v>1483</v>
      </c>
      <c r="H20" s="80">
        <v>639</v>
      </c>
      <c r="I20" s="80">
        <v>650</v>
      </c>
      <c r="J20" s="80">
        <v>855</v>
      </c>
      <c r="K20" s="80">
        <v>803</v>
      </c>
      <c r="L20" s="60">
        <f t="shared" si="2"/>
        <v>1658</v>
      </c>
      <c r="M20" s="525"/>
    </row>
    <row r="21" spans="1:13" ht="19.5" customHeight="1">
      <c r="A21" s="6"/>
      <c r="B21" s="25" t="s">
        <v>55</v>
      </c>
      <c r="C21" s="267">
        <v>491</v>
      </c>
      <c r="D21" s="267">
        <f t="shared" si="0"/>
        <v>563</v>
      </c>
      <c r="E21" s="93">
        <v>144</v>
      </c>
      <c r="F21" s="93">
        <v>175</v>
      </c>
      <c r="G21" s="102">
        <f t="shared" si="1"/>
        <v>319</v>
      </c>
      <c r="H21" s="93">
        <v>110</v>
      </c>
      <c r="I21" s="93">
        <v>134</v>
      </c>
      <c r="J21" s="93">
        <v>235</v>
      </c>
      <c r="K21" s="93">
        <v>206</v>
      </c>
      <c r="L21" s="51">
        <f t="shared" si="2"/>
        <v>441</v>
      </c>
      <c r="M21" s="525"/>
    </row>
    <row r="22" spans="1:13" ht="19.5" customHeight="1">
      <c r="A22" s="10"/>
      <c r="B22" s="27" t="s">
        <v>56</v>
      </c>
      <c r="C22" s="267">
        <v>1130</v>
      </c>
      <c r="D22" s="267">
        <f t="shared" si="0"/>
        <v>1677</v>
      </c>
      <c r="E22" s="93">
        <v>558</v>
      </c>
      <c r="F22" s="93">
        <v>391</v>
      </c>
      <c r="G22" s="102">
        <f t="shared" si="1"/>
        <v>949</v>
      </c>
      <c r="H22" s="93">
        <v>366</v>
      </c>
      <c r="I22" s="93">
        <v>362</v>
      </c>
      <c r="J22" s="93">
        <v>509</v>
      </c>
      <c r="K22" s="93">
        <v>409</v>
      </c>
      <c r="L22" s="51">
        <f t="shared" si="2"/>
        <v>918</v>
      </c>
      <c r="M22" s="525"/>
    </row>
    <row r="23" spans="1:13" ht="19.5" customHeight="1">
      <c r="A23" s="10"/>
      <c r="B23" s="25" t="s">
        <v>20</v>
      </c>
      <c r="C23" s="264">
        <f>C20-SUM(C21:C22)</f>
        <v>476</v>
      </c>
      <c r="D23" s="264">
        <f t="shared" si="0"/>
        <v>532</v>
      </c>
      <c r="E23" s="43">
        <f>E20-SUM(E21:E22)</f>
        <v>97</v>
      </c>
      <c r="F23" s="43">
        <f>F20-SUM(F21:F22)</f>
        <v>118</v>
      </c>
      <c r="G23" s="51">
        <f t="shared" si="1"/>
        <v>215</v>
      </c>
      <c r="H23" s="43">
        <f>H20-SUM(H21:H22)</f>
        <v>163</v>
      </c>
      <c r="I23" s="43">
        <f>I20-SUM(I21:I22)</f>
        <v>154</v>
      </c>
      <c r="J23" s="43">
        <f>J20-SUM(J21:J22)</f>
        <v>111</v>
      </c>
      <c r="K23" s="43">
        <f>K20-SUM(K21:K22)</f>
        <v>188</v>
      </c>
      <c r="L23" s="51">
        <f t="shared" si="2"/>
        <v>299</v>
      </c>
      <c r="M23" s="525"/>
    </row>
    <row r="24" spans="1:13" ht="3" customHeight="1">
      <c r="A24" s="35"/>
      <c r="B24" s="11"/>
      <c r="C24" s="243"/>
      <c r="D24" s="243"/>
      <c r="E24" s="244"/>
      <c r="F24" s="244"/>
      <c r="G24" s="244"/>
      <c r="H24" s="244"/>
      <c r="I24" s="244"/>
      <c r="J24" s="244"/>
      <c r="K24" s="244"/>
      <c r="L24" s="465">
        <f t="shared" si="2"/>
        <v>0</v>
      </c>
      <c r="M24" s="525"/>
    </row>
    <row r="25" spans="1:13" ht="8.25" customHeight="1">
      <c r="A25" s="29"/>
      <c r="B25" s="15"/>
      <c r="C25" s="33"/>
      <c r="D25" s="33"/>
      <c r="M25" s="525"/>
    </row>
    <row r="26" ht="2.25" customHeight="1"/>
    <row r="27" ht="14.25" customHeight="1">
      <c r="A27" s="331" t="s">
        <v>350</v>
      </c>
    </row>
    <row r="28" ht="16.5">
      <c r="A28" s="331"/>
    </row>
  </sheetData>
  <mergeCells count="6">
    <mergeCell ref="M1:M25"/>
    <mergeCell ref="A4:B5"/>
    <mergeCell ref="C4:C5"/>
    <mergeCell ref="E4:I4"/>
    <mergeCell ref="D4:D5"/>
    <mergeCell ref="J4:L4"/>
  </mergeCells>
  <printOptions/>
  <pageMargins left="0.69" right="0.25" top="0.87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C1">
      <selection activeCell="I15" sqref="I15"/>
    </sheetView>
  </sheetViews>
  <sheetFormatPr defaultColWidth="9.140625" defaultRowHeight="12.75"/>
  <cols>
    <col min="1" max="1" width="5.00390625" style="3" customWidth="1"/>
    <col min="2" max="2" width="41.8515625" style="3" customWidth="1"/>
    <col min="3" max="4" width="9.28125" style="3" customWidth="1"/>
    <col min="5" max="12" width="9.28125" style="50" customWidth="1"/>
    <col min="13" max="13" width="3.57421875" style="3" customWidth="1"/>
    <col min="14" max="14" width="10.28125" style="3" customWidth="1"/>
    <col min="15" max="16384" width="9.140625" style="3" customWidth="1"/>
  </cols>
  <sheetData>
    <row r="1" spans="1:13" ht="18" customHeight="1">
      <c r="A1" s="42" t="s">
        <v>334</v>
      </c>
      <c r="B1" s="12"/>
      <c r="C1" s="33"/>
      <c r="D1" s="33"/>
      <c r="M1" s="524" t="s">
        <v>177</v>
      </c>
    </row>
    <row r="2" spans="1:13" ht="17.25" customHeight="1">
      <c r="A2" s="29"/>
      <c r="B2" s="12"/>
      <c r="C2" s="33"/>
      <c r="D2" s="33"/>
      <c r="E2" s="59"/>
      <c r="J2" s="59"/>
      <c r="K2" s="59"/>
      <c r="L2" s="59" t="s">
        <v>33</v>
      </c>
      <c r="M2" s="525"/>
    </row>
    <row r="3" spans="1:13" ht="2.25" customHeight="1">
      <c r="A3" s="29"/>
      <c r="B3" s="12"/>
      <c r="C3" s="33"/>
      <c r="D3" s="33"/>
      <c r="M3" s="525"/>
    </row>
    <row r="4" spans="1:13" ht="14.25" customHeight="1">
      <c r="A4" s="489" t="s">
        <v>173</v>
      </c>
      <c r="B4" s="490"/>
      <c r="C4" s="512">
        <v>2005</v>
      </c>
      <c r="D4" s="512" t="s">
        <v>345</v>
      </c>
      <c r="E4" s="514" t="s">
        <v>345</v>
      </c>
      <c r="F4" s="515"/>
      <c r="G4" s="515"/>
      <c r="H4" s="515"/>
      <c r="I4" s="516"/>
      <c r="J4" s="514" t="s">
        <v>347</v>
      </c>
      <c r="K4" s="515"/>
      <c r="L4" s="516"/>
      <c r="M4" s="525"/>
    </row>
    <row r="5" spans="1:13" ht="14.25" customHeight="1">
      <c r="A5" s="517"/>
      <c r="B5" s="518"/>
      <c r="C5" s="513"/>
      <c r="D5" s="513"/>
      <c r="E5" s="61" t="s">
        <v>35</v>
      </c>
      <c r="F5" s="61" t="s">
        <v>208</v>
      </c>
      <c r="G5" s="413" t="s">
        <v>378</v>
      </c>
      <c r="H5" s="61" t="s">
        <v>211</v>
      </c>
      <c r="I5" s="61" t="s">
        <v>214</v>
      </c>
      <c r="J5" s="61" t="s">
        <v>35</v>
      </c>
      <c r="K5" s="61" t="s">
        <v>208</v>
      </c>
      <c r="L5" s="413" t="s">
        <v>378</v>
      </c>
      <c r="M5" s="525"/>
    </row>
    <row r="6" spans="1:13" s="47" customFormat="1" ht="16.5" customHeight="1">
      <c r="A6" s="48" t="s">
        <v>57</v>
      </c>
      <c r="B6" s="49"/>
      <c r="C6" s="266">
        <v>15394</v>
      </c>
      <c r="D6" s="266">
        <f>SUM(G6:I6)</f>
        <v>19367</v>
      </c>
      <c r="E6" s="82">
        <v>4583</v>
      </c>
      <c r="F6" s="82">
        <v>4814</v>
      </c>
      <c r="G6" s="169">
        <f>SUM(E6:F6)</f>
        <v>9397</v>
      </c>
      <c r="H6" s="169">
        <v>5120</v>
      </c>
      <c r="I6" s="169">
        <v>4850</v>
      </c>
      <c r="J6" s="82">
        <v>4923</v>
      </c>
      <c r="K6" s="82">
        <v>5634</v>
      </c>
      <c r="L6" s="169">
        <f>SUM(J6:K6)</f>
        <v>10557</v>
      </c>
      <c r="M6" s="525"/>
    </row>
    <row r="7" spans="1:13" ht="18" customHeight="1">
      <c r="A7" s="6"/>
      <c r="B7" s="27" t="s">
        <v>58</v>
      </c>
      <c r="C7" s="267">
        <v>13471</v>
      </c>
      <c r="D7" s="267">
        <f aca="true" t="shared" si="0" ref="D7:D29">SUM(G7:I7)</f>
        <v>17018</v>
      </c>
      <c r="E7" s="93">
        <v>4036</v>
      </c>
      <c r="F7" s="93">
        <v>4275</v>
      </c>
      <c r="G7" s="51">
        <f aca="true" t="shared" si="1" ref="G7:G29">SUM(E7:F7)</f>
        <v>8311</v>
      </c>
      <c r="H7" s="43">
        <v>4557</v>
      </c>
      <c r="I7" s="43">
        <v>4150</v>
      </c>
      <c r="J7" s="93">
        <v>4244</v>
      </c>
      <c r="K7" s="93">
        <v>4798</v>
      </c>
      <c r="L7" s="51">
        <f aca="true" t="shared" si="2" ref="L7:L29">SUM(J7:K7)</f>
        <v>9042</v>
      </c>
      <c r="M7" s="525"/>
    </row>
    <row r="8" spans="1:13" ht="18" customHeight="1">
      <c r="A8" s="6"/>
      <c r="B8" s="27" t="s">
        <v>59</v>
      </c>
      <c r="C8" s="267">
        <v>1051</v>
      </c>
      <c r="D8" s="267">
        <f t="shared" si="0"/>
        <v>1249</v>
      </c>
      <c r="E8" s="93">
        <v>290</v>
      </c>
      <c r="F8" s="93">
        <v>198</v>
      </c>
      <c r="G8" s="51">
        <f t="shared" si="1"/>
        <v>488</v>
      </c>
      <c r="H8" s="43">
        <v>396</v>
      </c>
      <c r="I8" s="43">
        <v>365</v>
      </c>
      <c r="J8" s="93">
        <v>254</v>
      </c>
      <c r="K8" s="93">
        <v>409</v>
      </c>
      <c r="L8" s="51">
        <f t="shared" si="2"/>
        <v>663</v>
      </c>
      <c r="M8" s="525"/>
    </row>
    <row r="9" spans="1:13" ht="18" customHeight="1">
      <c r="A9" s="6"/>
      <c r="B9" s="27" t="s">
        <v>20</v>
      </c>
      <c r="C9" s="267">
        <f>C6-C7-C8</f>
        <v>872</v>
      </c>
      <c r="D9" s="267">
        <f t="shared" si="0"/>
        <v>1100</v>
      </c>
      <c r="E9" s="43">
        <f>E6-SUM(E7:E8)</f>
        <v>257</v>
      </c>
      <c r="F9" s="43">
        <f>F6-SUM(F7:F8)</f>
        <v>341</v>
      </c>
      <c r="G9" s="51">
        <f t="shared" si="1"/>
        <v>598</v>
      </c>
      <c r="H9" s="43">
        <f>H6-SUM(H7:H8)</f>
        <v>167</v>
      </c>
      <c r="I9" s="43">
        <f>I6-SUM(I7:I8)</f>
        <v>335</v>
      </c>
      <c r="J9" s="43">
        <f>J6-SUM(J7:J8)</f>
        <v>425</v>
      </c>
      <c r="K9" s="43">
        <f>K6-SUM(K7:K8)</f>
        <v>427</v>
      </c>
      <c r="L9" s="51">
        <f t="shared" si="2"/>
        <v>852</v>
      </c>
      <c r="M9" s="525"/>
    </row>
    <row r="10" spans="1:13" s="47" customFormat="1" ht="16.5" customHeight="1">
      <c r="A10" s="24" t="s">
        <v>60</v>
      </c>
      <c r="B10" s="26"/>
      <c r="C10" s="268">
        <v>845</v>
      </c>
      <c r="D10" s="268">
        <f t="shared" si="0"/>
        <v>711</v>
      </c>
      <c r="E10" s="80">
        <v>76</v>
      </c>
      <c r="F10" s="80">
        <v>263</v>
      </c>
      <c r="G10" s="60">
        <f t="shared" si="1"/>
        <v>339</v>
      </c>
      <c r="H10" s="60">
        <v>154</v>
      </c>
      <c r="I10" s="60">
        <v>218</v>
      </c>
      <c r="J10" s="80">
        <v>209</v>
      </c>
      <c r="K10" s="80">
        <v>188</v>
      </c>
      <c r="L10" s="60">
        <f t="shared" si="2"/>
        <v>397</v>
      </c>
      <c r="M10" s="525"/>
    </row>
    <row r="11" spans="1:13" ht="18" customHeight="1">
      <c r="A11" s="6"/>
      <c r="B11" s="27" t="s">
        <v>61</v>
      </c>
      <c r="C11" s="267">
        <v>720</v>
      </c>
      <c r="D11" s="267">
        <f t="shared" si="0"/>
        <v>593</v>
      </c>
      <c r="E11" s="93">
        <v>50</v>
      </c>
      <c r="F11" s="93">
        <v>233</v>
      </c>
      <c r="G11" s="51">
        <f t="shared" si="1"/>
        <v>283</v>
      </c>
      <c r="H11" s="43">
        <v>122</v>
      </c>
      <c r="I11" s="43">
        <v>188</v>
      </c>
      <c r="J11" s="93">
        <v>184</v>
      </c>
      <c r="K11" s="93">
        <v>157</v>
      </c>
      <c r="L11" s="51">
        <f t="shared" si="2"/>
        <v>341</v>
      </c>
      <c r="M11" s="525"/>
    </row>
    <row r="12" spans="1:13" ht="15" customHeight="1">
      <c r="A12" s="6"/>
      <c r="B12" s="27" t="s">
        <v>20</v>
      </c>
      <c r="C12" s="267">
        <f>C10-C11</f>
        <v>125</v>
      </c>
      <c r="D12" s="267">
        <f t="shared" si="0"/>
        <v>118</v>
      </c>
      <c r="E12" s="43">
        <f>E10-E11</f>
        <v>26</v>
      </c>
      <c r="F12" s="43">
        <f>F10-F11</f>
        <v>30</v>
      </c>
      <c r="G12" s="51">
        <f t="shared" si="1"/>
        <v>56</v>
      </c>
      <c r="H12" s="43">
        <f>H10-H11</f>
        <v>32</v>
      </c>
      <c r="I12" s="43">
        <f>I10-I11</f>
        <v>30</v>
      </c>
      <c r="J12" s="43">
        <f>J10-J11</f>
        <v>25</v>
      </c>
      <c r="K12" s="43">
        <f>K10-K11</f>
        <v>31</v>
      </c>
      <c r="L12" s="51">
        <f t="shared" si="2"/>
        <v>56</v>
      </c>
      <c r="M12" s="525"/>
    </row>
    <row r="13" spans="1:13" s="47" customFormat="1" ht="15" customHeight="1">
      <c r="A13" s="24" t="s">
        <v>62</v>
      </c>
      <c r="B13" s="26"/>
      <c r="C13" s="268">
        <v>7386</v>
      </c>
      <c r="D13" s="268">
        <f t="shared" si="0"/>
        <v>8156</v>
      </c>
      <c r="E13" s="80">
        <v>1880</v>
      </c>
      <c r="F13" s="80">
        <v>1870</v>
      </c>
      <c r="G13" s="60">
        <f t="shared" si="1"/>
        <v>3750</v>
      </c>
      <c r="H13" s="60">
        <v>2145</v>
      </c>
      <c r="I13" s="60">
        <v>2261</v>
      </c>
      <c r="J13" s="80">
        <v>1954</v>
      </c>
      <c r="K13" s="80">
        <v>2183</v>
      </c>
      <c r="L13" s="60">
        <f t="shared" si="2"/>
        <v>4137</v>
      </c>
      <c r="M13" s="525"/>
    </row>
    <row r="14" spans="1:13" ht="15" customHeight="1">
      <c r="A14" s="6"/>
      <c r="B14" s="27" t="s">
        <v>63</v>
      </c>
      <c r="C14" s="267">
        <v>571</v>
      </c>
      <c r="D14" s="267">
        <f t="shared" si="0"/>
        <v>623</v>
      </c>
      <c r="E14" s="93">
        <v>132</v>
      </c>
      <c r="F14" s="93">
        <v>152</v>
      </c>
      <c r="G14" s="51">
        <f t="shared" si="1"/>
        <v>284</v>
      </c>
      <c r="H14" s="43">
        <v>152</v>
      </c>
      <c r="I14" s="43">
        <v>187</v>
      </c>
      <c r="J14" s="93">
        <v>141</v>
      </c>
      <c r="K14" s="93">
        <v>171</v>
      </c>
      <c r="L14" s="51">
        <f t="shared" si="2"/>
        <v>312</v>
      </c>
      <c r="M14" s="525"/>
    </row>
    <row r="15" spans="1:13" ht="15" customHeight="1">
      <c r="A15" s="6"/>
      <c r="B15" s="27" t="s">
        <v>64</v>
      </c>
      <c r="C15" s="267">
        <v>1516</v>
      </c>
      <c r="D15" s="267">
        <f t="shared" si="0"/>
        <v>1890</v>
      </c>
      <c r="E15" s="93">
        <v>451</v>
      </c>
      <c r="F15" s="93">
        <v>523</v>
      </c>
      <c r="G15" s="51">
        <f t="shared" si="1"/>
        <v>974</v>
      </c>
      <c r="H15" s="43">
        <v>489</v>
      </c>
      <c r="I15" s="43">
        <v>427</v>
      </c>
      <c r="J15" s="93">
        <v>509</v>
      </c>
      <c r="K15" s="93">
        <v>565</v>
      </c>
      <c r="L15" s="51">
        <f t="shared" si="2"/>
        <v>1074</v>
      </c>
      <c r="M15" s="525"/>
    </row>
    <row r="16" spans="1:13" ht="15" customHeight="1">
      <c r="A16" s="6"/>
      <c r="B16" s="27" t="s">
        <v>65</v>
      </c>
      <c r="C16" s="267">
        <v>536</v>
      </c>
      <c r="D16" s="267">
        <f t="shared" si="0"/>
        <v>472</v>
      </c>
      <c r="E16" s="93">
        <v>27</v>
      </c>
      <c r="F16" s="93">
        <v>89</v>
      </c>
      <c r="G16" s="51">
        <f t="shared" si="1"/>
        <v>116</v>
      </c>
      <c r="H16" s="43">
        <v>245</v>
      </c>
      <c r="I16" s="43">
        <v>111</v>
      </c>
      <c r="J16" s="93">
        <v>6</v>
      </c>
      <c r="K16" s="93">
        <v>58</v>
      </c>
      <c r="L16" s="51">
        <f t="shared" si="2"/>
        <v>64</v>
      </c>
      <c r="M16" s="525"/>
    </row>
    <row r="17" spans="1:13" ht="15" customHeight="1">
      <c r="A17" s="6"/>
      <c r="B17" s="27" t="s">
        <v>66</v>
      </c>
      <c r="C17" s="267">
        <v>1193</v>
      </c>
      <c r="D17" s="267">
        <f t="shared" si="0"/>
        <v>1219</v>
      </c>
      <c r="E17" s="93">
        <v>306</v>
      </c>
      <c r="F17" s="93">
        <v>228</v>
      </c>
      <c r="G17" s="51">
        <f t="shared" si="1"/>
        <v>534</v>
      </c>
      <c r="H17" s="43">
        <v>311</v>
      </c>
      <c r="I17" s="43">
        <v>374</v>
      </c>
      <c r="J17" s="93">
        <v>324</v>
      </c>
      <c r="K17" s="93">
        <v>345</v>
      </c>
      <c r="L17" s="51">
        <f t="shared" si="2"/>
        <v>669</v>
      </c>
      <c r="M17" s="525"/>
    </row>
    <row r="18" spans="1:13" ht="15" customHeight="1">
      <c r="A18" s="6"/>
      <c r="B18" s="27" t="s">
        <v>67</v>
      </c>
      <c r="C18" s="267">
        <v>674</v>
      </c>
      <c r="D18" s="267">
        <f t="shared" si="0"/>
        <v>720</v>
      </c>
      <c r="E18" s="93">
        <v>219</v>
      </c>
      <c r="F18" s="93">
        <v>130</v>
      </c>
      <c r="G18" s="51">
        <f t="shared" si="1"/>
        <v>349</v>
      </c>
      <c r="H18" s="43">
        <v>163</v>
      </c>
      <c r="I18" s="43">
        <v>208</v>
      </c>
      <c r="J18" s="93">
        <v>166</v>
      </c>
      <c r="K18" s="93">
        <v>177</v>
      </c>
      <c r="L18" s="51">
        <f t="shared" si="2"/>
        <v>343</v>
      </c>
      <c r="M18" s="525"/>
    </row>
    <row r="19" spans="1:13" ht="15" customHeight="1">
      <c r="A19" s="6"/>
      <c r="B19" s="27" t="s">
        <v>20</v>
      </c>
      <c r="C19" s="267">
        <f>C13-SUM(C14:C18)</f>
        <v>2896</v>
      </c>
      <c r="D19" s="267">
        <f t="shared" si="0"/>
        <v>3232</v>
      </c>
      <c r="E19" s="43">
        <f>E13-SUM(E14:E18)</f>
        <v>745</v>
      </c>
      <c r="F19" s="43">
        <f>F13-SUM(F14:F18)</f>
        <v>748</v>
      </c>
      <c r="G19" s="51">
        <f t="shared" si="1"/>
        <v>1493</v>
      </c>
      <c r="H19" s="43">
        <f>H13-SUM(H14:H18)</f>
        <v>785</v>
      </c>
      <c r="I19" s="43">
        <f>I13-SUM(I14:I18)</f>
        <v>954</v>
      </c>
      <c r="J19" s="43">
        <f>J13-SUM(J14:J18)</f>
        <v>808</v>
      </c>
      <c r="K19" s="43">
        <f>K13-SUM(K14:K18)</f>
        <v>867</v>
      </c>
      <c r="L19" s="51">
        <f t="shared" si="2"/>
        <v>1675</v>
      </c>
      <c r="M19" s="525"/>
    </row>
    <row r="20" spans="1:13" ht="15" customHeight="1">
      <c r="A20" s="24" t="s">
        <v>36</v>
      </c>
      <c r="B20" s="36"/>
      <c r="C20" s="60">
        <v>19297</v>
      </c>
      <c r="D20" s="60">
        <f t="shared" si="0"/>
        <v>21825</v>
      </c>
      <c r="E20" s="80">
        <v>4594</v>
      </c>
      <c r="F20" s="80">
        <v>5267</v>
      </c>
      <c r="G20" s="60">
        <f t="shared" si="1"/>
        <v>9861</v>
      </c>
      <c r="H20" s="60">
        <v>5605</v>
      </c>
      <c r="I20" s="60">
        <v>6359</v>
      </c>
      <c r="J20" s="80">
        <v>5198</v>
      </c>
      <c r="K20" s="80">
        <v>6461</v>
      </c>
      <c r="L20" s="60">
        <f t="shared" si="2"/>
        <v>11659</v>
      </c>
      <c r="M20" s="525"/>
    </row>
    <row r="21" spans="1:13" ht="15" customHeight="1">
      <c r="A21" s="10"/>
      <c r="B21" s="27" t="s">
        <v>68</v>
      </c>
      <c r="C21" s="267">
        <v>1435</v>
      </c>
      <c r="D21" s="267">
        <f t="shared" si="0"/>
        <v>1576</v>
      </c>
      <c r="E21" s="93">
        <v>404</v>
      </c>
      <c r="F21" s="93">
        <v>344</v>
      </c>
      <c r="G21" s="51">
        <f t="shared" si="1"/>
        <v>748</v>
      </c>
      <c r="H21" s="43">
        <v>399</v>
      </c>
      <c r="I21" s="43">
        <v>429</v>
      </c>
      <c r="J21" s="93">
        <v>340</v>
      </c>
      <c r="K21" s="93">
        <v>425</v>
      </c>
      <c r="L21" s="51">
        <f t="shared" si="2"/>
        <v>765</v>
      </c>
      <c r="M21" s="525"/>
    </row>
    <row r="22" spans="1:13" ht="15" customHeight="1">
      <c r="A22" s="10"/>
      <c r="B22" s="27" t="s">
        <v>69</v>
      </c>
      <c r="C22" s="267">
        <v>3167</v>
      </c>
      <c r="D22" s="267">
        <f t="shared" si="0"/>
        <v>4096</v>
      </c>
      <c r="E22" s="93">
        <v>725</v>
      </c>
      <c r="F22" s="93">
        <v>1151</v>
      </c>
      <c r="G22" s="51">
        <f t="shared" si="1"/>
        <v>1876</v>
      </c>
      <c r="H22" s="43">
        <v>1150</v>
      </c>
      <c r="I22" s="43">
        <v>1070</v>
      </c>
      <c r="J22" s="93">
        <v>815</v>
      </c>
      <c r="K22" s="93">
        <v>1147</v>
      </c>
      <c r="L22" s="51">
        <f t="shared" si="2"/>
        <v>1962</v>
      </c>
      <c r="M22" s="525"/>
    </row>
    <row r="23" spans="1:14" ht="15" customHeight="1">
      <c r="A23" s="10"/>
      <c r="B23" s="27" t="s">
        <v>70</v>
      </c>
      <c r="C23" s="267">
        <v>1751</v>
      </c>
      <c r="D23" s="267">
        <f t="shared" si="0"/>
        <v>1878</v>
      </c>
      <c r="E23" s="93">
        <v>425</v>
      </c>
      <c r="F23" s="93">
        <v>471</v>
      </c>
      <c r="G23" s="51">
        <f t="shared" si="1"/>
        <v>896</v>
      </c>
      <c r="H23" s="43">
        <v>439</v>
      </c>
      <c r="I23" s="43">
        <v>543</v>
      </c>
      <c r="J23" s="93">
        <v>488</v>
      </c>
      <c r="K23" s="93">
        <v>609</v>
      </c>
      <c r="L23" s="51">
        <f t="shared" si="2"/>
        <v>1097</v>
      </c>
      <c r="M23" s="525"/>
      <c r="N23" s="96"/>
    </row>
    <row r="24" spans="1:13" ht="15" customHeight="1">
      <c r="A24" s="10"/>
      <c r="B24" s="27" t="s">
        <v>71</v>
      </c>
      <c r="C24" s="267">
        <v>2509</v>
      </c>
      <c r="D24" s="267">
        <f t="shared" si="0"/>
        <v>2468</v>
      </c>
      <c r="E24" s="93">
        <v>510</v>
      </c>
      <c r="F24" s="93">
        <v>562</v>
      </c>
      <c r="G24" s="51">
        <f t="shared" si="1"/>
        <v>1072</v>
      </c>
      <c r="H24" s="43">
        <v>630</v>
      </c>
      <c r="I24" s="43">
        <v>766</v>
      </c>
      <c r="J24" s="93">
        <v>574</v>
      </c>
      <c r="K24" s="93">
        <f>2514-1147-609</f>
        <v>758</v>
      </c>
      <c r="L24" s="51">
        <f t="shared" si="2"/>
        <v>1332</v>
      </c>
      <c r="M24" s="525"/>
    </row>
    <row r="25" spans="1:13" ht="15" customHeight="1">
      <c r="A25" s="54"/>
      <c r="B25" s="27" t="s">
        <v>72</v>
      </c>
      <c r="C25" s="267">
        <v>1262</v>
      </c>
      <c r="D25" s="267">
        <f t="shared" si="0"/>
        <v>1443</v>
      </c>
      <c r="E25" s="93">
        <v>400</v>
      </c>
      <c r="F25" s="93">
        <v>258</v>
      </c>
      <c r="G25" s="51">
        <f t="shared" si="1"/>
        <v>658</v>
      </c>
      <c r="H25" s="43">
        <v>360</v>
      </c>
      <c r="I25" s="43">
        <v>425</v>
      </c>
      <c r="J25" s="93">
        <v>291</v>
      </c>
      <c r="K25" s="93">
        <v>478</v>
      </c>
      <c r="L25" s="51">
        <f t="shared" si="2"/>
        <v>769</v>
      </c>
      <c r="M25" s="525"/>
    </row>
    <row r="26" spans="1:13" ht="15" customHeight="1">
      <c r="A26" s="10"/>
      <c r="B26" s="27" t="s">
        <v>73</v>
      </c>
      <c r="C26" s="267">
        <v>1647</v>
      </c>
      <c r="D26" s="267">
        <f t="shared" si="0"/>
        <v>1824</v>
      </c>
      <c r="E26" s="93">
        <v>442</v>
      </c>
      <c r="F26" s="93">
        <v>379</v>
      </c>
      <c r="G26" s="51">
        <f t="shared" si="1"/>
        <v>821</v>
      </c>
      <c r="H26" s="43">
        <v>455</v>
      </c>
      <c r="I26" s="43">
        <v>548</v>
      </c>
      <c r="J26" s="93">
        <v>464</v>
      </c>
      <c r="K26" s="93">
        <v>453</v>
      </c>
      <c r="L26" s="51">
        <f t="shared" si="2"/>
        <v>917</v>
      </c>
      <c r="M26" s="525"/>
    </row>
    <row r="27" spans="1:13" ht="15" customHeight="1">
      <c r="A27" s="10"/>
      <c r="B27" s="27" t="s">
        <v>74</v>
      </c>
      <c r="C27" s="267">
        <v>2235</v>
      </c>
      <c r="D27" s="267">
        <f t="shared" si="0"/>
        <v>2425</v>
      </c>
      <c r="E27" s="93">
        <v>453</v>
      </c>
      <c r="F27" s="93">
        <v>638</v>
      </c>
      <c r="G27" s="51">
        <f t="shared" si="1"/>
        <v>1091</v>
      </c>
      <c r="H27" s="43">
        <v>622</v>
      </c>
      <c r="I27" s="43">
        <v>712</v>
      </c>
      <c r="J27" s="93">
        <v>654</v>
      </c>
      <c r="K27" s="93">
        <v>573</v>
      </c>
      <c r="L27" s="51">
        <f t="shared" si="2"/>
        <v>1227</v>
      </c>
      <c r="M27" s="525"/>
    </row>
    <row r="28" spans="1:13" ht="15" customHeight="1">
      <c r="A28" s="10"/>
      <c r="B28" s="27" t="s">
        <v>75</v>
      </c>
      <c r="C28" s="267">
        <v>2247</v>
      </c>
      <c r="D28" s="267">
        <f t="shared" si="0"/>
        <v>2616</v>
      </c>
      <c r="E28" s="93">
        <v>560</v>
      </c>
      <c r="F28" s="93">
        <v>615</v>
      </c>
      <c r="G28" s="51">
        <f t="shared" si="1"/>
        <v>1175</v>
      </c>
      <c r="H28" s="43">
        <v>592</v>
      </c>
      <c r="I28" s="43">
        <v>849</v>
      </c>
      <c r="J28" s="93">
        <v>684</v>
      </c>
      <c r="K28" s="93">
        <v>952</v>
      </c>
      <c r="L28" s="51">
        <f t="shared" si="2"/>
        <v>1636</v>
      </c>
      <c r="M28" s="525"/>
    </row>
    <row r="29" spans="1:13" ht="15" customHeight="1">
      <c r="A29" s="10"/>
      <c r="B29" s="27" t="s">
        <v>20</v>
      </c>
      <c r="C29" s="267">
        <f>C20-SUM(C21:C28)</f>
        <v>3044</v>
      </c>
      <c r="D29" s="267">
        <f t="shared" si="0"/>
        <v>3499</v>
      </c>
      <c r="E29" s="43">
        <f>E20-SUM(E21:E28)</f>
        <v>675</v>
      </c>
      <c r="F29" s="43">
        <f>F20-SUM(F21:F28)</f>
        <v>849</v>
      </c>
      <c r="G29" s="51">
        <f t="shared" si="1"/>
        <v>1524</v>
      </c>
      <c r="H29" s="43">
        <f>H20-SUM(H21:H28)</f>
        <v>958</v>
      </c>
      <c r="I29" s="43">
        <f>I20-SUM(I21:I28)</f>
        <v>1017</v>
      </c>
      <c r="J29" s="43">
        <f>J20-SUM(J21:J28)</f>
        <v>888</v>
      </c>
      <c r="K29" s="43">
        <f>K20-SUM(K21:K28)</f>
        <v>1066</v>
      </c>
      <c r="L29" s="51">
        <f t="shared" si="2"/>
        <v>1954</v>
      </c>
      <c r="M29" s="525"/>
    </row>
    <row r="30" spans="1:13" ht="8.25" customHeight="1">
      <c r="A30" s="37"/>
      <c r="B30" s="38"/>
      <c r="C30" s="9"/>
      <c r="D30" s="9"/>
      <c r="E30" s="95"/>
      <c r="F30" s="95"/>
      <c r="G30" s="231"/>
      <c r="H30" s="231"/>
      <c r="I30" s="231"/>
      <c r="J30" s="95"/>
      <c r="K30" s="95"/>
      <c r="L30" s="231"/>
      <c r="M30" s="525"/>
    </row>
    <row r="31" ht="6.75" customHeight="1">
      <c r="M31" s="525"/>
    </row>
    <row r="32" ht="3" customHeight="1"/>
    <row r="33" ht="16.5">
      <c r="A33" s="331" t="s">
        <v>350</v>
      </c>
    </row>
    <row r="34" ht="16.5">
      <c r="A34" s="331"/>
    </row>
  </sheetData>
  <mergeCells count="6">
    <mergeCell ref="M1:M31"/>
    <mergeCell ref="A4:B5"/>
    <mergeCell ref="C4:C5"/>
    <mergeCell ref="E4:I4"/>
    <mergeCell ref="D4:D5"/>
    <mergeCell ref="J4:L4"/>
  </mergeCells>
  <printOptions horizontalCentered="1"/>
  <pageMargins left="0.31" right="0.25" top="0.79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3">
      <selection activeCell="L15" sqref="L15"/>
    </sheetView>
  </sheetViews>
  <sheetFormatPr defaultColWidth="9.140625" defaultRowHeight="12.75"/>
  <cols>
    <col min="1" max="1" width="1.421875" style="3" customWidth="1"/>
    <col min="2" max="2" width="43.8515625" style="3" customWidth="1"/>
    <col min="3" max="4" width="9.28125" style="3" customWidth="1"/>
    <col min="5" max="12" width="9.28125" style="50" customWidth="1"/>
    <col min="13" max="13" width="2.8515625" style="3" customWidth="1"/>
    <col min="14" max="14" width="10.00390625" style="3" bestFit="1" customWidth="1"/>
    <col min="15" max="16384" width="9.140625" style="3" customWidth="1"/>
  </cols>
  <sheetData>
    <row r="1" spans="1:13" ht="17.25" customHeight="1">
      <c r="A1" s="34" t="s">
        <v>335</v>
      </c>
      <c r="B1" s="42"/>
      <c r="M1" s="524" t="s">
        <v>176</v>
      </c>
    </row>
    <row r="2" spans="1:13" ht="12" customHeight="1">
      <c r="A2" s="4"/>
      <c r="B2" s="2"/>
      <c r="E2" s="59"/>
      <c r="K2" s="59"/>
      <c r="L2" s="59" t="s">
        <v>33</v>
      </c>
      <c r="M2" s="525"/>
    </row>
    <row r="3" ht="2.25" customHeight="1">
      <c r="M3" s="525"/>
    </row>
    <row r="4" spans="1:13" ht="16.5" customHeight="1">
      <c r="A4" s="489" t="s">
        <v>34</v>
      </c>
      <c r="B4" s="527"/>
      <c r="C4" s="512">
        <v>2005</v>
      </c>
      <c r="D4" s="512" t="s">
        <v>345</v>
      </c>
      <c r="E4" s="514" t="s">
        <v>345</v>
      </c>
      <c r="F4" s="515"/>
      <c r="G4" s="515"/>
      <c r="H4" s="515"/>
      <c r="I4" s="516"/>
      <c r="J4" s="514" t="s">
        <v>347</v>
      </c>
      <c r="K4" s="515"/>
      <c r="L4" s="516"/>
      <c r="M4" s="525"/>
    </row>
    <row r="5" spans="1:13" ht="16.5" customHeight="1">
      <c r="A5" s="528"/>
      <c r="B5" s="529"/>
      <c r="C5" s="519"/>
      <c r="D5" s="519"/>
      <c r="E5" s="14" t="s">
        <v>215</v>
      </c>
      <c r="F5" s="14" t="s">
        <v>245</v>
      </c>
      <c r="G5" s="414" t="s">
        <v>378</v>
      </c>
      <c r="H5" s="14" t="s">
        <v>249</v>
      </c>
      <c r="I5" s="14" t="s">
        <v>256</v>
      </c>
      <c r="J5" s="14" t="s">
        <v>215</v>
      </c>
      <c r="K5" s="14" t="s">
        <v>245</v>
      </c>
      <c r="L5" s="414" t="s">
        <v>378</v>
      </c>
      <c r="M5" s="525"/>
    </row>
    <row r="6" spans="1:13" ht="18" customHeight="1">
      <c r="A6" s="24" t="s">
        <v>38</v>
      </c>
      <c r="B6" s="26"/>
      <c r="C6" s="60">
        <v>26110</v>
      </c>
      <c r="D6" s="60">
        <f>SUM(G6:I6)</f>
        <v>35945</v>
      </c>
      <c r="E6" s="82">
        <v>6190</v>
      </c>
      <c r="F6" s="82">
        <v>8258</v>
      </c>
      <c r="G6" s="82">
        <f>SUM(E6:F6)</f>
        <v>14448</v>
      </c>
      <c r="H6" s="82">
        <v>7247</v>
      </c>
      <c r="I6" s="82">
        <v>14250</v>
      </c>
      <c r="J6" s="82">
        <v>5028</v>
      </c>
      <c r="K6" s="82">
        <v>5932</v>
      </c>
      <c r="L6" s="82">
        <f>SUM(J6:K6)</f>
        <v>10960</v>
      </c>
      <c r="M6" s="525"/>
    </row>
    <row r="7" spans="1:13" ht="18" customHeight="1">
      <c r="A7" s="6"/>
      <c r="B7" s="36" t="s">
        <v>76</v>
      </c>
      <c r="C7" s="267">
        <v>958</v>
      </c>
      <c r="D7" s="267">
        <f aca="true" t="shared" si="0" ref="D7:D26">SUM(G7:I7)</f>
        <v>1399</v>
      </c>
      <c r="E7" s="93">
        <v>133</v>
      </c>
      <c r="F7" s="93">
        <v>335</v>
      </c>
      <c r="G7" s="102">
        <f aca="true" t="shared" si="1" ref="G7:G26">SUM(E7:F7)</f>
        <v>468</v>
      </c>
      <c r="H7" s="292">
        <v>778</v>
      </c>
      <c r="I7" s="93">
        <v>153</v>
      </c>
      <c r="J7" s="93">
        <v>147</v>
      </c>
      <c r="K7" s="93">
        <v>178</v>
      </c>
      <c r="L7" s="102">
        <f aca="true" t="shared" si="2" ref="L7:L26">SUM(J7:K7)</f>
        <v>325</v>
      </c>
      <c r="M7" s="525"/>
    </row>
    <row r="8" spans="1:13" ht="19.5" customHeight="1">
      <c r="A8" s="6"/>
      <c r="B8" s="36" t="s">
        <v>77</v>
      </c>
      <c r="C8" s="267">
        <v>3046</v>
      </c>
      <c r="D8" s="267">
        <f t="shared" si="0"/>
        <v>3351</v>
      </c>
      <c r="E8" s="93">
        <v>629</v>
      </c>
      <c r="F8" s="93">
        <v>944</v>
      </c>
      <c r="G8" s="102">
        <f t="shared" si="1"/>
        <v>1573</v>
      </c>
      <c r="H8" s="292">
        <v>782</v>
      </c>
      <c r="I8" s="93">
        <v>996</v>
      </c>
      <c r="J8" s="93">
        <v>778</v>
      </c>
      <c r="K8" s="93">
        <v>696</v>
      </c>
      <c r="L8" s="102">
        <f t="shared" si="2"/>
        <v>1474</v>
      </c>
      <c r="M8" s="525"/>
    </row>
    <row r="9" spans="1:13" ht="24" customHeight="1">
      <c r="A9" s="6"/>
      <c r="B9" s="39" t="s">
        <v>78</v>
      </c>
      <c r="C9" s="267">
        <v>2795</v>
      </c>
      <c r="D9" s="267">
        <f t="shared" si="0"/>
        <v>3051</v>
      </c>
      <c r="E9" s="93">
        <v>564</v>
      </c>
      <c r="F9" s="93">
        <v>871</v>
      </c>
      <c r="G9" s="102">
        <f t="shared" si="1"/>
        <v>1435</v>
      </c>
      <c r="H9" s="93">
        <v>828</v>
      </c>
      <c r="I9" s="93">
        <v>788</v>
      </c>
      <c r="J9" s="93">
        <v>713</v>
      </c>
      <c r="K9" s="93">
        <v>872</v>
      </c>
      <c r="L9" s="102">
        <f t="shared" si="2"/>
        <v>1585</v>
      </c>
      <c r="M9" s="525"/>
    </row>
    <row r="10" spans="1:13" ht="24" customHeight="1">
      <c r="A10" s="6"/>
      <c r="B10" s="187" t="s">
        <v>79</v>
      </c>
      <c r="C10" s="267">
        <v>1847</v>
      </c>
      <c r="D10" s="267">
        <f t="shared" si="0"/>
        <v>2670</v>
      </c>
      <c r="E10" s="93">
        <v>930</v>
      </c>
      <c r="F10" s="93">
        <v>509</v>
      </c>
      <c r="G10" s="102">
        <f t="shared" si="1"/>
        <v>1439</v>
      </c>
      <c r="H10" s="93">
        <v>419</v>
      </c>
      <c r="I10" s="93">
        <v>812</v>
      </c>
      <c r="J10" s="93">
        <v>442</v>
      </c>
      <c r="K10" s="93">
        <v>535</v>
      </c>
      <c r="L10" s="102">
        <f t="shared" si="2"/>
        <v>977</v>
      </c>
      <c r="M10" s="525"/>
    </row>
    <row r="11" spans="1:13" ht="27.75" customHeight="1">
      <c r="A11" s="6"/>
      <c r="B11" s="39" t="s">
        <v>80</v>
      </c>
      <c r="C11" s="267">
        <v>9739</v>
      </c>
      <c r="D11" s="267">
        <f t="shared" si="0"/>
        <v>10677</v>
      </c>
      <c r="E11" s="93">
        <v>2303</v>
      </c>
      <c r="F11" s="93">
        <v>3432</v>
      </c>
      <c r="G11" s="102">
        <f t="shared" si="1"/>
        <v>5735</v>
      </c>
      <c r="H11" s="93">
        <v>2275</v>
      </c>
      <c r="I11" s="93">
        <v>2667</v>
      </c>
      <c r="J11" s="93">
        <v>1001</v>
      </c>
      <c r="K11" s="93">
        <v>1455</v>
      </c>
      <c r="L11" s="102">
        <f t="shared" si="2"/>
        <v>2456</v>
      </c>
      <c r="M11" s="525"/>
    </row>
    <row r="12" spans="1:13" ht="28.5" customHeight="1">
      <c r="A12" s="6"/>
      <c r="B12" s="39" t="s">
        <v>81</v>
      </c>
      <c r="C12" s="267">
        <v>2996</v>
      </c>
      <c r="D12" s="267">
        <f t="shared" si="0"/>
        <v>2929</v>
      </c>
      <c r="E12" s="93">
        <v>576</v>
      </c>
      <c r="F12" s="93">
        <v>739</v>
      </c>
      <c r="G12" s="102">
        <f t="shared" si="1"/>
        <v>1315</v>
      </c>
      <c r="H12" s="93">
        <v>829</v>
      </c>
      <c r="I12" s="93">
        <v>785</v>
      </c>
      <c r="J12" s="93">
        <v>638</v>
      </c>
      <c r="K12" s="93">
        <v>858</v>
      </c>
      <c r="L12" s="102">
        <f t="shared" si="2"/>
        <v>1496</v>
      </c>
      <c r="M12" s="525"/>
    </row>
    <row r="13" spans="1:13" ht="18" customHeight="1">
      <c r="A13" s="6"/>
      <c r="B13" s="27" t="s">
        <v>82</v>
      </c>
      <c r="C13" s="267">
        <v>4216</v>
      </c>
      <c r="D13" s="267">
        <f t="shared" si="0"/>
        <v>4507</v>
      </c>
      <c r="E13" s="93">
        <v>960</v>
      </c>
      <c r="F13" s="93">
        <v>1197</v>
      </c>
      <c r="G13" s="102">
        <f t="shared" si="1"/>
        <v>2157</v>
      </c>
      <c r="H13" s="93">
        <v>1163</v>
      </c>
      <c r="I13" s="93">
        <v>1187</v>
      </c>
      <c r="J13" s="93">
        <v>1120</v>
      </c>
      <c r="K13" s="93">
        <v>1195</v>
      </c>
      <c r="L13" s="102">
        <f t="shared" si="2"/>
        <v>2315</v>
      </c>
      <c r="M13" s="525"/>
    </row>
    <row r="14" spans="1:13" ht="18" customHeight="1">
      <c r="A14" s="6"/>
      <c r="B14" s="40" t="s">
        <v>83</v>
      </c>
      <c r="C14" s="267">
        <v>403</v>
      </c>
      <c r="D14" s="267">
        <f t="shared" si="0"/>
        <v>7182</v>
      </c>
      <c r="E14" s="93">
        <v>61</v>
      </c>
      <c r="F14" s="93">
        <v>200</v>
      </c>
      <c r="G14" s="102">
        <f t="shared" si="1"/>
        <v>261</v>
      </c>
      <c r="H14" s="93">
        <v>89</v>
      </c>
      <c r="I14" s="93">
        <v>6832</v>
      </c>
      <c r="J14" s="93">
        <v>143</v>
      </c>
      <c r="K14" s="93">
        <v>78</v>
      </c>
      <c r="L14" s="102">
        <f t="shared" si="2"/>
        <v>221</v>
      </c>
      <c r="M14" s="525"/>
    </row>
    <row r="15" spans="1:13" ht="18" customHeight="1">
      <c r="A15" s="6"/>
      <c r="B15" s="28" t="s">
        <v>20</v>
      </c>
      <c r="C15" s="264">
        <f>C6-SUM(C7:C14)</f>
        <v>110</v>
      </c>
      <c r="D15" s="264">
        <f t="shared" si="0"/>
        <v>179</v>
      </c>
      <c r="E15" s="43">
        <f>E6-SUM(E7:E14)</f>
        <v>34</v>
      </c>
      <c r="F15" s="43">
        <f>F6-SUM(F7:F14)</f>
        <v>31</v>
      </c>
      <c r="G15" s="51">
        <f t="shared" si="1"/>
        <v>65</v>
      </c>
      <c r="H15" s="43">
        <f>H6-SUM(H7:H14)</f>
        <v>84</v>
      </c>
      <c r="I15" s="43">
        <f>I6-SUM(I7:I14)</f>
        <v>30</v>
      </c>
      <c r="J15" s="43">
        <f>J6-SUM(J7:J14)</f>
        <v>46</v>
      </c>
      <c r="K15" s="43">
        <f>K6-SUM(K7:K14)</f>
        <v>65</v>
      </c>
      <c r="L15" s="102">
        <f t="shared" si="2"/>
        <v>111</v>
      </c>
      <c r="M15" s="525"/>
    </row>
    <row r="16" spans="1:13" ht="18" customHeight="1">
      <c r="A16" s="24" t="s">
        <v>39</v>
      </c>
      <c r="B16" s="26"/>
      <c r="C16" s="60">
        <v>7257</v>
      </c>
      <c r="D16" s="60">
        <f t="shared" si="0"/>
        <v>8206</v>
      </c>
      <c r="E16" s="80">
        <v>1556</v>
      </c>
      <c r="F16" s="80">
        <v>1851</v>
      </c>
      <c r="G16" s="80">
        <f t="shared" si="1"/>
        <v>3407</v>
      </c>
      <c r="H16" s="80">
        <v>2079</v>
      </c>
      <c r="I16" s="80">
        <v>2720</v>
      </c>
      <c r="J16" s="80">
        <v>1828</v>
      </c>
      <c r="K16" s="80">
        <v>2148</v>
      </c>
      <c r="L16" s="80">
        <f t="shared" si="2"/>
        <v>3976</v>
      </c>
      <c r="M16" s="525"/>
    </row>
    <row r="17" spans="1:13" ht="24.75" customHeight="1">
      <c r="A17" s="10"/>
      <c r="B17" s="39" t="s">
        <v>128</v>
      </c>
      <c r="C17" s="43">
        <v>272</v>
      </c>
      <c r="D17" s="43">
        <f t="shared" si="0"/>
        <v>372</v>
      </c>
      <c r="E17" s="93">
        <v>60</v>
      </c>
      <c r="F17" s="93">
        <v>79</v>
      </c>
      <c r="G17" s="102">
        <f t="shared" si="1"/>
        <v>139</v>
      </c>
      <c r="H17" s="93">
        <v>96</v>
      </c>
      <c r="I17" s="93">
        <v>137</v>
      </c>
      <c r="J17" s="93">
        <v>104</v>
      </c>
      <c r="K17" s="93">
        <v>92</v>
      </c>
      <c r="L17" s="102">
        <f t="shared" si="2"/>
        <v>196</v>
      </c>
      <c r="M17" s="525"/>
    </row>
    <row r="18" spans="1:13" ht="18" customHeight="1">
      <c r="A18" s="10"/>
      <c r="B18" s="27" t="s">
        <v>84</v>
      </c>
      <c r="C18" s="267">
        <v>1195</v>
      </c>
      <c r="D18" s="267">
        <f t="shared" si="0"/>
        <v>1163</v>
      </c>
      <c r="E18" s="93">
        <v>189</v>
      </c>
      <c r="F18" s="93">
        <v>272</v>
      </c>
      <c r="G18" s="102">
        <f t="shared" si="1"/>
        <v>461</v>
      </c>
      <c r="H18" s="93">
        <v>299</v>
      </c>
      <c r="I18" s="93">
        <v>403</v>
      </c>
      <c r="J18" s="93">
        <v>225</v>
      </c>
      <c r="K18" s="93">
        <v>317</v>
      </c>
      <c r="L18" s="102">
        <f t="shared" si="2"/>
        <v>542</v>
      </c>
      <c r="M18" s="525"/>
    </row>
    <row r="19" spans="1:13" ht="19.5" customHeight="1">
      <c r="A19" s="10"/>
      <c r="B19" s="27" t="s">
        <v>85</v>
      </c>
      <c r="C19" s="267">
        <v>388</v>
      </c>
      <c r="D19" s="267">
        <f t="shared" si="0"/>
        <v>422</v>
      </c>
      <c r="E19" s="93">
        <v>55</v>
      </c>
      <c r="F19" s="93">
        <v>98</v>
      </c>
      <c r="G19" s="102">
        <f t="shared" si="1"/>
        <v>153</v>
      </c>
      <c r="H19" s="93">
        <v>103</v>
      </c>
      <c r="I19" s="93">
        <v>166</v>
      </c>
      <c r="J19" s="93">
        <v>68</v>
      </c>
      <c r="K19" s="93">
        <v>100</v>
      </c>
      <c r="L19" s="102">
        <f t="shared" si="2"/>
        <v>168</v>
      </c>
      <c r="M19" s="525"/>
    </row>
    <row r="20" spans="1:13" ht="31.5" customHeight="1">
      <c r="A20" s="10"/>
      <c r="B20" s="39" t="s">
        <v>129</v>
      </c>
      <c r="C20" s="267">
        <v>490</v>
      </c>
      <c r="D20" s="267">
        <f t="shared" si="0"/>
        <v>722</v>
      </c>
      <c r="E20" s="93">
        <v>156</v>
      </c>
      <c r="F20" s="93">
        <v>204</v>
      </c>
      <c r="G20" s="102">
        <f t="shared" si="1"/>
        <v>360</v>
      </c>
      <c r="H20" s="93">
        <v>158</v>
      </c>
      <c r="I20" s="93">
        <v>204</v>
      </c>
      <c r="J20" s="93">
        <v>184</v>
      </c>
      <c r="K20" s="93">
        <v>231</v>
      </c>
      <c r="L20" s="102">
        <f t="shared" si="2"/>
        <v>415</v>
      </c>
      <c r="M20" s="525"/>
    </row>
    <row r="21" spans="1:13" ht="18" customHeight="1">
      <c r="A21" s="10"/>
      <c r="B21" s="27" t="s">
        <v>86</v>
      </c>
      <c r="C21" s="267">
        <v>586</v>
      </c>
      <c r="D21" s="267">
        <f t="shared" si="0"/>
        <v>568.4</v>
      </c>
      <c r="E21" s="93">
        <f>45+73</f>
        <v>118</v>
      </c>
      <c r="F21" s="93">
        <f>43.4+99</f>
        <v>142.4</v>
      </c>
      <c r="G21" s="102">
        <f t="shared" si="1"/>
        <v>260.4</v>
      </c>
      <c r="H21" s="93">
        <v>119</v>
      </c>
      <c r="I21" s="93">
        <v>189</v>
      </c>
      <c r="J21" s="93">
        <v>129</v>
      </c>
      <c r="K21" s="93">
        <v>144</v>
      </c>
      <c r="L21" s="102">
        <f t="shared" si="2"/>
        <v>273</v>
      </c>
      <c r="M21" s="525"/>
    </row>
    <row r="22" spans="1:13" ht="18" customHeight="1">
      <c r="A22" s="10"/>
      <c r="B22" s="27" t="s">
        <v>130</v>
      </c>
      <c r="C22" s="267">
        <v>638</v>
      </c>
      <c r="D22" s="267">
        <f t="shared" si="0"/>
        <v>750</v>
      </c>
      <c r="E22" s="93">
        <v>181</v>
      </c>
      <c r="F22" s="93">
        <v>164</v>
      </c>
      <c r="G22" s="102">
        <f t="shared" si="1"/>
        <v>345</v>
      </c>
      <c r="H22" s="93">
        <v>164</v>
      </c>
      <c r="I22" s="93">
        <v>241</v>
      </c>
      <c r="J22" s="93">
        <v>183</v>
      </c>
      <c r="K22" s="93">
        <v>180</v>
      </c>
      <c r="L22" s="102">
        <f t="shared" si="2"/>
        <v>363</v>
      </c>
      <c r="M22" s="525"/>
    </row>
    <row r="23" spans="1:13" ht="18" customHeight="1">
      <c r="A23" s="10"/>
      <c r="B23" s="27" t="s">
        <v>131</v>
      </c>
      <c r="C23" s="267">
        <v>857</v>
      </c>
      <c r="D23" s="267">
        <f t="shared" si="0"/>
        <v>1008</v>
      </c>
      <c r="E23" s="93">
        <v>216</v>
      </c>
      <c r="F23" s="93">
        <v>234</v>
      </c>
      <c r="G23" s="102">
        <f t="shared" si="1"/>
        <v>450</v>
      </c>
      <c r="H23" s="93">
        <v>233</v>
      </c>
      <c r="I23" s="93">
        <v>325</v>
      </c>
      <c r="J23" s="93">
        <v>251</v>
      </c>
      <c r="K23" s="93">
        <v>287</v>
      </c>
      <c r="L23" s="102">
        <f t="shared" si="2"/>
        <v>538</v>
      </c>
      <c r="M23" s="525"/>
    </row>
    <row r="24" spans="1:13" ht="18" customHeight="1">
      <c r="A24" s="10"/>
      <c r="B24" s="27" t="s">
        <v>255</v>
      </c>
      <c r="C24" s="267">
        <v>729</v>
      </c>
      <c r="D24" s="267">
        <f t="shared" si="0"/>
        <v>817</v>
      </c>
      <c r="E24" s="93">
        <v>161</v>
      </c>
      <c r="F24" s="93">
        <v>170</v>
      </c>
      <c r="G24" s="102">
        <f t="shared" si="1"/>
        <v>331</v>
      </c>
      <c r="H24" s="93">
        <v>296</v>
      </c>
      <c r="I24" s="93">
        <v>190</v>
      </c>
      <c r="J24" s="93">
        <v>146</v>
      </c>
      <c r="K24" s="93">
        <v>118</v>
      </c>
      <c r="L24" s="102">
        <f t="shared" si="2"/>
        <v>264</v>
      </c>
      <c r="M24" s="525"/>
    </row>
    <row r="25" spans="1:13" ht="18" customHeight="1">
      <c r="A25" s="10"/>
      <c r="B25" s="28" t="s">
        <v>20</v>
      </c>
      <c r="C25" s="264">
        <f>C16-SUM(C17:C24)</f>
        <v>2102</v>
      </c>
      <c r="D25" s="264">
        <f t="shared" si="0"/>
        <v>2383.6</v>
      </c>
      <c r="E25" s="43">
        <f>E16-SUM(E17:E24)</f>
        <v>420</v>
      </c>
      <c r="F25" s="43">
        <f>F16-SUM(F17:F24)</f>
        <v>487.5999999999999</v>
      </c>
      <c r="G25" s="51">
        <f t="shared" si="1"/>
        <v>907.5999999999999</v>
      </c>
      <c r="H25" s="43">
        <f>H16-SUM(H17:H24)</f>
        <v>611</v>
      </c>
      <c r="I25" s="43">
        <f>I16-SUM(I17:I24)</f>
        <v>865</v>
      </c>
      <c r="J25" s="43">
        <f>J16-SUM(J17:J24)</f>
        <v>538</v>
      </c>
      <c r="K25" s="43">
        <f>K16-SUM(K17:K24)</f>
        <v>679</v>
      </c>
      <c r="L25" s="102">
        <f t="shared" si="2"/>
        <v>1217</v>
      </c>
      <c r="M25" s="525"/>
    </row>
    <row r="26" spans="1:13" ht="18" customHeight="1">
      <c r="A26" s="135" t="s">
        <v>87</v>
      </c>
      <c r="B26" s="136"/>
      <c r="C26" s="232">
        <v>237</v>
      </c>
      <c r="D26" s="232">
        <f t="shared" si="0"/>
        <v>366</v>
      </c>
      <c r="E26" s="168">
        <v>134</v>
      </c>
      <c r="F26" s="232">
        <v>66</v>
      </c>
      <c r="G26" s="232">
        <f t="shared" si="1"/>
        <v>200</v>
      </c>
      <c r="H26" s="232">
        <v>63</v>
      </c>
      <c r="I26" s="232">
        <v>103</v>
      </c>
      <c r="J26" s="232">
        <v>127</v>
      </c>
      <c r="K26" s="232">
        <v>164</v>
      </c>
      <c r="L26" s="232">
        <f t="shared" si="2"/>
        <v>291</v>
      </c>
      <c r="M26" s="525"/>
    </row>
    <row r="27" ht="1.5" customHeight="1"/>
    <row r="28" spans="1:2" ht="16.5">
      <c r="A28" s="331"/>
      <c r="B28" s="331" t="s">
        <v>350</v>
      </c>
    </row>
    <row r="29" ht="16.5">
      <c r="A29" s="331"/>
    </row>
  </sheetData>
  <mergeCells count="6">
    <mergeCell ref="M1:M26"/>
    <mergeCell ref="A4:B5"/>
    <mergeCell ref="C4:C5"/>
    <mergeCell ref="E4:I4"/>
    <mergeCell ref="D4:D5"/>
    <mergeCell ref="J4:L4"/>
  </mergeCells>
  <printOptions/>
  <pageMargins left="0.4" right="0.19" top="0.53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22">
      <selection activeCell="L34" sqref="L34"/>
    </sheetView>
  </sheetViews>
  <sheetFormatPr defaultColWidth="9.140625" defaultRowHeight="12.75"/>
  <cols>
    <col min="1" max="1" width="7.140625" style="0" customWidth="1"/>
    <col min="2" max="2" width="34.7109375" style="0" customWidth="1"/>
    <col min="3" max="4" width="9.28125" style="0" customWidth="1"/>
    <col min="5" max="12" width="9.28125" style="67" customWidth="1"/>
    <col min="13" max="13" width="4.00390625" style="0" customWidth="1"/>
    <col min="14" max="14" width="10.00390625" style="0" bestFit="1" customWidth="1"/>
  </cols>
  <sheetData>
    <row r="1" spans="1:13" ht="18.75">
      <c r="A1" s="23" t="s">
        <v>336</v>
      </c>
      <c r="B1" s="3"/>
      <c r="C1" s="3"/>
      <c r="D1" s="3"/>
      <c r="M1" s="495" t="s">
        <v>288</v>
      </c>
    </row>
    <row r="2" spans="1:13" ht="4.5" customHeight="1">
      <c r="A2" s="3"/>
      <c r="B2" s="3"/>
      <c r="C2" s="3"/>
      <c r="D2" s="3"/>
      <c r="M2" s="495"/>
    </row>
    <row r="3" spans="1:13" ht="15.75">
      <c r="A3" s="489" t="s">
        <v>135</v>
      </c>
      <c r="B3" s="490"/>
      <c r="C3" s="512">
        <v>2005</v>
      </c>
      <c r="D3" s="512" t="s">
        <v>345</v>
      </c>
      <c r="E3" s="514" t="s">
        <v>345</v>
      </c>
      <c r="F3" s="515"/>
      <c r="G3" s="515"/>
      <c r="H3" s="515"/>
      <c r="I3" s="516"/>
      <c r="J3" s="514" t="s">
        <v>347</v>
      </c>
      <c r="K3" s="515"/>
      <c r="L3" s="516"/>
      <c r="M3" s="495"/>
    </row>
    <row r="4" spans="1:13" ht="12.75">
      <c r="A4" s="517"/>
      <c r="B4" s="518"/>
      <c r="C4" s="519"/>
      <c r="D4" s="519"/>
      <c r="E4" s="41" t="s">
        <v>205</v>
      </c>
      <c r="F4" s="41" t="s">
        <v>207</v>
      </c>
      <c r="G4" s="455" t="s">
        <v>378</v>
      </c>
      <c r="H4" s="41" t="s">
        <v>210</v>
      </c>
      <c r="I4" s="41" t="s">
        <v>253</v>
      </c>
      <c r="J4" s="41" t="s">
        <v>205</v>
      </c>
      <c r="K4" s="41" t="s">
        <v>207</v>
      </c>
      <c r="L4" s="455" t="s">
        <v>378</v>
      </c>
      <c r="M4" s="495"/>
    </row>
    <row r="5" spans="1:13" ht="6" customHeight="1">
      <c r="A5" s="6"/>
      <c r="B5" s="19"/>
      <c r="C5" s="25"/>
      <c r="D5" s="25"/>
      <c r="E5" s="186"/>
      <c r="F5" s="186"/>
      <c r="G5" s="233"/>
      <c r="H5" s="233"/>
      <c r="I5" s="233"/>
      <c r="J5" s="186"/>
      <c r="K5" s="186"/>
      <c r="L5" s="186"/>
      <c r="M5" s="495"/>
    </row>
    <row r="6" spans="1:13" ht="12.75" customHeight="1">
      <c r="A6" s="22" t="s">
        <v>119</v>
      </c>
      <c r="B6" s="27"/>
      <c r="C6" s="27"/>
      <c r="D6" s="27"/>
      <c r="E6" s="93"/>
      <c r="F6" s="93"/>
      <c r="G6" s="43"/>
      <c r="H6" s="43"/>
      <c r="I6" s="43"/>
      <c r="J6" s="93"/>
      <c r="K6" s="93"/>
      <c r="L6" s="93"/>
      <c r="M6" s="495"/>
    </row>
    <row r="7" spans="1:13" ht="12.75" customHeight="1">
      <c r="A7" s="45"/>
      <c r="B7" s="27" t="s">
        <v>120</v>
      </c>
      <c r="C7" s="267">
        <v>62</v>
      </c>
      <c r="D7" s="267">
        <f>SUM(G7:I7)</f>
        <v>61</v>
      </c>
      <c r="E7" s="366">
        <v>14</v>
      </c>
      <c r="F7" s="366">
        <v>13</v>
      </c>
      <c r="G7" s="466">
        <f>SUM(E7:F7)</f>
        <v>27</v>
      </c>
      <c r="H7" s="288">
        <v>16</v>
      </c>
      <c r="I7" s="288">
        <v>18</v>
      </c>
      <c r="J7" s="366">
        <v>13</v>
      </c>
      <c r="K7" s="366">
        <v>17</v>
      </c>
      <c r="L7" s="469">
        <f>SUM(J7:K7)</f>
        <v>30</v>
      </c>
      <c r="M7" s="495"/>
    </row>
    <row r="8" spans="1:13" ht="12.75" customHeight="1">
      <c r="A8" s="10"/>
      <c r="B8" s="27" t="s">
        <v>33</v>
      </c>
      <c r="C8" s="267">
        <v>909</v>
      </c>
      <c r="D8" s="267">
        <f>SUM(G8:I8)</f>
        <v>987</v>
      </c>
      <c r="E8" s="366">
        <v>208</v>
      </c>
      <c r="F8" s="366">
        <v>193</v>
      </c>
      <c r="G8" s="466">
        <f>SUM(E8:F8)</f>
        <v>401</v>
      </c>
      <c r="H8" s="288">
        <v>269</v>
      </c>
      <c r="I8" s="288">
        <v>317</v>
      </c>
      <c r="J8" s="366">
        <v>226</v>
      </c>
      <c r="K8" s="366">
        <v>316</v>
      </c>
      <c r="L8" s="469">
        <f>SUM(J8:K8)</f>
        <v>542</v>
      </c>
      <c r="M8" s="495"/>
    </row>
    <row r="9" spans="1:13" ht="12.75" customHeight="1">
      <c r="A9" s="22" t="s">
        <v>121</v>
      </c>
      <c r="B9" s="27"/>
      <c r="C9" s="192"/>
      <c r="D9" s="192"/>
      <c r="E9" s="206"/>
      <c r="F9" s="206"/>
      <c r="G9" s="467"/>
      <c r="H9" s="203"/>
      <c r="I9" s="288"/>
      <c r="J9" s="366"/>
      <c r="K9" s="366"/>
      <c r="L9" s="366"/>
      <c r="M9" s="495"/>
    </row>
    <row r="10" spans="1:13" ht="12.75" customHeight="1">
      <c r="A10" s="45"/>
      <c r="B10" s="27" t="s">
        <v>120</v>
      </c>
      <c r="C10" s="275">
        <v>4</v>
      </c>
      <c r="D10" s="368">
        <f>SUM(G10:I10)</f>
        <v>0</v>
      </c>
      <c r="E10" s="368" t="s">
        <v>380</v>
      </c>
      <c r="F10" s="368" t="s">
        <v>380</v>
      </c>
      <c r="G10" s="368" t="s">
        <v>380</v>
      </c>
      <c r="H10" s="368" t="s">
        <v>380</v>
      </c>
      <c r="I10" s="368" t="s">
        <v>380</v>
      </c>
      <c r="J10" s="368" t="s">
        <v>380</v>
      </c>
      <c r="K10" s="368" t="s">
        <v>380</v>
      </c>
      <c r="L10" s="468">
        <f>SUM(J10:K10)</f>
        <v>0</v>
      </c>
      <c r="M10" s="495"/>
    </row>
    <row r="11" spans="1:13" ht="12.75" customHeight="1">
      <c r="A11" s="10"/>
      <c r="B11" s="27" t="s">
        <v>33</v>
      </c>
      <c r="C11" s="267">
        <v>41</v>
      </c>
      <c r="D11" s="368">
        <f>SUM(G11:I11)</f>
        <v>0</v>
      </c>
      <c r="E11" s="368" t="s">
        <v>380</v>
      </c>
      <c r="F11" s="368" t="s">
        <v>380</v>
      </c>
      <c r="G11" s="368" t="s">
        <v>380</v>
      </c>
      <c r="H11" s="368" t="s">
        <v>380</v>
      </c>
      <c r="I11" s="368" t="s">
        <v>380</v>
      </c>
      <c r="J11" s="368" t="s">
        <v>380</v>
      </c>
      <c r="K11" s="366">
        <v>1</v>
      </c>
      <c r="L11" s="484">
        <f>SUM(J11:K11)</f>
        <v>1</v>
      </c>
      <c r="M11" s="495"/>
    </row>
    <row r="12" spans="1:13" ht="12.75" customHeight="1">
      <c r="A12" s="22" t="s">
        <v>122</v>
      </c>
      <c r="B12" s="27"/>
      <c r="C12" s="43"/>
      <c r="D12" s="192"/>
      <c r="E12" s="206"/>
      <c r="F12" s="206"/>
      <c r="G12" s="467"/>
      <c r="H12" s="203"/>
      <c r="I12" s="288"/>
      <c r="J12" s="366"/>
      <c r="K12" s="366"/>
      <c r="L12" s="366"/>
      <c r="M12" s="495"/>
    </row>
    <row r="13" spans="1:13" ht="12.75" customHeight="1">
      <c r="A13" s="45"/>
      <c r="B13" s="27" t="s">
        <v>120</v>
      </c>
      <c r="C13" s="267">
        <v>148</v>
      </c>
      <c r="D13" s="267">
        <f>SUM(G13:I13)</f>
        <v>140</v>
      </c>
      <c r="E13" s="366">
        <v>26</v>
      </c>
      <c r="F13" s="366">
        <v>44</v>
      </c>
      <c r="G13" s="466">
        <f>SUM(E13:F13)</f>
        <v>70</v>
      </c>
      <c r="H13" s="288">
        <v>26</v>
      </c>
      <c r="I13" s="288">
        <v>44</v>
      </c>
      <c r="J13" s="366">
        <v>51</v>
      </c>
      <c r="K13" s="366">
        <v>28</v>
      </c>
      <c r="L13" s="469">
        <f>SUM(J13:K13)</f>
        <v>79</v>
      </c>
      <c r="M13" s="495"/>
    </row>
    <row r="14" spans="1:13" ht="12.75" customHeight="1">
      <c r="A14" s="10"/>
      <c r="B14" s="27" t="s">
        <v>33</v>
      </c>
      <c r="C14" s="267">
        <v>898</v>
      </c>
      <c r="D14" s="267">
        <f>SUM(G14:I14)</f>
        <v>869</v>
      </c>
      <c r="E14" s="366">
        <v>141</v>
      </c>
      <c r="F14" s="366">
        <v>267</v>
      </c>
      <c r="G14" s="466">
        <f>SUM(E14:F14)</f>
        <v>408</v>
      </c>
      <c r="H14" s="288">
        <v>149</v>
      </c>
      <c r="I14" s="288">
        <v>312</v>
      </c>
      <c r="J14" s="366">
        <v>447</v>
      </c>
      <c r="K14" s="366">
        <v>250</v>
      </c>
      <c r="L14" s="469">
        <f>SUM(J14:K14)</f>
        <v>697</v>
      </c>
      <c r="M14" s="495"/>
    </row>
    <row r="15" spans="1:13" ht="12.75" customHeight="1">
      <c r="A15" s="22" t="s">
        <v>123</v>
      </c>
      <c r="B15" s="27"/>
      <c r="C15" s="43"/>
      <c r="D15" s="43"/>
      <c r="E15" s="366"/>
      <c r="F15" s="366"/>
      <c r="G15" s="466"/>
      <c r="H15" s="288"/>
      <c r="I15" s="288"/>
      <c r="J15" s="366"/>
      <c r="K15" s="366"/>
      <c r="L15" s="366"/>
      <c r="M15" s="495"/>
    </row>
    <row r="16" spans="1:13" ht="12.75" customHeight="1">
      <c r="A16" s="45"/>
      <c r="B16" s="27" t="s">
        <v>120</v>
      </c>
      <c r="C16" s="267">
        <v>22</v>
      </c>
      <c r="D16" s="267">
        <f>SUM(G16:I16)</f>
        <v>21</v>
      </c>
      <c r="E16" s="366">
        <v>6</v>
      </c>
      <c r="F16" s="366">
        <v>5</v>
      </c>
      <c r="G16" s="466">
        <f>SUM(E16:F16)</f>
        <v>11</v>
      </c>
      <c r="H16" s="288">
        <v>4</v>
      </c>
      <c r="I16" s="288">
        <v>6</v>
      </c>
      <c r="J16" s="366">
        <v>5</v>
      </c>
      <c r="K16" s="366">
        <v>6</v>
      </c>
      <c r="L16" s="469">
        <f>SUM(J16:K16)</f>
        <v>11</v>
      </c>
      <c r="M16" s="495"/>
    </row>
    <row r="17" spans="1:13" ht="12.75" customHeight="1">
      <c r="A17" s="10"/>
      <c r="B17" s="27" t="s">
        <v>33</v>
      </c>
      <c r="C17" s="267">
        <v>1815</v>
      </c>
      <c r="D17" s="267">
        <f>SUM(G17:I17)</f>
        <v>1870</v>
      </c>
      <c r="E17" s="366">
        <v>485</v>
      </c>
      <c r="F17" s="366">
        <v>423</v>
      </c>
      <c r="G17" s="466">
        <f>SUM(E17:F17)</f>
        <v>908</v>
      </c>
      <c r="H17" s="288">
        <v>392</v>
      </c>
      <c r="I17" s="288">
        <v>570</v>
      </c>
      <c r="J17" s="366">
        <v>456</v>
      </c>
      <c r="K17" s="366">
        <v>566</v>
      </c>
      <c r="L17" s="469">
        <f>SUM(J17:K17)</f>
        <v>1022</v>
      </c>
      <c r="M17" s="495"/>
    </row>
    <row r="18" spans="1:13" ht="12.75" customHeight="1">
      <c r="A18" s="22" t="s">
        <v>134</v>
      </c>
      <c r="B18" s="27"/>
      <c r="C18" s="43"/>
      <c r="D18" s="43"/>
      <c r="E18" s="366"/>
      <c r="F18" s="366"/>
      <c r="G18" s="466"/>
      <c r="H18" s="288"/>
      <c r="I18" s="288"/>
      <c r="J18" s="366"/>
      <c r="K18" s="366"/>
      <c r="L18" s="366"/>
      <c r="M18" s="495"/>
    </row>
    <row r="19" spans="1:13" ht="12.75" customHeight="1">
      <c r="A19" s="10"/>
      <c r="B19" s="27" t="s">
        <v>120</v>
      </c>
      <c r="C19" s="267">
        <v>39</v>
      </c>
      <c r="D19" s="267">
        <f>SUM(G19:I19)</f>
        <v>29</v>
      </c>
      <c r="E19" s="366">
        <v>3</v>
      </c>
      <c r="F19" s="366">
        <v>13</v>
      </c>
      <c r="G19" s="466">
        <f>SUM(E19:F19)</f>
        <v>16</v>
      </c>
      <c r="H19" s="288">
        <v>6</v>
      </c>
      <c r="I19" s="288">
        <v>7</v>
      </c>
      <c r="J19" s="366">
        <v>7</v>
      </c>
      <c r="K19" s="366">
        <v>6</v>
      </c>
      <c r="L19" s="469">
        <f>SUM(J19:K19)</f>
        <v>13</v>
      </c>
      <c r="M19" s="495"/>
    </row>
    <row r="20" spans="1:13" ht="12.75" customHeight="1">
      <c r="A20" s="10"/>
      <c r="B20" s="27" t="s">
        <v>33</v>
      </c>
      <c r="C20" s="267">
        <v>720</v>
      </c>
      <c r="D20" s="267">
        <f>SUM(G20:I20)</f>
        <v>593</v>
      </c>
      <c r="E20" s="366">
        <v>50</v>
      </c>
      <c r="F20" s="366">
        <v>233</v>
      </c>
      <c r="G20" s="466">
        <f>SUM(E20:F20)</f>
        <v>283</v>
      </c>
      <c r="H20" s="288">
        <v>122</v>
      </c>
      <c r="I20" s="288">
        <v>188</v>
      </c>
      <c r="J20" s="366">
        <v>184</v>
      </c>
      <c r="K20" s="366">
        <v>157</v>
      </c>
      <c r="L20" s="469">
        <f>SUM(J20:K20)</f>
        <v>341</v>
      </c>
      <c r="M20" s="495"/>
    </row>
    <row r="21" spans="1:13" ht="12.75" customHeight="1">
      <c r="A21" s="22" t="s">
        <v>295</v>
      </c>
      <c r="B21" s="27"/>
      <c r="C21" s="192"/>
      <c r="D21" s="192"/>
      <c r="E21" s="206"/>
      <c r="F21" s="206"/>
      <c r="G21" s="467"/>
      <c r="H21" s="203"/>
      <c r="I21" s="288"/>
      <c r="J21" s="366"/>
      <c r="K21" s="366"/>
      <c r="L21" s="366"/>
      <c r="M21" s="495"/>
    </row>
    <row r="22" spans="1:13" ht="12.75" customHeight="1">
      <c r="A22" s="10"/>
      <c r="B22" s="27" t="s">
        <v>299</v>
      </c>
      <c r="C22" s="210" t="s">
        <v>379</v>
      </c>
      <c r="D22" s="210" t="s">
        <v>379</v>
      </c>
      <c r="E22" s="210" t="s">
        <v>379</v>
      </c>
      <c r="F22" s="210" t="s">
        <v>379</v>
      </c>
      <c r="G22" s="210" t="s">
        <v>379</v>
      </c>
      <c r="H22" s="210" t="s">
        <v>379</v>
      </c>
      <c r="I22" s="210" t="s">
        <v>379</v>
      </c>
      <c r="J22" s="210" t="s">
        <v>379</v>
      </c>
      <c r="K22" s="210" t="s">
        <v>379</v>
      </c>
      <c r="L22" s="210" t="s">
        <v>379</v>
      </c>
      <c r="M22" s="495"/>
    </row>
    <row r="23" spans="1:13" ht="12.75" customHeight="1">
      <c r="A23" s="10"/>
      <c r="B23" s="27" t="s">
        <v>33</v>
      </c>
      <c r="C23" s="267">
        <v>13471</v>
      </c>
      <c r="D23" s="267">
        <f>SUM(G23:I23)</f>
        <v>17018</v>
      </c>
      <c r="E23" s="366">
        <v>4036</v>
      </c>
      <c r="F23" s="366">
        <v>4275</v>
      </c>
      <c r="G23" s="466">
        <f>SUM(E23:F23)</f>
        <v>8311</v>
      </c>
      <c r="H23" s="288">
        <v>4557</v>
      </c>
      <c r="I23" s="288">
        <v>4150</v>
      </c>
      <c r="J23" s="366">
        <v>4244</v>
      </c>
      <c r="K23" s="366">
        <v>4798</v>
      </c>
      <c r="L23" s="469">
        <f>SUM(J23:K23)</f>
        <v>9042</v>
      </c>
      <c r="M23" s="495"/>
    </row>
    <row r="24" spans="1:13" ht="12.75" customHeight="1">
      <c r="A24" s="22" t="s">
        <v>296</v>
      </c>
      <c r="B24" s="27"/>
      <c r="C24" s="43"/>
      <c r="D24" s="43"/>
      <c r="E24" s="366"/>
      <c r="F24" s="366"/>
      <c r="G24" s="466"/>
      <c r="H24" s="288"/>
      <c r="I24" s="288"/>
      <c r="J24" s="366"/>
      <c r="K24" s="366"/>
      <c r="L24" s="366"/>
      <c r="M24" s="495"/>
    </row>
    <row r="25" spans="1:13" ht="12.75" customHeight="1">
      <c r="A25" s="10"/>
      <c r="B25" s="27" t="s">
        <v>120</v>
      </c>
      <c r="C25" s="43">
        <v>4</v>
      </c>
      <c r="D25" s="43">
        <f>SUM(G25:I25)</f>
        <v>4</v>
      </c>
      <c r="E25" s="366">
        <v>1</v>
      </c>
      <c r="F25" s="366">
        <v>1</v>
      </c>
      <c r="G25" s="466">
        <f>SUM(E25:F25)</f>
        <v>2</v>
      </c>
      <c r="H25" s="288">
        <v>1</v>
      </c>
      <c r="I25" s="288">
        <v>1</v>
      </c>
      <c r="J25" s="366">
        <v>1</v>
      </c>
      <c r="K25" s="366">
        <v>1</v>
      </c>
      <c r="L25" s="469">
        <f>SUM(J25:K25)</f>
        <v>2</v>
      </c>
      <c r="M25" s="495"/>
    </row>
    <row r="26" spans="1:13" ht="12.75" customHeight="1">
      <c r="A26" s="10"/>
      <c r="B26" s="27" t="s">
        <v>33</v>
      </c>
      <c r="C26" s="43">
        <v>1516</v>
      </c>
      <c r="D26" s="43">
        <f>SUM(G26:I26)</f>
        <v>1890</v>
      </c>
      <c r="E26" s="366">
        <v>451</v>
      </c>
      <c r="F26" s="366">
        <v>523</v>
      </c>
      <c r="G26" s="466">
        <f>SUM(E26:F26)</f>
        <v>974</v>
      </c>
      <c r="H26" s="288">
        <v>489</v>
      </c>
      <c r="I26" s="288">
        <v>427</v>
      </c>
      <c r="J26" s="366">
        <v>509</v>
      </c>
      <c r="K26" s="366">
        <v>565</v>
      </c>
      <c r="L26" s="469">
        <f>SUM(J26:K26)</f>
        <v>1074</v>
      </c>
      <c r="M26" s="495"/>
    </row>
    <row r="27" spans="1:13" ht="12.75" customHeight="1">
      <c r="A27" s="22" t="s">
        <v>124</v>
      </c>
      <c r="B27" s="27"/>
      <c r="C27" s="43"/>
      <c r="D27" s="43"/>
      <c r="E27" s="366"/>
      <c r="F27" s="366"/>
      <c r="G27" s="466"/>
      <c r="H27" s="288"/>
      <c r="I27" s="288"/>
      <c r="J27" s="366"/>
      <c r="K27" s="366"/>
      <c r="L27" s="366"/>
      <c r="M27" s="495"/>
    </row>
    <row r="28" spans="1:13" ht="12.75" customHeight="1">
      <c r="A28" s="10"/>
      <c r="B28" s="27" t="s">
        <v>120</v>
      </c>
      <c r="C28" s="267">
        <v>62</v>
      </c>
      <c r="D28" s="267">
        <f>SUM(G28:I28)</f>
        <v>56</v>
      </c>
      <c r="E28" s="93">
        <v>3</v>
      </c>
      <c r="F28" s="93">
        <v>11</v>
      </c>
      <c r="G28" s="51">
        <f>SUM(E28:F28)</f>
        <v>14</v>
      </c>
      <c r="H28" s="43">
        <v>29</v>
      </c>
      <c r="I28" s="43">
        <v>13</v>
      </c>
      <c r="J28" s="368" t="s">
        <v>380</v>
      </c>
      <c r="K28" s="366">
        <v>7</v>
      </c>
      <c r="L28" s="484">
        <f>SUM(J28:K28)</f>
        <v>7</v>
      </c>
      <c r="M28" s="495"/>
    </row>
    <row r="29" spans="1:13" ht="12.75" customHeight="1">
      <c r="A29" s="10"/>
      <c r="B29" s="27" t="s">
        <v>33</v>
      </c>
      <c r="C29" s="267">
        <v>536</v>
      </c>
      <c r="D29" s="267">
        <f>SUM(G29:I29)</f>
        <v>472</v>
      </c>
      <c r="E29" s="366">
        <v>27</v>
      </c>
      <c r="F29" s="366">
        <v>89</v>
      </c>
      <c r="G29" s="466">
        <f>SUM(E29:F29)</f>
        <v>116</v>
      </c>
      <c r="H29" s="288">
        <v>245</v>
      </c>
      <c r="I29" s="288">
        <v>111</v>
      </c>
      <c r="J29" s="366">
        <v>6</v>
      </c>
      <c r="K29" s="366">
        <v>58</v>
      </c>
      <c r="L29" s="469">
        <f>SUM(J29:K29)</f>
        <v>64</v>
      </c>
      <c r="M29" s="495"/>
    </row>
    <row r="30" spans="1:13" ht="12.75" customHeight="1">
      <c r="A30" s="22" t="s">
        <v>258</v>
      </c>
      <c r="B30" s="27"/>
      <c r="C30" s="43"/>
      <c r="D30" s="43"/>
      <c r="E30" s="366"/>
      <c r="F30" s="366"/>
      <c r="G30" s="466"/>
      <c r="H30" s="288"/>
      <c r="I30" s="288"/>
      <c r="J30" s="366"/>
      <c r="K30" s="366"/>
      <c r="L30" s="366"/>
      <c r="M30" s="495"/>
    </row>
    <row r="31" spans="1:13" ht="12.75" customHeight="1">
      <c r="A31" s="10"/>
      <c r="B31" s="27" t="s">
        <v>120</v>
      </c>
      <c r="C31" s="267">
        <v>7</v>
      </c>
      <c r="D31" s="267">
        <f>SUM(G31:I31)</f>
        <v>7</v>
      </c>
      <c r="E31" s="366">
        <v>1</v>
      </c>
      <c r="F31" s="366">
        <v>2</v>
      </c>
      <c r="G31" s="466">
        <f>SUM(E31:F31)</f>
        <v>3</v>
      </c>
      <c r="H31" s="288">
        <v>2</v>
      </c>
      <c r="I31" s="288">
        <v>2</v>
      </c>
      <c r="J31" s="366">
        <v>2</v>
      </c>
      <c r="K31" s="366">
        <v>2</v>
      </c>
      <c r="L31" s="469">
        <f>SUM(J31:K31)</f>
        <v>4</v>
      </c>
      <c r="M31" s="495"/>
    </row>
    <row r="32" spans="1:13" ht="12.75" customHeight="1">
      <c r="A32" s="10"/>
      <c r="B32" s="27" t="s">
        <v>33</v>
      </c>
      <c r="C32" s="267">
        <v>1751</v>
      </c>
      <c r="D32" s="267">
        <f>SUM(G32:I32)</f>
        <v>1878</v>
      </c>
      <c r="E32" s="366">
        <v>425</v>
      </c>
      <c r="F32" s="366">
        <v>471</v>
      </c>
      <c r="G32" s="466">
        <f>SUM(E32:F32)</f>
        <v>896</v>
      </c>
      <c r="H32" s="288">
        <v>439</v>
      </c>
      <c r="I32" s="288">
        <v>543</v>
      </c>
      <c r="J32" s="366">
        <v>488</v>
      </c>
      <c r="K32" s="366">
        <v>609</v>
      </c>
      <c r="L32" s="469">
        <f>SUM(J32:K32)</f>
        <v>1097</v>
      </c>
      <c r="M32" s="495"/>
    </row>
    <row r="33" spans="1:13" ht="12.75" customHeight="1">
      <c r="A33" s="22" t="s">
        <v>125</v>
      </c>
      <c r="B33" s="27"/>
      <c r="C33" s="43"/>
      <c r="D33" s="43"/>
      <c r="E33" s="366"/>
      <c r="F33" s="366"/>
      <c r="G33" s="466"/>
      <c r="H33" s="288"/>
      <c r="I33" s="288"/>
      <c r="J33" s="366"/>
      <c r="K33" s="366"/>
      <c r="L33" s="366"/>
      <c r="M33" s="495"/>
    </row>
    <row r="34" spans="1:13" ht="12.75" customHeight="1">
      <c r="A34" s="10"/>
      <c r="B34" s="27" t="s">
        <v>120</v>
      </c>
      <c r="C34" s="277">
        <v>677</v>
      </c>
      <c r="D34" s="277">
        <f>SUM(G34:I34)</f>
        <v>717</v>
      </c>
      <c r="E34" s="93">
        <v>209</v>
      </c>
      <c r="F34" s="93">
        <v>137</v>
      </c>
      <c r="G34" s="51">
        <f>SUM(E34:F34)</f>
        <v>346</v>
      </c>
      <c r="H34" s="43">
        <v>160</v>
      </c>
      <c r="I34" s="43">
        <v>211</v>
      </c>
      <c r="J34" s="93">
        <v>109</v>
      </c>
      <c r="K34" s="93">
        <v>209</v>
      </c>
      <c r="L34" s="102">
        <f>SUM(J34:K34)</f>
        <v>318</v>
      </c>
      <c r="M34" s="495"/>
    </row>
    <row r="35" spans="1:13" ht="12.75" customHeight="1">
      <c r="A35" s="10"/>
      <c r="B35" s="27" t="s">
        <v>33</v>
      </c>
      <c r="C35" s="277">
        <v>1262</v>
      </c>
      <c r="D35" s="277">
        <f>SUM(G35:I35)</f>
        <v>1443</v>
      </c>
      <c r="E35" s="366">
        <f>307+93</f>
        <v>400</v>
      </c>
      <c r="F35" s="366">
        <v>258</v>
      </c>
      <c r="G35" s="466">
        <f>SUM(E35:F35)</f>
        <v>658</v>
      </c>
      <c r="H35" s="288">
        <v>360</v>
      </c>
      <c r="I35" s="288">
        <v>425</v>
      </c>
      <c r="J35" s="366">
        <v>291</v>
      </c>
      <c r="K35" s="366">
        <v>478</v>
      </c>
      <c r="L35" s="469">
        <f>SUM(J35:K35)</f>
        <v>769</v>
      </c>
      <c r="M35" s="495"/>
    </row>
    <row r="36" spans="1:13" ht="12.75" customHeight="1">
      <c r="A36" s="22" t="s">
        <v>126</v>
      </c>
      <c r="B36" s="27"/>
      <c r="C36" s="43"/>
      <c r="D36" s="43"/>
      <c r="E36" s="366"/>
      <c r="F36" s="366"/>
      <c r="G36" s="466"/>
      <c r="H36" s="288"/>
      <c r="I36" s="288"/>
      <c r="J36" s="366"/>
      <c r="K36" s="366"/>
      <c r="L36" s="366"/>
      <c r="M36" s="495"/>
    </row>
    <row r="37" spans="1:13" ht="12.75" customHeight="1">
      <c r="A37" s="10"/>
      <c r="B37" s="27" t="s">
        <v>120</v>
      </c>
      <c r="C37" s="267">
        <v>104</v>
      </c>
      <c r="D37" s="267">
        <f>SUM(G37:I37)</f>
        <v>105</v>
      </c>
      <c r="E37" s="366">
        <v>21</v>
      </c>
      <c r="F37" s="366">
        <v>31</v>
      </c>
      <c r="G37" s="466">
        <f>SUM(E37:F37)</f>
        <v>52</v>
      </c>
      <c r="H37" s="288">
        <v>26</v>
      </c>
      <c r="I37" s="288">
        <v>27</v>
      </c>
      <c r="J37" s="366">
        <v>24</v>
      </c>
      <c r="K37" s="366">
        <v>22</v>
      </c>
      <c r="L37" s="469">
        <f>SUM(J37:K37)</f>
        <v>46</v>
      </c>
      <c r="M37" s="495"/>
    </row>
    <row r="38" spans="1:13" ht="12.75" customHeight="1">
      <c r="A38" s="10"/>
      <c r="B38" s="27" t="s">
        <v>33</v>
      </c>
      <c r="C38" s="267">
        <v>2235</v>
      </c>
      <c r="D38" s="267">
        <f>SUM(G38:I38)</f>
        <v>2425</v>
      </c>
      <c r="E38" s="366">
        <v>453</v>
      </c>
      <c r="F38" s="366">
        <v>638</v>
      </c>
      <c r="G38" s="466">
        <f>SUM(E38:F38)</f>
        <v>1091</v>
      </c>
      <c r="H38" s="288">
        <v>622</v>
      </c>
      <c r="I38" s="288">
        <v>712</v>
      </c>
      <c r="J38" s="366">
        <v>654</v>
      </c>
      <c r="K38" s="366">
        <v>573</v>
      </c>
      <c r="L38" s="469">
        <f>SUM(J38:K38)</f>
        <v>1227</v>
      </c>
      <c r="M38" s="495"/>
    </row>
    <row r="39" spans="1:13" ht="3.75" customHeight="1">
      <c r="A39" s="8"/>
      <c r="B39" s="13"/>
      <c r="C39" s="278"/>
      <c r="D39" s="278"/>
      <c r="E39" s="367"/>
      <c r="F39" s="367"/>
      <c r="G39" s="289"/>
      <c r="H39" s="289"/>
      <c r="I39" s="289"/>
      <c r="J39" s="367"/>
      <c r="K39" s="367"/>
      <c r="L39" s="367"/>
      <c r="M39" s="495"/>
    </row>
    <row r="40" spans="1:13" ht="4.5" customHeight="1" hidden="1">
      <c r="A40" s="3"/>
      <c r="B40" s="3"/>
      <c r="C40" s="3"/>
      <c r="D40" s="3"/>
      <c r="M40" s="495"/>
    </row>
    <row r="41" spans="1:13" ht="4.5" customHeight="1">
      <c r="A41" s="3"/>
      <c r="B41" s="3"/>
      <c r="C41" s="3"/>
      <c r="D41" s="3"/>
      <c r="M41" s="495"/>
    </row>
    <row r="42" spans="1:13" ht="14.25" customHeight="1">
      <c r="A42" s="331" t="s">
        <v>350</v>
      </c>
      <c r="M42" s="495"/>
    </row>
    <row r="43" ht="13.5" customHeight="1">
      <c r="A43" s="211" t="s">
        <v>300</v>
      </c>
    </row>
  </sheetData>
  <mergeCells count="6">
    <mergeCell ref="M1:M42"/>
    <mergeCell ref="A3:B4"/>
    <mergeCell ref="C3:C4"/>
    <mergeCell ref="E3:I3"/>
    <mergeCell ref="D3:D4"/>
    <mergeCell ref="J3:L3"/>
  </mergeCells>
  <printOptions/>
  <pageMargins left="0.61" right="0" top="0.46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33" sqref="A33"/>
    </sheetView>
  </sheetViews>
  <sheetFormatPr defaultColWidth="9.140625" defaultRowHeight="12.75"/>
  <cols>
    <col min="1" max="1" width="37.421875" style="21" customWidth="1"/>
    <col min="2" max="3" width="9.28125" style="21" customWidth="1"/>
    <col min="4" max="11" width="9.28125" style="1" customWidth="1"/>
    <col min="12" max="12" width="6.57421875" style="21" customWidth="1"/>
    <col min="13" max="13" width="13.7109375" style="21" customWidth="1"/>
    <col min="14" max="16384" width="9.140625" style="21" customWidth="1"/>
  </cols>
  <sheetData>
    <row r="1" spans="1:12" ht="17.25" customHeight="1">
      <c r="A1" s="34" t="s">
        <v>355</v>
      </c>
      <c r="B1" s="3"/>
      <c r="C1" s="3"/>
      <c r="L1" s="530" t="s">
        <v>289</v>
      </c>
    </row>
    <row r="2" spans="1:12" ht="12.75" customHeight="1">
      <c r="A2" s="4"/>
      <c r="B2" s="3"/>
      <c r="C2" s="3"/>
      <c r="D2" s="59"/>
      <c r="G2" s="59"/>
      <c r="H2" s="59"/>
      <c r="I2" s="59" t="s">
        <v>33</v>
      </c>
      <c r="J2" s="59"/>
      <c r="K2" s="59"/>
      <c r="L2" s="530"/>
    </row>
    <row r="3" spans="1:12" ht="3.75" customHeight="1">
      <c r="A3" s="12"/>
      <c r="B3" s="3"/>
      <c r="C3" s="3"/>
      <c r="D3" s="79"/>
      <c r="E3" s="79"/>
      <c r="F3" s="79"/>
      <c r="G3" s="79"/>
      <c r="H3" s="79"/>
      <c r="I3" s="79"/>
      <c r="J3" s="79"/>
      <c r="K3" s="79"/>
      <c r="L3" s="530"/>
    </row>
    <row r="4" spans="1:12" ht="0.75" customHeight="1" hidden="1">
      <c r="A4" s="19"/>
      <c r="B4" s="12"/>
      <c r="C4" s="12"/>
      <c r="L4" s="530"/>
    </row>
    <row r="5" spans="1:12" ht="18" customHeight="1">
      <c r="A5" s="531" t="s">
        <v>37</v>
      </c>
      <c r="B5" s="512">
        <v>2005</v>
      </c>
      <c r="C5" s="512" t="s">
        <v>345</v>
      </c>
      <c r="D5" s="514" t="s">
        <v>345</v>
      </c>
      <c r="E5" s="515"/>
      <c r="F5" s="515"/>
      <c r="G5" s="515"/>
      <c r="H5" s="516"/>
      <c r="I5" s="514" t="s">
        <v>347</v>
      </c>
      <c r="J5" s="515"/>
      <c r="K5" s="516"/>
      <c r="L5" s="530"/>
    </row>
    <row r="6" spans="1:12" ht="16.5" customHeight="1">
      <c r="A6" s="532"/>
      <c r="B6" s="519"/>
      <c r="C6" s="519"/>
      <c r="D6" s="41" t="s">
        <v>205</v>
      </c>
      <c r="E6" s="41" t="s">
        <v>207</v>
      </c>
      <c r="F6" s="455" t="s">
        <v>378</v>
      </c>
      <c r="G6" s="41" t="s">
        <v>210</v>
      </c>
      <c r="H6" s="41" t="s">
        <v>253</v>
      </c>
      <c r="I6" s="41" t="s">
        <v>205</v>
      </c>
      <c r="J6" s="41" t="s">
        <v>207</v>
      </c>
      <c r="K6" s="455" t="s">
        <v>378</v>
      </c>
      <c r="L6" s="530"/>
    </row>
    <row r="7" spans="1:12" ht="12" customHeight="1">
      <c r="A7" s="130" t="s">
        <v>266</v>
      </c>
      <c r="B7" s="214">
        <f>B8+B31+'Table 11 cont''d'!B14+'Table 11 cont''d'!B31+'Table 11 cont''d'!B40</f>
        <v>93282</v>
      </c>
      <c r="C7" s="214">
        <f>SUM(F7:H7)</f>
        <v>115612</v>
      </c>
      <c r="D7" s="214">
        <f>D8+D31+'Table 11 cont''d'!D14+'Table 11 cont''d'!D31+'Table 11 cont''d'!D40</f>
        <v>23606</v>
      </c>
      <c r="E7" s="214">
        <f>E8+E31+'Table 11 cont''d'!E14+'Table 11 cont''d'!E31+'Table 11 cont''d'!E40</f>
        <v>27236</v>
      </c>
      <c r="F7" s="214">
        <f>SUM(D7:E7)</f>
        <v>50842</v>
      </c>
      <c r="G7" s="214">
        <f>G8+G31+'Table 11 cont''d'!G14+'Table 11 cont''d'!G31+'Table 11 cont''d'!G40</f>
        <v>27697</v>
      </c>
      <c r="H7" s="214">
        <f>H8+H31+'Table 11 cont''d'!H14+'Table 11 cont''d'!H31+'Table 11 cont''d'!H40</f>
        <v>37073</v>
      </c>
      <c r="I7" s="214">
        <f>I8+I31+'Table 11 cont''d'!I14+'Table 11 cont''d'!I31+'Table 11 cont''d'!I40</f>
        <v>24373</v>
      </c>
      <c r="J7" s="214">
        <v>28687</v>
      </c>
      <c r="K7" s="214">
        <f>SUM(I7:J7)</f>
        <v>53060</v>
      </c>
      <c r="L7" s="530"/>
    </row>
    <row r="8" spans="1:13" ht="11.25" customHeight="1">
      <c r="A8" s="22" t="s">
        <v>221</v>
      </c>
      <c r="B8" s="269">
        <v>30202</v>
      </c>
      <c r="C8" s="269">
        <f aca="true" t="shared" si="0" ref="C8:C42">SUM(F8:H8)</f>
        <v>41817</v>
      </c>
      <c r="D8" s="269">
        <v>7530</v>
      </c>
      <c r="E8" s="269">
        <v>9316</v>
      </c>
      <c r="F8" s="269">
        <f aca="true" t="shared" si="1" ref="F8:F42">SUM(D8:E8)</f>
        <v>16846</v>
      </c>
      <c r="G8" s="269">
        <v>8707</v>
      </c>
      <c r="H8" s="269">
        <v>16264</v>
      </c>
      <c r="I8" s="269">
        <v>6671</v>
      </c>
      <c r="J8" s="451">
        <v>8076</v>
      </c>
      <c r="K8" s="269">
        <f aca="true" t="shared" si="2" ref="K8:K42">SUM(I8:J8)</f>
        <v>14747</v>
      </c>
      <c r="L8" s="530"/>
      <c r="M8" s="84"/>
    </row>
    <row r="9" spans="1:13" ht="11.25" customHeight="1">
      <c r="A9" s="16" t="s">
        <v>88</v>
      </c>
      <c r="B9" s="270">
        <v>187</v>
      </c>
      <c r="C9" s="270">
        <f t="shared" si="0"/>
        <v>191</v>
      </c>
      <c r="D9" s="270">
        <v>50</v>
      </c>
      <c r="E9" s="270">
        <v>47</v>
      </c>
      <c r="F9" s="269">
        <f t="shared" si="1"/>
        <v>97</v>
      </c>
      <c r="G9" s="270">
        <v>38</v>
      </c>
      <c r="H9" s="270">
        <v>56</v>
      </c>
      <c r="I9" s="270">
        <v>42</v>
      </c>
      <c r="J9" s="470">
        <v>71</v>
      </c>
      <c r="K9" s="269">
        <f t="shared" si="2"/>
        <v>113</v>
      </c>
      <c r="L9" s="530"/>
      <c r="M9" s="84"/>
    </row>
    <row r="10" spans="1:13" ht="11.25" customHeight="1">
      <c r="A10" s="16" t="s">
        <v>89</v>
      </c>
      <c r="B10" s="270">
        <v>1488</v>
      </c>
      <c r="C10" s="270">
        <f t="shared" si="0"/>
        <v>1749</v>
      </c>
      <c r="D10" s="270">
        <v>467</v>
      </c>
      <c r="E10" s="270">
        <v>424</v>
      </c>
      <c r="F10" s="269">
        <f t="shared" si="1"/>
        <v>891</v>
      </c>
      <c r="G10" s="270">
        <v>414</v>
      </c>
      <c r="H10" s="270">
        <v>444</v>
      </c>
      <c r="I10" s="270">
        <v>365</v>
      </c>
      <c r="J10" s="470">
        <v>405</v>
      </c>
      <c r="K10" s="269">
        <f t="shared" si="2"/>
        <v>770</v>
      </c>
      <c r="L10" s="530"/>
      <c r="M10" s="84"/>
    </row>
    <row r="11" spans="1:12" ht="11.25" customHeight="1">
      <c r="A11" s="16" t="s">
        <v>90</v>
      </c>
      <c r="B11" s="270">
        <v>1010</v>
      </c>
      <c r="C11" s="270">
        <f t="shared" si="0"/>
        <v>240</v>
      </c>
      <c r="D11" s="270">
        <v>77</v>
      </c>
      <c r="E11" s="270">
        <v>69</v>
      </c>
      <c r="F11" s="269">
        <f t="shared" si="1"/>
        <v>146</v>
      </c>
      <c r="G11" s="270">
        <v>38</v>
      </c>
      <c r="H11" s="270">
        <v>56</v>
      </c>
      <c r="I11" s="270">
        <v>61</v>
      </c>
      <c r="J11" s="470">
        <v>59</v>
      </c>
      <c r="K11" s="269">
        <f t="shared" si="2"/>
        <v>120</v>
      </c>
      <c r="L11" s="530"/>
    </row>
    <row r="12" spans="1:12" s="3" customFormat="1" ht="11.25" customHeight="1">
      <c r="A12" s="16" t="s">
        <v>91</v>
      </c>
      <c r="B12" s="270">
        <v>4485</v>
      </c>
      <c r="C12" s="270">
        <f t="shared" si="0"/>
        <v>2785</v>
      </c>
      <c r="D12" s="270">
        <v>719</v>
      </c>
      <c r="E12" s="270">
        <v>1158</v>
      </c>
      <c r="F12" s="269">
        <f t="shared" si="1"/>
        <v>1877</v>
      </c>
      <c r="G12" s="270">
        <v>450</v>
      </c>
      <c r="H12" s="270">
        <v>458</v>
      </c>
      <c r="I12" s="270">
        <v>374</v>
      </c>
      <c r="J12" s="470">
        <v>404</v>
      </c>
      <c r="K12" s="269">
        <f t="shared" si="2"/>
        <v>778</v>
      </c>
      <c r="L12" s="530"/>
    </row>
    <row r="13" spans="1:12" ht="11.25" customHeight="1">
      <c r="A13" s="16" t="s">
        <v>92</v>
      </c>
      <c r="B13" s="270">
        <v>6958</v>
      </c>
      <c r="C13" s="270">
        <f t="shared" si="0"/>
        <v>16437</v>
      </c>
      <c r="D13" s="270">
        <v>1866</v>
      </c>
      <c r="E13" s="270">
        <v>2194</v>
      </c>
      <c r="F13" s="269">
        <f t="shared" si="1"/>
        <v>4060</v>
      </c>
      <c r="G13" s="270">
        <v>2981</v>
      </c>
      <c r="H13" s="270">
        <v>9396</v>
      </c>
      <c r="I13" s="270">
        <v>2189</v>
      </c>
      <c r="J13" s="470">
        <v>2286</v>
      </c>
      <c r="K13" s="269">
        <f t="shared" si="2"/>
        <v>4475</v>
      </c>
      <c r="L13" s="530"/>
    </row>
    <row r="14" spans="1:12" ht="11.25" customHeight="1">
      <c r="A14" s="16" t="s">
        <v>93</v>
      </c>
      <c r="B14" s="270">
        <v>3794</v>
      </c>
      <c r="C14" s="270">
        <f t="shared" si="0"/>
        <v>4614</v>
      </c>
      <c r="D14" s="270">
        <v>1140</v>
      </c>
      <c r="E14" s="270">
        <v>1389</v>
      </c>
      <c r="F14" s="269">
        <f t="shared" si="1"/>
        <v>2529</v>
      </c>
      <c r="G14" s="270">
        <v>880</v>
      </c>
      <c r="H14" s="270">
        <v>1205</v>
      </c>
      <c r="I14" s="270">
        <v>739</v>
      </c>
      <c r="J14" s="470">
        <v>731</v>
      </c>
      <c r="K14" s="269">
        <f t="shared" si="2"/>
        <v>1470</v>
      </c>
      <c r="L14" s="530"/>
    </row>
    <row r="15" spans="1:12" ht="11.25" customHeight="1">
      <c r="A15" s="16" t="s">
        <v>94</v>
      </c>
      <c r="B15" s="270">
        <v>33</v>
      </c>
      <c r="C15" s="270">
        <f t="shared" si="0"/>
        <v>35</v>
      </c>
      <c r="D15" s="270">
        <v>23</v>
      </c>
      <c r="E15" s="270">
        <v>3</v>
      </c>
      <c r="F15" s="269">
        <f t="shared" si="1"/>
        <v>26</v>
      </c>
      <c r="G15" s="270">
        <v>6</v>
      </c>
      <c r="H15" s="270">
        <v>3</v>
      </c>
      <c r="I15" s="270">
        <v>2</v>
      </c>
      <c r="J15" s="470">
        <v>4</v>
      </c>
      <c r="K15" s="269">
        <f t="shared" si="2"/>
        <v>6</v>
      </c>
      <c r="L15" s="530"/>
    </row>
    <row r="16" spans="1:12" ht="11.25" customHeight="1">
      <c r="A16" s="16" t="s">
        <v>290</v>
      </c>
      <c r="B16" s="270">
        <v>2141</v>
      </c>
      <c r="C16" s="270">
        <f t="shared" si="0"/>
        <v>4008</v>
      </c>
      <c r="D16" s="270">
        <v>766</v>
      </c>
      <c r="E16" s="270">
        <v>1202</v>
      </c>
      <c r="F16" s="269">
        <f t="shared" si="1"/>
        <v>1968</v>
      </c>
      <c r="G16" s="270">
        <v>1023</v>
      </c>
      <c r="H16" s="270">
        <v>1017</v>
      </c>
      <c r="I16" s="270">
        <v>145</v>
      </c>
      <c r="J16" s="470">
        <v>278</v>
      </c>
      <c r="K16" s="269">
        <f t="shared" si="2"/>
        <v>423</v>
      </c>
      <c r="L16" s="530"/>
    </row>
    <row r="17" spans="1:12" ht="11.25" customHeight="1">
      <c r="A17" s="16" t="s">
        <v>95</v>
      </c>
      <c r="B17" s="270">
        <v>253</v>
      </c>
      <c r="C17" s="270">
        <f t="shared" si="0"/>
        <v>296</v>
      </c>
      <c r="D17" s="270">
        <v>75</v>
      </c>
      <c r="E17" s="270">
        <v>55</v>
      </c>
      <c r="F17" s="269">
        <f t="shared" si="1"/>
        <v>130</v>
      </c>
      <c r="G17" s="270">
        <v>65</v>
      </c>
      <c r="H17" s="270">
        <v>101</v>
      </c>
      <c r="I17" s="270">
        <v>76</v>
      </c>
      <c r="J17" s="470">
        <v>89</v>
      </c>
      <c r="K17" s="269">
        <f t="shared" si="2"/>
        <v>165</v>
      </c>
      <c r="L17" s="530"/>
    </row>
    <row r="18" spans="1:12" ht="11.25" customHeight="1">
      <c r="A18" s="16" t="s">
        <v>223</v>
      </c>
      <c r="B18" s="271">
        <v>275</v>
      </c>
      <c r="C18" s="271">
        <f t="shared" si="0"/>
        <v>242</v>
      </c>
      <c r="D18" s="270">
        <v>34</v>
      </c>
      <c r="E18" s="270">
        <v>53</v>
      </c>
      <c r="F18" s="269">
        <f t="shared" si="1"/>
        <v>87</v>
      </c>
      <c r="G18" s="270">
        <v>98</v>
      </c>
      <c r="H18" s="270">
        <v>57</v>
      </c>
      <c r="I18" s="270">
        <v>25</v>
      </c>
      <c r="J18" s="470">
        <v>103</v>
      </c>
      <c r="K18" s="269">
        <f t="shared" si="2"/>
        <v>128</v>
      </c>
      <c r="L18" s="530"/>
    </row>
    <row r="19" spans="1:12" ht="11.25" customHeight="1">
      <c r="A19" s="16" t="s">
        <v>96</v>
      </c>
      <c r="B19" s="270">
        <v>2402</v>
      </c>
      <c r="C19" s="270">
        <f t="shared" si="0"/>
        <v>2952</v>
      </c>
      <c r="D19" s="270">
        <v>543</v>
      </c>
      <c r="E19" s="270">
        <v>673</v>
      </c>
      <c r="F19" s="269">
        <f t="shared" si="1"/>
        <v>1216</v>
      </c>
      <c r="G19" s="270">
        <v>784</v>
      </c>
      <c r="H19" s="270">
        <v>952</v>
      </c>
      <c r="I19" s="270">
        <v>614</v>
      </c>
      <c r="J19" s="470">
        <v>897</v>
      </c>
      <c r="K19" s="269">
        <f t="shared" si="2"/>
        <v>1511</v>
      </c>
      <c r="L19" s="530"/>
    </row>
    <row r="20" spans="1:12" ht="11.25" customHeight="1">
      <c r="A20" s="16" t="s">
        <v>97</v>
      </c>
      <c r="B20" s="270">
        <v>466</v>
      </c>
      <c r="C20" s="270">
        <f t="shared" si="0"/>
        <v>668</v>
      </c>
      <c r="D20" s="270">
        <v>124</v>
      </c>
      <c r="E20" s="270">
        <v>141</v>
      </c>
      <c r="F20" s="269">
        <f t="shared" si="1"/>
        <v>265</v>
      </c>
      <c r="G20" s="270">
        <v>147</v>
      </c>
      <c r="H20" s="270">
        <v>256</v>
      </c>
      <c r="I20" s="270">
        <v>136</v>
      </c>
      <c r="J20" s="470">
        <v>141</v>
      </c>
      <c r="K20" s="269">
        <f t="shared" si="2"/>
        <v>277</v>
      </c>
      <c r="L20" s="530"/>
    </row>
    <row r="21" spans="1:12" ht="11.25" customHeight="1">
      <c r="A21" s="16" t="s">
        <v>340</v>
      </c>
      <c r="B21" s="270">
        <v>105</v>
      </c>
      <c r="C21" s="279">
        <f t="shared" si="0"/>
        <v>0</v>
      </c>
      <c r="D21" s="279">
        <v>0</v>
      </c>
      <c r="E21" s="279">
        <v>0</v>
      </c>
      <c r="F21" s="471">
        <f t="shared" si="1"/>
        <v>0</v>
      </c>
      <c r="G21" s="279">
        <v>0</v>
      </c>
      <c r="H21" s="279">
        <v>0</v>
      </c>
      <c r="I21" s="270">
        <v>41</v>
      </c>
      <c r="J21" s="470">
        <v>26</v>
      </c>
      <c r="K21" s="269">
        <f t="shared" si="2"/>
        <v>67</v>
      </c>
      <c r="L21" s="530"/>
    </row>
    <row r="22" spans="1:12" ht="11.25" customHeight="1">
      <c r="A22" s="16" t="s">
        <v>98</v>
      </c>
      <c r="B22" s="270">
        <v>88</v>
      </c>
      <c r="C22" s="270">
        <f t="shared" si="0"/>
        <v>149</v>
      </c>
      <c r="D22" s="270">
        <v>28</v>
      </c>
      <c r="E22" s="270">
        <v>21</v>
      </c>
      <c r="F22" s="269">
        <f t="shared" si="1"/>
        <v>49</v>
      </c>
      <c r="G22" s="270">
        <v>52</v>
      </c>
      <c r="H22" s="270">
        <v>48</v>
      </c>
      <c r="I22" s="270">
        <v>49</v>
      </c>
      <c r="J22" s="470">
        <v>48</v>
      </c>
      <c r="K22" s="269">
        <f t="shared" si="2"/>
        <v>97</v>
      </c>
      <c r="L22" s="530"/>
    </row>
    <row r="23" spans="1:12" ht="11.25" customHeight="1">
      <c r="A23" s="16" t="s">
        <v>110</v>
      </c>
      <c r="B23" s="270">
        <v>16</v>
      </c>
      <c r="C23" s="270">
        <f t="shared" si="0"/>
        <v>36</v>
      </c>
      <c r="D23" s="270">
        <v>20</v>
      </c>
      <c r="E23" s="270">
        <v>3</v>
      </c>
      <c r="F23" s="269">
        <f t="shared" si="1"/>
        <v>23</v>
      </c>
      <c r="G23" s="270">
        <v>9</v>
      </c>
      <c r="H23" s="270">
        <v>4</v>
      </c>
      <c r="I23" s="270">
        <v>1</v>
      </c>
      <c r="J23" s="470">
        <v>2</v>
      </c>
      <c r="K23" s="269">
        <f t="shared" si="2"/>
        <v>3</v>
      </c>
      <c r="L23" s="530"/>
    </row>
    <row r="24" spans="1:12" ht="11.25" customHeight="1">
      <c r="A24" s="16" t="s">
        <v>100</v>
      </c>
      <c r="B24" s="270">
        <v>2091</v>
      </c>
      <c r="C24" s="270">
        <f t="shared" si="0"/>
        <v>2343</v>
      </c>
      <c r="D24" s="270">
        <v>448</v>
      </c>
      <c r="E24" s="270">
        <v>625</v>
      </c>
      <c r="F24" s="269">
        <f t="shared" si="1"/>
        <v>1073</v>
      </c>
      <c r="G24" s="270">
        <v>571</v>
      </c>
      <c r="H24" s="270">
        <v>699</v>
      </c>
      <c r="I24" s="270">
        <v>542</v>
      </c>
      <c r="J24" s="470">
        <v>759</v>
      </c>
      <c r="K24" s="269">
        <f t="shared" si="2"/>
        <v>1301</v>
      </c>
      <c r="L24" s="530"/>
    </row>
    <row r="25" spans="1:12" ht="11.25" customHeight="1">
      <c r="A25" s="16" t="s">
        <v>101</v>
      </c>
      <c r="B25" s="270">
        <v>220</v>
      </c>
      <c r="C25" s="270">
        <f t="shared" si="0"/>
        <v>199</v>
      </c>
      <c r="D25" s="270">
        <v>35</v>
      </c>
      <c r="E25" s="270">
        <v>64</v>
      </c>
      <c r="F25" s="269">
        <f t="shared" si="1"/>
        <v>99</v>
      </c>
      <c r="G25" s="270">
        <v>34</v>
      </c>
      <c r="H25" s="270">
        <v>66</v>
      </c>
      <c r="I25" s="270">
        <v>85</v>
      </c>
      <c r="J25" s="470">
        <v>104</v>
      </c>
      <c r="K25" s="269">
        <f t="shared" si="2"/>
        <v>189</v>
      </c>
      <c r="L25" s="530"/>
    </row>
    <row r="26" spans="1:12" ht="11.25" customHeight="1">
      <c r="A26" s="16" t="s">
        <v>224</v>
      </c>
      <c r="B26" s="271">
        <v>1121</v>
      </c>
      <c r="C26" s="271">
        <f t="shared" si="0"/>
        <v>1296</v>
      </c>
      <c r="D26" s="270">
        <v>312</v>
      </c>
      <c r="E26" s="270">
        <v>337</v>
      </c>
      <c r="F26" s="269">
        <f t="shared" si="1"/>
        <v>649</v>
      </c>
      <c r="G26" s="270">
        <v>304</v>
      </c>
      <c r="H26" s="270">
        <v>343</v>
      </c>
      <c r="I26" s="270">
        <v>265</v>
      </c>
      <c r="J26" s="470">
        <v>374</v>
      </c>
      <c r="K26" s="269">
        <f t="shared" si="2"/>
        <v>639</v>
      </c>
      <c r="L26" s="530"/>
    </row>
    <row r="27" spans="1:12" ht="11.25" customHeight="1">
      <c r="A27" s="16" t="s">
        <v>225</v>
      </c>
      <c r="B27" s="271">
        <v>192</v>
      </c>
      <c r="C27" s="271">
        <f t="shared" si="0"/>
        <v>282</v>
      </c>
      <c r="D27" s="270">
        <v>46</v>
      </c>
      <c r="E27" s="270">
        <v>54</v>
      </c>
      <c r="F27" s="269">
        <f t="shared" si="1"/>
        <v>100</v>
      </c>
      <c r="G27" s="270">
        <v>88</v>
      </c>
      <c r="H27" s="270">
        <v>94</v>
      </c>
      <c r="I27" s="270">
        <v>81</v>
      </c>
      <c r="J27" s="470">
        <v>112</v>
      </c>
      <c r="K27" s="269">
        <f t="shared" si="2"/>
        <v>193</v>
      </c>
      <c r="L27" s="530"/>
    </row>
    <row r="28" spans="1:12" ht="11.25" customHeight="1">
      <c r="A28" s="16" t="s">
        <v>114</v>
      </c>
      <c r="B28" s="270">
        <v>9</v>
      </c>
      <c r="C28" s="270">
        <f t="shared" si="0"/>
        <v>22</v>
      </c>
      <c r="D28" s="270">
        <v>1</v>
      </c>
      <c r="E28" s="270">
        <v>17</v>
      </c>
      <c r="F28" s="269">
        <f t="shared" si="1"/>
        <v>18</v>
      </c>
      <c r="G28" s="270">
        <v>2</v>
      </c>
      <c r="H28" s="270">
        <v>2</v>
      </c>
      <c r="I28" s="270">
        <v>1</v>
      </c>
      <c r="J28" s="470">
        <v>1</v>
      </c>
      <c r="K28" s="269">
        <f t="shared" si="2"/>
        <v>2</v>
      </c>
      <c r="L28" s="530"/>
    </row>
    <row r="29" spans="1:12" ht="11.25" customHeight="1">
      <c r="A29" s="16" t="s">
        <v>102</v>
      </c>
      <c r="B29" s="270">
        <v>2589</v>
      </c>
      <c r="C29" s="270">
        <f t="shared" si="0"/>
        <v>2894</v>
      </c>
      <c r="D29" s="270">
        <v>663</v>
      </c>
      <c r="E29" s="270">
        <v>683</v>
      </c>
      <c r="F29" s="269">
        <f t="shared" si="1"/>
        <v>1346</v>
      </c>
      <c r="G29" s="270">
        <v>639</v>
      </c>
      <c r="H29" s="270">
        <v>909</v>
      </c>
      <c r="I29" s="270">
        <v>759</v>
      </c>
      <c r="J29" s="470">
        <v>1071</v>
      </c>
      <c r="K29" s="269">
        <f t="shared" si="2"/>
        <v>1830</v>
      </c>
      <c r="L29" s="530"/>
    </row>
    <row r="30" spans="1:12" ht="11.25" customHeight="1">
      <c r="A30" s="16" t="s">
        <v>118</v>
      </c>
      <c r="B30" s="270">
        <f>B8-SUM(B9:B29)</f>
        <v>279</v>
      </c>
      <c r="C30" s="270">
        <f t="shared" si="0"/>
        <v>379</v>
      </c>
      <c r="D30" s="270">
        <f>D8-SUM(D9:D29)</f>
        <v>93</v>
      </c>
      <c r="E30" s="270">
        <f>E8-SUM(E9:E29)</f>
        <v>104</v>
      </c>
      <c r="F30" s="269">
        <f t="shared" si="1"/>
        <v>197</v>
      </c>
      <c r="G30" s="270">
        <f>G8-SUM(G9:G29)</f>
        <v>84</v>
      </c>
      <c r="H30" s="270">
        <f>H8-SUM(H9:H29)</f>
        <v>98</v>
      </c>
      <c r="I30" s="270">
        <f>I8-SUM(I9:I29)</f>
        <v>79</v>
      </c>
      <c r="J30" s="270">
        <f>J8-SUM(J9:J29)</f>
        <v>111</v>
      </c>
      <c r="K30" s="269">
        <f t="shared" si="2"/>
        <v>190</v>
      </c>
      <c r="L30" s="530"/>
    </row>
    <row r="31" spans="1:12" ht="12.75" customHeight="1">
      <c r="A31" s="22" t="s">
        <v>217</v>
      </c>
      <c r="B31" s="269">
        <v>44326</v>
      </c>
      <c r="C31" s="269">
        <f t="shared" si="0"/>
        <v>52745</v>
      </c>
      <c r="D31" s="335">
        <v>11740</v>
      </c>
      <c r="E31" s="335">
        <v>12421</v>
      </c>
      <c r="F31" s="269">
        <f t="shared" si="1"/>
        <v>24161</v>
      </c>
      <c r="G31" s="335">
        <v>13611</v>
      </c>
      <c r="H31" s="335">
        <v>14973</v>
      </c>
      <c r="I31" s="335">
        <v>12867</v>
      </c>
      <c r="J31" s="454">
        <v>15041</v>
      </c>
      <c r="K31" s="269">
        <f t="shared" si="2"/>
        <v>27908</v>
      </c>
      <c r="L31" s="530"/>
    </row>
    <row r="32" spans="1:12" ht="11.25" customHeight="1">
      <c r="A32" s="16" t="s">
        <v>226</v>
      </c>
      <c r="B32" s="271">
        <v>5086</v>
      </c>
      <c r="C32" s="271">
        <f t="shared" si="0"/>
        <v>1349</v>
      </c>
      <c r="D32" s="270">
        <v>878</v>
      </c>
      <c r="E32" s="270">
        <v>332</v>
      </c>
      <c r="F32" s="269">
        <f t="shared" si="1"/>
        <v>1210</v>
      </c>
      <c r="G32" s="270">
        <v>137</v>
      </c>
      <c r="H32" s="270">
        <v>2</v>
      </c>
      <c r="I32" s="270">
        <v>1</v>
      </c>
      <c r="J32" s="470">
        <v>1</v>
      </c>
      <c r="K32" s="269">
        <f t="shared" si="2"/>
        <v>2</v>
      </c>
      <c r="L32" s="530"/>
    </row>
    <row r="33" spans="1:12" ht="11.25" customHeight="1">
      <c r="A33" s="16" t="s">
        <v>227</v>
      </c>
      <c r="B33" s="271">
        <v>9166</v>
      </c>
      <c r="C33" s="271">
        <f t="shared" si="0"/>
        <v>9986</v>
      </c>
      <c r="D33" s="270">
        <v>1793</v>
      </c>
      <c r="E33" s="270">
        <v>2326</v>
      </c>
      <c r="F33" s="269">
        <f t="shared" si="1"/>
        <v>4119</v>
      </c>
      <c r="G33" s="270">
        <v>2624</v>
      </c>
      <c r="H33" s="270">
        <v>3243</v>
      </c>
      <c r="I33" s="270">
        <v>2359</v>
      </c>
      <c r="J33" s="470">
        <v>3191</v>
      </c>
      <c r="K33" s="269">
        <f t="shared" si="2"/>
        <v>5550</v>
      </c>
      <c r="L33" s="530"/>
    </row>
    <row r="34" spans="1:12" ht="13.5" customHeight="1">
      <c r="A34" s="16" t="s">
        <v>354</v>
      </c>
      <c r="B34" s="270">
        <v>652</v>
      </c>
      <c r="C34" s="270">
        <f t="shared" si="0"/>
        <v>596</v>
      </c>
      <c r="D34" s="270">
        <v>138</v>
      </c>
      <c r="E34" s="270">
        <v>162</v>
      </c>
      <c r="F34" s="269">
        <f t="shared" si="1"/>
        <v>300</v>
      </c>
      <c r="G34" s="270">
        <v>142</v>
      </c>
      <c r="H34" s="270">
        <v>154</v>
      </c>
      <c r="I34" s="270">
        <v>114</v>
      </c>
      <c r="J34" s="470">
        <v>168</v>
      </c>
      <c r="K34" s="269">
        <f t="shared" si="2"/>
        <v>282</v>
      </c>
      <c r="L34" s="530"/>
    </row>
    <row r="35" spans="1:12" ht="11.25" customHeight="1">
      <c r="A35" s="16" t="s">
        <v>105</v>
      </c>
      <c r="B35" s="270">
        <v>6461</v>
      </c>
      <c r="C35" s="270">
        <f t="shared" si="0"/>
        <v>15694</v>
      </c>
      <c r="D35" s="270">
        <v>2330</v>
      </c>
      <c r="E35" s="270">
        <v>2308</v>
      </c>
      <c r="F35" s="269">
        <f t="shared" si="1"/>
        <v>4638</v>
      </c>
      <c r="G35" s="270">
        <v>4684</v>
      </c>
      <c r="H35" s="270">
        <v>6372</v>
      </c>
      <c r="I35" s="270">
        <v>5718</v>
      </c>
      <c r="J35" s="470">
        <v>6542</v>
      </c>
      <c r="K35" s="269">
        <f t="shared" si="2"/>
        <v>12260</v>
      </c>
      <c r="L35" s="530"/>
    </row>
    <row r="36" spans="1:12" ht="11.25" customHeight="1">
      <c r="A36" s="16" t="s">
        <v>228</v>
      </c>
      <c r="B36" s="271">
        <v>2112</v>
      </c>
      <c r="C36" s="271">
        <f t="shared" si="0"/>
        <v>2345</v>
      </c>
      <c r="D36" s="270">
        <v>558</v>
      </c>
      <c r="E36" s="270">
        <v>630</v>
      </c>
      <c r="F36" s="269">
        <f t="shared" si="1"/>
        <v>1188</v>
      </c>
      <c r="G36" s="270">
        <v>528</v>
      </c>
      <c r="H36" s="270">
        <v>629</v>
      </c>
      <c r="I36" s="270">
        <v>556</v>
      </c>
      <c r="J36" s="470">
        <v>759</v>
      </c>
      <c r="K36" s="269">
        <f t="shared" si="2"/>
        <v>1315</v>
      </c>
      <c r="L36" s="530"/>
    </row>
    <row r="37" spans="1:12" ht="11.25" customHeight="1">
      <c r="A37" s="16" t="s">
        <v>297</v>
      </c>
      <c r="B37" s="271">
        <v>59</v>
      </c>
      <c r="C37" s="271">
        <f t="shared" si="0"/>
        <v>76</v>
      </c>
      <c r="D37" s="270">
        <v>10</v>
      </c>
      <c r="E37" s="270">
        <v>29</v>
      </c>
      <c r="F37" s="269">
        <f t="shared" si="1"/>
        <v>39</v>
      </c>
      <c r="G37" s="270">
        <v>20</v>
      </c>
      <c r="H37" s="270">
        <v>17</v>
      </c>
      <c r="I37" s="270">
        <v>6</v>
      </c>
      <c r="J37" s="470">
        <v>18</v>
      </c>
      <c r="K37" s="269">
        <f t="shared" si="2"/>
        <v>24</v>
      </c>
      <c r="L37" s="530"/>
    </row>
    <row r="38" spans="1:12" ht="11.25" customHeight="1">
      <c r="A38" s="16" t="s">
        <v>229</v>
      </c>
      <c r="B38" s="271">
        <v>3333</v>
      </c>
      <c r="C38" s="271">
        <f t="shared" si="0"/>
        <v>3254</v>
      </c>
      <c r="D38" s="270">
        <v>677</v>
      </c>
      <c r="E38" s="270">
        <v>951</v>
      </c>
      <c r="F38" s="269">
        <f t="shared" si="1"/>
        <v>1628</v>
      </c>
      <c r="G38" s="270">
        <v>756</v>
      </c>
      <c r="H38" s="270">
        <v>870</v>
      </c>
      <c r="I38" s="270">
        <v>905</v>
      </c>
      <c r="J38" s="470">
        <v>924</v>
      </c>
      <c r="K38" s="269">
        <f t="shared" si="2"/>
        <v>1829</v>
      </c>
      <c r="L38" s="530"/>
    </row>
    <row r="39" spans="1:12" ht="11.25" customHeight="1">
      <c r="A39" s="16" t="s">
        <v>230</v>
      </c>
      <c r="B39" s="271">
        <v>96</v>
      </c>
      <c r="C39" s="271">
        <f t="shared" si="0"/>
        <v>94</v>
      </c>
      <c r="D39" s="279">
        <v>0</v>
      </c>
      <c r="E39" s="270">
        <v>1</v>
      </c>
      <c r="F39" s="269">
        <f t="shared" si="1"/>
        <v>1</v>
      </c>
      <c r="G39" s="270">
        <v>92</v>
      </c>
      <c r="H39" s="270">
        <v>1</v>
      </c>
      <c r="I39" s="279">
        <v>0</v>
      </c>
      <c r="J39" s="470">
        <v>4</v>
      </c>
      <c r="K39" s="485">
        <f t="shared" si="2"/>
        <v>4</v>
      </c>
      <c r="L39" s="530"/>
    </row>
    <row r="40" spans="1:12" ht="11.25" customHeight="1">
      <c r="A40" s="16" t="s">
        <v>231</v>
      </c>
      <c r="B40" s="271">
        <v>906</v>
      </c>
      <c r="C40" s="271">
        <f t="shared" si="0"/>
        <v>1082</v>
      </c>
      <c r="D40" s="270">
        <v>220</v>
      </c>
      <c r="E40" s="270">
        <v>292</v>
      </c>
      <c r="F40" s="269">
        <f t="shared" si="1"/>
        <v>512</v>
      </c>
      <c r="G40" s="270">
        <v>261</v>
      </c>
      <c r="H40" s="270">
        <v>309</v>
      </c>
      <c r="I40" s="270">
        <v>424</v>
      </c>
      <c r="J40" s="470">
        <v>409</v>
      </c>
      <c r="K40" s="269">
        <f t="shared" si="2"/>
        <v>833</v>
      </c>
      <c r="L40" s="530"/>
    </row>
    <row r="41" spans="1:12" ht="11.25" customHeight="1">
      <c r="A41" s="16" t="s">
        <v>107</v>
      </c>
      <c r="B41" s="271">
        <v>2670</v>
      </c>
      <c r="C41" s="271">
        <f t="shared" si="0"/>
        <v>2979</v>
      </c>
      <c r="D41" s="270">
        <v>574</v>
      </c>
      <c r="E41" s="270">
        <v>712</v>
      </c>
      <c r="F41" s="269">
        <f t="shared" si="1"/>
        <v>1286</v>
      </c>
      <c r="G41" s="270">
        <v>878</v>
      </c>
      <c r="H41" s="270">
        <v>815</v>
      </c>
      <c r="I41" s="270">
        <v>776</v>
      </c>
      <c r="J41" s="470">
        <v>686</v>
      </c>
      <c r="K41" s="269">
        <f t="shared" si="2"/>
        <v>1462</v>
      </c>
      <c r="L41" s="530"/>
    </row>
    <row r="42" spans="1:12" ht="11.25" customHeight="1">
      <c r="A42" s="17" t="s">
        <v>109</v>
      </c>
      <c r="B42" s="280">
        <v>1011</v>
      </c>
      <c r="C42" s="280">
        <f t="shared" si="0"/>
        <v>1239</v>
      </c>
      <c r="D42" s="280">
        <v>298</v>
      </c>
      <c r="E42" s="280">
        <v>257</v>
      </c>
      <c r="F42" s="393">
        <f t="shared" si="1"/>
        <v>555</v>
      </c>
      <c r="G42" s="280">
        <v>316</v>
      </c>
      <c r="H42" s="280">
        <v>368</v>
      </c>
      <c r="I42" s="280">
        <v>287</v>
      </c>
      <c r="J42" s="280">
        <v>318</v>
      </c>
      <c r="K42" s="393">
        <f t="shared" si="2"/>
        <v>605</v>
      </c>
      <c r="L42" s="530"/>
    </row>
    <row r="43" spans="1:11" ht="16.5" customHeight="1">
      <c r="A43" s="331" t="s">
        <v>374</v>
      </c>
      <c r="B43" s="153"/>
      <c r="C43" s="153"/>
      <c r="D43" s="21"/>
      <c r="E43" s="21"/>
      <c r="F43" s="21"/>
      <c r="G43" s="21"/>
      <c r="H43" s="21"/>
      <c r="I43" s="21"/>
      <c r="J43" s="21"/>
      <c r="K43" s="21"/>
    </row>
    <row r="44" spans="1:11" ht="15.75">
      <c r="A44" s="58" t="s">
        <v>375</v>
      </c>
      <c r="D44" s="21"/>
      <c r="E44" s="21"/>
      <c r="F44" s="21"/>
      <c r="G44" s="21"/>
      <c r="H44" s="21"/>
      <c r="I44" s="21"/>
      <c r="J44" s="21"/>
      <c r="K44" s="21"/>
    </row>
    <row r="45" spans="4:11" ht="12.75">
      <c r="D45" s="21"/>
      <c r="E45" s="21"/>
      <c r="F45" s="21"/>
      <c r="G45" s="21"/>
      <c r="H45" s="21"/>
      <c r="I45" s="21"/>
      <c r="J45" s="21"/>
      <c r="K45" s="21"/>
    </row>
    <row r="46" spans="4:11" ht="12.75">
      <c r="D46" s="21"/>
      <c r="E46" s="21"/>
      <c r="F46" s="21"/>
      <c r="G46" s="21"/>
      <c r="H46" s="21"/>
      <c r="I46" s="21"/>
      <c r="J46" s="21"/>
      <c r="K46" s="21"/>
    </row>
    <row r="47" spans="4:11" ht="12.75">
      <c r="D47" s="21"/>
      <c r="E47" s="21"/>
      <c r="F47" s="21"/>
      <c r="G47" s="21"/>
      <c r="H47" s="21"/>
      <c r="I47" s="21"/>
      <c r="J47" s="21"/>
      <c r="K47" s="21"/>
    </row>
  </sheetData>
  <mergeCells count="6">
    <mergeCell ref="L1:L42"/>
    <mergeCell ref="A5:A6"/>
    <mergeCell ref="B5:B6"/>
    <mergeCell ref="D5:H5"/>
    <mergeCell ref="C5:C6"/>
    <mergeCell ref="I5:K5"/>
  </mergeCells>
  <printOptions horizontalCentered="1"/>
  <pageMargins left="0.4" right="0.47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C1">
      <selection activeCell="L1" sqref="L1:L16384"/>
    </sheetView>
  </sheetViews>
  <sheetFormatPr defaultColWidth="9.140625" defaultRowHeight="12.75"/>
  <cols>
    <col min="1" max="1" width="41.28125" style="21" customWidth="1"/>
    <col min="2" max="2" width="8.8515625" style="21" customWidth="1"/>
    <col min="3" max="3" width="9.140625" style="21" customWidth="1"/>
    <col min="4" max="5" width="9.00390625" style="1" customWidth="1"/>
    <col min="6" max="6" width="8.7109375" style="1" customWidth="1"/>
    <col min="7" max="7" width="9.00390625" style="1" customWidth="1"/>
    <col min="8" max="8" width="8.8515625" style="1" customWidth="1"/>
    <col min="9" max="9" width="9.00390625" style="1" customWidth="1"/>
    <col min="10" max="10" width="8.8515625" style="1" customWidth="1"/>
    <col min="11" max="11" width="8.7109375" style="1" customWidth="1"/>
    <col min="12" max="12" width="3.8515625" style="21" customWidth="1"/>
    <col min="13" max="13" width="0.13671875" style="21" customWidth="1"/>
    <col min="14" max="16384" width="9.140625" style="21" customWidth="1"/>
  </cols>
  <sheetData>
    <row r="1" spans="1:12" ht="18.75" customHeight="1">
      <c r="A1" s="34" t="s">
        <v>337</v>
      </c>
      <c r="B1" s="3"/>
      <c r="C1" s="3"/>
      <c r="D1" s="79"/>
      <c r="E1" s="79"/>
      <c r="F1" s="79"/>
      <c r="G1" s="79"/>
      <c r="H1" s="79"/>
      <c r="I1" s="79"/>
      <c r="J1" s="79"/>
      <c r="K1" s="79"/>
      <c r="L1" s="533" t="s">
        <v>250</v>
      </c>
    </row>
    <row r="2" spans="1:12" ht="13.5" customHeight="1">
      <c r="A2" s="4"/>
      <c r="B2" s="3"/>
      <c r="C2" s="3"/>
      <c r="D2" s="59"/>
      <c r="E2" s="59"/>
      <c r="F2" s="59"/>
      <c r="G2" s="59"/>
      <c r="H2" s="59"/>
      <c r="I2" s="59" t="s">
        <v>33</v>
      </c>
      <c r="J2" s="59"/>
      <c r="K2" s="59"/>
      <c r="L2" s="533"/>
    </row>
    <row r="3" spans="1:12" ht="0" customHeight="1" hidden="1">
      <c r="A3" s="12"/>
      <c r="B3" s="3"/>
      <c r="C3" s="3"/>
      <c r="D3" s="174"/>
      <c r="E3" s="174"/>
      <c r="F3" s="174"/>
      <c r="G3" s="174"/>
      <c r="H3" s="174"/>
      <c r="I3" s="174"/>
      <c r="J3" s="174"/>
      <c r="K3" s="174"/>
      <c r="L3" s="533"/>
    </row>
    <row r="4" spans="1:12" ht="14.25" customHeight="1">
      <c r="A4" s="531" t="s">
        <v>37</v>
      </c>
      <c r="B4" s="512">
        <v>2005</v>
      </c>
      <c r="C4" s="512" t="s">
        <v>345</v>
      </c>
      <c r="D4" s="514" t="s">
        <v>345</v>
      </c>
      <c r="E4" s="515"/>
      <c r="F4" s="515"/>
      <c r="G4" s="515"/>
      <c r="H4" s="516"/>
      <c r="I4" s="514" t="s">
        <v>347</v>
      </c>
      <c r="J4" s="515"/>
      <c r="K4" s="516"/>
      <c r="L4" s="533"/>
    </row>
    <row r="5" spans="1:12" ht="14.25" customHeight="1">
      <c r="A5" s="532"/>
      <c r="B5" s="519"/>
      <c r="C5" s="519"/>
      <c r="D5" s="41" t="s">
        <v>205</v>
      </c>
      <c r="E5" s="234" t="s">
        <v>207</v>
      </c>
      <c r="F5" s="455" t="s">
        <v>378</v>
      </c>
      <c r="G5" s="41" t="s">
        <v>210</v>
      </c>
      <c r="H5" s="41" t="s">
        <v>253</v>
      </c>
      <c r="I5" s="41" t="s">
        <v>205</v>
      </c>
      <c r="J5" s="41" t="s">
        <v>207</v>
      </c>
      <c r="K5" s="455" t="s">
        <v>378</v>
      </c>
      <c r="L5" s="533"/>
    </row>
    <row r="6" spans="1:12" ht="9.75" customHeight="1">
      <c r="A6" s="85" t="s">
        <v>222</v>
      </c>
      <c r="B6" s="86"/>
      <c r="C6" s="86"/>
      <c r="D6" s="207"/>
      <c r="E6" s="207"/>
      <c r="F6" s="175"/>
      <c r="G6" s="175"/>
      <c r="H6" s="175"/>
      <c r="I6" s="207"/>
      <c r="J6" s="207"/>
      <c r="K6" s="175"/>
      <c r="L6" s="533"/>
    </row>
    <row r="7" spans="1:12" ht="12" customHeight="1">
      <c r="A7" s="16" t="s">
        <v>232</v>
      </c>
      <c r="B7" s="270">
        <v>580</v>
      </c>
      <c r="C7" s="270">
        <f>SUM(F7:H7)</f>
        <v>774</v>
      </c>
      <c r="D7" s="270">
        <v>184</v>
      </c>
      <c r="E7" s="270">
        <v>124</v>
      </c>
      <c r="F7" s="269">
        <f>SUM(D7:E7)</f>
        <v>308</v>
      </c>
      <c r="G7" s="270">
        <v>212</v>
      </c>
      <c r="H7" s="270">
        <v>254</v>
      </c>
      <c r="I7" s="270">
        <v>68</v>
      </c>
      <c r="J7" s="270">
        <v>34</v>
      </c>
      <c r="K7" s="326">
        <f>SUM(I7:J7)</f>
        <v>102</v>
      </c>
      <c r="L7" s="533"/>
    </row>
    <row r="8" spans="1:12" ht="12" customHeight="1">
      <c r="A8" s="16" t="s">
        <v>233</v>
      </c>
      <c r="B8" s="270">
        <v>3409</v>
      </c>
      <c r="C8" s="270">
        <f aca="true" t="shared" si="0" ref="C8:C43">SUM(F8:H8)</f>
        <v>3996</v>
      </c>
      <c r="D8" s="270">
        <v>1194</v>
      </c>
      <c r="E8" s="270">
        <v>2099</v>
      </c>
      <c r="F8" s="269">
        <f aca="true" t="shared" si="1" ref="F8:F43">SUM(D8:E8)</f>
        <v>3293</v>
      </c>
      <c r="G8" s="270">
        <v>661</v>
      </c>
      <c r="H8" s="270">
        <v>42</v>
      </c>
      <c r="I8" s="270">
        <v>288</v>
      </c>
      <c r="J8" s="270">
        <v>168</v>
      </c>
      <c r="K8" s="326">
        <f aca="true" t="shared" si="2" ref="K8:K43">SUM(I8:J8)</f>
        <v>456</v>
      </c>
      <c r="L8" s="533"/>
    </row>
    <row r="9" spans="1:12" ht="12" customHeight="1">
      <c r="A9" s="16" t="s">
        <v>111</v>
      </c>
      <c r="B9" s="270">
        <v>1586</v>
      </c>
      <c r="C9" s="270">
        <f t="shared" si="0"/>
        <v>1103</v>
      </c>
      <c r="D9" s="270">
        <v>244</v>
      </c>
      <c r="E9" s="270">
        <v>252</v>
      </c>
      <c r="F9" s="269">
        <f t="shared" si="1"/>
        <v>496</v>
      </c>
      <c r="G9" s="270">
        <v>238</v>
      </c>
      <c r="H9" s="270">
        <v>369</v>
      </c>
      <c r="I9" s="270">
        <v>254</v>
      </c>
      <c r="J9" s="270">
        <v>386</v>
      </c>
      <c r="K9" s="326">
        <f t="shared" si="2"/>
        <v>640</v>
      </c>
      <c r="L9" s="533"/>
    </row>
    <row r="10" spans="1:12" ht="12" customHeight="1">
      <c r="A10" s="16" t="s">
        <v>112</v>
      </c>
      <c r="B10" s="270">
        <v>88</v>
      </c>
      <c r="C10" s="270">
        <f t="shared" si="0"/>
        <v>78</v>
      </c>
      <c r="D10" s="270">
        <v>23</v>
      </c>
      <c r="E10" s="270">
        <v>18</v>
      </c>
      <c r="F10" s="269">
        <f t="shared" si="1"/>
        <v>41</v>
      </c>
      <c r="G10" s="270">
        <v>17</v>
      </c>
      <c r="H10" s="270">
        <v>20</v>
      </c>
      <c r="I10" s="270">
        <v>19</v>
      </c>
      <c r="J10" s="270">
        <v>17</v>
      </c>
      <c r="K10" s="326">
        <f t="shared" si="2"/>
        <v>36</v>
      </c>
      <c r="L10" s="533"/>
    </row>
    <row r="11" spans="1:12" ht="12" customHeight="1">
      <c r="A11" s="16" t="s">
        <v>234</v>
      </c>
      <c r="B11" s="270">
        <v>1532</v>
      </c>
      <c r="C11" s="270">
        <f t="shared" si="0"/>
        <v>1677</v>
      </c>
      <c r="D11" s="270">
        <v>357</v>
      </c>
      <c r="E11" s="270">
        <v>349</v>
      </c>
      <c r="F11" s="269">
        <f t="shared" si="1"/>
        <v>706</v>
      </c>
      <c r="G11" s="270">
        <v>435</v>
      </c>
      <c r="H11" s="270">
        <v>536</v>
      </c>
      <c r="I11" s="270">
        <v>471</v>
      </c>
      <c r="J11" s="270">
        <v>461</v>
      </c>
      <c r="K11" s="326">
        <f t="shared" si="2"/>
        <v>932</v>
      </c>
      <c r="L11" s="533"/>
    </row>
    <row r="12" spans="1:12" ht="9.75" customHeight="1">
      <c r="A12" s="16" t="s">
        <v>235</v>
      </c>
      <c r="B12" s="270">
        <v>3588</v>
      </c>
      <c r="C12" s="270">
        <f t="shared" si="0"/>
        <v>3310</v>
      </c>
      <c r="D12" s="270">
        <v>1469</v>
      </c>
      <c r="E12" s="270">
        <v>1001</v>
      </c>
      <c r="F12" s="269">
        <f t="shared" si="1"/>
        <v>2470</v>
      </c>
      <c r="G12" s="270">
        <v>732</v>
      </c>
      <c r="H12" s="270">
        <v>108</v>
      </c>
      <c r="I12" s="270">
        <v>79</v>
      </c>
      <c r="J12" s="270">
        <v>382</v>
      </c>
      <c r="K12" s="326">
        <f t="shared" si="2"/>
        <v>461</v>
      </c>
      <c r="L12" s="533"/>
    </row>
    <row r="13" spans="1:12" ht="12" customHeight="1">
      <c r="A13" s="16" t="s">
        <v>118</v>
      </c>
      <c r="B13" s="272">
        <f>'Table 11'!B31-SUM('Table 11'!B32:B42)-SUM(B7:B12)</f>
        <v>1991</v>
      </c>
      <c r="C13" s="272">
        <f t="shared" si="0"/>
        <v>3113</v>
      </c>
      <c r="D13" s="270">
        <f>'Table 11'!D31-SUM('Table 11'!D32:D42)-SUM(D7:D12)</f>
        <v>793</v>
      </c>
      <c r="E13" s="270">
        <f>'Table 11'!E31-SUM('Table 11'!E32:E42)-SUM(E7:E12)</f>
        <v>578</v>
      </c>
      <c r="F13" s="269">
        <f t="shared" si="1"/>
        <v>1371</v>
      </c>
      <c r="G13" s="270">
        <f>'Table 11'!G31-SUM('Table 11'!G32:G42)-SUM(G7:G12)</f>
        <v>878</v>
      </c>
      <c r="H13" s="270">
        <f>'Table 11'!H31-SUM('Table 11'!H32:H42)-SUM(H7:H12)</f>
        <v>864</v>
      </c>
      <c r="I13" s="270">
        <f>'Table 11'!I31-SUM('Table 11'!I32:I42)-SUM(I7:I12)</f>
        <v>542</v>
      </c>
      <c r="J13" s="270">
        <f>'Table 11'!J31-SUM('Table 11'!J32:J42)-SUM(J7:J12)</f>
        <v>573</v>
      </c>
      <c r="K13" s="326">
        <f t="shared" si="2"/>
        <v>1115</v>
      </c>
      <c r="L13" s="533"/>
    </row>
    <row r="14" spans="1:12" ht="11.25" customHeight="1">
      <c r="A14" s="22" t="s">
        <v>218</v>
      </c>
      <c r="B14" s="269">
        <v>11355</v>
      </c>
      <c r="C14" s="269">
        <f t="shared" si="0"/>
        <v>12938</v>
      </c>
      <c r="D14" s="335">
        <v>2856</v>
      </c>
      <c r="E14" s="335">
        <v>3238</v>
      </c>
      <c r="F14" s="269">
        <f t="shared" si="1"/>
        <v>6094</v>
      </c>
      <c r="G14" s="335">
        <v>3297</v>
      </c>
      <c r="H14" s="335">
        <v>3547</v>
      </c>
      <c r="I14" s="335">
        <v>3076</v>
      </c>
      <c r="J14" s="335">
        <v>3378</v>
      </c>
      <c r="K14" s="326">
        <f t="shared" si="2"/>
        <v>6454</v>
      </c>
      <c r="L14" s="533"/>
    </row>
    <row r="15" spans="1:12" ht="12" customHeight="1">
      <c r="A15" s="16" t="s">
        <v>236</v>
      </c>
      <c r="B15" s="271">
        <v>11</v>
      </c>
      <c r="C15" s="271">
        <f t="shared" si="0"/>
        <v>26</v>
      </c>
      <c r="D15" s="281">
        <v>0</v>
      </c>
      <c r="E15" s="270">
        <v>17</v>
      </c>
      <c r="F15" s="269">
        <f t="shared" si="1"/>
        <v>17</v>
      </c>
      <c r="G15" s="270">
        <v>9</v>
      </c>
      <c r="H15" s="281">
        <v>0</v>
      </c>
      <c r="I15" s="281">
        <v>0</v>
      </c>
      <c r="J15" s="270">
        <v>8</v>
      </c>
      <c r="K15" s="326">
        <f t="shared" si="2"/>
        <v>8</v>
      </c>
      <c r="L15" s="533"/>
    </row>
    <row r="16" spans="1:12" ht="12" customHeight="1">
      <c r="A16" s="16" t="s">
        <v>237</v>
      </c>
      <c r="B16" s="271">
        <v>46</v>
      </c>
      <c r="C16" s="271">
        <f t="shared" si="0"/>
        <v>35</v>
      </c>
      <c r="D16" s="270">
        <v>8</v>
      </c>
      <c r="E16" s="270">
        <v>10</v>
      </c>
      <c r="F16" s="269">
        <f t="shared" si="1"/>
        <v>18</v>
      </c>
      <c r="G16" s="270">
        <v>10</v>
      </c>
      <c r="H16" s="270">
        <v>7</v>
      </c>
      <c r="I16" s="270">
        <v>12</v>
      </c>
      <c r="J16" s="270">
        <v>12</v>
      </c>
      <c r="K16" s="326">
        <f t="shared" si="2"/>
        <v>24</v>
      </c>
      <c r="L16" s="533"/>
    </row>
    <row r="17" spans="1:12" ht="12" customHeight="1">
      <c r="A17" s="16" t="s">
        <v>284</v>
      </c>
      <c r="B17" s="271">
        <v>630</v>
      </c>
      <c r="C17" s="271">
        <f t="shared" si="0"/>
        <v>886</v>
      </c>
      <c r="D17" s="270">
        <v>121</v>
      </c>
      <c r="E17" s="270">
        <v>243</v>
      </c>
      <c r="F17" s="269">
        <f t="shared" si="1"/>
        <v>364</v>
      </c>
      <c r="G17" s="270">
        <v>267</v>
      </c>
      <c r="H17" s="270">
        <v>255</v>
      </c>
      <c r="I17" s="270">
        <v>351</v>
      </c>
      <c r="J17" s="270">
        <v>166</v>
      </c>
      <c r="K17" s="326">
        <f t="shared" si="2"/>
        <v>517</v>
      </c>
      <c r="L17" s="533"/>
    </row>
    <row r="18" spans="1:12" ht="12" customHeight="1">
      <c r="A18" s="16" t="s">
        <v>106</v>
      </c>
      <c r="B18" s="270">
        <v>283</v>
      </c>
      <c r="C18" s="270">
        <f t="shared" si="0"/>
        <v>420</v>
      </c>
      <c r="D18" s="270">
        <v>74</v>
      </c>
      <c r="E18" s="270">
        <v>135</v>
      </c>
      <c r="F18" s="269">
        <f t="shared" si="1"/>
        <v>209</v>
      </c>
      <c r="G18" s="270">
        <v>130</v>
      </c>
      <c r="H18" s="270">
        <v>81</v>
      </c>
      <c r="I18" s="270">
        <v>47</v>
      </c>
      <c r="J18" s="270">
        <v>44</v>
      </c>
      <c r="K18" s="326">
        <f t="shared" si="2"/>
        <v>91</v>
      </c>
      <c r="L18" s="533"/>
    </row>
    <row r="19" spans="1:12" ht="12" customHeight="1">
      <c r="A19" s="16" t="s">
        <v>314</v>
      </c>
      <c r="B19" s="270">
        <v>436</v>
      </c>
      <c r="C19" s="270">
        <f t="shared" si="0"/>
        <v>478</v>
      </c>
      <c r="D19" s="270">
        <v>113</v>
      </c>
      <c r="E19" s="270">
        <v>123</v>
      </c>
      <c r="F19" s="269">
        <f t="shared" si="1"/>
        <v>236</v>
      </c>
      <c r="G19" s="270">
        <v>120</v>
      </c>
      <c r="H19" s="270">
        <v>122</v>
      </c>
      <c r="I19" s="270">
        <v>111</v>
      </c>
      <c r="J19" s="270">
        <v>143</v>
      </c>
      <c r="K19" s="326">
        <f t="shared" si="2"/>
        <v>254</v>
      </c>
      <c r="L19" s="533"/>
    </row>
    <row r="20" spans="1:12" ht="12" customHeight="1">
      <c r="A20" s="16" t="s">
        <v>238</v>
      </c>
      <c r="B20" s="271">
        <v>35</v>
      </c>
      <c r="C20" s="271">
        <f t="shared" si="0"/>
        <v>94</v>
      </c>
      <c r="D20" s="270">
        <v>14</v>
      </c>
      <c r="E20" s="281">
        <v>0</v>
      </c>
      <c r="F20" s="269">
        <f t="shared" si="1"/>
        <v>14</v>
      </c>
      <c r="G20" s="270">
        <v>48</v>
      </c>
      <c r="H20" s="270">
        <v>32</v>
      </c>
      <c r="I20" s="270">
        <v>18</v>
      </c>
      <c r="J20" s="270">
        <v>71</v>
      </c>
      <c r="K20" s="326">
        <f t="shared" si="2"/>
        <v>89</v>
      </c>
      <c r="L20" s="533"/>
    </row>
    <row r="21" spans="1:12" ht="12" customHeight="1">
      <c r="A21" s="16" t="s">
        <v>239</v>
      </c>
      <c r="B21" s="271">
        <v>95</v>
      </c>
      <c r="C21" s="271">
        <f t="shared" si="0"/>
        <v>145</v>
      </c>
      <c r="D21" s="270">
        <v>32</v>
      </c>
      <c r="E21" s="270">
        <v>23</v>
      </c>
      <c r="F21" s="269">
        <f t="shared" si="1"/>
        <v>55</v>
      </c>
      <c r="G21" s="270">
        <v>38</v>
      </c>
      <c r="H21" s="270">
        <v>52</v>
      </c>
      <c r="I21" s="270">
        <v>75</v>
      </c>
      <c r="J21" s="270">
        <v>43</v>
      </c>
      <c r="K21" s="326">
        <f t="shared" si="2"/>
        <v>118</v>
      </c>
      <c r="L21" s="533"/>
    </row>
    <row r="22" spans="1:12" ht="12" customHeight="1">
      <c r="A22" s="16" t="s">
        <v>301</v>
      </c>
      <c r="B22" s="270">
        <v>461</v>
      </c>
      <c r="C22" s="270">
        <f t="shared" si="0"/>
        <v>166</v>
      </c>
      <c r="D22" s="270">
        <v>5</v>
      </c>
      <c r="E22" s="270">
        <v>76</v>
      </c>
      <c r="F22" s="269">
        <f t="shared" si="1"/>
        <v>81</v>
      </c>
      <c r="G22" s="270">
        <v>80</v>
      </c>
      <c r="H22" s="270">
        <v>5</v>
      </c>
      <c r="I22" s="270">
        <v>13</v>
      </c>
      <c r="J22" s="270">
        <v>30</v>
      </c>
      <c r="K22" s="326">
        <f t="shared" si="2"/>
        <v>43</v>
      </c>
      <c r="L22" s="533"/>
    </row>
    <row r="23" spans="1:12" ht="12" customHeight="1">
      <c r="A23" s="16" t="s">
        <v>99</v>
      </c>
      <c r="B23" s="270">
        <v>116</v>
      </c>
      <c r="C23" s="270">
        <f t="shared" si="0"/>
        <v>109</v>
      </c>
      <c r="D23" s="270">
        <v>32</v>
      </c>
      <c r="E23" s="270">
        <v>24</v>
      </c>
      <c r="F23" s="269">
        <f t="shared" si="1"/>
        <v>56</v>
      </c>
      <c r="G23" s="270">
        <v>21</v>
      </c>
      <c r="H23" s="270">
        <v>32</v>
      </c>
      <c r="I23" s="270">
        <v>15</v>
      </c>
      <c r="J23" s="270">
        <v>25</v>
      </c>
      <c r="K23" s="326">
        <f t="shared" si="2"/>
        <v>40</v>
      </c>
      <c r="L23" s="533"/>
    </row>
    <row r="24" spans="1:12" ht="12" customHeight="1">
      <c r="A24" s="16" t="s">
        <v>247</v>
      </c>
      <c r="B24" s="270">
        <v>282</v>
      </c>
      <c r="C24" s="270">
        <f t="shared" si="0"/>
        <v>1037</v>
      </c>
      <c r="D24" s="270">
        <v>246</v>
      </c>
      <c r="E24" s="270">
        <v>157</v>
      </c>
      <c r="F24" s="269">
        <f t="shared" si="1"/>
        <v>403</v>
      </c>
      <c r="G24" s="270">
        <v>339</v>
      </c>
      <c r="H24" s="270">
        <v>295</v>
      </c>
      <c r="I24" s="270">
        <v>209</v>
      </c>
      <c r="J24" s="270">
        <v>308</v>
      </c>
      <c r="K24" s="326">
        <f t="shared" si="2"/>
        <v>517</v>
      </c>
      <c r="L24" s="533"/>
    </row>
    <row r="25" spans="1:12" ht="12" customHeight="1">
      <c r="A25" s="16" t="s">
        <v>315</v>
      </c>
      <c r="B25" s="270">
        <v>8066</v>
      </c>
      <c r="C25" s="270">
        <f t="shared" si="0"/>
        <v>8489</v>
      </c>
      <c r="D25" s="270">
        <v>1963</v>
      </c>
      <c r="E25" s="270">
        <v>2246</v>
      </c>
      <c r="F25" s="269">
        <f t="shared" si="1"/>
        <v>4209</v>
      </c>
      <c r="G25" s="270">
        <v>1922</v>
      </c>
      <c r="H25" s="270">
        <v>2358</v>
      </c>
      <c r="I25" s="270">
        <v>1881</v>
      </c>
      <c r="J25" s="270">
        <v>2207</v>
      </c>
      <c r="K25" s="326">
        <f t="shared" si="2"/>
        <v>4088</v>
      </c>
      <c r="L25" s="533"/>
    </row>
    <row r="26" spans="1:12" ht="12" customHeight="1">
      <c r="A26" s="16" t="s">
        <v>113</v>
      </c>
      <c r="B26" s="270">
        <v>195</v>
      </c>
      <c r="C26" s="270">
        <f t="shared" si="0"/>
        <v>250</v>
      </c>
      <c r="D26" s="270">
        <v>47</v>
      </c>
      <c r="E26" s="270">
        <v>44</v>
      </c>
      <c r="F26" s="269">
        <f t="shared" si="1"/>
        <v>91</v>
      </c>
      <c r="G26" s="270">
        <v>102</v>
      </c>
      <c r="H26" s="270">
        <v>57</v>
      </c>
      <c r="I26" s="270">
        <v>79</v>
      </c>
      <c r="J26" s="270">
        <v>52</v>
      </c>
      <c r="K26" s="326">
        <f t="shared" si="2"/>
        <v>131</v>
      </c>
      <c r="L26" s="533"/>
    </row>
    <row r="27" spans="1:12" ht="12" customHeight="1">
      <c r="A27" s="16" t="s">
        <v>302</v>
      </c>
      <c r="B27" s="270">
        <v>77</v>
      </c>
      <c r="C27" s="270">
        <f t="shared" si="0"/>
        <v>39</v>
      </c>
      <c r="D27" s="270">
        <v>13</v>
      </c>
      <c r="E27" s="270">
        <v>5</v>
      </c>
      <c r="F27" s="269">
        <f t="shared" si="1"/>
        <v>18</v>
      </c>
      <c r="G27" s="270">
        <v>10</v>
      </c>
      <c r="H27" s="270">
        <v>11</v>
      </c>
      <c r="I27" s="270">
        <v>13</v>
      </c>
      <c r="J27" s="270">
        <v>12</v>
      </c>
      <c r="K27" s="326">
        <f t="shared" si="2"/>
        <v>25</v>
      </c>
      <c r="L27" s="533"/>
    </row>
    <row r="28" spans="1:12" ht="12" customHeight="1">
      <c r="A28" s="55" t="s">
        <v>116</v>
      </c>
      <c r="B28" s="270">
        <v>254</v>
      </c>
      <c r="C28" s="270">
        <f t="shared" si="0"/>
        <v>369</v>
      </c>
      <c r="D28" s="270">
        <v>79</v>
      </c>
      <c r="E28" s="270">
        <v>66</v>
      </c>
      <c r="F28" s="269">
        <f t="shared" si="1"/>
        <v>145</v>
      </c>
      <c r="G28" s="270">
        <v>100</v>
      </c>
      <c r="H28" s="270">
        <v>124</v>
      </c>
      <c r="I28" s="270">
        <v>124</v>
      </c>
      <c r="J28" s="270">
        <v>84</v>
      </c>
      <c r="K28" s="326">
        <f t="shared" si="2"/>
        <v>208</v>
      </c>
      <c r="L28" s="533"/>
    </row>
    <row r="29" spans="1:12" ht="12" customHeight="1">
      <c r="A29" s="16" t="s">
        <v>117</v>
      </c>
      <c r="B29" s="271">
        <v>84</v>
      </c>
      <c r="C29" s="271">
        <f t="shared" si="0"/>
        <v>89</v>
      </c>
      <c r="D29" s="270">
        <v>38</v>
      </c>
      <c r="E29" s="270">
        <v>14</v>
      </c>
      <c r="F29" s="269">
        <f t="shared" si="1"/>
        <v>52</v>
      </c>
      <c r="G29" s="270">
        <v>19</v>
      </c>
      <c r="H29" s="270">
        <v>18</v>
      </c>
      <c r="I29" s="270">
        <v>24</v>
      </c>
      <c r="J29" s="270">
        <v>35</v>
      </c>
      <c r="K29" s="326">
        <f t="shared" si="2"/>
        <v>59</v>
      </c>
      <c r="L29" s="533"/>
    </row>
    <row r="30" spans="1:12" ht="9.75" customHeight="1">
      <c r="A30" s="16" t="s">
        <v>118</v>
      </c>
      <c r="B30" s="270">
        <f>B14-SUM(B15:B29)</f>
        <v>284</v>
      </c>
      <c r="C30" s="270">
        <f t="shared" si="0"/>
        <v>306</v>
      </c>
      <c r="D30" s="270">
        <f>D14-SUM(D15:D29)</f>
        <v>71</v>
      </c>
      <c r="E30" s="270">
        <f>E14-SUM(E15:E29)</f>
        <v>55</v>
      </c>
      <c r="F30" s="269">
        <f t="shared" si="1"/>
        <v>126</v>
      </c>
      <c r="G30" s="270">
        <f>G14-SUM(G15:G29)</f>
        <v>82</v>
      </c>
      <c r="H30" s="270">
        <f>H14-SUM(H15:H29)</f>
        <v>98</v>
      </c>
      <c r="I30" s="270">
        <f>I14-SUM(I15:I29)</f>
        <v>104</v>
      </c>
      <c r="J30" s="270">
        <f>J14-SUM(J15:J29)</f>
        <v>138</v>
      </c>
      <c r="K30" s="326">
        <f t="shared" si="2"/>
        <v>242</v>
      </c>
      <c r="L30" s="533"/>
    </row>
    <row r="31" spans="1:12" ht="12" customHeight="1">
      <c r="A31" s="22" t="s">
        <v>219</v>
      </c>
      <c r="B31" s="269">
        <v>3743</v>
      </c>
      <c r="C31" s="269">
        <f t="shared" si="0"/>
        <v>4107</v>
      </c>
      <c r="D31" s="335">
        <v>716</v>
      </c>
      <c r="E31" s="335">
        <v>1195</v>
      </c>
      <c r="F31" s="269">
        <f t="shared" si="1"/>
        <v>1911</v>
      </c>
      <c r="G31" s="335">
        <v>1087</v>
      </c>
      <c r="H31" s="335">
        <v>1109</v>
      </c>
      <c r="I31" s="335">
        <v>947</v>
      </c>
      <c r="J31" s="335">
        <v>1194</v>
      </c>
      <c r="K31" s="326">
        <f t="shared" si="2"/>
        <v>2141</v>
      </c>
      <c r="L31" s="533"/>
    </row>
    <row r="32" spans="1:12" ht="12" customHeight="1">
      <c r="A32" s="16" t="s">
        <v>240</v>
      </c>
      <c r="B32" s="271">
        <v>1137</v>
      </c>
      <c r="C32" s="271">
        <f t="shared" si="0"/>
        <v>994</v>
      </c>
      <c r="D32" s="270">
        <v>124</v>
      </c>
      <c r="E32" s="270">
        <v>309</v>
      </c>
      <c r="F32" s="269">
        <f t="shared" si="1"/>
        <v>433</v>
      </c>
      <c r="G32" s="270">
        <v>229</v>
      </c>
      <c r="H32" s="270">
        <v>332</v>
      </c>
      <c r="I32" s="270">
        <v>189</v>
      </c>
      <c r="J32" s="270">
        <v>428</v>
      </c>
      <c r="K32" s="326">
        <f t="shared" si="2"/>
        <v>617</v>
      </c>
      <c r="L32" s="533"/>
    </row>
    <row r="33" spans="1:12" ht="12" customHeight="1">
      <c r="A33" s="16" t="s">
        <v>241</v>
      </c>
      <c r="B33" s="271">
        <v>394</v>
      </c>
      <c r="C33" s="271">
        <f t="shared" si="0"/>
        <v>291</v>
      </c>
      <c r="D33" s="270">
        <v>56</v>
      </c>
      <c r="E33" s="270">
        <v>125</v>
      </c>
      <c r="F33" s="269">
        <f t="shared" si="1"/>
        <v>181</v>
      </c>
      <c r="G33" s="270">
        <v>41</v>
      </c>
      <c r="H33" s="270">
        <v>69</v>
      </c>
      <c r="I33" s="270">
        <v>74</v>
      </c>
      <c r="J33" s="270">
        <v>75</v>
      </c>
      <c r="K33" s="326">
        <f t="shared" si="2"/>
        <v>149</v>
      </c>
      <c r="L33" s="533"/>
    </row>
    <row r="34" spans="1:12" ht="12" customHeight="1">
      <c r="A34" s="16" t="s">
        <v>104</v>
      </c>
      <c r="B34" s="270">
        <v>60</v>
      </c>
      <c r="C34" s="270">
        <f t="shared" si="0"/>
        <v>85</v>
      </c>
      <c r="D34" s="270">
        <v>13</v>
      </c>
      <c r="E34" s="270">
        <v>20</v>
      </c>
      <c r="F34" s="269">
        <f t="shared" si="1"/>
        <v>33</v>
      </c>
      <c r="G34" s="270">
        <v>36</v>
      </c>
      <c r="H34" s="270">
        <v>16</v>
      </c>
      <c r="I34" s="270">
        <v>24</v>
      </c>
      <c r="J34" s="270">
        <v>43</v>
      </c>
      <c r="K34" s="326">
        <f t="shared" si="2"/>
        <v>67</v>
      </c>
      <c r="L34" s="533"/>
    </row>
    <row r="35" spans="1:12" ht="12" customHeight="1">
      <c r="A35" s="16" t="s">
        <v>242</v>
      </c>
      <c r="B35" s="271">
        <v>55</v>
      </c>
      <c r="C35" s="271">
        <f t="shared" si="0"/>
        <v>56</v>
      </c>
      <c r="D35" s="270">
        <v>10</v>
      </c>
      <c r="E35" s="270">
        <v>10</v>
      </c>
      <c r="F35" s="269">
        <f t="shared" si="1"/>
        <v>20</v>
      </c>
      <c r="G35" s="270">
        <v>15</v>
      </c>
      <c r="H35" s="270">
        <v>21</v>
      </c>
      <c r="I35" s="270">
        <v>13</v>
      </c>
      <c r="J35" s="270">
        <v>17</v>
      </c>
      <c r="K35" s="326">
        <f t="shared" si="2"/>
        <v>30</v>
      </c>
      <c r="L35" s="533"/>
    </row>
    <row r="36" spans="1:12" ht="12" customHeight="1">
      <c r="A36" s="16" t="s">
        <v>243</v>
      </c>
      <c r="B36" s="271">
        <v>45</v>
      </c>
      <c r="C36" s="271">
        <f t="shared" si="0"/>
        <v>79</v>
      </c>
      <c r="D36" s="270">
        <v>7</v>
      </c>
      <c r="E36" s="270">
        <v>11</v>
      </c>
      <c r="F36" s="269">
        <f t="shared" si="1"/>
        <v>18</v>
      </c>
      <c r="G36" s="270">
        <v>43</v>
      </c>
      <c r="H36" s="270">
        <v>18</v>
      </c>
      <c r="I36" s="270">
        <v>15</v>
      </c>
      <c r="J36" s="270">
        <v>13</v>
      </c>
      <c r="K36" s="326">
        <f t="shared" si="2"/>
        <v>28</v>
      </c>
      <c r="L36" s="533"/>
    </row>
    <row r="37" spans="1:12" ht="12" customHeight="1">
      <c r="A37" s="16" t="s">
        <v>244</v>
      </c>
      <c r="B37" s="271">
        <v>17</v>
      </c>
      <c r="C37" s="271">
        <f t="shared" si="0"/>
        <v>11</v>
      </c>
      <c r="D37" s="270">
        <v>2</v>
      </c>
      <c r="E37" s="270">
        <v>4</v>
      </c>
      <c r="F37" s="269">
        <f t="shared" si="1"/>
        <v>6</v>
      </c>
      <c r="G37" s="281">
        <v>0</v>
      </c>
      <c r="H37" s="270">
        <v>5</v>
      </c>
      <c r="I37" s="270">
        <v>1</v>
      </c>
      <c r="J37" s="270">
        <v>3</v>
      </c>
      <c r="K37" s="326">
        <f t="shared" si="2"/>
        <v>4</v>
      </c>
      <c r="L37" s="533"/>
    </row>
    <row r="38" spans="1:12" ht="12" customHeight="1">
      <c r="A38" s="16" t="s">
        <v>115</v>
      </c>
      <c r="B38" s="271">
        <v>1972</v>
      </c>
      <c r="C38" s="271">
        <f t="shared" si="0"/>
        <v>2337</v>
      </c>
      <c r="D38" s="270">
        <v>486</v>
      </c>
      <c r="E38" s="270">
        <v>628</v>
      </c>
      <c r="F38" s="269">
        <f t="shared" si="1"/>
        <v>1114</v>
      </c>
      <c r="G38" s="270">
        <v>613</v>
      </c>
      <c r="H38" s="270">
        <v>610</v>
      </c>
      <c r="I38" s="270">
        <v>604</v>
      </c>
      <c r="J38" s="270">
        <v>590</v>
      </c>
      <c r="K38" s="326">
        <f t="shared" si="2"/>
        <v>1194</v>
      </c>
      <c r="L38" s="533"/>
    </row>
    <row r="39" spans="1:12" ht="12" customHeight="1">
      <c r="A39" s="16" t="s">
        <v>118</v>
      </c>
      <c r="B39" s="271">
        <f>B31-SUM(B32:B38)</f>
        <v>63</v>
      </c>
      <c r="C39" s="271">
        <f t="shared" si="0"/>
        <v>254</v>
      </c>
      <c r="D39" s="270">
        <f>D31-SUM(D32:D38)</f>
        <v>18</v>
      </c>
      <c r="E39" s="270">
        <f>E31-SUM(E32:E38)</f>
        <v>88</v>
      </c>
      <c r="F39" s="269">
        <f t="shared" si="1"/>
        <v>106</v>
      </c>
      <c r="G39" s="270">
        <f>G31-SUM(G32:G38)</f>
        <v>110</v>
      </c>
      <c r="H39" s="270">
        <f>H31-SUM(H32:H38)</f>
        <v>38</v>
      </c>
      <c r="I39" s="270">
        <f>I31-SUM(I32:I38)</f>
        <v>27</v>
      </c>
      <c r="J39" s="270">
        <f>J31-SUM(J32:J38)</f>
        <v>25</v>
      </c>
      <c r="K39" s="326">
        <f t="shared" si="2"/>
        <v>52</v>
      </c>
      <c r="L39" s="533"/>
    </row>
    <row r="40" spans="1:13" ht="11.25" customHeight="1">
      <c r="A40" s="22" t="s">
        <v>220</v>
      </c>
      <c r="B40" s="269">
        <v>3656</v>
      </c>
      <c r="C40" s="269">
        <f t="shared" si="0"/>
        <v>4005</v>
      </c>
      <c r="D40" s="335">
        <v>764</v>
      </c>
      <c r="E40" s="335">
        <v>1066</v>
      </c>
      <c r="F40" s="269">
        <f t="shared" si="1"/>
        <v>1830</v>
      </c>
      <c r="G40" s="335">
        <v>995</v>
      </c>
      <c r="H40" s="335">
        <v>1180</v>
      </c>
      <c r="I40" s="335">
        <v>812</v>
      </c>
      <c r="J40" s="335">
        <v>1012</v>
      </c>
      <c r="K40" s="326">
        <f t="shared" si="2"/>
        <v>1824</v>
      </c>
      <c r="L40" s="533"/>
      <c r="M40" s="84"/>
    </row>
    <row r="41" spans="1:13" ht="11.25" customHeight="1">
      <c r="A41" s="16" t="s">
        <v>103</v>
      </c>
      <c r="B41" s="270">
        <v>2699</v>
      </c>
      <c r="C41" s="270">
        <f t="shared" si="0"/>
        <v>3106</v>
      </c>
      <c r="D41" s="270">
        <v>561</v>
      </c>
      <c r="E41" s="270">
        <v>819</v>
      </c>
      <c r="F41" s="269">
        <f t="shared" si="1"/>
        <v>1380</v>
      </c>
      <c r="G41" s="270">
        <v>816</v>
      </c>
      <c r="H41" s="270">
        <v>910</v>
      </c>
      <c r="I41" s="270">
        <v>580</v>
      </c>
      <c r="J41" s="270">
        <v>691</v>
      </c>
      <c r="K41" s="326">
        <f t="shared" si="2"/>
        <v>1271</v>
      </c>
      <c r="L41" s="533"/>
      <c r="M41" s="84"/>
    </row>
    <row r="42" spans="1:12" ht="12" customHeight="1">
      <c r="A42" s="16" t="s">
        <v>108</v>
      </c>
      <c r="B42" s="270">
        <v>823</v>
      </c>
      <c r="C42" s="270">
        <f t="shared" si="0"/>
        <v>851</v>
      </c>
      <c r="D42" s="270">
        <v>203</v>
      </c>
      <c r="E42" s="270">
        <v>224</v>
      </c>
      <c r="F42" s="269">
        <f t="shared" si="1"/>
        <v>427</v>
      </c>
      <c r="G42" s="270">
        <v>179</v>
      </c>
      <c r="H42" s="270">
        <v>245</v>
      </c>
      <c r="I42" s="270">
        <v>220</v>
      </c>
      <c r="J42" s="270">
        <v>311</v>
      </c>
      <c r="K42" s="326">
        <f t="shared" si="2"/>
        <v>531</v>
      </c>
      <c r="L42" s="533"/>
    </row>
    <row r="43" spans="1:12" ht="12" customHeight="1">
      <c r="A43" s="17" t="s">
        <v>118</v>
      </c>
      <c r="B43" s="274">
        <f>B40-SUM(B41:B42)</f>
        <v>134</v>
      </c>
      <c r="C43" s="274">
        <f t="shared" si="0"/>
        <v>48</v>
      </c>
      <c r="D43" s="336">
        <v>0</v>
      </c>
      <c r="E43" s="280">
        <f>E40-SUM(E41:E42)</f>
        <v>23</v>
      </c>
      <c r="F43" s="393">
        <f t="shared" si="1"/>
        <v>23</v>
      </c>
      <c r="G43" s="336">
        <v>0</v>
      </c>
      <c r="H43" s="280">
        <f>H40-SUM(H41:H42)</f>
        <v>25</v>
      </c>
      <c r="I43" s="280">
        <f>I40-SUM(I41:I42)</f>
        <v>12</v>
      </c>
      <c r="J43" s="280">
        <f>J40-SUM(J41:J42)</f>
        <v>10</v>
      </c>
      <c r="K43" s="453">
        <f t="shared" si="2"/>
        <v>22</v>
      </c>
      <c r="L43" s="533"/>
    </row>
    <row r="44" spans="1:12" ht="15.75" customHeight="1">
      <c r="A44" s="331" t="s">
        <v>350</v>
      </c>
      <c r="B44" s="153"/>
      <c r="C44" s="153"/>
      <c r="L44" s="533"/>
    </row>
    <row r="45" spans="1:12" ht="12" customHeight="1">
      <c r="A45" s="331"/>
      <c r="L45" s="300"/>
    </row>
  </sheetData>
  <mergeCells count="6">
    <mergeCell ref="L1:L44"/>
    <mergeCell ref="A4:A5"/>
    <mergeCell ref="B4:B5"/>
    <mergeCell ref="D4:H4"/>
    <mergeCell ref="C4:C5"/>
    <mergeCell ref="I4:K4"/>
  </mergeCells>
  <printOptions/>
  <pageMargins left="0.44" right="0.25" top="0.32" bottom="0.19" header="0.18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">
      <pane xSplit="1" ySplit="5" topLeftCell="D41" activePane="bottomRight" state="frozen"/>
      <selection pane="topLeft" activeCell="A2" sqref="A2"/>
      <selection pane="topRight" activeCell="B2" sqref="B2"/>
      <selection pane="bottomLeft" activeCell="A7" sqref="A7"/>
      <selection pane="bottomRight" activeCell="I58" sqref="I58"/>
    </sheetView>
  </sheetViews>
  <sheetFormatPr defaultColWidth="9.140625" defaultRowHeight="12.75"/>
  <cols>
    <col min="1" max="1" width="18.57421875" style="0" customWidth="1"/>
    <col min="2" max="2" width="9.28125" style="0" customWidth="1"/>
    <col min="3" max="3" width="8.7109375" style="0" customWidth="1"/>
    <col min="4" max="4" width="10.28125" style="0" customWidth="1"/>
    <col min="5" max="9" width="8.7109375" style="0" customWidth="1"/>
  </cols>
  <sheetData>
    <row r="1" spans="1:9" ht="18.75" customHeight="1">
      <c r="A1" s="541" t="s">
        <v>338</v>
      </c>
      <c r="B1" s="541"/>
      <c r="C1" s="541"/>
      <c r="D1" s="541"/>
      <c r="E1" s="541"/>
      <c r="F1" s="541"/>
      <c r="G1" s="541"/>
      <c r="H1" s="541"/>
      <c r="I1" s="541"/>
    </row>
    <row r="2" spans="1:9" ht="12.75">
      <c r="A2" s="123"/>
      <c r="B2" s="100"/>
      <c r="C2" s="100"/>
      <c r="D2" s="99"/>
      <c r="F2" s="78"/>
      <c r="G2" s="78"/>
      <c r="H2" s="78" t="s">
        <v>246</v>
      </c>
      <c r="I2" s="78"/>
    </row>
    <row r="3" spans="1:9" ht="3.75" customHeight="1">
      <c r="A3" s="123"/>
      <c r="B3" s="100"/>
      <c r="C3" s="100"/>
      <c r="D3" s="101"/>
      <c r="E3" s="101"/>
      <c r="F3" s="101"/>
      <c r="G3" s="101"/>
      <c r="H3" s="101"/>
      <c r="I3" s="101"/>
    </row>
    <row r="4" spans="1:9" ht="14.25">
      <c r="A4" s="542" t="s">
        <v>136</v>
      </c>
      <c r="B4" s="545" t="s">
        <v>356</v>
      </c>
      <c r="C4" s="546"/>
      <c r="D4" s="538" t="s">
        <v>357</v>
      </c>
      <c r="E4" s="539"/>
      <c r="F4" s="539"/>
      <c r="G4" s="539"/>
      <c r="H4" s="539"/>
      <c r="I4" s="540"/>
    </row>
    <row r="5" spans="1:9" ht="12.75">
      <c r="A5" s="543"/>
      <c r="B5" s="547"/>
      <c r="C5" s="548"/>
      <c r="D5" s="534" t="s">
        <v>0</v>
      </c>
      <c r="E5" s="535"/>
      <c r="F5" s="534" t="s">
        <v>1</v>
      </c>
      <c r="G5" s="535"/>
      <c r="H5" s="536" t="s">
        <v>378</v>
      </c>
      <c r="I5" s="537"/>
    </row>
    <row r="6" spans="1:9" ht="38.25">
      <c r="A6" s="544"/>
      <c r="B6" s="76" t="s">
        <v>257</v>
      </c>
      <c r="C6" s="76" t="s">
        <v>358</v>
      </c>
      <c r="D6" s="76" t="s">
        <v>137</v>
      </c>
      <c r="E6" s="76" t="s">
        <v>358</v>
      </c>
      <c r="F6" s="76" t="s">
        <v>137</v>
      </c>
      <c r="G6" s="76" t="s">
        <v>358</v>
      </c>
      <c r="H6" s="76" t="s">
        <v>137</v>
      </c>
      <c r="I6" s="76" t="s">
        <v>358</v>
      </c>
    </row>
    <row r="7" spans="1:9" s="1" customFormat="1" ht="12.75" customHeight="1">
      <c r="A7" s="247" t="s">
        <v>138</v>
      </c>
      <c r="B7" s="344">
        <v>11816254</v>
      </c>
      <c r="C7" s="344">
        <v>6618833</v>
      </c>
      <c r="D7" s="345">
        <v>2627709</v>
      </c>
      <c r="E7" s="345">
        <v>1644023</v>
      </c>
      <c r="F7" s="345">
        <v>3113621</v>
      </c>
      <c r="G7" s="345">
        <v>2029478</v>
      </c>
      <c r="H7" s="472">
        <v>5740678</v>
      </c>
      <c r="I7" s="472">
        <f>E7+G7</f>
        <v>3673501</v>
      </c>
    </row>
    <row r="8" spans="1:9" ht="12.75" customHeight="1">
      <c r="A8" s="248" t="s">
        <v>268</v>
      </c>
      <c r="B8" s="340">
        <v>472</v>
      </c>
      <c r="C8" s="337">
        <v>0</v>
      </c>
      <c r="D8" s="337">
        <v>0</v>
      </c>
      <c r="E8" s="338">
        <v>39579</v>
      </c>
      <c r="F8" s="338">
        <v>9</v>
      </c>
      <c r="G8" s="337">
        <v>0</v>
      </c>
      <c r="H8" s="284">
        <f aca="true" t="shared" si="0" ref="H8:H32">D8+F8</f>
        <v>9</v>
      </c>
      <c r="I8" s="235">
        <f aca="true" t="shared" si="1" ref="I8:I32">E8+G8</f>
        <v>39579</v>
      </c>
    </row>
    <row r="9" spans="1:9" ht="12.75" customHeight="1">
      <c r="A9" s="248" t="s">
        <v>269</v>
      </c>
      <c r="B9" s="340">
        <v>5616</v>
      </c>
      <c r="C9" s="340">
        <v>543</v>
      </c>
      <c r="D9" s="338">
        <v>374</v>
      </c>
      <c r="E9" s="337">
        <v>0</v>
      </c>
      <c r="F9" s="338">
        <v>566</v>
      </c>
      <c r="G9" s="338">
        <v>48</v>
      </c>
      <c r="H9" s="284">
        <f t="shared" si="0"/>
        <v>940</v>
      </c>
      <c r="I9" s="235">
        <f t="shared" si="1"/>
        <v>48</v>
      </c>
    </row>
    <row r="10" spans="1:9" ht="12.75" customHeight="1">
      <c r="A10" s="248" t="s">
        <v>270</v>
      </c>
      <c r="B10" s="337">
        <v>0</v>
      </c>
      <c r="C10" s="337">
        <v>0</v>
      </c>
      <c r="D10" s="337">
        <v>0</v>
      </c>
      <c r="E10" s="337">
        <v>0</v>
      </c>
      <c r="F10" s="337">
        <v>0</v>
      </c>
      <c r="G10" s="338">
        <v>1863</v>
      </c>
      <c r="H10" s="250">
        <f t="shared" si="0"/>
        <v>0</v>
      </c>
      <c r="I10" s="235">
        <f t="shared" si="1"/>
        <v>1863</v>
      </c>
    </row>
    <row r="11" spans="1:9" ht="12.75" customHeight="1">
      <c r="A11" s="248" t="s">
        <v>271</v>
      </c>
      <c r="B11" s="339">
        <v>4132</v>
      </c>
      <c r="C11" s="337">
        <v>0</v>
      </c>
      <c r="D11" s="338">
        <v>2348</v>
      </c>
      <c r="E11" s="337">
        <v>0</v>
      </c>
      <c r="F11" s="337">
        <v>0</v>
      </c>
      <c r="G11" s="337">
        <v>0</v>
      </c>
      <c r="H11" s="284">
        <f t="shared" si="0"/>
        <v>2348</v>
      </c>
      <c r="I11" s="250">
        <f t="shared" si="1"/>
        <v>0</v>
      </c>
    </row>
    <row r="12" spans="1:9" ht="12.75" customHeight="1">
      <c r="A12" s="248" t="s">
        <v>155</v>
      </c>
      <c r="B12" s="339">
        <v>10859</v>
      </c>
      <c r="C12" s="339">
        <v>14099</v>
      </c>
      <c r="D12" s="337">
        <v>0</v>
      </c>
      <c r="E12" s="338">
        <v>2833</v>
      </c>
      <c r="F12" s="337">
        <v>0</v>
      </c>
      <c r="G12" s="338">
        <v>1307</v>
      </c>
      <c r="H12" s="250">
        <f t="shared" si="0"/>
        <v>0</v>
      </c>
      <c r="I12" s="235">
        <f t="shared" si="1"/>
        <v>4140</v>
      </c>
    </row>
    <row r="13" spans="1:9" ht="12.75" customHeight="1">
      <c r="A13" s="248" t="s">
        <v>152</v>
      </c>
      <c r="B13" s="342">
        <v>2887</v>
      </c>
      <c r="C13" s="342">
        <v>5366</v>
      </c>
      <c r="D13" s="338">
        <v>240</v>
      </c>
      <c r="E13" s="338">
        <v>1504</v>
      </c>
      <c r="F13" s="338">
        <v>1076</v>
      </c>
      <c r="G13" s="338">
        <v>1306</v>
      </c>
      <c r="H13" s="235">
        <f t="shared" si="0"/>
        <v>1316</v>
      </c>
      <c r="I13" s="235">
        <f t="shared" si="1"/>
        <v>2810</v>
      </c>
    </row>
    <row r="14" spans="1:9" ht="12.75" customHeight="1">
      <c r="A14" s="248" t="s">
        <v>156</v>
      </c>
      <c r="B14" s="343">
        <v>26514</v>
      </c>
      <c r="C14" s="343">
        <v>17780</v>
      </c>
      <c r="D14" s="338">
        <v>32</v>
      </c>
      <c r="E14" s="338">
        <v>945</v>
      </c>
      <c r="F14" s="338">
        <v>8266</v>
      </c>
      <c r="G14" s="337">
        <v>0</v>
      </c>
      <c r="H14" s="235">
        <f t="shared" si="0"/>
        <v>8298</v>
      </c>
      <c r="I14" s="235">
        <f t="shared" si="1"/>
        <v>945</v>
      </c>
    </row>
    <row r="15" spans="1:9" ht="12.75" customHeight="1">
      <c r="A15" s="248" t="s">
        <v>142</v>
      </c>
      <c r="B15" s="337">
        <v>0</v>
      </c>
      <c r="C15" s="339">
        <v>5809</v>
      </c>
      <c r="D15" s="337">
        <v>0</v>
      </c>
      <c r="E15" s="338">
        <v>1664</v>
      </c>
      <c r="F15" s="337">
        <v>0</v>
      </c>
      <c r="G15" s="337">
        <v>0</v>
      </c>
      <c r="H15" s="250">
        <f t="shared" si="0"/>
        <v>0</v>
      </c>
      <c r="I15" s="235">
        <f t="shared" si="1"/>
        <v>1664</v>
      </c>
    </row>
    <row r="16" spans="1:9" ht="12.75" customHeight="1">
      <c r="A16" s="248" t="s">
        <v>157</v>
      </c>
      <c r="B16" s="342">
        <v>35517</v>
      </c>
      <c r="C16" s="342">
        <v>45150</v>
      </c>
      <c r="D16" s="338">
        <v>11990</v>
      </c>
      <c r="E16" s="338">
        <v>835</v>
      </c>
      <c r="F16" s="338">
        <v>11941</v>
      </c>
      <c r="G16" s="338">
        <v>23903</v>
      </c>
      <c r="H16" s="235">
        <f t="shared" si="0"/>
        <v>23931</v>
      </c>
      <c r="I16" s="235">
        <f t="shared" si="1"/>
        <v>24738</v>
      </c>
    </row>
    <row r="17" spans="1:9" ht="12.75" customHeight="1">
      <c r="A17" s="248" t="s">
        <v>158</v>
      </c>
      <c r="B17" s="342">
        <v>100250</v>
      </c>
      <c r="C17" s="337">
        <v>0</v>
      </c>
      <c r="D17" s="338">
        <v>42587</v>
      </c>
      <c r="E17" s="337">
        <v>0</v>
      </c>
      <c r="F17" s="338">
        <v>16628</v>
      </c>
      <c r="G17" s="341">
        <v>0</v>
      </c>
      <c r="H17" s="284">
        <f t="shared" si="0"/>
        <v>59215</v>
      </c>
      <c r="I17" s="250">
        <f t="shared" si="1"/>
        <v>0</v>
      </c>
    </row>
    <row r="18" spans="1:9" ht="12.75" customHeight="1">
      <c r="A18" s="248" t="s">
        <v>143</v>
      </c>
      <c r="B18" s="342">
        <v>475</v>
      </c>
      <c r="C18" s="342">
        <v>135400</v>
      </c>
      <c r="D18" s="338">
        <v>86</v>
      </c>
      <c r="E18" s="338">
        <v>44165</v>
      </c>
      <c r="F18" s="338">
        <v>285</v>
      </c>
      <c r="G18" s="338">
        <v>43685</v>
      </c>
      <c r="H18" s="235">
        <f t="shared" si="0"/>
        <v>371</v>
      </c>
      <c r="I18" s="235">
        <f t="shared" si="1"/>
        <v>87850</v>
      </c>
    </row>
    <row r="19" spans="1:9" ht="12.75" customHeight="1">
      <c r="A19" s="248" t="s">
        <v>159</v>
      </c>
      <c r="B19" s="340">
        <v>43283</v>
      </c>
      <c r="C19" s="340">
        <v>14484</v>
      </c>
      <c r="D19" s="338">
        <v>3118</v>
      </c>
      <c r="E19" s="338">
        <v>3506</v>
      </c>
      <c r="F19" s="338">
        <v>14536</v>
      </c>
      <c r="G19" s="338">
        <v>6686</v>
      </c>
      <c r="H19" s="235">
        <f t="shared" si="0"/>
        <v>17654</v>
      </c>
      <c r="I19" s="235">
        <f t="shared" si="1"/>
        <v>10192</v>
      </c>
    </row>
    <row r="20" spans="1:9" ht="12.75" customHeight="1">
      <c r="A20" s="248" t="s">
        <v>272</v>
      </c>
      <c r="B20" s="339">
        <v>21658</v>
      </c>
      <c r="C20" s="339">
        <v>206</v>
      </c>
      <c r="D20" s="341">
        <v>0</v>
      </c>
      <c r="E20" s="341">
        <v>0</v>
      </c>
      <c r="F20" s="341">
        <v>0</v>
      </c>
      <c r="G20" s="341">
        <v>0</v>
      </c>
      <c r="H20" s="250">
        <f t="shared" si="0"/>
        <v>0</v>
      </c>
      <c r="I20" s="250">
        <f t="shared" si="1"/>
        <v>0</v>
      </c>
    </row>
    <row r="21" spans="1:9" ht="12.75" customHeight="1">
      <c r="A21" s="248" t="s">
        <v>160</v>
      </c>
      <c r="B21" s="342">
        <v>18402</v>
      </c>
      <c r="C21" s="342">
        <v>10144</v>
      </c>
      <c r="D21" s="338">
        <v>904</v>
      </c>
      <c r="E21" s="338">
        <v>932</v>
      </c>
      <c r="F21" s="338">
        <v>32882</v>
      </c>
      <c r="G21" s="338">
        <v>11457</v>
      </c>
      <c r="H21" s="235">
        <f t="shared" si="0"/>
        <v>33786</v>
      </c>
      <c r="I21" s="235">
        <f t="shared" si="1"/>
        <v>12389</v>
      </c>
    </row>
    <row r="22" spans="1:9" ht="12.75" customHeight="1">
      <c r="A22" s="248" t="s">
        <v>273</v>
      </c>
      <c r="B22" s="342">
        <v>4999</v>
      </c>
      <c r="C22" s="337">
        <v>0</v>
      </c>
      <c r="D22" s="338">
        <v>1300</v>
      </c>
      <c r="E22" s="341">
        <v>0</v>
      </c>
      <c r="F22" s="338">
        <v>259</v>
      </c>
      <c r="G22" s="341">
        <v>0</v>
      </c>
      <c r="H22" s="284">
        <f t="shared" si="0"/>
        <v>1559</v>
      </c>
      <c r="I22" s="250">
        <f t="shared" si="1"/>
        <v>0</v>
      </c>
    </row>
    <row r="23" spans="1:9" ht="12.75" customHeight="1">
      <c r="A23" s="248" t="s">
        <v>144</v>
      </c>
      <c r="B23" s="340">
        <v>2423</v>
      </c>
      <c r="C23" s="340">
        <v>16816</v>
      </c>
      <c r="D23" s="338">
        <v>3782</v>
      </c>
      <c r="E23" s="338">
        <v>197</v>
      </c>
      <c r="F23" s="338">
        <v>9081</v>
      </c>
      <c r="G23" s="338">
        <v>122</v>
      </c>
      <c r="H23" s="235">
        <f t="shared" si="0"/>
        <v>12863</v>
      </c>
      <c r="I23" s="235">
        <f t="shared" si="1"/>
        <v>319</v>
      </c>
    </row>
    <row r="24" spans="1:9" ht="12.75" customHeight="1">
      <c r="A24" s="248" t="s">
        <v>274</v>
      </c>
      <c r="B24" s="340">
        <v>677</v>
      </c>
      <c r="C24" s="340">
        <v>480980</v>
      </c>
      <c r="D24" s="341">
        <v>0</v>
      </c>
      <c r="E24" s="338">
        <v>5300</v>
      </c>
      <c r="F24" s="338">
        <v>643</v>
      </c>
      <c r="G24" s="338">
        <v>6149</v>
      </c>
      <c r="H24" s="235">
        <f t="shared" si="0"/>
        <v>643</v>
      </c>
      <c r="I24" s="235">
        <f t="shared" si="1"/>
        <v>11449</v>
      </c>
    </row>
    <row r="25" spans="1:9" ht="12.75" customHeight="1">
      <c r="A25" s="248" t="s">
        <v>162</v>
      </c>
      <c r="B25" s="343">
        <v>8</v>
      </c>
      <c r="C25" s="343">
        <v>968</v>
      </c>
      <c r="D25" s="341">
        <v>0</v>
      </c>
      <c r="E25" s="338">
        <v>143</v>
      </c>
      <c r="F25" s="337">
        <v>0</v>
      </c>
      <c r="G25" s="337">
        <v>0</v>
      </c>
      <c r="H25" s="250">
        <f t="shared" si="0"/>
        <v>0</v>
      </c>
      <c r="I25" s="235">
        <f t="shared" si="1"/>
        <v>143</v>
      </c>
    </row>
    <row r="26" spans="1:9" ht="12.75" customHeight="1">
      <c r="A26" s="248" t="s">
        <v>163</v>
      </c>
      <c r="B26" s="337">
        <v>0</v>
      </c>
      <c r="C26" s="343">
        <v>3710</v>
      </c>
      <c r="D26" s="341">
        <v>0</v>
      </c>
      <c r="E26" s="341">
        <v>0</v>
      </c>
      <c r="F26" s="337">
        <v>0</v>
      </c>
      <c r="G26" s="337">
        <v>0</v>
      </c>
      <c r="H26" s="250">
        <f t="shared" si="0"/>
        <v>0</v>
      </c>
      <c r="I26" s="250">
        <f t="shared" si="1"/>
        <v>0</v>
      </c>
    </row>
    <row r="27" spans="1:9" ht="12.75" customHeight="1">
      <c r="A27" s="248" t="s">
        <v>164</v>
      </c>
      <c r="B27" s="337">
        <v>0</v>
      </c>
      <c r="C27" s="339">
        <v>60221</v>
      </c>
      <c r="D27" s="338">
        <v>3</v>
      </c>
      <c r="E27" s="338">
        <v>7341</v>
      </c>
      <c r="F27" s="337">
        <v>0</v>
      </c>
      <c r="G27" s="338">
        <v>4051</v>
      </c>
      <c r="H27" s="235">
        <f t="shared" si="0"/>
        <v>3</v>
      </c>
      <c r="I27" s="235">
        <f t="shared" si="1"/>
        <v>11392</v>
      </c>
    </row>
    <row r="28" spans="1:9" ht="12.75" customHeight="1">
      <c r="A28" s="248" t="s">
        <v>165</v>
      </c>
      <c r="B28" s="340">
        <v>4305</v>
      </c>
      <c r="C28" s="340">
        <v>11361</v>
      </c>
      <c r="D28" s="338">
        <v>12</v>
      </c>
      <c r="E28" s="341">
        <v>0</v>
      </c>
      <c r="F28" s="338">
        <v>2580</v>
      </c>
      <c r="G28" s="338">
        <v>9546</v>
      </c>
      <c r="H28" s="235">
        <f t="shared" si="0"/>
        <v>2592</v>
      </c>
      <c r="I28" s="235">
        <f t="shared" si="1"/>
        <v>9546</v>
      </c>
    </row>
    <row r="29" spans="1:9" ht="12.75" customHeight="1">
      <c r="A29" s="248" t="s">
        <v>24</v>
      </c>
      <c r="B29" s="342">
        <v>420305</v>
      </c>
      <c r="C29" s="342">
        <v>138209</v>
      </c>
      <c r="D29" s="338">
        <v>47061</v>
      </c>
      <c r="E29" s="338">
        <v>53665</v>
      </c>
      <c r="F29" s="338">
        <v>43625</v>
      </c>
      <c r="G29" s="338">
        <v>44139</v>
      </c>
      <c r="H29" s="235">
        <f t="shared" si="0"/>
        <v>90686</v>
      </c>
      <c r="I29" s="235">
        <f t="shared" si="1"/>
        <v>97804</v>
      </c>
    </row>
    <row r="30" spans="1:9" ht="12.75" customHeight="1">
      <c r="A30" s="248" t="s">
        <v>145</v>
      </c>
      <c r="B30" s="340">
        <v>66199</v>
      </c>
      <c r="C30" s="340">
        <v>31941</v>
      </c>
      <c r="D30" s="338">
        <v>10367</v>
      </c>
      <c r="E30" s="338">
        <v>7041</v>
      </c>
      <c r="F30" s="338">
        <v>9105</v>
      </c>
      <c r="G30" s="338">
        <v>25062</v>
      </c>
      <c r="H30" s="235">
        <f t="shared" si="0"/>
        <v>19472</v>
      </c>
      <c r="I30" s="235">
        <f t="shared" si="1"/>
        <v>32103</v>
      </c>
    </row>
    <row r="31" spans="1:9" ht="12.75" customHeight="1">
      <c r="A31" s="248" t="s">
        <v>166</v>
      </c>
      <c r="B31" s="340">
        <v>3</v>
      </c>
      <c r="C31" s="337">
        <v>0</v>
      </c>
      <c r="D31" s="341">
        <v>0</v>
      </c>
      <c r="E31" s="341">
        <v>0</v>
      </c>
      <c r="F31" s="341">
        <v>0</v>
      </c>
      <c r="G31" s="341">
        <v>0</v>
      </c>
      <c r="H31" s="250">
        <f t="shared" si="0"/>
        <v>0</v>
      </c>
      <c r="I31" s="250">
        <f t="shared" si="1"/>
        <v>0</v>
      </c>
    </row>
    <row r="32" spans="1:9" ht="12.75" customHeight="1">
      <c r="A32" s="248" t="s">
        <v>298</v>
      </c>
      <c r="B32" s="342">
        <v>478253</v>
      </c>
      <c r="C32" s="342">
        <v>3293486</v>
      </c>
      <c r="D32" s="338">
        <v>111281</v>
      </c>
      <c r="E32" s="338">
        <v>889013</v>
      </c>
      <c r="F32" s="338">
        <v>142869</v>
      </c>
      <c r="G32" s="338">
        <v>1051777</v>
      </c>
      <c r="H32" s="235">
        <f t="shared" si="0"/>
        <v>254150</v>
      </c>
      <c r="I32" s="235">
        <f t="shared" si="1"/>
        <v>1940790</v>
      </c>
    </row>
    <row r="33" spans="1:9" ht="12.75" customHeight="1">
      <c r="A33" s="248" t="s">
        <v>132</v>
      </c>
      <c r="B33" s="283">
        <v>2467</v>
      </c>
      <c r="C33" s="283">
        <v>613</v>
      </c>
      <c r="D33" s="338">
        <v>1696</v>
      </c>
      <c r="E33" s="338">
        <v>396</v>
      </c>
      <c r="F33" s="338">
        <v>541</v>
      </c>
      <c r="G33" s="341">
        <v>0</v>
      </c>
      <c r="H33" s="235">
        <f>D33+F33</f>
        <v>2237</v>
      </c>
      <c r="I33" s="235">
        <f>E33+G33</f>
        <v>396</v>
      </c>
    </row>
    <row r="34" spans="1:9" ht="12.75" customHeight="1">
      <c r="A34" s="248" t="s">
        <v>167</v>
      </c>
      <c r="B34" s="282">
        <v>94672</v>
      </c>
      <c r="C34" s="282">
        <v>5617</v>
      </c>
      <c r="D34" s="338">
        <v>18111</v>
      </c>
      <c r="E34" s="338">
        <v>296</v>
      </c>
      <c r="F34" s="338">
        <v>71161</v>
      </c>
      <c r="G34" s="341">
        <v>0</v>
      </c>
      <c r="H34" s="235">
        <f aca="true" t="shared" si="2" ref="H34:H55">D34+F34</f>
        <v>89272</v>
      </c>
      <c r="I34" s="235">
        <f aca="true" t="shared" si="3" ref="I34:I55">E34+G34</f>
        <v>296</v>
      </c>
    </row>
    <row r="35" spans="1:9" ht="12.75" customHeight="1">
      <c r="A35" s="248" t="s">
        <v>275</v>
      </c>
      <c r="B35" s="249">
        <v>0</v>
      </c>
      <c r="C35" s="249">
        <v>0</v>
      </c>
      <c r="D35" s="341">
        <v>0</v>
      </c>
      <c r="E35" s="341">
        <v>0</v>
      </c>
      <c r="F35" s="341">
        <v>0</v>
      </c>
      <c r="G35" s="341">
        <v>0</v>
      </c>
      <c r="H35" s="341">
        <v>0</v>
      </c>
      <c r="I35" s="341">
        <v>0</v>
      </c>
    </row>
    <row r="36" spans="1:9" ht="12.75" customHeight="1">
      <c r="A36" s="248" t="s">
        <v>146</v>
      </c>
      <c r="B36" s="283">
        <v>165778</v>
      </c>
      <c r="C36" s="283">
        <v>35243</v>
      </c>
      <c r="D36" s="338">
        <v>12671</v>
      </c>
      <c r="E36" s="338">
        <v>2556</v>
      </c>
      <c r="F36" s="338">
        <v>30149</v>
      </c>
      <c r="G36" s="338">
        <v>2766</v>
      </c>
      <c r="H36" s="235">
        <f t="shared" si="2"/>
        <v>42820</v>
      </c>
      <c r="I36" s="235">
        <f t="shared" si="3"/>
        <v>5322</v>
      </c>
    </row>
    <row r="37" spans="1:9" ht="12.75" customHeight="1">
      <c r="A37" s="248" t="s">
        <v>147</v>
      </c>
      <c r="B37" s="283">
        <v>3730</v>
      </c>
      <c r="C37" s="249">
        <v>0</v>
      </c>
      <c r="D37" s="338">
        <v>23121</v>
      </c>
      <c r="E37" s="341">
        <v>0</v>
      </c>
      <c r="F37" s="338">
        <v>9350</v>
      </c>
      <c r="G37" s="338">
        <v>5</v>
      </c>
      <c r="H37" s="235">
        <f t="shared" si="2"/>
        <v>32471</v>
      </c>
      <c r="I37" s="235">
        <f t="shared" si="3"/>
        <v>5</v>
      </c>
    </row>
    <row r="38" spans="1:9" ht="12.75" customHeight="1">
      <c r="A38" s="248" t="s">
        <v>168</v>
      </c>
      <c r="B38" s="283">
        <v>944</v>
      </c>
      <c r="C38" s="283">
        <v>6751</v>
      </c>
      <c r="D38" s="341">
        <v>0</v>
      </c>
      <c r="E38" s="338">
        <v>2428</v>
      </c>
      <c r="F38" s="341">
        <v>0</v>
      </c>
      <c r="G38" s="338">
        <v>5017</v>
      </c>
      <c r="H38" s="341">
        <v>0</v>
      </c>
      <c r="I38" s="235">
        <f t="shared" si="3"/>
        <v>7445</v>
      </c>
    </row>
    <row r="39" spans="1:9" ht="12.75" customHeight="1">
      <c r="A39" s="248" t="s">
        <v>276</v>
      </c>
      <c r="B39" s="283">
        <v>423</v>
      </c>
      <c r="C39" s="249">
        <v>0</v>
      </c>
      <c r="D39" s="341">
        <v>0</v>
      </c>
      <c r="E39" s="341">
        <v>0</v>
      </c>
      <c r="F39" s="338">
        <v>85</v>
      </c>
      <c r="G39" s="341">
        <v>0</v>
      </c>
      <c r="H39" s="235">
        <f t="shared" si="2"/>
        <v>85</v>
      </c>
      <c r="I39" s="341">
        <v>0</v>
      </c>
    </row>
    <row r="40" spans="1:9" ht="12.75" customHeight="1">
      <c r="A40" s="248" t="s">
        <v>148</v>
      </c>
      <c r="B40" s="283">
        <v>15</v>
      </c>
      <c r="C40" s="283">
        <v>12454</v>
      </c>
      <c r="D40" s="338">
        <v>16</v>
      </c>
      <c r="E40" s="338">
        <v>2237</v>
      </c>
      <c r="F40" s="341">
        <v>0</v>
      </c>
      <c r="G40" s="338">
        <v>15738</v>
      </c>
      <c r="H40" s="235">
        <f t="shared" si="2"/>
        <v>16</v>
      </c>
      <c r="I40" s="235">
        <f t="shared" si="3"/>
        <v>17975</v>
      </c>
    </row>
    <row r="41" spans="1:9" ht="12.75" customHeight="1">
      <c r="A41" s="248" t="s">
        <v>277</v>
      </c>
      <c r="B41" s="283">
        <v>3</v>
      </c>
      <c r="C41" s="283">
        <v>23091</v>
      </c>
      <c r="D41" s="341">
        <v>0</v>
      </c>
      <c r="E41" s="341">
        <v>0</v>
      </c>
      <c r="F41" s="341">
        <v>0</v>
      </c>
      <c r="G41" s="338">
        <v>33363</v>
      </c>
      <c r="H41" s="341">
        <v>0</v>
      </c>
      <c r="I41" s="235">
        <f t="shared" si="3"/>
        <v>33363</v>
      </c>
    </row>
    <row r="42" spans="1:9" ht="12.75" customHeight="1">
      <c r="A42" s="248" t="s">
        <v>169</v>
      </c>
      <c r="B42" s="283">
        <v>568</v>
      </c>
      <c r="C42" s="283">
        <v>38237</v>
      </c>
      <c r="D42" s="338">
        <v>133</v>
      </c>
      <c r="E42" s="338">
        <v>11972</v>
      </c>
      <c r="F42" s="338">
        <v>126</v>
      </c>
      <c r="G42" s="338">
        <v>4836</v>
      </c>
      <c r="H42" s="235">
        <f t="shared" si="2"/>
        <v>259</v>
      </c>
      <c r="I42" s="235">
        <f t="shared" si="3"/>
        <v>16808</v>
      </c>
    </row>
    <row r="43" spans="1:9" ht="12.75" customHeight="1">
      <c r="A43" s="248" t="s">
        <v>25</v>
      </c>
      <c r="B43" s="283">
        <v>1036960</v>
      </c>
      <c r="C43" s="283">
        <v>474562</v>
      </c>
      <c r="D43" s="338">
        <v>208601</v>
      </c>
      <c r="E43" s="338">
        <v>95550</v>
      </c>
      <c r="F43" s="338">
        <v>307792</v>
      </c>
      <c r="G43" s="338">
        <v>174931</v>
      </c>
      <c r="H43" s="235">
        <f t="shared" si="2"/>
        <v>516393</v>
      </c>
      <c r="I43" s="235">
        <f t="shared" si="3"/>
        <v>270481</v>
      </c>
    </row>
    <row r="44" spans="1:9" ht="12.75" customHeight="1">
      <c r="A44" s="248" t="s">
        <v>170</v>
      </c>
      <c r="B44" s="283">
        <v>2163</v>
      </c>
      <c r="C44" s="283">
        <v>968</v>
      </c>
      <c r="D44" s="338">
        <v>5</v>
      </c>
      <c r="E44" s="341">
        <v>0</v>
      </c>
      <c r="F44" s="338">
        <v>8919</v>
      </c>
      <c r="G44" s="341">
        <v>0</v>
      </c>
      <c r="H44" s="235">
        <f t="shared" si="2"/>
        <v>8924</v>
      </c>
      <c r="I44" s="341">
        <v>0</v>
      </c>
    </row>
    <row r="45" spans="1:9" ht="12.75" customHeight="1">
      <c r="A45" s="248" t="s">
        <v>278</v>
      </c>
      <c r="B45" s="283">
        <v>3</v>
      </c>
      <c r="C45" s="283">
        <v>2</v>
      </c>
      <c r="D45" s="341">
        <v>0</v>
      </c>
      <c r="E45" s="341">
        <v>0</v>
      </c>
      <c r="F45" s="341">
        <v>0</v>
      </c>
      <c r="G45" s="341">
        <v>0</v>
      </c>
      <c r="H45" s="341">
        <v>0</v>
      </c>
      <c r="I45" s="341">
        <v>0</v>
      </c>
    </row>
    <row r="46" spans="1:9" ht="12.75" customHeight="1">
      <c r="A46" s="248" t="s">
        <v>279</v>
      </c>
      <c r="B46" s="282">
        <v>8488246</v>
      </c>
      <c r="C46" s="282">
        <v>1487669</v>
      </c>
      <c r="D46" s="338">
        <v>1881158</v>
      </c>
      <c r="E46" s="338">
        <v>388492</v>
      </c>
      <c r="F46" s="338">
        <v>2206720</v>
      </c>
      <c r="G46" s="338">
        <v>510256</v>
      </c>
      <c r="H46" s="235">
        <f t="shared" si="2"/>
        <v>4087878</v>
      </c>
      <c r="I46" s="235">
        <f t="shared" si="3"/>
        <v>898748</v>
      </c>
    </row>
    <row r="47" spans="1:9" ht="12.75" customHeight="1">
      <c r="A47" s="248" t="s">
        <v>149</v>
      </c>
      <c r="B47" s="282">
        <v>30</v>
      </c>
      <c r="C47" s="249">
        <v>0</v>
      </c>
      <c r="D47" s="338">
        <v>44</v>
      </c>
      <c r="E47" s="338">
        <v>2819</v>
      </c>
      <c r="F47" s="338">
        <v>12</v>
      </c>
      <c r="G47" s="341">
        <v>0</v>
      </c>
      <c r="H47" s="235">
        <f t="shared" si="2"/>
        <v>56</v>
      </c>
      <c r="I47" s="235">
        <f t="shared" si="3"/>
        <v>2819</v>
      </c>
    </row>
    <row r="48" spans="1:9" ht="12.75" customHeight="1">
      <c r="A48" s="248" t="s">
        <v>150</v>
      </c>
      <c r="B48" s="283">
        <v>249289</v>
      </c>
      <c r="C48" s="283">
        <v>4120</v>
      </c>
      <c r="D48" s="338">
        <v>78827</v>
      </c>
      <c r="E48" s="341">
        <v>0</v>
      </c>
      <c r="F48" s="338">
        <v>52003</v>
      </c>
      <c r="G48" s="338">
        <v>336</v>
      </c>
      <c r="H48" s="235">
        <f t="shared" si="2"/>
        <v>130830</v>
      </c>
      <c r="I48" s="235">
        <f t="shared" si="3"/>
        <v>336</v>
      </c>
    </row>
    <row r="49" spans="1:9" ht="12.75" customHeight="1">
      <c r="A49" s="248" t="s">
        <v>43</v>
      </c>
      <c r="B49" s="283">
        <v>38981</v>
      </c>
      <c r="C49" s="283">
        <v>38854</v>
      </c>
      <c r="D49" s="338">
        <v>13197</v>
      </c>
      <c r="E49" s="338">
        <v>3767</v>
      </c>
      <c r="F49" s="338">
        <v>11605</v>
      </c>
      <c r="G49" s="338">
        <v>4169</v>
      </c>
      <c r="H49" s="235">
        <f t="shared" si="2"/>
        <v>24802</v>
      </c>
      <c r="I49" s="235">
        <f t="shared" si="3"/>
        <v>7936</v>
      </c>
    </row>
    <row r="50" spans="1:9" ht="12.75" customHeight="1">
      <c r="A50" s="248" t="s">
        <v>171</v>
      </c>
      <c r="B50" s="249">
        <v>0</v>
      </c>
      <c r="C50" s="282">
        <v>7218</v>
      </c>
      <c r="D50" s="341">
        <v>0</v>
      </c>
      <c r="E50" s="338">
        <v>276</v>
      </c>
      <c r="F50" s="341">
        <v>0</v>
      </c>
      <c r="G50" s="338">
        <v>12864</v>
      </c>
      <c r="H50" s="341">
        <v>0</v>
      </c>
      <c r="I50" s="235">
        <f t="shared" si="3"/>
        <v>13140</v>
      </c>
    </row>
    <row r="51" spans="1:9" ht="12.75" customHeight="1">
      <c r="A51" s="248" t="s">
        <v>280</v>
      </c>
      <c r="B51" s="249">
        <v>0</v>
      </c>
      <c r="C51" s="282">
        <v>406</v>
      </c>
      <c r="D51" s="341">
        <v>0</v>
      </c>
      <c r="E51" s="341">
        <v>0</v>
      </c>
      <c r="F51" s="338">
        <v>3</v>
      </c>
      <c r="G51" s="338">
        <v>407</v>
      </c>
      <c r="H51" s="235">
        <f t="shared" si="2"/>
        <v>3</v>
      </c>
      <c r="I51" s="235">
        <f t="shared" si="3"/>
        <v>407</v>
      </c>
    </row>
    <row r="52" spans="1:9" ht="12.75" customHeight="1">
      <c r="A52" s="248" t="s">
        <v>28</v>
      </c>
      <c r="B52" s="283">
        <v>1492</v>
      </c>
      <c r="C52" s="283">
        <v>13181</v>
      </c>
      <c r="D52" s="338">
        <v>3917</v>
      </c>
      <c r="E52" s="338">
        <v>5305</v>
      </c>
      <c r="F52" s="341">
        <v>0</v>
      </c>
      <c r="G52" s="338">
        <v>4784</v>
      </c>
      <c r="H52" s="235">
        <f t="shared" si="2"/>
        <v>3917</v>
      </c>
      <c r="I52" s="235">
        <f t="shared" si="3"/>
        <v>10089</v>
      </c>
    </row>
    <row r="53" spans="1:9" ht="12.75" customHeight="1">
      <c r="A53" s="248" t="s">
        <v>281</v>
      </c>
      <c r="B53" s="249">
        <v>0</v>
      </c>
      <c r="C53" s="282">
        <v>3958</v>
      </c>
      <c r="D53" s="341">
        <v>0</v>
      </c>
      <c r="E53" s="338">
        <v>3226</v>
      </c>
      <c r="F53" s="341">
        <v>0</v>
      </c>
      <c r="G53" s="341">
        <v>0</v>
      </c>
      <c r="H53" s="341">
        <v>0</v>
      </c>
      <c r="I53" s="235">
        <f t="shared" si="3"/>
        <v>3226</v>
      </c>
    </row>
    <row r="54" spans="1:9" ht="12.75" customHeight="1">
      <c r="A54" s="248" t="s">
        <v>151</v>
      </c>
      <c r="B54" s="283">
        <v>369472</v>
      </c>
      <c r="C54" s="283">
        <v>30622</v>
      </c>
      <c r="D54" s="338">
        <v>124105</v>
      </c>
      <c r="E54" s="338">
        <v>5591</v>
      </c>
      <c r="F54" s="338">
        <v>83516</v>
      </c>
      <c r="G54" s="338">
        <v>5192</v>
      </c>
      <c r="H54" s="235">
        <f t="shared" si="2"/>
        <v>207621</v>
      </c>
      <c r="I54" s="235">
        <f t="shared" si="3"/>
        <v>10783</v>
      </c>
    </row>
    <row r="55" spans="1:9" ht="12.75" customHeight="1">
      <c r="A55" s="248" t="s">
        <v>30</v>
      </c>
      <c r="B55" s="283">
        <v>89297</v>
      </c>
      <c r="C55" s="283">
        <v>51158</v>
      </c>
      <c r="D55" s="338">
        <v>23724</v>
      </c>
      <c r="E55" s="338">
        <v>13490</v>
      </c>
      <c r="F55" s="338">
        <v>34679</v>
      </c>
      <c r="G55" s="338">
        <v>9981</v>
      </c>
      <c r="H55" s="235">
        <f t="shared" si="2"/>
        <v>58403</v>
      </c>
      <c r="I55" s="235">
        <f t="shared" si="3"/>
        <v>23471</v>
      </c>
    </row>
    <row r="56" spans="1:9" ht="12.75" customHeight="1">
      <c r="A56" s="251" t="s">
        <v>282</v>
      </c>
      <c r="B56" s="285">
        <v>24484</v>
      </c>
      <c r="C56" s="285">
        <v>97436</v>
      </c>
      <c r="D56" s="369">
        <f aca="true" t="shared" si="4" ref="D56:I56">D7-SUM(D8:D55)</f>
        <v>2898</v>
      </c>
      <c r="E56" s="369">
        <f t="shared" si="4"/>
        <v>46959</v>
      </c>
      <c r="F56" s="369">
        <f t="shared" si="4"/>
        <v>2609</v>
      </c>
      <c r="G56" s="369">
        <f t="shared" si="4"/>
        <v>13732</v>
      </c>
      <c r="H56" s="369">
        <f t="shared" si="4"/>
        <v>4855</v>
      </c>
      <c r="I56" s="369">
        <f t="shared" si="4"/>
        <v>60691</v>
      </c>
    </row>
    <row r="57" spans="1:2" ht="15.75">
      <c r="A57" s="334" t="s">
        <v>376</v>
      </c>
      <c r="B57" s="90" t="s">
        <v>360</v>
      </c>
    </row>
  </sheetData>
  <mergeCells count="7">
    <mergeCell ref="D5:E5"/>
    <mergeCell ref="H5:I5"/>
    <mergeCell ref="D4:I4"/>
    <mergeCell ref="A1:I1"/>
    <mergeCell ref="A4:A6"/>
    <mergeCell ref="F5:G5"/>
    <mergeCell ref="B4:C5"/>
  </mergeCells>
  <printOptions horizontalCentered="1"/>
  <pageMargins left="0" right="0" top="0.59" bottom="0.42" header="0.28" footer="0.5"/>
  <pageSetup horizontalDpi="600" verticalDpi="600" orientation="portrait" paperSize="9" r:id="rId2"/>
  <headerFooter alignWithMargins="0">
    <oddHeader>&amp;C- 24 -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1">
      <selection activeCell="D36" sqref="A36:IV36"/>
    </sheetView>
  </sheetViews>
  <sheetFormatPr defaultColWidth="9.140625" defaultRowHeight="12.75"/>
  <cols>
    <col min="1" max="1" width="14.57421875" style="303" customWidth="1"/>
    <col min="2" max="2" width="9.7109375" style="303" customWidth="1"/>
    <col min="3" max="3" width="10.7109375" style="303" customWidth="1"/>
    <col min="4" max="6" width="9.28125" style="303" customWidth="1"/>
    <col min="7" max="7" width="10.28125" style="303" customWidth="1"/>
    <col min="8" max="8" width="9.28125" style="303" customWidth="1"/>
    <col min="9" max="9" width="10.00390625" style="303" customWidth="1"/>
    <col min="10" max="10" width="3.28125" style="303" customWidth="1"/>
    <col min="11" max="11" width="8.00390625" style="303" customWidth="1"/>
    <col min="12" max="16384" width="9.140625" style="303" customWidth="1"/>
  </cols>
  <sheetData>
    <row r="1" spans="1:10" ht="17.25" customHeight="1">
      <c r="A1" s="75" t="s">
        <v>377</v>
      </c>
      <c r="B1" s="74"/>
      <c r="C1" s="74"/>
      <c r="D1" s="302"/>
      <c r="E1" s="302"/>
      <c r="F1" s="302"/>
      <c r="G1" s="302"/>
      <c r="H1" s="302"/>
      <c r="I1" s="302"/>
      <c r="J1" s="523"/>
    </row>
    <row r="2" spans="1:10" ht="3" customHeight="1">
      <c r="A2" s="75"/>
      <c r="B2" s="74"/>
      <c r="C2" s="74"/>
      <c r="D2" s="302"/>
      <c r="E2" s="302"/>
      <c r="F2" s="302"/>
      <c r="G2" s="302"/>
      <c r="H2" s="302"/>
      <c r="I2" s="302"/>
      <c r="J2" s="523"/>
    </row>
    <row r="3" spans="1:10" ht="11.25" customHeight="1">
      <c r="A3" s="74"/>
      <c r="B3" s="74"/>
      <c r="C3" s="74"/>
      <c r="D3" s="78"/>
      <c r="F3" s="78"/>
      <c r="G3" s="78"/>
      <c r="H3" s="78" t="s">
        <v>246</v>
      </c>
      <c r="I3" s="78"/>
      <c r="J3" s="523"/>
    </row>
    <row r="4" spans="1:10" ht="1.5" customHeight="1">
      <c r="A4" s="74"/>
      <c r="B4" s="74"/>
      <c r="C4" s="74"/>
      <c r="D4" s="78"/>
      <c r="E4" s="78"/>
      <c r="F4" s="78"/>
      <c r="G4" s="78"/>
      <c r="H4" s="78"/>
      <c r="I4" s="78"/>
      <c r="J4" s="523"/>
    </row>
    <row r="5" spans="1:10" ht="3" customHeight="1" hidden="1">
      <c r="A5" s="74"/>
      <c r="B5" s="74"/>
      <c r="C5" s="74"/>
      <c r="D5" s="78"/>
      <c r="E5" s="78"/>
      <c r="F5" s="78"/>
      <c r="G5" s="78"/>
      <c r="H5" s="78"/>
      <c r="I5" s="78"/>
      <c r="J5" s="523"/>
    </row>
    <row r="6" spans="1:10" s="304" customFormat="1" ht="17.25" customHeight="1">
      <c r="A6" s="560" t="s">
        <v>139</v>
      </c>
      <c r="B6" s="545" t="s">
        <v>356</v>
      </c>
      <c r="C6" s="546"/>
      <c r="D6" s="564" t="s">
        <v>361</v>
      </c>
      <c r="E6" s="565"/>
      <c r="F6" s="565"/>
      <c r="G6" s="565"/>
      <c r="H6" s="565"/>
      <c r="I6" s="566"/>
      <c r="J6" s="523"/>
    </row>
    <row r="7" spans="1:10" s="304" customFormat="1" ht="15" customHeight="1">
      <c r="A7" s="561"/>
      <c r="B7" s="547"/>
      <c r="C7" s="548"/>
      <c r="D7" s="563" t="s">
        <v>0</v>
      </c>
      <c r="E7" s="563"/>
      <c r="F7" s="534" t="s">
        <v>1</v>
      </c>
      <c r="G7" s="535"/>
      <c r="H7" s="536" t="s">
        <v>378</v>
      </c>
      <c r="I7" s="537"/>
      <c r="J7" s="523"/>
    </row>
    <row r="8" spans="1:10" ht="26.25" customHeight="1">
      <c r="A8" s="562"/>
      <c r="B8" s="76" t="s">
        <v>316</v>
      </c>
      <c r="C8" s="76" t="s">
        <v>362</v>
      </c>
      <c r="D8" s="76" t="s">
        <v>316</v>
      </c>
      <c r="E8" s="76" t="s">
        <v>362</v>
      </c>
      <c r="F8" s="76" t="s">
        <v>137</v>
      </c>
      <c r="G8" s="76" t="s">
        <v>358</v>
      </c>
      <c r="H8" s="76" t="s">
        <v>137</v>
      </c>
      <c r="I8" s="76" t="s">
        <v>358</v>
      </c>
      <c r="J8" s="523"/>
    </row>
    <row r="9" spans="1:10" s="304" customFormat="1" ht="13.5" customHeight="1">
      <c r="A9" s="348" t="s">
        <v>127</v>
      </c>
      <c r="B9" s="258">
        <v>3540152</v>
      </c>
      <c r="C9" s="258">
        <v>4274888</v>
      </c>
      <c r="D9" s="349">
        <f>SUM(D10:D29)</f>
        <v>977315</v>
      </c>
      <c r="E9" s="375">
        <f>SUM(E10:E29)</f>
        <v>1161076</v>
      </c>
      <c r="F9" s="375">
        <f>SUM(F10:F29)</f>
        <v>849473</v>
      </c>
      <c r="G9" s="375">
        <f>SUM(G10:G29)</f>
        <v>1365559</v>
      </c>
      <c r="H9" s="349">
        <f>D9+F9</f>
        <v>1826788</v>
      </c>
      <c r="I9" s="349">
        <f>E9+G9</f>
        <v>2526635</v>
      </c>
      <c r="J9" s="523"/>
    </row>
    <row r="10" spans="1:10" s="304" customFormat="1" ht="13.5" customHeight="1">
      <c r="A10" s="350" t="s">
        <v>141</v>
      </c>
      <c r="B10" s="346">
        <v>11</v>
      </c>
      <c r="C10" s="346">
        <v>90765</v>
      </c>
      <c r="D10" s="352">
        <v>0</v>
      </c>
      <c r="E10" s="376">
        <v>46221</v>
      </c>
      <c r="F10" s="352">
        <v>0</v>
      </c>
      <c r="G10" s="376">
        <v>13696</v>
      </c>
      <c r="H10" s="352">
        <f aca="true" t="shared" si="0" ref="H10:H29">D10+F10</f>
        <v>0</v>
      </c>
      <c r="I10" s="370">
        <f aca="true" t="shared" si="1" ref="I10:I29">E10+G10</f>
        <v>59917</v>
      </c>
      <c r="J10" s="523"/>
    </row>
    <row r="11" spans="1:10" s="304" customFormat="1" ht="13.5" customHeight="1">
      <c r="A11" s="350" t="s">
        <v>142</v>
      </c>
      <c r="B11" s="351">
        <v>0</v>
      </c>
      <c r="C11" s="276">
        <v>5809</v>
      </c>
      <c r="D11" s="352">
        <v>0</v>
      </c>
      <c r="E11" s="376">
        <v>1664</v>
      </c>
      <c r="F11" s="352">
        <v>0</v>
      </c>
      <c r="G11" s="352">
        <v>0</v>
      </c>
      <c r="H11" s="352">
        <f t="shared" si="0"/>
        <v>0</v>
      </c>
      <c r="I11" s="370">
        <f t="shared" si="1"/>
        <v>1664</v>
      </c>
      <c r="J11" s="523"/>
    </row>
    <row r="12" spans="1:10" s="304" customFormat="1" ht="13.5" customHeight="1">
      <c r="A12" s="350" t="s">
        <v>143</v>
      </c>
      <c r="B12" s="276">
        <v>475</v>
      </c>
      <c r="C12" s="276">
        <v>135400</v>
      </c>
      <c r="D12" s="370">
        <v>86</v>
      </c>
      <c r="E12" s="376">
        <v>44165</v>
      </c>
      <c r="F12" s="370">
        <v>285</v>
      </c>
      <c r="G12" s="370">
        <v>43685</v>
      </c>
      <c r="H12" s="370">
        <f t="shared" si="0"/>
        <v>371</v>
      </c>
      <c r="I12" s="370">
        <f t="shared" si="1"/>
        <v>87850</v>
      </c>
      <c r="J12" s="523"/>
    </row>
    <row r="13" spans="1:10" s="304" customFormat="1" ht="13.5" customHeight="1">
      <c r="A13" s="350" t="s">
        <v>161</v>
      </c>
      <c r="B13" s="351">
        <v>0</v>
      </c>
      <c r="C13" s="346">
        <v>7</v>
      </c>
      <c r="D13" s="352">
        <v>0</v>
      </c>
      <c r="E13" s="352">
        <v>0</v>
      </c>
      <c r="F13" s="352">
        <v>0</v>
      </c>
      <c r="G13" s="352">
        <v>0</v>
      </c>
      <c r="H13" s="352">
        <f t="shared" si="0"/>
        <v>0</v>
      </c>
      <c r="I13" s="352">
        <f t="shared" si="1"/>
        <v>0</v>
      </c>
      <c r="J13" s="523"/>
    </row>
    <row r="14" spans="1:10" ht="13.5" customHeight="1">
      <c r="A14" s="350" t="s">
        <v>154</v>
      </c>
      <c r="B14" s="351">
        <v>0</v>
      </c>
      <c r="C14" s="346">
        <v>152</v>
      </c>
      <c r="D14" s="352">
        <v>0</v>
      </c>
      <c r="E14" s="352">
        <v>0</v>
      </c>
      <c r="F14" s="352">
        <v>0</v>
      </c>
      <c r="G14" s="352">
        <v>0</v>
      </c>
      <c r="H14" s="352">
        <f t="shared" si="0"/>
        <v>0</v>
      </c>
      <c r="I14" s="352">
        <f t="shared" si="1"/>
        <v>0</v>
      </c>
      <c r="J14" s="523"/>
    </row>
    <row r="15" spans="1:10" s="304" customFormat="1" ht="13.5" customHeight="1">
      <c r="A15" s="350" t="s">
        <v>174</v>
      </c>
      <c r="B15" s="276">
        <v>885933</v>
      </c>
      <c r="C15" s="276">
        <v>3926</v>
      </c>
      <c r="D15" s="370">
        <v>351054</v>
      </c>
      <c r="E15" s="376">
        <v>722</v>
      </c>
      <c r="F15" s="370">
        <v>165720</v>
      </c>
      <c r="G15" s="370">
        <v>898</v>
      </c>
      <c r="H15" s="370">
        <f t="shared" si="0"/>
        <v>516774</v>
      </c>
      <c r="I15" s="370">
        <f t="shared" si="1"/>
        <v>1620</v>
      </c>
      <c r="J15" s="523"/>
    </row>
    <row r="16" spans="1:10" s="304" customFormat="1" ht="13.5" customHeight="1">
      <c r="A16" s="350" t="s">
        <v>254</v>
      </c>
      <c r="B16" s="351">
        <v>0</v>
      </c>
      <c r="C16" s="276">
        <v>3608</v>
      </c>
      <c r="D16" s="352">
        <v>0</v>
      </c>
      <c r="E16" s="370">
        <v>41</v>
      </c>
      <c r="F16" s="352">
        <v>0</v>
      </c>
      <c r="G16" s="352">
        <v>0</v>
      </c>
      <c r="H16" s="352">
        <f t="shared" si="0"/>
        <v>0</v>
      </c>
      <c r="I16" s="370">
        <f t="shared" si="1"/>
        <v>41</v>
      </c>
      <c r="J16" s="523"/>
    </row>
    <row r="17" spans="1:10" s="304" customFormat="1" ht="13.5" customHeight="1">
      <c r="A17" s="350" t="s">
        <v>144</v>
      </c>
      <c r="B17" s="346">
        <v>2423</v>
      </c>
      <c r="C17" s="346">
        <v>16816</v>
      </c>
      <c r="D17" s="370">
        <v>3782</v>
      </c>
      <c r="E17" s="376">
        <v>197</v>
      </c>
      <c r="F17" s="370">
        <v>9081</v>
      </c>
      <c r="G17" s="370">
        <v>122</v>
      </c>
      <c r="H17" s="370">
        <f t="shared" si="0"/>
        <v>12863</v>
      </c>
      <c r="I17" s="370">
        <f t="shared" si="1"/>
        <v>319</v>
      </c>
      <c r="J17" s="523"/>
    </row>
    <row r="18" spans="1:10" s="304" customFormat="1" ht="13.5" customHeight="1">
      <c r="A18" s="353" t="s">
        <v>24</v>
      </c>
      <c r="B18" s="276">
        <v>420305</v>
      </c>
      <c r="C18" s="276">
        <v>138209</v>
      </c>
      <c r="D18" s="370">
        <v>47061</v>
      </c>
      <c r="E18" s="376">
        <v>53665</v>
      </c>
      <c r="F18" s="370">
        <v>43625</v>
      </c>
      <c r="G18" s="370">
        <v>44139</v>
      </c>
      <c r="H18" s="370">
        <f t="shared" si="0"/>
        <v>90686</v>
      </c>
      <c r="I18" s="370">
        <f t="shared" si="1"/>
        <v>97804</v>
      </c>
      <c r="J18" s="523"/>
    </row>
    <row r="19" spans="1:10" ht="13.5" customHeight="1">
      <c r="A19" s="353" t="s">
        <v>317</v>
      </c>
      <c r="B19" s="351">
        <v>0</v>
      </c>
      <c r="C19" s="351">
        <v>0</v>
      </c>
      <c r="D19" s="352">
        <v>0</v>
      </c>
      <c r="E19" s="352">
        <v>0</v>
      </c>
      <c r="F19" s="352">
        <v>0</v>
      </c>
      <c r="G19" s="370">
        <v>275</v>
      </c>
      <c r="H19" s="352">
        <f t="shared" si="0"/>
        <v>0</v>
      </c>
      <c r="I19" s="370">
        <f t="shared" si="1"/>
        <v>275</v>
      </c>
      <c r="J19" s="523"/>
    </row>
    <row r="20" spans="1:10" s="304" customFormat="1" ht="13.5" customHeight="1">
      <c r="A20" s="350" t="s">
        <v>298</v>
      </c>
      <c r="B20" s="276">
        <v>478253</v>
      </c>
      <c r="C20" s="276">
        <v>3293486</v>
      </c>
      <c r="D20" s="370">
        <v>111281</v>
      </c>
      <c r="E20" s="376">
        <v>889013</v>
      </c>
      <c r="F20" s="370">
        <v>142869</v>
      </c>
      <c r="G20" s="370">
        <v>1051777</v>
      </c>
      <c r="H20" s="370">
        <f t="shared" si="0"/>
        <v>254150</v>
      </c>
      <c r="I20" s="370">
        <f t="shared" si="1"/>
        <v>1940790</v>
      </c>
      <c r="J20" s="523"/>
    </row>
    <row r="21" spans="1:10" s="304" customFormat="1" ht="13.5" customHeight="1">
      <c r="A21" s="350" t="s">
        <v>132</v>
      </c>
      <c r="B21" s="276">
        <v>2467</v>
      </c>
      <c r="C21" s="276">
        <v>613</v>
      </c>
      <c r="D21" s="370">
        <v>1696</v>
      </c>
      <c r="E21" s="376">
        <v>396</v>
      </c>
      <c r="F21" s="370">
        <v>541</v>
      </c>
      <c r="G21" s="352">
        <v>0</v>
      </c>
      <c r="H21" s="370">
        <f t="shared" si="0"/>
        <v>2237</v>
      </c>
      <c r="I21" s="370">
        <f t="shared" si="1"/>
        <v>396</v>
      </c>
      <c r="J21" s="523"/>
    </row>
    <row r="22" spans="1:10" ht="13.5" customHeight="1">
      <c r="A22" s="350" t="s">
        <v>147</v>
      </c>
      <c r="B22" s="276">
        <v>3730</v>
      </c>
      <c r="C22" s="351">
        <v>0</v>
      </c>
      <c r="D22" s="370">
        <v>23121</v>
      </c>
      <c r="E22" s="352">
        <v>0</v>
      </c>
      <c r="F22" s="370">
        <v>9350</v>
      </c>
      <c r="G22" s="370">
        <v>5</v>
      </c>
      <c r="H22" s="370">
        <f t="shared" si="0"/>
        <v>32471</v>
      </c>
      <c r="I22" s="370">
        <f t="shared" si="1"/>
        <v>5</v>
      </c>
      <c r="J22" s="523"/>
    </row>
    <row r="23" spans="1:10" s="304" customFormat="1" ht="13.5" customHeight="1">
      <c r="A23" s="350" t="s">
        <v>148</v>
      </c>
      <c r="B23" s="276">
        <v>15</v>
      </c>
      <c r="C23" s="276">
        <v>12454</v>
      </c>
      <c r="D23" s="370">
        <v>16</v>
      </c>
      <c r="E23" s="376">
        <v>2237</v>
      </c>
      <c r="F23" s="352">
        <v>0</v>
      </c>
      <c r="G23" s="370">
        <v>15738</v>
      </c>
      <c r="H23" s="370">
        <f t="shared" si="0"/>
        <v>16</v>
      </c>
      <c r="I23" s="370">
        <f t="shared" si="1"/>
        <v>17975</v>
      </c>
      <c r="J23" s="523"/>
    </row>
    <row r="24" spans="1:10" s="304" customFormat="1" ht="13.5" customHeight="1">
      <c r="A24" s="350" t="s">
        <v>25</v>
      </c>
      <c r="B24" s="276">
        <v>1036960</v>
      </c>
      <c r="C24" s="276">
        <v>474562</v>
      </c>
      <c r="D24" s="370">
        <v>208601</v>
      </c>
      <c r="E24" s="376">
        <v>95550</v>
      </c>
      <c r="F24" s="370">
        <v>307792</v>
      </c>
      <c r="G24" s="370">
        <v>174931</v>
      </c>
      <c r="H24" s="370">
        <f t="shared" si="0"/>
        <v>516393</v>
      </c>
      <c r="I24" s="370">
        <f t="shared" si="1"/>
        <v>270481</v>
      </c>
      <c r="J24" s="523"/>
    </row>
    <row r="25" spans="1:10" ht="13.5" customHeight="1">
      <c r="A25" s="350" t="s">
        <v>149</v>
      </c>
      <c r="B25" s="346">
        <v>30</v>
      </c>
      <c r="C25" s="351">
        <v>0</v>
      </c>
      <c r="D25" s="370">
        <v>44</v>
      </c>
      <c r="E25" s="376">
        <v>2819</v>
      </c>
      <c r="F25" s="370">
        <v>12</v>
      </c>
      <c r="G25" s="352">
        <v>0</v>
      </c>
      <c r="H25" s="370">
        <f t="shared" si="0"/>
        <v>56</v>
      </c>
      <c r="I25" s="370">
        <f t="shared" si="1"/>
        <v>2819</v>
      </c>
      <c r="J25" s="523"/>
    </row>
    <row r="26" spans="1:10" s="304" customFormat="1" ht="13.5" customHeight="1">
      <c r="A26" s="350" t="s">
        <v>150</v>
      </c>
      <c r="B26" s="276">
        <v>249289</v>
      </c>
      <c r="C26" s="276">
        <v>4120</v>
      </c>
      <c r="D26" s="370">
        <v>78827</v>
      </c>
      <c r="E26" s="377">
        <v>0</v>
      </c>
      <c r="F26" s="370">
        <v>52003</v>
      </c>
      <c r="G26" s="370">
        <v>336</v>
      </c>
      <c r="H26" s="370">
        <f t="shared" si="0"/>
        <v>130830</v>
      </c>
      <c r="I26" s="370">
        <f t="shared" si="1"/>
        <v>336</v>
      </c>
      <c r="J26" s="523"/>
    </row>
    <row r="27" spans="1:10" s="304" customFormat="1" ht="13.5" customHeight="1">
      <c r="A27" s="350" t="s">
        <v>28</v>
      </c>
      <c r="B27" s="276">
        <v>1492</v>
      </c>
      <c r="C27" s="276">
        <v>13181</v>
      </c>
      <c r="D27" s="370">
        <v>3917</v>
      </c>
      <c r="E27" s="376">
        <v>5305</v>
      </c>
      <c r="F27" s="352">
        <v>0</v>
      </c>
      <c r="G27" s="370">
        <v>4784</v>
      </c>
      <c r="H27" s="370">
        <f t="shared" si="0"/>
        <v>3917</v>
      </c>
      <c r="I27" s="370">
        <f t="shared" si="1"/>
        <v>10089</v>
      </c>
      <c r="J27" s="523"/>
    </row>
    <row r="28" spans="1:10" s="304" customFormat="1" ht="13.5" customHeight="1">
      <c r="A28" s="350" t="s">
        <v>151</v>
      </c>
      <c r="B28" s="276">
        <v>369472</v>
      </c>
      <c r="C28" s="276">
        <v>30622</v>
      </c>
      <c r="D28" s="370">
        <v>124105</v>
      </c>
      <c r="E28" s="376">
        <v>5591</v>
      </c>
      <c r="F28" s="370">
        <v>83516</v>
      </c>
      <c r="G28" s="370">
        <v>5192</v>
      </c>
      <c r="H28" s="370">
        <f t="shared" si="0"/>
        <v>207621</v>
      </c>
      <c r="I28" s="370">
        <f t="shared" si="1"/>
        <v>10783</v>
      </c>
      <c r="J28" s="523"/>
    </row>
    <row r="29" spans="1:10" s="304" customFormat="1" ht="13.5" customHeight="1">
      <c r="A29" s="354" t="s">
        <v>30</v>
      </c>
      <c r="B29" s="347">
        <v>89297</v>
      </c>
      <c r="C29" s="347">
        <v>51158</v>
      </c>
      <c r="D29" s="371">
        <v>23724</v>
      </c>
      <c r="E29" s="378">
        <v>13490</v>
      </c>
      <c r="F29" s="371">
        <v>34679</v>
      </c>
      <c r="G29" s="371">
        <v>9981</v>
      </c>
      <c r="H29" s="371">
        <f t="shared" si="0"/>
        <v>58403</v>
      </c>
      <c r="I29" s="371">
        <f t="shared" si="1"/>
        <v>23471</v>
      </c>
      <c r="J29" s="523"/>
    </row>
    <row r="30" spans="1:10" ht="6.75" customHeight="1">
      <c r="A30" s="253"/>
      <c r="B30" s="305"/>
      <c r="C30" s="305"/>
      <c r="D30" s="306"/>
      <c r="E30" s="306"/>
      <c r="F30" s="306"/>
      <c r="G30" s="306"/>
      <c r="H30" s="306"/>
      <c r="I30" s="306"/>
      <c r="J30" s="523"/>
    </row>
    <row r="31" spans="1:10" s="304" customFormat="1" ht="12.75" customHeight="1">
      <c r="A31" s="334" t="s">
        <v>359</v>
      </c>
      <c r="B31" s="90" t="s">
        <v>360</v>
      </c>
      <c r="C31"/>
      <c r="D31" s="253"/>
      <c r="E31" s="253"/>
      <c r="F31" s="253"/>
      <c r="G31" s="253"/>
      <c r="H31" s="253"/>
      <c r="I31" s="253"/>
      <c r="J31" s="523"/>
    </row>
    <row r="32" spans="1:10" s="304" customFormat="1" ht="12.75" customHeight="1">
      <c r="A32" s="252"/>
      <c r="B32" s="253"/>
      <c r="C32" s="253"/>
      <c r="D32" s="253"/>
      <c r="E32" s="253"/>
      <c r="F32" s="253"/>
      <c r="G32" s="253"/>
      <c r="H32" s="253"/>
      <c r="I32" s="253"/>
      <c r="J32" s="523"/>
    </row>
    <row r="33" spans="1:10" ht="4.5" customHeight="1">
      <c r="A33" s="87"/>
      <c r="J33" s="523"/>
    </row>
    <row r="34" spans="1:9" ht="19.5" customHeight="1">
      <c r="A34" s="75" t="s">
        <v>339</v>
      </c>
      <c r="B34" s="379"/>
      <c r="C34" s="379"/>
      <c r="D34" s="380"/>
      <c r="E34" s="380"/>
      <c r="F34" s="380"/>
      <c r="G34" s="380"/>
      <c r="H34" s="380"/>
      <c r="I34" s="380"/>
    </row>
    <row r="35" spans="1:9" ht="12.75" customHeight="1">
      <c r="A35" s="302"/>
      <c r="B35" s="379"/>
      <c r="C35" s="379"/>
      <c r="D35" s="381"/>
      <c r="E35" s="381"/>
      <c r="F35" s="381"/>
      <c r="G35" s="381"/>
      <c r="H35" s="78" t="s">
        <v>246</v>
      </c>
      <c r="I35" s="381"/>
    </row>
    <row r="36" spans="1:9" ht="4.5" customHeight="1">
      <c r="A36" s="302"/>
      <c r="B36" s="379"/>
      <c r="C36" s="379"/>
      <c r="D36" s="381"/>
      <c r="E36" s="381"/>
      <c r="F36" s="381"/>
      <c r="G36" s="381"/>
      <c r="H36" s="78"/>
      <c r="I36" s="381"/>
    </row>
    <row r="37" spans="1:9" ht="12.75" customHeight="1">
      <c r="A37" s="549" t="s">
        <v>140</v>
      </c>
      <c r="B37" s="552" t="s">
        <v>343</v>
      </c>
      <c r="C37" s="553"/>
      <c r="D37" s="556" t="s">
        <v>344</v>
      </c>
      <c r="E37" s="557"/>
      <c r="F37" s="557"/>
      <c r="G37" s="557"/>
      <c r="H37" s="557"/>
      <c r="I37" s="558"/>
    </row>
    <row r="38" spans="1:9" ht="12.75" customHeight="1">
      <c r="A38" s="550"/>
      <c r="B38" s="554"/>
      <c r="C38" s="555"/>
      <c r="D38" s="559" t="s">
        <v>0</v>
      </c>
      <c r="E38" s="559"/>
      <c r="F38" s="534" t="s">
        <v>1</v>
      </c>
      <c r="G38" s="535"/>
      <c r="H38" s="536" t="s">
        <v>378</v>
      </c>
      <c r="I38" s="537"/>
    </row>
    <row r="39" spans="1:9" ht="27" customHeight="1">
      <c r="A39" s="551"/>
      <c r="B39" s="382" t="s">
        <v>316</v>
      </c>
      <c r="C39" s="382" t="s">
        <v>363</v>
      </c>
      <c r="D39" s="382" t="s">
        <v>316</v>
      </c>
      <c r="E39" s="382" t="s">
        <v>363</v>
      </c>
      <c r="F39" s="76" t="s">
        <v>137</v>
      </c>
      <c r="G39" s="76" t="s">
        <v>358</v>
      </c>
      <c r="H39" s="76" t="s">
        <v>137</v>
      </c>
      <c r="I39" s="76" t="s">
        <v>358</v>
      </c>
    </row>
    <row r="40" spans="1:9" ht="19.5" customHeight="1">
      <c r="A40" s="355" t="s">
        <v>127</v>
      </c>
      <c r="B40" s="383">
        <f>SUM(B41:B53)</f>
        <v>9954610</v>
      </c>
      <c r="C40" s="383">
        <f>SUM(C41:C53)</f>
        <v>5069989</v>
      </c>
      <c r="D40" s="356">
        <f aca="true" t="shared" si="2" ref="D40:I40">SUM(D41:D53)</f>
        <v>2280387</v>
      </c>
      <c r="E40" s="384">
        <f t="shared" si="2"/>
        <v>1358071</v>
      </c>
      <c r="F40" s="384">
        <f t="shared" si="2"/>
        <v>2581613</v>
      </c>
      <c r="G40" s="384">
        <f t="shared" si="2"/>
        <v>1624546</v>
      </c>
      <c r="H40" s="384">
        <f t="shared" si="2"/>
        <v>4862000</v>
      </c>
      <c r="I40" s="384">
        <f t="shared" si="2"/>
        <v>2982617</v>
      </c>
    </row>
    <row r="41" spans="1:10" ht="19.5" customHeight="1">
      <c r="A41" s="357" t="s">
        <v>141</v>
      </c>
      <c r="B41" s="386">
        <v>11</v>
      </c>
      <c r="C41" s="386">
        <v>90765</v>
      </c>
      <c r="D41" s="352">
        <v>0</v>
      </c>
      <c r="E41" s="387">
        <v>46221</v>
      </c>
      <c r="F41" s="352">
        <v>0</v>
      </c>
      <c r="G41" s="359">
        <v>13696</v>
      </c>
      <c r="H41" s="352">
        <v>0</v>
      </c>
      <c r="I41" s="387">
        <f>E41+G41</f>
        <v>59917</v>
      </c>
      <c r="J41" s="473"/>
    </row>
    <row r="42" spans="1:9" ht="19.5" customHeight="1">
      <c r="A42" s="357" t="s">
        <v>152</v>
      </c>
      <c r="B42" s="359">
        <v>2887</v>
      </c>
      <c r="C42" s="359">
        <v>5366</v>
      </c>
      <c r="D42" s="359">
        <v>240</v>
      </c>
      <c r="E42" s="387">
        <v>1504</v>
      </c>
      <c r="F42" s="473">
        <v>1076</v>
      </c>
      <c r="G42" s="359">
        <v>1306</v>
      </c>
      <c r="H42" s="387">
        <f aca="true" t="shared" si="3" ref="H42:H53">D42+F42</f>
        <v>1316</v>
      </c>
      <c r="I42" s="387">
        <f aca="true" t="shared" si="4" ref="I42:I53">E42+G42</f>
        <v>2810</v>
      </c>
    </row>
    <row r="43" spans="1:9" ht="19.5" customHeight="1">
      <c r="A43" s="357" t="s">
        <v>153</v>
      </c>
      <c r="B43" s="385" t="s">
        <v>313</v>
      </c>
      <c r="C43" s="360">
        <v>152</v>
      </c>
      <c r="D43" s="352">
        <v>0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</row>
    <row r="44" spans="1:9" ht="19.5" customHeight="1">
      <c r="A44" s="357" t="s">
        <v>145</v>
      </c>
      <c r="B44" s="360">
        <v>66199</v>
      </c>
      <c r="C44" s="360">
        <v>31941</v>
      </c>
      <c r="D44" s="359">
        <v>10367</v>
      </c>
      <c r="E44" s="387">
        <v>7041</v>
      </c>
      <c r="F44" s="473">
        <v>9105</v>
      </c>
      <c r="G44" s="359">
        <v>25062</v>
      </c>
      <c r="H44" s="387">
        <f t="shared" si="3"/>
        <v>19472</v>
      </c>
      <c r="I44" s="387">
        <f t="shared" si="4"/>
        <v>32103</v>
      </c>
    </row>
    <row r="45" spans="1:9" ht="19.5" customHeight="1">
      <c r="A45" s="357" t="s">
        <v>298</v>
      </c>
      <c r="B45" s="360">
        <v>478253</v>
      </c>
      <c r="C45" s="360">
        <v>3293486</v>
      </c>
      <c r="D45" s="359">
        <v>111281</v>
      </c>
      <c r="E45" s="387">
        <v>889013</v>
      </c>
      <c r="F45" s="473">
        <v>142869</v>
      </c>
      <c r="G45" s="359">
        <v>1051777</v>
      </c>
      <c r="H45" s="387">
        <f t="shared" si="3"/>
        <v>254150</v>
      </c>
      <c r="I45" s="387">
        <f t="shared" si="4"/>
        <v>1940790</v>
      </c>
    </row>
    <row r="46" spans="1:9" ht="19.5" customHeight="1">
      <c r="A46" s="357" t="s">
        <v>132</v>
      </c>
      <c r="B46" s="359">
        <v>2467</v>
      </c>
      <c r="C46" s="359">
        <v>613</v>
      </c>
      <c r="D46" s="359">
        <v>1696</v>
      </c>
      <c r="E46" s="387">
        <v>396</v>
      </c>
      <c r="F46" s="473">
        <v>541</v>
      </c>
      <c r="G46" s="352">
        <v>0</v>
      </c>
      <c r="H46" s="387">
        <f t="shared" si="3"/>
        <v>2237</v>
      </c>
      <c r="I46" s="387">
        <f t="shared" si="4"/>
        <v>396</v>
      </c>
    </row>
    <row r="47" spans="1:9" ht="19.5" customHeight="1">
      <c r="A47" s="357" t="s">
        <v>146</v>
      </c>
      <c r="B47" s="359">
        <v>165778</v>
      </c>
      <c r="C47" s="359">
        <v>35243</v>
      </c>
      <c r="D47" s="359">
        <v>12671</v>
      </c>
      <c r="E47" s="387">
        <v>2556</v>
      </c>
      <c r="F47" s="473">
        <v>30149</v>
      </c>
      <c r="G47" s="359">
        <v>2766</v>
      </c>
      <c r="H47" s="387">
        <f t="shared" si="3"/>
        <v>42820</v>
      </c>
      <c r="I47" s="387">
        <f t="shared" si="4"/>
        <v>5322</v>
      </c>
    </row>
    <row r="48" spans="1:9" ht="19.5" customHeight="1">
      <c r="A48" s="357" t="s">
        <v>147</v>
      </c>
      <c r="B48" s="359">
        <v>3730</v>
      </c>
      <c r="C48" s="385" t="s">
        <v>313</v>
      </c>
      <c r="D48" s="359">
        <v>23121</v>
      </c>
      <c r="E48" s="352">
        <v>0</v>
      </c>
      <c r="F48" s="476">
        <v>9350</v>
      </c>
      <c r="G48" s="360">
        <v>5</v>
      </c>
      <c r="H48" s="477">
        <f t="shared" si="3"/>
        <v>32471</v>
      </c>
      <c r="I48" s="477">
        <f t="shared" si="4"/>
        <v>5</v>
      </c>
    </row>
    <row r="49" spans="1:9" ht="19.5" customHeight="1">
      <c r="A49" s="357" t="s">
        <v>279</v>
      </c>
      <c r="B49" s="359">
        <v>8488246</v>
      </c>
      <c r="C49" s="359">
        <v>1487669</v>
      </c>
      <c r="D49" s="359">
        <v>1881158</v>
      </c>
      <c r="E49" s="387">
        <v>388492</v>
      </c>
      <c r="F49" s="473">
        <v>2206720</v>
      </c>
      <c r="G49" s="359">
        <v>510256</v>
      </c>
      <c r="H49" s="387">
        <f t="shared" si="3"/>
        <v>4087878</v>
      </c>
      <c r="I49" s="387">
        <f t="shared" si="4"/>
        <v>898748</v>
      </c>
    </row>
    <row r="50" spans="1:9" ht="19.5" customHeight="1">
      <c r="A50" s="357" t="s">
        <v>150</v>
      </c>
      <c r="B50" s="359">
        <v>249289</v>
      </c>
      <c r="C50" s="359">
        <v>4120</v>
      </c>
      <c r="D50" s="359">
        <v>78827</v>
      </c>
      <c r="E50" s="352">
        <v>0</v>
      </c>
      <c r="F50" s="473">
        <v>52003</v>
      </c>
      <c r="G50" s="360">
        <v>336</v>
      </c>
      <c r="H50" s="474">
        <f t="shared" si="3"/>
        <v>130830</v>
      </c>
      <c r="I50" s="477">
        <f t="shared" si="4"/>
        <v>336</v>
      </c>
    </row>
    <row r="51" spans="1:9" ht="19.5" customHeight="1">
      <c r="A51" s="357" t="s">
        <v>43</v>
      </c>
      <c r="B51" s="359">
        <v>38981</v>
      </c>
      <c r="C51" s="359">
        <v>38854</v>
      </c>
      <c r="D51" s="359">
        <v>13197</v>
      </c>
      <c r="E51" s="387">
        <v>3767</v>
      </c>
      <c r="F51" s="473">
        <v>11605</v>
      </c>
      <c r="G51" s="359">
        <v>4169</v>
      </c>
      <c r="H51" s="387">
        <f t="shared" si="3"/>
        <v>24802</v>
      </c>
      <c r="I51" s="387">
        <f t="shared" si="4"/>
        <v>7936</v>
      </c>
    </row>
    <row r="52" spans="1:9" ht="19.5" customHeight="1">
      <c r="A52" s="357" t="s">
        <v>151</v>
      </c>
      <c r="B52" s="359">
        <v>369472</v>
      </c>
      <c r="C52" s="359">
        <v>30622</v>
      </c>
      <c r="D52" s="359">
        <v>124105</v>
      </c>
      <c r="E52" s="387">
        <v>5591</v>
      </c>
      <c r="F52" s="473">
        <v>83516</v>
      </c>
      <c r="G52" s="359">
        <v>5192</v>
      </c>
      <c r="H52" s="387">
        <f t="shared" si="3"/>
        <v>207621</v>
      </c>
      <c r="I52" s="387">
        <f t="shared" si="4"/>
        <v>10783</v>
      </c>
    </row>
    <row r="53" spans="1:9" ht="19.5" customHeight="1">
      <c r="A53" s="358" t="s">
        <v>30</v>
      </c>
      <c r="B53" s="361">
        <v>89297</v>
      </c>
      <c r="C53" s="361">
        <v>51158</v>
      </c>
      <c r="D53" s="361">
        <v>23724</v>
      </c>
      <c r="E53" s="388">
        <v>13490</v>
      </c>
      <c r="F53" s="475">
        <v>34679</v>
      </c>
      <c r="G53" s="361">
        <v>9981</v>
      </c>
      <c r="H53" s="388">
        <f t="shared" si="3"/>
        <v>58403</v>
      </c>
      <c r="I53" s="388">
        <f t="shared" si="4"/>
        <v>23471</v>
      </c>
    </row>
    <row r="54" spans="1:9" ht="6.75" customHeight="1">
      <c r="A54" s="154"/>
      <c r="B54" s="389"/>
      <c r="C54" s="389"/>
      <c r="D54" s="380"/>
      <c r="E54" s="380"/>
      <c r="F54" s="380"/>
      <c r="G54" s="380"/>
      <c r="H54" s="380"/>
      <c r="I54" s="380"/>
    </row>
    <row r="55" spans="1:9" ht="15.75">
      <c r="A55" s="334" t="s">
        <v>359</v>
      </c>
      <c r="B55" s="391" t="s">
        <v>360</v>
      </c>
      <c r="C55" s="390"/>
      <c r="D55" s="380"/>
      <c r="E55" s="380"/>
      <c r="F55" s="380"/>
      <c r="G55" s="380"/>
      <c r="H55" s="380"/>
      <c r="I55" s="380"/>
    </row>
  </sheetData>
  <mergeCells count="13">
    <mergeCell ref="A6:A8"/>
    <mergeCell ref="B6:C7"/>
    <mergeCell ref="D7:E7"/>
    <mergeCell ref="J1:J33"/>
    <mergeCell ref="H7:I7"/>
    <mergeCell ref="D6:I6"/>
    <mergeCell ref="F7:G7"/>
    <mergeCell ref="A37:A39"/>
    <mergeCell ref="B37:C38"/>
    <mergeCell ref="D37:I37"/>
    <mergeCell ref="D38:E38"/>
    <mergeCell ref="F38:G38"/>
    <mergeCell ref="H38:I38"/>
  </mergeCells>
  <printOptions horizontalCentered="1"/>
  <pageMargins left="0" right="0" top="0.57" bottom="0.35" header="0.25" footer="0.16"/>
  <pageSetup horizontalDpi="600" verticalDpi="600" orientation="portrait" paperSize="9" r:id="rId1"/>
  <headerFooter alignWithMargins="0">
    <oddHeader>&amp;C- 25 -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85" zoomScaleNormal="85" workbookViewId="0" topLeftCell="A1">
      <selection activeCell="D19" sqref="D19"/>
    </sheetView>
  </sheetViews>
  <sheetFormatPr defaultColWidth="9.140625" defaultRowHeight="12.75"/>
  <cols>
    <col min="1" max="1" width="5.7109375" style="18" customWidth="1"/>
    <col min="2" max="2" width="27.7109375" style="18" customWidth="1"/>
    <col min="3" max="4" width="9.7109375" style="18" customWidth="1"/>
    <col min="5" max="12" width="9.7109375" style="140" customWidth="1"/>
    <col min="13" max="13" width="4.140625" style="18" customWidth="1"/>
    <col min="14" max="14" width="13.7109375" style="18" customWidth="1"/>
    <col min="15" max="16384" width="8.8515625" style="18" customWidth="1"/>
  </cols>
  <sheetData>
    <row r="1" spans="1:13" ht="18" customHeight="1">
      <c r="A1" s="509" t="s">
        <v>262</v>
      </c>
      <c r="B1" s="509"/>
      <c r="C1" s="509"/>
      <c r="D1" s="509"/>
      <c r="E1" s="509"/>
      <c r="F1" s="509"/>
      <c r="G1" s="509"/>
      <c r="H1" s="509"/>
      <c r="I1" s="509"/>
      <c r="J1" s="373"/>
      <c r="K1" s="373"/>
      <c r="L1" s="373"/>
      <c r="M1" s="502" t="s">
        <v>304</v>
      </c>
    </row>
    <row r="2" ht="12.75">
      <c r="M2" s="503"/>
    </row>
    <row r="3" spans="1:13" ht="22.5" customHeight="1">
      <c r="A3" s="327" t="s">
        <v>324</v>
      </c>
      <c r="B3" s="327"/>
      <c r="C3" s="327"/>
      <c r="D3" s="327"/>
      <c r="M3" s="503"/>
    </row>
    <row r="4" ht="21.75" customHeight="1">
      <c r="M4" s="503"/>
    </row>
    <row r="5" spans="1:13" ht="24.75" customHeight="1">
      <c r="A5" s="110"/>
      <c r="B5" s="111"/>
      <c r="C5" s="504">
        <v>2005</v>
      </c>
      <c r="D5" s="504" t="s">
        <v>343</v>
      </c>
      <c r="E5" s="506" t="s">
        <v>343</v>
      </c>
      <c r="F5" s="507"/>
      <c r="G5" s="507"/>
      <c r="H5" s="507"/>
      <c r="I5" s="508"/>
      <c r="J5" s="506" t="s">
        <v>344</v>
      </c>
      <c r="K5" s="507"/>
      <c r="L5" s="508"/>
      <c r="M5" s="503"/>
    </row>
    <row r="6" spans="1:13" ht="24.75" customHeight="1">
      <c r="A6" s="112"/>
      <c r="B6" s="113"/>
      <c r="C6" s="505"/>
      <c r="D6" s="505"/>
      <c r="E6" s="133" t="s">
        <v>0</v>
      </c>
      <c r="F6" s="155" t="s">
        <v>1</v>
      </c>
      <c r="G6" s="418" t="s">
        <v>378</v>
      </c>
      <c r="H6" s="155" t="s">
        <v>2</v>
      </c>
      <c r="I6" s="116" t="s">
        <v>3</v>
      </c>
      <c r="J6" s="133" t="s">
        <v>0</v>
      </c>
      <c r="K6" s="167" t="s">
        <v>1</v>
      </c>
      <c r="L6" s="417" t="s">
        <v>378</v>
      </c>
      <c r="M6" s="503"/>
    </row>
    <row r="7" spans="1:13" ht="24.75" customHeight="1">
      <c r="A7" s="112"/>
      <c r="B7" s="127" t="s">
        <v>263</v>
      </c>
      <c r="C7" s="301"/>
      <c r="D7" s="127"/>
      <c r="E7" s="188"/>
      <c r="F7" s="188"/>
      <c r="G7" s="188"/>
      <c r="H7" s="188"/>
      <c r="I7" s="188"/>
      <c r="J7" s="134"/>
      <c r="K7" s="188"/>
      <c r="L7" s="420"/>
      <c r="M7" s="503"/>
    </row>
    <row r="8" spans="1:13" ht="24.75" customHeight="1">
      <c r="A8" s="112"/>
      <c r="B8" s="126"/>
      <c r="C8" s="108"/>
      <c r="D8" s="126"/>
      <c r="E8" s="134"/>
      <c r="F8" s="134"/>
      <c r="G8" s="134"/>
      <c r="H8" s="134"/>
      <c r="I8" s="134"/>
      <c r="J8" s="134"/>
      <c r="K8" s="134"/>
      <c r="L8" s="421"/>
      <c r="M8" s="503"/>
    </row>
    <row r="9" spans="1:13" ht="24.75" customHeight="1">
      <c r="A9" s="112"/>
      <c r="B9" s="126" t="s">
        <v>291</v>
      </c>
      <c r="C9" s="257">
        <v>11981</v>
      </c>
      <c r="D9" s="255">
        <f>SUM(G9:I9)</f>
        <v>14101</v>
      </c>
      <c r="E9" s="257">
        <v>3481</v>
      </c>
      <c r="F9" s="257">
        <v>3985</v>
      </c>
      <c r="G9" s="258">
        <f>SUM(E9:F9)</f>
        <v>7466</v>
      </c>
      <c r="H9" s="257">
        <v>2978</v>
      </c>
      <c r="I9" s="257">
        <v>3657</v>
      </c>
      <c r="J9" s="257">
        <v>1523</v>
      </c>
      <c r="K9" s="257">
        <v>1549</v>
      </c>
      <c r="L9" s="422">
        <f>SUM(J9:K9)</f>
        <v>3072</v>
      </c>
      <c r="M9" s="503"/>
    </row>
    <row r="10" spans="1:14" ht="24.75" customHeight="1">
      <c r="A10" s="112"/>
      <c r="B10" s="126"/>
      <c r="C10" s="108"/>
      <c r="E10" s="257"/>
      <c r="F10" s="257"/>
      <c r="G10" s="258"/>
      <c r="H10" s="257"/>
      <c r="I10" s="257"/>
      <c r="J10" s="257"/>
      <c r="K10" s="257"/>
      <c r="L10" s="422"/>
      <c r="M10" s="503"/>
      <c r="N10" s="287"/>
    </row>
    <row r="11" spans="1:13" ht="24.75" customHeight="1">
      <c r="A11" s="112"/>
      <c r="B11" s="126" t="s">
        <v>264</v>
      </c>
      <c r="C11" s="257">
        <v>75778</v>
      </c>
      <c r="D11" s="255">
        <f>SUM(G11:I11)</f>
        <v>89966</v>
      </c>
      <c r="E11" s="257">
        <f>9545+8066</f>
        <v>17611</v>
      </c>
      <c r="F11" s="257">
        <v>20265</v>
      </c>
      <c r="G11" s="258">
        <f>SUM(E11:F11)</f>
        <v>37876</v>
      </c>
      <c r="H11" s="286">
        <v>29979</v>
      </c>
      <c r="I11" s="257">
        <v>22111</v>
      </c>
      <c r="J11" s="257">
        <v>17737</v>
      </c>
      <c r="K11" s="257">
        <f>17528+6653</f>
        <v>24181</v>
      </c>
      <c r="L11" s="422">
        <f>SUM(J11:K11)</f>
        <v>41918</v>
      </c>
      <c r="M11" s="503"/>
    </row>
    <row r="12" spans="1:13" ht="24.75" customHeight="1">
      <c r="A12" s="112"/>
      <c r="B12" s="126"/>
      <c r="C12" s="108"/>
      <c r="D12" s="112"/>
      <c r="E12" s="257"/>
      <c r="F12" s="257"/>
      <c r="G12" s="258"/>
      <c r="H12" s="257"/>
      <c r="I12" s="257"/>
      <c r="J12" s="257"/>
      <c r="K12" s="257"/>
      <c r="L12" s="422"/>
      <c r="M12" s="503"/>
    </row>
    <row r="13" spans="1:13" ht="24.75" customHeight="1">
      <c r="A13" s="112"/>
      <c r="B13" s="126"/>
      <c r="C13" s="124"/>
      <c r="D13" s="256"/>
      <c r="E13" s="259"/>
      <c r="F13" s="259"/>
      <c r="G13" s="419"/>
      <c r="H13" s="259"/>
      <c r="I13" s="259"/>
      <c r="J13" s="259"/>
      <c r="K13" s="259"/>
      <c r="L13" s="419"/>
      <c r="M13" s="503"/>
    </row>
    <row r="14" spans="1:13" ht="24.75" customHeight="1">
      <c r="A14" s="112"/>
      <c r="B14" s="126"/>
      <c r="C14" s="208"/>
      <c r="D14" s="299"/>
      <c r="E14" s="260"/>
      <c r="F14" s="260"/>
      <c r="G14" s="258"/>
      <c r="H14" s="257"/>
      <c r="I14" s="257"/>
      <c r="J14" s="257"/>
      <c r="K14" s="260"/>
      <c r="L14" s="422"/>
      <c r="M14" s="503"/>
    </row>
    <row r="15" spans="1:14" ht="24.75" customHeight="1">
      <c r="A15" s="112"/>
      <c r="B15" s="127" t="s">
        <v>285</v>
      </c>
      <c r="C15" s="128"/>
      <c r="D15" s="128"/>
      <c r="E15" s="257"/>
      <c r="F15" s="257"/>
      <c r="G15" s="258"/>
      <c r="H15" s="257"/>
      <c r="I15" s="257"/>
      <c r="J15" s="257"/>
      <c r="K15" s="257"/>
      <c r="L15" s="422"/>
      <c r="M15" s="503"/>
      <c r="N15" s="177"/>
    </row>
    <row r="16" spans="1:13" ht="24.75" customHeight="1">
      <c r="A16" s="112"/>
      <c r="B16" s="126"/>
      <c r="C16" s="108"/>
      <c r="D16" s="113"/>
      <c r="E16" s="257"/>
      <c r="F16" s="257"/>
      <c r="G16" s="258"/>
      <c r="H16" s="257"/>
      <c r="I16" s="257"/>
      <c r="J16" s="257"/>
      <c r="K16" s="257"/>
      <c r="L16" s="422"/>
      <c r="M16" s="503"/>
    </row>
    <row r="17" spans="1:13" ht="24.75" customHeight="1">
      <c r="A17" s="112"/>
      <c r="B17" s="126" t="s">
        <v>292</v>
      </c>
      <c r="C17" s="257">
        <v>14398</v>
      </c>
      <c r="D17" s="255">
        <f>SUM(G17:I17)</f>
        <v>17413</v>
      </c>
      <c r="E17" s="257">
        <v>4172</v>
      </c>
      <c r="F17" s="257">
        <v>4855</v>
      </c>
      <c r="G17" s="258">
        <f>SUM(E17:F17)</f>
        <v>9027</v>
      </c>
      <c r="H17" s="257">
        <v>3511</v>
      </c>
      <c r="I17" s="257">
        <v>4875</v>
      </c>
      <c r="J17" s="257">
        <v>2562</v>
      </c>
      <c r="K17" s="257">
        <v>3058</v>
      </c>
      <c r="L17" s="422">
        <f>SUM(J17:K17)</f>
        <v>5620</v>
      </c>
      <c r="M17" s="503"/>
    </row>
    <row r="18" spans="1:13" ht="24.75" customHeight="1">
      <c r="A18" s="112"/>
      <c r="B18" s="126"/>
      <c r="C18" s="209"/>
      <c r="D18" s="117"/>
      <c r="E18" s="257"/>
      <c r="F18" s="257"/>
      <c r="G18" s="258"/>
      <c r="H18" s="257"/>
      <c r="I18" s="257"/>
      <c r="J18" s="257"/>
      <c r="K18" s="257"/>
      <c r="L18" s="422"/>
      <c r="M18" s="503"/>
    </row>
    <row r="19" spans="1:13" ht="24.75" customHeight="1">
      <c r="A19" s="112"/>
      <c r="B19" s="126" t="s">
        <v>264</v>
      </c>
      <c r="C19" s="257">
        <v>85740</v>
      </c>
      <c r="D19" s="255">
        <f>SUM(G19:I19)</f>
        <v>91576</v>
      </c>
      <c r="E19" s="257">
        <f>11826+6142</f>
        <v>17968</v>
      </c>
      <c r="F19" s="257">
        <v>18344</v>
      </c>
      <c r="G19" s="258">
        <f>SUM(E19:F19)</f>
        <v>36312</v>
      </c>
      <c r="H19" s="257">
        <f>14711+8215</f>
        <v>22926</v>
      </c>
      <c r="I19" s="257">
        <v>32338</v>
      </c>
      <c r="J19" s="257">
        <v>18964</v>
      </c>
      <c r="K19" s="257">
        <f>20587+7244</f>
        <v>27831</v>
      </c>
      <c r="L19" s="422">
        <f>SUM(J19:K19)</f>
        <v>46795</v>
      </c>
      <c r="M19" s="503"/>
    </row>
    <row r="20" spans="1:13" ht="18" customHeight="1">
      <c r="A20" s="114"/>
      <c r="B20" s="141"/>
      <c r="C20" s="109"/>
      <c r="D20" s="115"/>
      <c r="E20" s="189"/>
      <c r="F20" s="189"/>
      <c r="G20" s="189"/>
      <c r="H20" s="189"/>
      <c r="I20" s="156"/>
      <c r="J20" s="156"/>
      <c r="K20" s="156"/>
      <c r="L20" s="423"/>
      <c r="M20" s="503"/>
    </row>
    <row r="21" spans="1:13" ht="18.75" customHeight="1">
      <c r="A21" s="329" t="s">
        <v>366</v>
      </c>
      <c r="B21" s="329"/>
      <c r="C21" s="510"/>
      <c r="D21" s="511"/>
      <c r="E21" s="330"/>
      <c r="F21" s="330"/>
      <c r="G21" s="330"/>
      <c r="H21" s="330"/>
      <c r="I21" s="177"/>
      <c r="J21" s="177"/>
      <c r="K21" s="177"/>
      <c r="L21" s="177"/>
      <c r="M21" s="503"/>
    </row>
    <row r="22" spans="1:13" ht="12.75">
      <c r="A22" s="18" t="s">
        <v>367</v>
      </c>
      <c r="M22" s="503"/>
    </row>
    <row r="28" ht="12" customHeight="1"/>
  </sheetData>
  <mergeCells count="7">
    <mergeCell ref="M1:M22"/>
    <mergeCell ref="C5:C6"/>
    <mergeCell ref="E5:I5"/>
    <mergeCell ref="A1:I1"/>
    <mergeCell ref="D5:D6"/>
    <mergeCell ref="C21:D21"/>
    <mergeCell ref="J5:L5"/>
  </mergeCells>
  <printOptions/>
  <pageMargins left="0.51" right="0.25" top="0.46" bottom="0.37" header="0.33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3">
      <selection activeCell="I14" sqref="I14:K15"/>
    </sheetView>
  </sheetViews>
  <sheetFormatPr defaultColWidth="9.140625" defaultRowHeight="12.75"/>
  <cols>
    <col min="1" max="1" width="41.421875" style="0" customWidth="1"/>
    <col min="2" max="3" width="9.7109375" style="0" customWidth="1"/>
    <col min="4" max="11" width="9.7109375" style="1" customWidth="1"/>
    <col min="12" max="12" width="3.421875" style="0" customWidth="1"/>
    <col min="13" max="13" width="12.00390625" style="0" bestFit="1" customWidth="1"/>
  </cols>
  <sheetData>
    <row r="1" spans="1:12" ht="15" customHeight="1">
      <c r="A1" s="81" t="s">
        <v>326</v>
      </c>
      <c r="B1" s="3"/>
      <c r="C1" s="3"/>
      <c r="L1" s="502" t="s">
        <v>307</v>
      </c>
    </row>
    <row r="2" spans="1:12" ht="1.5" customHeight="1">
      <c r="A2" s="81"/>
      <c r="B2" s="3"/>
      <c r="C2" s="3"/>
      <c r="L2" s="502"/>
    </row>
    <row r="3" spans="1:12" ht="12" customHeight="1">
      <c r="A3" s="3"/>
      <c r="B3" s="3"/>
      <c r="C3" s="3"/>
      <c r="D3" s="59"/>
      <c r="H3" s="59"/>
      <c r="K3" s="59" t="s">
        <v>204</v>
      </c>
      <c r="L3" s="502"/>
    </row>
    <row r="4" spans="1:12" ht="3.75" customHeight="1">
      <c r="A4" s="3"/>
      <c r="B4" s="12"/>
      <c r="C4" s="12"/>
      <c r="L4" s="502"/>
    </row>
    <row r="5" spans="1:12" ht="23.25" customHeight="1">
      <c r="A5" s="512" t="s">
        <v>181</v>
      </c>
      <c r="B5" s="512">
        <v>2005</v>
      </c>
      <c r="C5" s="512" t="s">
        <v>293</v>
      </c>
      <c r="D5" s="514" t="s">
        <v>293</v>
      </c>
      <c r="E5" s="515"/>
      <c r="F5" s="515"/>
      <c r="G5" s="515"/>
      <c r="H5" s="516"/>
      <c r="I5" s="514" t="s">
        <v>329</v>
      </c>
      <c r="J5" s="515"/>
      <c r="K5" s="516"/>
      <c r="L5" s="502"/>
    </row>
    <row r="6" spans="1:12" ht="18" customHeight="1">
      <c r="A6" s="513"/>
      <c r="B6" s="513"/>
      <c r="C6" s="513"/>
      <c r="D6" s="61" t="s">
        <v>205</v>
      </c>
      <c r="E6" s="61" t="s">
        <v>207</v>
      </c>
      <c r="F6" s="413" t="s">
        <v>378</v>
      </c>
      <c r="G6" s="61" t="s">
        <v>2</v>
      </c>
      <c r="H6" s="61" t="s">
        <v>3</v>
      </c>
      <c r="I6" s="61" t="s">
        <v>205</v>
      </c>
      <c r="J6" s="61" t="s">
        <v>207</v>
      </c>
      <c r="K6" s="413" t="s">
        <v>378</v>
      </c>
      <c r="L6" s="502"/>
    </row>
    <row r="7" spans="1:12" ht="30" customHeight="1">
      <c r="A7" s="131" t="s">
        <v>265</v>
      </c>
      <c r="B7" s="212">
        <v>59095</v>
      </c>
      <c r="C7" s="212">
        <f>C8+C19+C20+C23+C24+C25+C26+'Table 3 cont''d'!C7+'Table 3 cont''d'!C8+'Table 3 cont''d'!C18</f>
        <v>69099</v>
      </c>
      <c r="D7" s="212">
        <f>D8+D19+D20+D23+D24+D25+D26+'Table 3 cont''d'!D7+'Table 3 cont''d'!D8+'Table 3 cont''d'!D18</f>
        <v>14485</v>
      </c>
      <c r="E7" s="212">
        <f>E8+E19+E20+E23+E24+E25+E26+'Table 3 cont''d'!E7+'Table 3 cont''d'!E8+'Table 3 cont''d'!E18</f>
        <v>16265</v>
      </c>
      <c r="F7" s="212">
        <f>SUM(D7:E7)</f>
        <v>30750</v>
      </c>
      <c r="G7" s="212">
        <f>G8+G19+G20+G23+G24+G25+G26+'Table 3 cont''d'!G7+'Table 3 cont''d'!G8+'Table 3 cont''d'!G18</f>
        <v>17991</v>
      </c>
      <c r="H7" s="212">
        <f>H8+H19+H20+H23+H24+H25+H26+'Table 3 cont''d'!H7+'Table 3 cont''d'!H8+'Table 3 cont''d'!H18</f>
        <v>20358</v>
      </c>
      <c r="I7" s="215">
        <f>I8+I19+I20+I23+I24+I25+I26+'Table 3 cont''d'!I7+'Table 3 cont''d'!I8+'Table 3 cont''d'!I18</f>
        <v>14224</v>
      </c>
      <c r="J7" s="215">
        <f>J8+J19+J20+J23+J24+J25+J26+'Table 3 cont''d'!J7+'Table 3 cont''d'!J8+'Table 3 cont''d'!J18</f>
        <v>15342</v>
      </c>
      <c r="K7" s="215">
        <f>SUM(I7:J7)</f>
        <v>29566</v>
      </c>
      <c r="L7" s="502"/>
    </row>
    <row r="8" spans="1:12" ht="24.75" customHeight="1">
      <c r="A8" s="63" t="s">
        <v>40</v>
      </c>
      <c r="B8" s="216">
        <v>17248</v>
      </c>
      <c r="C8" s="216">
        <f>SUM(F8:H8)</f>
        <v>20201</v>
      </c>
      <c r="D8" s="217">
        <v>4393</v>
      </c>
      <c r="E8" s="217">
        <v>2459</v>
      </c>
      <c r="F8" s="217">
        <f>SUM(D8:E8)</f>
        <v>6852</v>
      </c>
      <c r="G8" s="217">
        <v>6816</v>
      </c>
      <c r="H8" s="217">
        <v>6533</v>
      </c>
      <c r="I8" s="217">
        <v>3878</v>
      </c>
      <c r="J8" s="228">
        <v>3085</v>
      </c>
      <c r="K8" s="217">
        <f aca="true" t="shared" si="0" ref="K8:K30">SUM(I8:J8)</f>
        <v>6963</v>
      </c>
      <c r="L8" s="502"/>
    </row>
    <row r="9" spans="1:12" ht="13.5" customHeight="1">
      <c r="A9" s="65" t="s">
        <v>182</v>
      </c>
      <c r="B9" s="216"/>
      <c r="C9" s="216"/>
      <c r="D9" s="217"/>
      <c r="E9" s="217"/>
      <c r="F9" s="217"/>
      <c r="G9" s="217"/>
      <c r="H9" s="217"/>
      <c r="I9" s="217"/>
      <c r="J9" s="228"/>
      <c r="K9" s="217"/>
      <c r="L9" s="502"/>
    </row>
    <row r="10" spans="1:12" ht="15" customHeight="1">
      <c r="A10" s="7" t="s">
        <v>183</v>
      </c>
      <c r="B10" s="218"/>
      <c r="C10" s="218"/>
      <c r="D10" s="217"/>
      <c r="E10" s="217"/>
      <c r="F10" s="217"/>
      <c r="G10" s="217"/>
      <c r="H10" s="217"/>
      <c r="I10" s="217"/>
      <c r="J10" s="228"/>
      <c r="K10" s="217"/>
      <c r="L10" s="502"/>
    </row>
    <row r="11" spans="1:12" s="67" customFormat="1" ht="13.5">
      <c r="A11" s="66" t="s">
        <v>184</v>
      </c>
      <c r="B11" s="219">
        <v>537</v>
      </c>
      <c r="C11" s="219">
        <f>SUM(F11:H11)</f>
        <v>542</v>
      </c>
      <c r="D11" s="220">
        <v>129</v>
      </c>
      <c r="E11" s="220">
        <v>19</v>
      </c>
      <c r="F11" s="428">
        <f>SUM(D11:E11)</f>
        <v>148</v>
      </c>
      <c r="G11" s="220">
        <v>213</v>
      </c>
      <c r="H11" s="220">
        <v>181</v>
      </c>
      <c r="I11" s="220">
        <v>90</v>
      </c>
      <c r="J11" s="424">
        <v>19</v>
      </c>
      <c r="K11" s="428">
        <f t="shared" si="0"/>
        <v>109</v>
      </c>
      <c r="L11" s="502"/>
    </row>
    <row r="12" spans="1:12" s="67" customFormat="1" ht="13.5">
      <c r="A12" s="66" t="s">
        <v>185</v>
      </c>
      <c r="B12" s="219">
        <v>10536</v>
      </c>
      <c r="C12" s="219">
        <f>SUM(F12:H12)</f>
        <v>11165</v>
      </c>
      <c r="D12" s="220">
        <v>2465</v>
      </c>
      <c r="E12" s="220">
        <v>449</v>
      </c>
      <c r="F12" s="428">
        <f>SUM(D12:E12)</f>
        <v>2914</v>
      </c>
      <c r="G12" s="220">
        <v>4339</v>
      </c>
      <c r="H12" s="220">
        <v>3912</v>
      </c>
      <c r="I12" s="220">
        <v>1954</v>
      </c>
      <c r="J12" s="424">
        <v>504</v>
      </c>
      <c r="K12" s="428">
        <f t="shared" si="0"/>
        <v>2458</v>
      </c>
      <c r="L12" s="502"/>
    </row>
    <row r="13" spans="1:12" ht="15" customHeight="1">
      <c r="A13" s="7" t="s">
        <v>186</v>
      </c>
      <c r="B13" s="218"/>
      <c r="C13" s="218"/>
      <c r="D13" s="221"/>
      <c r="E13" s="221"/>
      <c r="F13" s="217"/>
      <c r="G13" s="221"/>
      <c r="H13" s="221"/>
      <c r="I13" s="221"/>
      <c r="J13" s="425"/>
      <c r="K13" s="217"/>
      <c r="L13" s="502"/>
    </row>
    <row r="14" spans="1:12" s="67" customFormat="1" ht="12.75">
      <c r="A14" s="66" t="s">
        <v>184</v>
      </c>
      <c r="B14" s="218">
        <v>111</v>
      </c>
      <c r="C14" s="218">
        <f>SUM(F14:H14)</f>
        <v>69</v>
      </c>
      <c r="D14" s="220" t="s">
        <v>382</v>
      </c>
      <c r="E14" s="220" t="s">
        <v>382</v>
      </c>
      <c r="F14" s="220" t="s">
        <v>382</v>
      </c>
      <c r="G14" s="220">
        <v>24</v>
      </c>
      <c r="H14" s="220">
        <v>45</v>
      </c>
      <c r="I14" s="220" t="s">
        <v>382</v>
      </c>
      <c r="J14" s="220" t="s">
        <v>382</v>
      </c>
      <c r="K14" s="220" t="s">
        <v>382</v>
      </c>
      <c r="L14" s="502"/>
    </row>
    <row r="15" spans="1:12" s="67" customFormat="1" ht="12.75">
      <c r="A15" s="66" t="s">
        <v>185</v>
      </c>
      <c r="B15" s="218">
        <v>173</v>
      </c>
      <c r="C15" s="218">
        <f>SUM(F15:H15)</f>
        <v>152</v>
      </c>
      <c r="D15" s="220" t="s">
        <v>382</v>
      </c>
      <c r="E15" s="220" t="s">
        <v>382</v>
      </c>
      <c r="F15" s="220" t="s">
        <v>382</v>
      </c>
      <c r="G15" s="220">
        <v>52</v>
      </c>
      <c r="H15" s="220">
        <v>100</v>
      </c>
      <c r="I15" s="220" t="s">
        <v>382</v>
      </c>
      <c r="J15" s="220" t="s">
        <v>382</v>
      </c>
      <c r="K15" s="220" t="s">
        <v>382</v>
      </c>
      <c r="L15" s="502"/>
    </row>
    <row r="16" spans="1:12" ht="15" customHeight="1">
      <c r="A16" s="7" t="s">
        <v>187</v>
      </c>
      <c r="B16" s="218"/>
      <c r="C16" s="218"/>
      <c r="D16" s="221"/>
      <c r="E16" s="221"/>
      <c r="F16" s="217"/>
      <c r="G16" s="221"/>
      <c r="H16" s="221"/>
      <c r="I16" s="221"/>
      <c r="J16" s="425"/>
      <c r="K16" s="217"/>
      <c r="L16" s="502"/>
    </row>
    <row r="17" spans="1:12" s="67" customFormat="1" ht="13.5">
      <c r="A17" s="66" t="s">
        <v>188</v>
      </c>
      <c r="B17" s="218">
        <v>66881</v>
      </c>
      <c r="C17" s="218">
        <f>SUM(F17:H17)</f>
        <v>79707</v>
      </c>
      <c r="D17" s="220">
        <v>17587</v>
      </c>
      <c r="E17" s="220">
        <v>19804</v>
      </c>
      <c r="F17" s="428">
        <f>SUM(D17:E17)</f>
        <v>37391</v>
      </c>
      <c r="G17" s="220">
        <v>21551</v>
      </c>
      <c r="H17" s="220">
        <v>20765</v>
      </c>
      <c r="I17" s="220">
        <v>16148</v>
      </c>
      <c r="J17" s="424">
        <v>23543</v>
      </c>
      <c r="K17" s="428">
        <f t="shared" si="0"/>
        <v>39691</v>
      </c>
      <c r="L17" s="502"/>
    </row>
    <row r="18" spans="1:12" s="67" customFormat="1" ht="13.5">
      <c r="A18" s="66" t="s">
        <v>185</v>
      </c>
      <c r="B18" s="218">
        <v>4785</v>
      </c>
      <c r="C18" s="218">
        <f>SUM(F18:H18)</f>
        <v>7120</v>
      </c>
      <c r="D18" s="220">
        <v>1480</v>
      </c>
      <c r="E18" s="220">
        <v>1681</v>
      </c>
      <c r="F18" s="428">
        <f>SUM(D18:E18)</f>
        <v>3161</v>
      </c>
      <c r="G18" s="220">
        <v>1886</v>
      </c>
      <c r="H18" s="220">
        <v>2073</v>
      </c>
      <c r="I18" s="220">
        <v>1454</v>
      </c>
      <c r="J18" s="424">
        <v>2153</v>
      </c>
      <c r="K18" s="428">
        <f t="shared" si="0"/>
        <v>3607</v>
      </c>
      <c r="L18" s="502"/>
    </row>
    <row r="19" spans="1:12" ht="24.75" customHeight="1">
      <c r="A19" s="107" t="s">
        <v>52</v>
      </c>
      <c r="B19" s="222">
        <v>204</v>
      </c>
      <c r="C19" s="222">
        <f>SUM(F19:H19)</f>
        <v>291</v>
      </c>
      <c r="D19" s="223">
        <v>38</v>
      </c>
      <c r="E19" s="223">
        <v>64</v>
      </c>
      <c r="F19" s="223">
        <f>SUM(D19:E19)</f>
        <v>102</v>
      </c>
      <c r="G19" s="223">
        <v>47</v>
      </c>
      <c r="H19" s="223">
        <v>142</v>
      </c>
      <c r="I19" s="223">
        <v>91</v>
      </c>
      <c r="J19" s="426">
        <v>106</v>
      </c>
      <c r="K19" s="223">
        <f t="shared" si="0"/>
        <v>197</v>
      </c>
      <c r="L19" s="502"/>
    </row>
    <row r="20" spans="1:12" ht="24.75" customHeight="1">
      <c r="A20" s="107" t="s">
        <v>189</v>
      </c>
      <c r="B20" s="222">
        <v>560</v>
      </c>
      <c r="C20" s="222">
        <f>SUM(F20:H20)</f>
        <v>861</v>
      </c>
      <c r="D20" s="223">
        <v>176</v>
      </c>
      <c r="E20" s="223">
        <v>198</v>
      </c>
      <c r="F20" s="223">
        <f>SUM(D20:E20)</f>
        <v>374</v>
      </c>
      <c r="G20" s="223">
        <v>198</v>
      </c>
      <c r="H20" s="223">
        <v>289</v>
      </c>
      <c r="I20" s="223">
        <v>210</v>
      </c>
      <c r="J20" s="426">
        <v>248</v>
      </c>
      <c r="K20" s="223">
        <f t="shared" si="0"/>
        <v>458</v>
      </c>
      <c r="L20" s="502"/>
    </row>
    <row r="21" spans="1:12" ht="12" customHeight="1">
      <c r="A21" s="65" t="s">
        <v>182</v>
      </c>
      <c r="B21" s="216"/>
      <c r="C21" s="216"/>
      <c r="D21" s="217"/>
      <c r="E21" s="217"/>
      <c r="F21" s="217"/>
      <c r="G21" s="217"/>
      <c r="H21" s="217"/>
      <c r="I21" s="217"/>
      <c r="J21" s="228"/>
      <c r="K21" s="217"/>
      <c r="L21" s="502"/>
    </row>
    <row r="22" spans="1:12" ht="15" customHeight="1">
      <c r="A22" s="7" t="s">
        <v>190</v>
      </c>
      <c r="B22" s="218">
        <v>100</v>
      </c>
      <c r="C22" s="218">
        <f>SUM(F22:H22)</f>
        <v>100</v>
      </c>
      <c r="D22" s="220">
        <v>26</v>
      </c>
      <c r="E22" s="220">
        <v>24</v>
      </c>
      <c r="F22" s="428">
        <f>SUM(D22:E22)</f>
        <v>50</v>
      </c>
      <c r="G22" s="220">
        <v>18</v>
      </c>
      <c r="H22" s="220">
        <v>32</v>
      </c>
      <c r="I22" s="220">
        <v>30</v>
      </c>
      <c r="J22" s="424">
        <v>25</v>
      </c>
      <c r="K22" s="428">
        <f t="shared" si="0"/>
        <v>55</v>
      </c>
      <c r="L22" s="502"/>
    </row>
    <row r="23" spans="1:12" ht="15" customHeight="1">
      <c r="A23" s="20" t="s">
        <v>191</v>
      </c>
      <c r="B23" s="223">
        <v>50</v>
      </c>
      <c r="C23" s="223">
        <f>SUM(F23:H23)</f>
        <v>70</v>
      </c>
      <c r="D23" s="224">
        <v>7</v>
      </c>
      <c r="E23" s="224">
        <v>35</v>
      </c>
      <c r="F23" s="224">
        <f>SUM(D23:E23)</f>
        <v>42</v>
      </c>
      <c r="G23" s="224">
        <v>16</v>
      </c>
      <c r="H23" s="224">
        <v>12</v>
      </c>
      <c r="I23" s="224">
        <v>27</v>
      </c>
      <c r="J23" s="427">
        <v>26</v>
      </c>
      <c r="K23" s="224">
        <f t="shared" si="0"/>
        <v>53</v>
      </c>
      <c r="L23" s="502"/>
    </row>
    <row r="24" spans="1:12" ht="24.75" customHeight="1">
      <c r="A24" s="107" t="s">
        <v>192</v>
      </c>
      <c r="B24" s="224">
        <v>32</v>
      </c>
      <c r="C24" s="224">
        <f>SUM(F24:H24)</f>
        <v>30</v>
      </c>
      <c r="D24" s="223">
        <v>7</v>
      </c>
      <c r="E24" s="223">
        <v>2</v>
      </c>
      <c r="F24" s="223">
        <f>SUM(D24:E24)</f>
        <v>9</v>
      </c>
      <c r="G24" s="223">
        <v>5</v>
      </c>
      <c r="H24" s="223">
        <v>16</v>
      </c>
      <c r="I24" s="223">
        <v>9</v>
      </c>
      <c r="J24" s="426">
        <v>20</v>
      </c>
      <c r="K24" s="223">
        <f t="shared" si="0"/>
        <v>29</v>
      </c>
      <c r="L24" s="502"/>
    </row>
    <row r="25" spans="1:12" ht="24.75" customHeight="1">
      <c r="A25" s="107" t="s">
        <v>193</v>
      </c>
      <c r="B25" s="222">
        <v>860</v>
      </c>
      <c r="C25" s="222">
        <f>SUM(F25:H25)</f>
        <v>868</v>
      </c>
      <c r="D25" s="223">
        <v>156</v>
      </c>
      <c r="E25" s="223">
        <v>202</v>
      </c>
      <c r="F25" s="223">
        <f>SUM(D25:E25)</f>
        <v>358</v>
      </c>
      <c r="G25" s="223">
        <v>189</v>
      </c>
      <c r="H25" s="223">
        <v>321</v>
      </c>
      <c r="I25" s="223">
        <v>236</v>
      </c>
      <c r="J25" s="426">
        <v>291</v>
      </c>
      <c r="K25" s="223">
        <f t="shared" si="0"/>
        <v>527</v>
      </c>
      <c r="L25" s="502"/>
    </row>
    <row r="26" spans="1:12" ht="22.5" customHeight="1">
      <c r="A26" s="68" t="s">
        <v>194</v>
      </c>
      <c r="B26" s="222">
        <v>5002</v>
      </c>
      <c r="C26" s="222">
        <f>SUM(F26:H26)</f>
        <v>5536</v>
      </c>
      <c r="D26" s="223">
        <v>1223</v>
      </c>
      <c r="E26" s="223">
        <v>1408</v>
      </c>
      <c r="F26" s="223">
        <f>SUM(D26:E26)</f>
        <v>2631</v>
      </c>
      <c r="G26" s="223">
        <v>1468</v>
      </c>
      <c r="H26" s="223">
        <v>1437</v>
      </c>
      <c r="I26" s="223">
        <v>1440</v>
      </c>
      <c r="J26" s="426">
        <v>1651</v>
      </c>
      <c r="K26" s="223">
        <f t="shared" si="0"/>
        <v>3091</v>
      </c>
      <c r="L26" s="502"/>
    </row>
    <row r="27" spans="1:12" ht="13.5" customHeight="1">
      <c r="A27" s="65" t="s">
        <v>182</v>
      </c>
      <c r="B27" s="216"/>
      <c r="C27" s="216"/>
      <c r="D27" s="217"/>
      <c r="E27" s="217"/>
      <c r="F27" s="217"/>
      <c r="G27" s="217"/>
      <c r="H27" s="217"/>
      <c r="I27" s="217"/>
      <c r="J27" s="228"/>
      <c r="K27" s="217"/>
      <c r="L27" s="502"/>
    </row>
    <row r="28" spans="1:12" ht="15" customHeight="1">
      <c r="A28" s="7" t="s">
        <v>251</v>
      </c>
      <c r="B28" s="218">
        <v>2197</v>
      </c>
      <c r="C28" s="218">
        <f>SUM(F28:H28)</f>
        <v>2482</v>
      </c>
      <c r="D28" s="220">
        <v>536</v>
      </c>
      <c r="E28" s="220">
        <v>681</v>
      </c>
      <c r="F28" s="428">
        <f>SUM(D28:E28)</f>
        <v>1217</v>
      </c>
      <c r="G28" s="220">
        <v>646</v>
      </c>
      <c r="H28" s="220">
        <v>619</v>
      </c>
      <c r="I28" s="220">
        <v>703</v>
      </c>
      <c r="J28" s="424">
        <v>812</v>
      </c>
      <c r="K28" s="428">
        <f t="shared" si="0"/>
        <v>1515</v>
      </c>
      <c r="L28" s="502"/>
    </row>
    <row r="29" spans="1:12" ht="15" customHeight="1">
      <c r="A29" s="7" t="s">
        <v>195</v>
      </c>
      <c r="B29" s="218">
        <v>1431</v>
      </c>
      <c r="C29" s="218">
        <f>SUM(F29:H29)</f>
        <v>1514</v>
      </c>
      <c r="D29" s="220">
        <v>342</v>
      </c>
      <c r="E29" s="220">
        <v>373</v>
      </c>
      <c r="F29" s="428">
        <f>SUM(D29:E29)</f>
        <v>715</v>
      </c>
      <c r="G29" s="220">
        <v>416</v>
      </c>
      <c r="H29" s="220">
        <v>383</v>
      </c>
      <c r="I29" s="220">
        <v>334</v>
      </c>
      <c r="J29" s="424">
        <v>414</v>
      </c>
      <c r="K29" s="428">
        <f t="shared" si="0"/>
        <v>748</v>
      </c>
      <c r="L29" s="502"/>
    </row>
    <row r="30" spans="1:12" ht="15" customHeight="1">
      <c r="A30" s="7" t="s">
        <v>196</v>
      </c>
      <c r="B30" s="218">
        <v>39</v>
      </c>
      <c r="C30" s="218">
        <f>SUM(F30:H30)</f>
        <v>53</v>
      </c>
      <c r="D30" s="220">
        <v>7</v>
      </c>
      <c r="E30" s="220">
        <v>17</v>
      </c>
      <c r="F30" s="428">
        <f>SUM(D30:E30)</f>
        <v>24</v>
      </c>
      <c r="G30" s="220">
        <v>18</v>
      </c>
      <c r="H30" s="220">
        <v>11</v>
      </c>
      <c r="I30" s="220">
        <v>10</v>
      </c>
      <c r="J30" s="220">
        <v>24</v>
      </c>
      <c r="K30" s="428">
        <f t="shared" si="0"/>
        <v>34</v>
      </c>
      <c r="L30" s="502"/>
    </row>
    <row r="31" spans="1:12" ht="3" customHeight="1">
      <c r="A31" s="9"/>
      <c r="B31" s="225"/>
      <c r="C31" s="225"/>
      <c r="D31" s="226"/>
      <c r="E31" s="226"/>
      <c r="F31" s="226"/>
      <c r="G31" s="226"/>
      <c r="H31" s="226"/>
      <c r="I31" s="226"/>
      <c r="J31" s="226"/>
      <c r="K31" s="226"/>
      <c r="L31" s="502"/>
    </row>
    <row r="32" spans="1:12" ht="0.75" customHeight="1" hidden="1">
      <c r="A32" s="13"/>
      <c r="B32" s="227"/>
      <c r="C32" s="227"/>
      <c r="D32" s="228"/>
      <c r="E32" s="228"/>
      <c r="F32" s="228"/>
      <c r="G32" s="228"/>
      <c r="H32" s="228"/>
      <c r="I32" s="228"/>
      <c r="J32" s="228"/>
      <c r="K32" s="228"/>
      <c r="L32" s="502"/>
    </row>
    <row r="33" spans="1:12" ht="6" customHeight="1">
      <c r="A33" s="70"/>
      <c r="B33" s="229"/>
      <c r="C33" s="229"/>
      <c r="D33" s="230"/>
      <c r="E33" s="230"/>
      <c r="F33" s="230"/>
      <c r="G33" s="230"/>
      <c r="H33" s="230"/>
      <c r="I33" s="230"/>
      <c r="J33" s="230"/>
      <c r="K33" s="230"/>
      <c r="L33" s="502"/>
    </row>
    <row r="34" spans="1:12" ht="14.25" customHeight="1">
      <c r="A34" s="90" t="s">
        <v>321</v>
      </c>
      <c r="B34" s="329" t="s">
        <v>320</v>
      </c>
      <c r="C34" s="157"/>
      <c r="L34" s="502"/>
    </row>
    <row r="35" spans="1:12" ht="11.25" customHeight="1">
      <c r="A35" s="87"/>
      <c r="L35" s="502"/>
    </row>
  </sheetData>
  <mergeCells count="6">
    <mergeCell ref="L1:L35"/>
    <mergeCell ref="A5:A6"/>
    <mergeCell ref="B5:B6"/>
    <mergeCell ref="D5:H5"/>
    <mergeCell ref="C5:C6"/>
    <mergeCell ref="I5:K5"/>
  </mergeCells>
  <printOptions horizontalCentered="1"/>
  <pageMargins left="0.25" right="0.25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B8">
      <selection activeCell="K19" sqref="K19"/>
    </sheetView>
  </sheetViews>
  <sheetFormatPr defaultColWidth="9.140625" defaultRowHeight="12.75"/>
  <cols>
    <col min="1" max="1" width="37.8515625" style="0" customWidth="1"/>
    <col min="2" max="11" width="9.7109375" style="0" customWidth="1"/>
    <col min="12" max="12" width="3.57421875" style="0" customWidth="1"/>
  </cols>
  <sheetData>
    <row r="1" spans="1:12" ht="19.5" customHeight="1">
      <c r="A1" s="23" t="s">
        <v>327</v>
      </c>
      <c r="B1" s="3"/>
      <c r="C1" s="3"/>
      <c r="L1" s="495" t="s">
        <v>308</v>
      </c>
    </row>
    <row r="2" spans="1:12" ht="3.75" customHeight="1">
      <c r="A2" s="3"/>
      <c r="B2" s="3"/>
      <c r="C2" s="3"/>
      <c r="L2" s="494"/>
    </row>
    <row r="3" spans="1:12" ht="12" customHeight="1">
      <c r="A3" s="3"/>
      <c r="B3" s="3"/>
      <c r="C3" s="3"/>
      <c r="D3" s="59"/>
      <c r="H3" s="59"/>
      <c r="K3" s="59" t="s">
        <v>197</v>
      </c>
      <c r="L3" s="494"/>
    </row>
    <row r="4" spans="1:12" ht="4.5" customHeight="1">
      <c r="A4" s="3"/>
      <c r="B4" s="179"/>
      <c r="C4" s="179"/>
      <c r="L4" s="494"/>
    </row>
    <row r="5" spans="1:12" ht="19.5" customHeight="1">
      <c r="A5" s="512" t="s">
        <v>181</v>
      </c>
      <c r="B5" s="512">
        <v>2005</v>
      </c>
      <c r="C5" s="512" t="s">
        <v>293</v>
      </c>
      <c r="D5" s="514" t="s">
        <v>293</v>
      </c>
      <c r="E5" s="515"/>
      <c r="F5" s="515"/>
      <c r="G5" s="515"/>
      <c r="H5" s="516"/>
      <c r="I5" s="514" t="s">
        <v>329</v>
      </c>
      <c r="J5" s="515"/>
      <c r="K5" s="516"/>
      <c r="L5" s="494"/>
    </row>
    <row r="6" spans="1:12" ht="19.5" customHeight="1">
      <c r="A6" s="513"/>
      <c r="B6" s="513"/>
      <c r="C6" s="513"/>
      <c r="D6" s="61" t="s">
        <v>286</v>
      </c>
      <c r="E6" s="61" t="s">
        <v>318</v>
      </c>
      <c r="F6" s="413" t="s">
        <v>378</v>
      </c>
      <c r="G6" s="61" t="s">
        <v>210</v>
      </c>
      <c r="H6" s="61" t="s">
        <v>253</v>
      </c>
      <c r="I6" s="61" t="s">
        <v>286</v>
      </c>
      <c r="J6" s="61" t="s">
        <v>318</v>
      </c>
      <c r="K6" s="413" t="s">
        <v>378</v>
      </c>
      <c r="L6" s="494"/>
    </row>
    <row r="7" spans="1:12" ht="39.75" customHeight="1">
      <c r="A7" s="62" t="s">
        <v>198</v>
      </c>
      <c r="B7" s="60">
        <v>9335</v>
      </c>
      <c r="C7" s="60">
        <f>SUM(F7:H7)</f>
        <v>12081</v>
      </c>
      <c r="D7" s="82">
        <v>2675</v>
      </c>
      <c r="E7" s="82">
        <f>4153+230</f>
        <v>4383</v>
      </c>
      <c r="F7" s="82">
        <f>SUM(D7:E7)</f>
        <v>7058</v>
      </c>
      <c r="G7" s="82">
        <v>2011</v>
      </c>
      <c r="H7" s="82">
        <f>2762+250</f>
        <v>3012</v>
      </c>
      <c r="I7" s="82">
        <v>897</v>
      </c>
      <c r="J7" s="82">
        <v>1152</v>
      </c>
      <c r="K7" s="169">
        <f>SUM(I7:J7)</f>
        <v>2049</v>
      </c>
      <c r="L7" s="494"/>
    </row>
    <row r="8" spans="1:12" ht="39.75" customHeight="1">
      <c r="A8" s="63" t="s">
        <v>39</v>
      </c>
      <c r="B8" s="60">
        <v>25757</v>
      </c>
      <c r="C8" s="60">
        <f>SUM(F8:H8)</f>
        <v>29073</v>
      </c>
      <c r="D8" s="80">
        <v>5784</v>
      </c>
      <c r="E8" s="80">
        <v>7489</v>
      </c>
      <c r="F8" s="80">
        <f>SUM(D8:E8)</f>
        <v>13273</v>
      </c>
      <c r="G8" s="80">
        <v>7227</v>
      </c>
      <c r="H8" s="80">
        <v>8573</v>
      </c>
      <c r="I8" s="80">
        <v>7420</v>
      </c>
      <c r="J8" s="80">
        <v>8730</v>
      </c>
      <c r="K8" s="60">
        <f aca="true" t="shared" si="0" ref="K8:K18">SUM(I8:J8)</f>
        <v>16150</v>
      </c>
      <c r="L8" s="494"/>
    </row>
    <row r="9" spans="1:12" ht="13.5" customHeight="1">
      <c r="A9" s="65" t="s">
        <v>182</v>
      </c>
      <c r="B9" s="60"/>
      <c r="C9" s="60"/>
      <c r="D9" s="92"/>
      <c r="E9" s="92"/>
      <c r="F9" s="80"/>
      <c r="G9" s="92"/>
      <c r="H9" s="92"/>
      <c r="I9" s="92"/>
      <c r="J9" s="92"/>
      <c r="K9" s="60"/>
      <c r="L9" s="494"/>
    </row>
    <row r="10" spans="1:12" ht="30" customHeight="1">
      <c r="A10" s="71" t="s">
        <v>199</v>
      </c>
      <c r="B10" s="43">
        <v>21843</v>
      </c>
      <c r="C10" s="43">
        <f aca="true" t="shared" si="1" ref="C10:C16">SUM(F10:H10)</f>
        <v>24531</v>
      </c>
      <c r="D10" s="93">
        <v>4868</v>
      </c>
      <c r="E10" s="93">
        <v>6272</v>
      </c>
      <c r="F10" s="102">
        <f aca="true" t="shared" si="2" ref="F10:F16">SUM(D10:E10)</f>
        <v>11140</v>
      </c>
      <c r="G10" s="93">
        <v>6251</v>
      </c>
      <c r="H10" s="93">
        <v>7140</v>
      </c>
      <c r="I10" s="93">
        <v>6280</v>
      </c>
      <c r="J10" s="93">
        <v>7593</v>
      </c>
      <c r="K10" s="51">
        <f t="shared" si="0"/>
        <v>13873</v>
      </c>
      <c r="L10" s="494"/>
    </row>
    <row r="11" spans="1:12" ht="30" customHeight="1">
      <c r="A11" s="7" t="s">
        <v>200</v>
      </c>
      <c r="B11" s="43">
        <v>155</v>
      </c>
      <c r="C11" s="43">
        <f t="shared" si="1"/>
        <v>208</v>
      </c>
      <c r="D11" s="93">
        <v>52</v>
      </c>
      <c r="E11" s="93">
        <v>60</v>
      </c>
      <c r="F11" s="102">
        <f t="shared" si="2"/>
        <v>112</v>
      </c>
      <c r="G11" s="93">
        <v>36</v>
      </c>
      <c r="H11" s="93">
        <v>60</v>
      </c>
      <c r="I11" s="93">
        <v>37</v>
      </c>
      <c r="J11" s="93">
        <v>63</v>
      </c>
      <c r="K11" s="51">
        <f t="shared" si="0"/>
        <v>100</v>
      </c>
      <c r="L11" s="494"/>
    </row>
    <row r="12" spans="1:12" ht="30" customHeight="1">
      <c r="A12" s="71" t="s">
        <v>212</v>
      </c>
      <c r="B12" s="43">
        <v>154</v>
      </c>
      <c r="C12" s="43">
        <f t="shared" si="1"/>
        <v>177</v>
      </c>
      <c r="D12" s="93">
        <v>40</v>
      </c>
      <c r="E12" s="93">
        <v>44</v>
      </c>
      <c r="F12" s="102">
        <f t="shared" si="2"/>
        <v>84</v>
      </c>
      <c r="G12" s="93">
        <v>44</v>
      </c>
      <c r="H12" s="93">
        <v>49</v>
      </c>
      <c r="I12" s="93">
        <v>55</v>
      </c>
      <c r="J12" s="93">
        <v>70</v>
      </c>
      <c r="K12" s="51">
        <f t="shared" si="0"/>
        <v>125</v>
      </c>
      <c r="L12" s="494"/>
    </row>
    <row r="13" spans="1:12" ht="30" customHeight="1">
      <c r="A13" s="7" t="s">
        <v>201</v>
      </c>
      <c r="B13" s="43">
        <v>512</v>
      </c>
      <c r="C13" s="43">
        <f t="shared" si="1"/>
        <v>499</v>
      </c>
      <c r="D13" s="93">
        <v>137</v>
      </c>
      <c r="E13" s="93">
        <v>150</v>
      </c>
      <c r="F13" s="102">
        <f t="shared" si="2"/>
        <v>287</v>
      </c>
      <c r="G13" s="93">
        <v>119</v>
      </c>
      <c r="H13" s="93">
        <v>93</v>
      </c>
      <c r="I13" s="93">
        <v>132</v>
      </c>
      <c r="J13" s="93">
        <v>171</v>
      </c>
      <c r="K13" s="51">
        <f t="shared" si="0"/>
        <v>303</v>
      </c>
      <c r="L13" s="494"/>
    </row>
    <row r="14" spans="1:12" ht="30" customHeight="1">
      <c r="A14" s="7" t="s">
        <v>202</v>
      </c>
      <c r="B14" s="43">
        <v>201</v>
      </c>
      <c r="C14" s="43">
        <f t="shared" si="1"/>
        <v>190</v>
      </c>
      <c r="D14" s="94">
        <v>41</v>
      </c>
      <c r="E14" s="94">
        <v>40</v>
      </c>
      <c r="F14" s="429">
        <f t="shared" si="2"/>
        <v>81</v>
      </c>
      <c r="G14" s="94">
        <v>40</v>
      </c>
      <c r="H14" s="94">
        <v>69</v>
      </c>
      <c r="I14" s="94">
        <v>29</v>
      </c>
      <c r="J14" s="94">
        <v>45</v>
      </c>
      <c r="K14" s="431">
        <f t="shared" si="0"/>
        <v>74</v>
      </c>
      <c r="L14" s="494"/>
    </row>
    <row r="15" spans="1:12" ht="30" customHeight="1">
      <c r="A15" s="71" t="s">
        <v>209</v>
      </c>
      <c r="B15" s="43">
        <v>1139</v>
      </c>
      <c r="C15" s="43">
        <f t="shared" si="1"/>
        <v>1094</v>
      </c>
      <c r="D15" s="93">
        <v>274</v>
      </c>
      <c r="E15" s="93">
        <v>254</v>
      </c>
      <c r="F15" s="102">
        <f t="shared" si="2"/>
        <v>528</v>
      </c>
      <c r="G15" s="93">
        <v>262</v>
      </c>
      <c r="H15" s="93">
        <v>304</v>
      </c>
      <c r="I15" s="93">
        <v>211</v>
      </c>
      <c r="J15" s="93">
        <v>246</v>
      </c>
      <c r="K15" s="51">
        <f t="shared" si="0"/>
        <v>457</v>
      </c>
      <c r="L15" s="494"/>
    </row>
    <row r="16" spans="1:12" ht="30" customHeight="1">
      <c r="A16" s="71" t="s">
        <v>203</v>
      </c>
      <c r="B16" s="43">
        <v>278</v>
      </c>
      <c r="C16" s="43">
        <f t="shared" si="1"/>
        <v>307</v>
      </c>
      <c r="D16" s="93">
        <v>55</v>
      </c>
      <c r="E16" s="93">
        <v>77</v>
      </c>
      <c r="F16" s="102">
        <f t="shared" si="2"/>
        <v>132</v>
      </c>
      <c r="G16" s="93">
        <v>81</v>
      </c>
      <c r="H16" s="93">
        <v>94</v>
      </c>
      <c r="I16" s="93">
        <v>91</v>
      </c>
      <c r="J16" s="93">
        <v>108</v>
      </c>
      <c r="K16" s="51">
        <f t="shared" si="0"/>
        <v>199</v>
      </c>
      <c r="L16" s="494"/>
    </row>
    <row r="17" spans="1:12" ht="8.25" customHeight="1">
      <c r="A17" s="71"/>
      <c r="B17" s="180"/>
      <c r="D17" s="92"/>
      <c r="E17" s="92"/>
      <c r="F17" s="80"/>
      <c r="G17" s="92"/>
      <c r="H17" s="92"/>
      <c r="I17" s="92"/>
      <c r="J17" s="92"/>
      <c r="K17" s="60"/>
      <c r="L17" s="494"/>
    </row>
    <row r="18" spans="1:12" ht="15" customHeight="1">
      <c r="A18" s="72" t="s">
        <v>252</v>
      </c>
      <c r="B18" s="80">
        <v>47</v>
      </c>
      <c r="C18" s="80">
        <f>SUM(F18:H18)</f>
        <v>88</v>
      </c>
      <c r="D18" s="170">
        <v>26</v>
      </c>
      <c r="E18" s="106">
        <v>25</v>
      </c>
      <c r="F18" s="106">
        <f>SUM(D18:E18)</f>
        <v>51</v>
      </c>
      <c r="G18" s="106">
        <v>14</v>
      </c>
      <c r="H18" s="106">
        <v>23</v>
      </c>
      <c r="I18" s="106">
        <v>16</v>
      </c>
      <c r="J18" s="106">
        <v>33</v>
      </c>
      <c r="K18" s="170">
        <f t="shared" si="0"/>
        <v>49</v>
      </c>
      <c r="L18" s="494"/>
    </row>
    <row r="19" spans="1:12" ht="4.5" customHeight="1">
      <c r="A19" s="69"/>
      <c r="B19" s="56"/>
      <c r="C19" s="56"/>
      <c r="D19" s="9"/>
      <c r="E19" s="9"/>
      <c r="F19" s="9"/>
      <c r="G19" s="9"/>
      <c r="H19" s="9"/>
      <c r="I19" s="9"/>
      <c r="J19" s="9"/>
      <c r="K19" s="11"/>
      <c r="L19" s="494"/>
    </row>
    <row r="20" spans="1:12" ht="20.25" customHeight="1">
      <c r="A20" s="90" t="s">
        <v>321</v>
      </c>
      <c r="B20" s="329" t="s">
        <v>320</v>
      </c>
      <c r="C20" s="157"/>
      <c r="D20" s="97"/>
      <c r="E20" s="97"/>
      <c r="F20" s="97"/>
      <c r="G20" s="97"/>
      <c r="H20" s="97"/>
      <c r="I20" s="97"/>
      <c r="J20" s="97"/>
      <c r="K20" s="97"/>
      <c r="L20" s="494"/>
    </row>
    <row r="21" ht="15" customHeight="1">
      <c r="A21" s="90"/>
    </row>
  </sheetData>
  <mergeCells count="6">
    <mergeCell ref="L1:L20"/>
    <mergeCell ref="A5:A6"/>
    <mergeCell ref="B5:B6"/>
    <mergeCell ref="D5:H5"/>
    <mergeCell ref="C5:C6"/>
    <mergeCell ref="I5:K5"/>
  </mergeCells>
  <printOptions horizontalCentered="1"/>
  <pageMargins left="0.25" right="0.25" top="0.9" bottom="0.5" header="0.17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0">
      <selection activeCell="I14" sqref="I14:K15"/>
    </sheetView>
  </sheetViews>
  <sheetFormatPr defaultColWidth="9.140625" defaultRowHeight="12.75"/>
  <cols>
    <col min="1" max="1" width="43.28125" style="18" customWidth="1"/>
    <col min="2" max="3" width="9.7109375" style="18" customWidth="1"/>
    <col min="4" max="11" width="9.7109375" style="140" customWidth="1"/>
    <col min="12" max="12" width="4.8515625" style="18" customWidth="1"/>
    <col min="13" max="13" width="3.7109375" style="18" customWidth="1"/>
    <col min="14" max="16384" width="8.8515625" style="18" customWidth="1"/>
  </cols>
  <sheetData>
    <row r="1" spans="1:12" ht="18.75">
      <c r="A1" s="151" t="s">
        <v>328</v>
      </c>
      <c r="L1" s="502" t="s">
        <v>309</v>
      </c>
    </row>
    <row r="2" spans="1:12" ht="11.25" customHeight="1">
      <c r="A2" s="139"/>
      <c r="L2" s="502"/>
    </row>
    <row r="3" spans="4:12" ht="12" customHeight="1">
      <c r="D3" s="137"/>
      <c r="I3" s="137"/>
      <c r="K3" s="137" t="s">
        <v>204</v>
      </c>
      <c r="L3" s="486"/>
    </row>
    <row r="4" spans="2:12" ht="5.25" customHeight="1">
      <c r="B4" s="126"/>
      <c r="C4" s="126"/>
      <c r="L4" s="486"/>
    </row>
    <row r="5" spans="1:12" ht="21.75" customHeight="1">
      <c r="A5" s="504" t="s">
        <v>181</v>
      </c>
      <c r="B5" s="512">
        <v>2005</v>
      </c>
      <c r="C5" s="512" t="s">
        <v>345</v>
      </c>
      <c r="D5" s="506" t="s">
        <v>343</v>
      </c>
      <c r="E5" s="507"/>
      <c r="F5" s="507"/>
      <c r="G5" s="507"/>
      <c r="H5" s="508"/>
      <c r="I5" s="506" t="s">
        <v>344</v>
      </c>
      <c r="J5" s="507"/>
      <c r="K5" s="508"/>
      <c r="L5" s="486"/>
    </row>
    <row r="6" spans="1:12" ht="15" customHeight="1">
      <c r="A6" s="505"/>
      <c r="B6" s="513"/>
      <c r="C6" s="513"/>
      <c r="D6" s="124" t="s">
        <v>0</v>
      </c>
      <c r="E6" s="124" t="s">
        <v>1</v>
      </c>
      <c r="F6" s="412" t="s">
        <v>378</v>
      </c>
      <c r="G6" s="124" t="s">
        <v>2</v>
      </c>
      <c r="H6" s="124" t="s">
        <v>3</v>
      </c>
      <c r="I6" s="124" t="s">
        <v>0</v>
      </c>
      <c r="J6" s="124" t="s">
        <v>1</v>
      </c>
      <c r="K6" s="412" t="s">
        <v>378</v>
      </c>
      <c r="L6" s="486"/>
    </row>
    <row r="7" spans="1:12" ht="30" customHeight="1">
      <c r="A7" s="142" t="s">
        <v>265</v>
      </c>
      <c r="B7" s="245">
        <f>B8+B19+B20+B23+B24+B25+B26+'Table 4 cont''d'!B7+'Table 4 cont''d'!B8+'Table 4 cont''d'!B18</f>
        <v>42104</v>
      </c>
      <c r="C7" s="245">
        <f>C8+C19+C20+C23+C24+C25+C26+'Table 4 cont''d'!C7+'Table 4 cont''d'!C8+'Table 4 cont''d'!C18</f>
        <v>47737</v>
      </c>
      <c r="D7" s="245">
        <f>D8+D19+D20+D23+D24+D25+D26+'Table 4 cont''d'!D7+'Table 4 cont''d'!D8+'Table 4 cont''d'!D18</f>
        <v>9688</v>
      </c>
      <c r="E7" s="245">
        <f>E8+E19+E20+E23+E24+E25+E26+'Table 4 cont''d'!E7+'Table 4 cont''d'!E8+'Table 4 cont''d'!E18</f>
        <v>9872</v>
      </c>
      <c r="F7" s="245">
        <f>SUM(D7:E7)</f>
        <v>19560</v>
      </c>
      <c r="G7" s="245">
        <f>G8+G19+G20+G23+G24+G25+G26+'Table 4 cont''d'!G7+'Table 4 cont''d'!G8+'Table 4 cont''d'!G18</f>
        <v>13768</v>
      </c>
      <c r="H7" s="245">
        <f>H8+H19+H20+H23+H24+H25+H26+'Table 4 cont''d'!H7+'Table 4 cont''d'!H8+'Table 4 cont''d'!H18</f>
        <v>14409</v>
      </c>
      <c r="I7" s="245">
        <f>I8+I19+I20+I23+I24+I25+I26+'Table 4 cont''d'!I7+'Table 4 cont''d'!I8+'Table 4 cont''d'!I18</f>
        <v>10820</v>
      </c>
      <c r="J7" s="245">
        <f>J8+J19+J20+J23+J24+J25+J26+'Table 4 cont''d'!J7+'Table 4 cont''d'!J8+'Table 4 cont''d'!J18</f>
        <v>11618</v>
      </c>
      <c r="K7" s="436">
        <f>SUM(I7:J7)</f>
        <v>22438</v>
      </c>
      <c r="L7" s="486"/>
    </row>
    <row r="8" spans="1:12" ht="24.75" customHeight="1">
      <c r="A8" s="85" t="s">
        <v>40</v>
      </c>
      <c r="B8" s="60">
        <v>15437</v>
      </c>
      <c r="C8" s="60">
        <f>SUM(F8:H8)</f>
        <v>17854</v>
      </c>
      <c r="D8" s="60">
        <v>3815</v>
      </c>
      <c r="E8" s="60">
        <v>2099</v>
      </c>
      <c r="F8" s="60">
        <f>SUM(D8:E8)</f>
        <v>5914</v>
      </c>
      <c r="G8" s="60">
        <v>6208</v>
      </c>
      <c r="H8" s="60">
        <v>5732</v>
      </c>
      <c r="I8" s="60">
        <v>3383</v>
      </c>
      <c r="J8" s="80">
        <v>2422</v>
      </c>
      <c r="K8" s="80">
        <f>SUM(I8:J8)</f>
        <v>5805</v>
      </c>
      <c r="L8" s="486"/>
    </row>
    <row r="9" spans="1:12" ht="13.5" customHeight="1">
      <c r="A9" s="143" t="s">
        <v>182</v>
      </c>
      <c r="B9" s="60"/>
      <c r="C9" s="60"/>
      <c r="D9" s="297"/>
      <c r="E9" s="297"/>
      <c r="F9" s="171"/>
      <c r="G9" s="171"/>
      <c r="H9" s="171"/>
      <c r="I9" s="297"/>
      <c r="J9" s="297"/>
      <c r="K9" s="297"/>
      <c r="L9" s="486"/>
    </row>
    <row r="10" spans="1:12" ht="15" customHeight="1">
      <c r="A10" s="108" t="s">
        <v>183</v>
      </c>
      <c r="B10" s="43"/>
      <c r="C10" s="43"/>
      <c r="D10" s="297"/>
      <c r="E10" s="297"/>
      <c r="F10" s="171"/>
      <c r="G10" s="171"/>
      <c r="H10" s="171"/>
      <c r="I10" s="297"/>
      <c r="J10" s="297"/>
      <c r="K10" s="297"/>
      <c r="L10" s="486"/>
    </row>
    <row r="11" spans="1:12" s="145" customFormat="1" ht="13.5">
      <c r="A11" s="144" t="s">
        <v>184</v>
      </c>
      <c r="B11" s="43">
        <v>537</v>
      </c>
      <c r="C11" s="43">
        <f>SUM(F11:H11)</f>
        <v>542</v>
      </c>
      <c r="D11" s="292">
        <v>129</v>
      </c>
      <c r="E11" s="292">
        <v>19</v>
      </c>
      <c r="F11" s="432">
        <f>SUM(D11:E11)</f>
        <v>148</v>
      </c>
      <c r="G11" s="293">
        <v>213</v>
      </c>
      <c r="H11" s="293">
        <v>181</v>
      </c>
      <c r="I11" s="292">
        <v>90</v>
      </c>
      <c r="J11" s="424">
        <v>19</v>
      </c>
      <c r="K11" s="437">
        <f>SUM(I11:J11)</f>
        <v>109</v>
      </c>
      <c r="L11" s="486"/>
    </row>
    <row r="12" spans="1:12" s="145" customFormat="1" ht="13.5">
      <c r="A12" s="144" t="s">
        <v>185</v>
      </c>
      <c r="B12" s="43">
        <v>10536</v>
      </c>
      <c r="C12" s="43">
        <f>SUM(F12:H12)</f>
        <v>11165</v>
      </c>
      <c r="D12" s="292">
        <v>2465</v>
      </c>
      <c r="E12" s="292">
        <v>449</v>
      </c>
      <c r="F12" s="432">
        <f>SUM(D12:E12)</f>
        <v>2914</v>
      </c>
      <c r="G12" s="293">
        <v>4339</v>
      </c>
      <c r="H12" s="293">
        <v>3912</v>
      </c>
      <c r="I12" s="292">
        <v>1954</v>
      </c>
      <c r="J12" s="424">
        <v>504</v>
      </c>
      <c r="K12" s="437">
        <f>SUM(I12:J12)</f>
        <v>2458</v>
      </c>
      <c r="L12" s="486"/>
    </row>
    <row r="13" spans="1:12" ht="15" customHeight="1">
      <c r="A13" s="108" t="s">
        <v>186</v>
      </c>
      <c r="B13" s="31"/>
      <c r="C13" s="31"/>
      <c r="D13" s="92"/>
      <c r="E13" s="92"/>
      <c r="F13" s="60"/>
      <c r="G13" s="184"/>
      <c r="H13" s="196"/>
      <c r="I13" s="374"/>
      <c r="J13" s="425"/>
      <c r="K13" s="191"/>
      <c r="L13" s="486"/>
    </row>
    <row r="14" spans="1:12" s="145" customFormat="1" ht="13.5">
      <c r="A14" s="144" t="s">
        <v>184</v>
      </c>
      <c r="B14" s="43">
        <v>111</v>
      </c>
      <c r="C14" s="43">
        <f>SUM(F14:H14)</f>
        <v>69</v>
      </c>
      <c r="D14" s="265">
        <v>0</v>
      </c>
      <c r="E14" s="265">
        <v>0</v>
      </c>
      <c r="F14" s="433">
        <f>SUM(D14:E14)</f>
        <v>0</v>
      </c>
      <c r="G14" s="293">
        <v>24</v>
      </c>
      <c r="H14" s="292">
        <v>45</v>
      </c>
      <c r="I14" s="265">
        <v>0</v>
      </c>
      <c r="J14" s="265">
        <v>0</v>
      </c>
      <c r="K14" s="265">
        <v>0</v>
      </c>
      <c r="L14" s="486"/>
    </row>
    <row r="15" spans="1:12" s="145" customFormat="1" ht="13.5">
      <c r="A15" s="144" t="s">
        <v>185</v>
      </c>
      <c r="B15" s="43">
        <v>173</v>
      </c>
      <c r="C15" s="43">
        <f>SUM(F15:H15)</f>
        <v>152</v>
      </c>
      <c r="D15" s="265">
        <v>0</v>
      </c>
      <c r="E15" s="265">
        <v>0</v>
      </c>
      <c r="F15" s="433">
        <f>SUM(D15:E15)</f>
        <v>0</v>
      </c>
      <c r="G15" s="293">
        <v>52</v>
      </c>
      <c r="H15" s="292">
        <v>100</v>
      </c>
      <c r="I15" s="265">
        <v>0</v>
      </c>
      <c r="J15" s="265">
        <v>0</v>
      </c>
      <c r="K15" s="265">
        <v>0</v>
      </c>
      <c r="L15" s="486"/>
    </row>
    <row r="16" spans="1:12" ht="15" customHeight="1">
      <c r="A16" s="108" t="s">
        <v>187</v>
      </c>
      <c r="B16" s="31"/>
      <c r="C16" s="31"/>
      <c r="D16" s="202"/>
      <c r="E16" s="202"/>
      <c r="F16" s="171"/>
      <c r="G16" s="185"/>
      <c r="H16" s="185"/>
      <c r="I16" s="202"/>
      <c r="J16" s="202"/>
      <c r="K16" s="297"/>
      <c r="L16" s="486"/>
    </row>
    <row r="17" spans="1:12" s="145" customFormat="1" ht="12.75">
      <c r="A17" s="144" t="s">
        <v>188</v>
      </c>
      <c r="B17" s="43">
        <v>36401</v>
      </c>
      <c r="C17" s="43">
        <f>SUM(F17:H17)</f>
        <v>50084</v>
      </c>
      <c r="D17" s="294">
        <v>10501</v>
      </c>
      <c r="E17" s="294">
        <v>14343</v>
      </c>
      <c r="F17" s="434">
        <f>SUM(D17:E17)</f>
        <v>24844</v>
      </c>
      <c r="G17" s="291">
        <v>12510</v>
      </c>
      <c r="H17" s="291">
        <v>12730</v>
      </c>
      <c r="I17" s="294">
        <v>9408</v>
      </c>
      <c r="J17" s="294">
        <v>13968</v>
      </c>
      <c r="K17" s="438">
        <f>SUM(I17:J17)</f>
        <v>23376</v>
      </c>
      <c r="L17" s="486"/>
    </row>
    <row r="18" spans="1:12" s="145" customFormat="1" ht="12.75">
      <c r="A18" s="144" t="s">
        <v>185</v>
      </c>
      <c r="B18" s="43">
        <v>3168</v>
      </c>
      <c r="C18" s="43">
        <f>SUM(F18:H18)</f>
        <v>5025</v>
      </c>
      <c r="D18" s="294">
        <v>952</v>
      </c>
      <c r="E18" s="294">
        <v>1382</v>
      </c>
      <c r="F18" s="434">
        <f>SUM(D18:E18)</f>
        <v>2334</v>
      </c>
      <c r="G18" s="291">
        <v>1332</v>
      </c>
      <c r="H18" s="291">
        <v>1359</v>
      </c>
      <c r="I18" s="294">
        <v>1027</v>
      </c>
      <c r="J18" s="294">
        <v>1570</v>
      </c>
      <c r="K18" s="438">
        <f>SUM(I18:J18)</f>
        <v>2597</v>
      </c>
      <c r="L18" s="486"/>
    </row>
    <row r="19" spans="1:12" ht="21.75" customHeight="1">
      <c r="A19" s="146" t="s">
        <v>52</v>
      </c>
      <c r="B19" s="326">
        <v>48</v>
      </c>
      <c r="C19" s="326">
        <f>SUM(F19:H19)</f>
        <v>53</v>
      </c>
      <c r="D19" s="296">
        <v>10</v>
      </c>
      <c r="E19" s="296">
        <v>12</v>
      </c>
      <c r="F19" s="295">
        <f>SUM(D19:E19)</f>
        <v>22</v>
      </c>
      <c r="G19" s="295">
        <v>13</v>
      </c>
      <c r="H19" s="295">
        <v>18</v>
      </c>
      <c r="I19" s="296">
        <v>28</v>
      </c>
      <c r="J19" s="296">
        <v>24</v>
      </c>
      <c r="K19" s="296">
        <f>SUM(I19:J19)</f>
        <v>52</v>
      </c>
      <c r="L19" s="486"/>
    </row>
    <row r="20" spans="1:12" ht="24.75" customHeight="1">
      <c r="A20" s="85" t="s">
        <v>189</v>
      </c>
      <c r="B20" s="326">
        <v>386</v>
      </c>
      <c r="C20" s="326">
        <f>SUM(F20:H20)</f>
        <v>476</v>
      </c>
      <c r="D20" s="296">
        <v>97</v>
      </c>
      <c r="E20" s="296">
        <v>122</v>
      </c>
      <c r="F20" s="295">
        <f>SUM(D20:E20)</f>
        <v>219</v>
      </c>
      <c r="G20" s="295">
        <v>125</v>
      </c>
      <c r="H20" s="295">
        <v>132</v>
      </c>
      <c r="I20" s="296">
        <v>98</v>
      </c>
      <c r="J20" s="296">
        <v>146</v>
      </c>
      <c r="K20" s="296">
        <f>SUM(I20:J20)</f>
        <v>244</v>
      </c>
      <c r="L20" s="486"/>
    </row>
    <row r="21" spans="1:12" ht="12" customHeight="1">
      <c r="A21" s="143" t="s">
        <v>182</v>
      </c>
      <c r="B21" s="60"/>
      <c r="C21" s="60"/>
      <c r="D21" s="297"/>
      <c r="E21" s="297"/>
      <c r="F21" s="171"/>
      <c r="G21" s="171"/>
      <c r="H21" s="171"/>
      <c r="I21" s="297"/>
      <c r="J21" s="297"/>
      <c r="K21" s="297"/>
      <c r="L21" s="486"/>
    </row>
    <row r="22" spans="1:12" ht="15" customHeight="1">
      <c r="A22" s="108" t="s">
        <v>190</v>
      </c>
      <c r="B22" s="43">
        <v>100</v>
      </c>
      <c r="C22" s="43">
        <f>SUM(F22:H22)</f>
        <v>100</v>
      </c>
      <c r="D22" s="294">
        <v>26</v>
      </c>
      <c r="E22" s="294">
        <v>24</v>
      </c>
      <c r="F22" s="434">
        <f>SUM(D22:E22)</f>
        <v>50</v>
      </c>
      <c r="G22" s="291">
        <v>18</v>
      </c>
      <c r="H22" s="291">
        <v>32</v>
      </c>
      <c r="I22" s="294">
        <v>30</v>
      </c>
      <c r="J22" s="294">
        <v>25</v>
      </c>
      <c r="K22" s="438">
        <f>SUM(I22:J22)</f>
        <v>55</v>
      </c>
      <c r="L22" s="486"/>
    </row>
    <row r="23" spans="1:12" ht="14.25" customHeight="1">
      <c r="A23" s="134" t="s">
        <v>191</v>
      </c>
      <c r="B23" s="261">
        <v>0</v>
      </c>
      <c r="C23" s="261">
        <f>SUM(F23:H23)</f>
        <v>0</v>
      </c>
      <c r="D23" s="265">
        <v>0</v>
      </c>
      <c r="E23" s="265">
        <v>0</v>
      </c>
      <c r="F23" s="435">
        <f>SUM(D23:E23)</f>
        <v>0</v>
      </c>
      <c r="G23" s="265">
        <v>0</v>
      </c>
      <c r="H23" s="265">
        <v>0</v>
      </c>
      <c r="I23" s="265">
        <v>0</v>
      </c>
      <c r="J23" s="265">
        <v>0</v>
      </c>
      <c r="K23" s="435">
        <f>SUM(I23:J23)</f>
        <v>0</v>
      </c>
      <c r="L23" s="486"/>
    </row>
    <row r="24" spans="1:12" ht="18" customHeight="1">
      <c r="A24" s="146" t="s">
        <v>192</v>
      </c>
      <c r="B24" s="261">
        <v>0</v>
      </c>
      <c r="C24" s="326">
        <f>SUM(F24:H24)</f>
        <v>3</v>
      </c>
      <c r="D24" s="265">
        <v>0</v>
      </c>
      <c r="E24" s="265">
        <v>0</v>
      </c>
      <c r="F24" s="435">
        <f>SUM(D24:E24)</f>
        <v>0</v>
      </c>
      <c r="G24" s="265">
        <v>0</v>
      </c>
      <c r="H24" s="295">
        <v>3</v>
      </c>
      <c r="I24" s="296">
        <v>1</v>
      </c>
      <c r="J24" s="265">
        <v>0</v>
      </c>
      <c r="K24" s="296">
        <f>SUM(I24:J24)</f>
        <v>1</v>
      </c>
      <c r="L24" s="486"/>
    </row>
    <row r="25" spans="1:12" ht="24.75" customHeight="1">
      <c r="A25" s="146" t="s">
        <v>193</v>
      </c>
      <c r="B25" s="326">
        <v>306</v>
      </c>
      <c r="C25" s="326">
        <f>SUM(F25:H25)</f>
        <v>342</v>
      </c>
      <c r="D25" s="296">
        <v>55</v>
      </c>
      <c r="E25" s="296">
        <v>94</v>
      </c>
      <c r="F25" s="295">
        <f>SUM(D25:E25)</f>
        <v>149</v>
      </c>
      <c r="G25" s="295">
        <v>94</v>
      </c>
      <c r="H25" s="295">
        <v>99</v>
      </c>
      <c r="I25" s="296">
        <v>92</v>
      </c>
      <c r="J25" s="296">
        <v>114</v>
      </c>
      <c r="K25" s="296">
        <f>SUM(I25:J25)</f>
        <v>206</v>
      </c>
      <c r="L25" s="486"/>
    </row>
    <row r="26" spans="1:12" ht="24.75" customHeight="1">
      <c r="A26" s="147" t="s">
        <v>194</v>
      </c>
      <c r="B26" s="326">
        <v>3438</v>
      </c>
      <c r="C26" s="326">
        <f>SUM(F26:H26)</f>
        <v>3742</v>
      </c>
      <c r="D26" s="296">
        <v>807</v>
      </c>
      <c r="E26" s="296">
        <v>946</v>
      </c>
      <c r="F26" s="295">
        <f>SUM(D26:E26)</f>
        <v>1753</v>
      </c>
      <c r="G26" s="295">
        <v>1006</v>
      </c>
      <c r="H26" s="295">
        <v>983</v>
      </c>
      <c r="I26" s="296">
        <v>1026</v>
      </c>
      <c r="J26" s="296">
        <v>1133</v>
      </c>
      <c r="K26" s="296">
        <f>SUM(I26:J26)</f>
        <v>2159</v>
      </c>
      <c r="L26" s="486"/>
    </row>
    <row r="27" spans="1:12" ht="13.5" customHeight="1">
      <c r="A27" s="143" t="s">
        <v>182</v>
      </c>
      <c r="B27" s="60"/>
      <c r="C27" s="60"/>
      <c r="D27" s="297"/>
      <c r="E27" s="297"/>
      <c r="F27" s="171"/>
      <c r="G27" s="171"/>
      <c r="H27" s="171"/>
      <c r="I27" s="297"/>
      <c r="J27" s="297"/>
      <c r="K27" s="297"/>
      <c r="L27" s="486"/>
    </row>
    <row r="28" spans="1:12" ht="15" customHeight="1">
      <c r="A28" s="108" t="s">
        <v>251</v>
      </c>
      <c r="B28" s="43">
        <v>1325</v>
      </c>
      <c r="C28" s="43">
        <f>SUM(F28:H28)</f>
        <v>1502</v>
      </c>
      <c r="D28" s="294">
        <v>303</v>
      </c>
      <c r="E28" s="294">
        <v>399</v>
      </c>
      <c r="F28" s="434">
        <f>SUM(D28:E28)</f>
        <v>702</v>
      </c>
      <c r="G28" s="291">
        <v>393</v>
      </c>
      <c r="H28" s="291">
        <v>407</v>
      </c>
      <c r="I28" s="294">
        <v>465</v>
      </c>
      <c r="J28" s="294">
        <v>487</v>
      </c>
      <c r="K28" s="438">
        <f>SUM(I28:J28)</f>
        <v>952</v>
      </c>
      <c r="L28" s="486"/>
    </row>
    <row r="29" spans="1:12" ht="15" customHeight="1">
      <c r="A29" s="108" t="s">
        <v>195</v>
      </c>
      <c r="B29" s="43">
        <v>1379</v>
      </c>
      <c r="C29" s="43">
        <f>SUM(F29:H29)</f>
        <v>1375</v>
      </c>
      <c r="D29" s="294">
        <v>311</v>
      </c>
      <c r="E29" s="294">
        <v>355</v>
      </c>
      <c r="F29" s="434">
        <f>SUM(D29:E29)</f>
        <v>666</v>
      </c>
      <c r="G29" s="291">
        <v>377</v>
      </c>
      <c r="H29" s="291">
        <v>332</v>
      </c>
      <c r="I29" s="294">
        <v>325</v>
      </c>
      <c r="J29" s="294">
        <v>388</v>
      </c>
      <c r="K29" s="438">
        <f>SUM(I29:J29)</f>
        <v>713</v>
      </c>
      <c r="L29" s="486"/>
    </row>
    <row r="30" spans="1:12" ht="15" customHeight="1">
      <c r="A30" s="108" t="s">
        <v>196</v>
      </c>
      <c r="B30" s="43">
        <v>23</v>
      </c>
      <c r="C30" s="43">
        <f>SUM(F30:H30)</f>
        <v>39</v>
      </c>
      <c r="D30" s="294">
        <v>5</v>
      </c>
      <c r="E30" s="294">
        <v>9</v>
      </c>
      <c r="F30" s="434">
        <f>SUM(D30:E30)</f>
        <v>14</v>
      </c>
      <c r="G30" s="291">
        <v>16</v>
      </c>
      <c r="H30" s="291">
        <v>9</v>
      </c>
      <c r="I30" s="294">
        <v>7</v>
      </c>
      <c r="J30" s="294">
        <v>23</v>
      </c>
      <c r="K30" s="438">
        <f>SUM(I30:J30)</f>
        <v>30</v>
      </c>
      <c r="L30" s="486"/>
    </row>
    <row r="31" spans="1:12" ht="3" customHeight="1">
      <c r="A31" s="109"/>
      <c r="B31" s="148"/>
      <c r="C31" s="148"/>
      <c r="D31" s="149"/>
      <c r="E31" s="149"/>
      <c r="F31" s="172"/>
      <c r="G31" s="172"/>
      <c r="H31" s="172"/>
      <c r="I31" s="149"/>
      <c r="J31" s="149"/>
      <c r="K31" s="149"/>
      <c r="L31" s="486"/>
    </row>
    <row r="32" spans="1:12" ht="0.75" customHeight="1" hidden="1">
      <c r="A32" s="141"/>
      <c r="B32" s="181"/>
      <c r="C32" s="181"/>
      <c r="D32" s="150"/>
      <c r="E32" s="150"/>
      <c r="F32" s="150"/>
      <c r="G32" s="150"/>
      <c r="H32" s="150"/>
      <c r="I32" s="150"/>
      <c r="J32" s="150"/>
      <c r="K32" s="150"/>
      <c r="L32" s="486"/>
    </row>
    <row r="33" ht="2.25" customHeight="1">
      <c r="L33" s="486"/>
    </row>
    <row r="34" spans="1:12" ht="14.25" customHeight="1">
      <c r="A34" s="329" t="s">
        <v>368</v>
      </c>
      <c r="B34" s="329"/>
      <c r="L34" s="486"/>
    </row>
    <row r="35" spans="1:12" ht="13.5" customHeight="1">
      <c r="A35" s="329"/>
      <c r="L35" s="138"/>
    </row>
  </sheetData>
  <mergeCells count="6">
    <mergeCell ref="L1:L34"/>
    <mergeCell ref="A5:A6"/>
    <mergeCell ref="B5:B6"/>
    <mergeCell ref="D5:H5"/>
    <mergeCell ref="C5:C6"/>
    <mergeCell ref="I5:K5"/>
  </mergeCells>
  <printOptions horizontalCentered="1"/>
  <pageMargins left="0.28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C1">
      <selection activeCell="E9" sqref="E9"/>
    </sheetView>
  </sheetViews>
  <sheetFormatPr defaultColWidth="9.140625" defaultRowHeight="12.75"/>
  <cols>
    <col min="1" max="1" width="44.8515625" style="0" customWidth="1"/>
    <col min="2" max="11" width="9.421875" style="0" customWidth="1"/>
    <col min="12" max="12" width="4.140625" style="0" customWidth="1"/>
  </cols>
  <sheetData>
    <row r="1" spans="1:12" ht="19.5" customHeight="1">
      <c r="A1" s="23" t="s">
        <v>346</v>
      </c>
      <c r="B1" s="3"/>
      <c r="C1" s="3"/>
      <c r="L1" s="495" t="s">
        <v>310</v>
      </c>
    </row>
    <row r="2" spans="1:12" ht="2.25" customHeight="1">
      <c r="A2" s="3"/>
      <c r="B2" s="3"/>
      <c r="C2" s="3"/>
      <c r="L2" s="494"/>
    </row>
    <row r="3" spans="1:12" ht="12" customHeight="1">
      <c r="A3" s="3"/>
      <c r="B3" s="3"/>
      <c r="C3" s="3"/>
      <c r="E3" s="59"/>
      <c r="F3" s="59"/>
      <c r="J3" s="59"/>
      <c r="K3" s="59" t="s">
        <v>369</v>
      </c>
      <c r="L3" s="494"/>
    </row>
    <row r="4" spans="1:12" ht="3.75" customHeight="1">
      <c r="A4" s="3"/>
      <c r="B4" s="179"/>
      <c r="C4" s="179"/>
      <c r="L4" s="494"/>
    </row>
    <row r="5" spans="1:12" ht="19.5" customHeight="1">
      <c r="A5" s="512" t="s">
        <v>181</v>
      </c>
      <c r="B5" s="512">
        <v>2005</v>
      </c>
      <c r="C5" s="512" t="s">
        <v>345</v>
      </c>
      <c r="D5" s="514" t="s">
        <v>345</v>
      </c>
      <c r="E5" s="515"/>
      <c r="F5" s="515"/>
      <c r="G5" s="515"/>
      <c r="H5" s="516"/>
      <c r="I5" s="514" t="s">
        <v>347</v>
      </c>
      <c r="J5" s="515"/>
      <c r="K5" s="516"/>
      <c r="L5" s="494"/>
    </row>
    <row r="6" spans="1:12" ht="19.5" customHeight="1">
      <c r="A6" s="513"/>
      <c r="B6" s="513"/>
      <c r="C6" s="513"/>
      <c r="D6" s="61" t="s">
        <v>205</v>
      </c>
      <c r="E6" s="61" t="s">
        <v>207</v>
      </c>
      <c r="F6" s="413" t="s">
        <v>378</v>
      </c>
      <c r="G6" s="61" t="s">
        <v>210</v>
      </c>
      <c r="H6" s="61" t="s">
        <v>253</v>
      </c>
      <c r="I6" s="61" t="s">
        <v>205</v>
      </c>
      <c r="J6" s="61" t="s">
        <v>207</v>
      </c>
      <c r="K6" s="413" t="s">
        <v>378</v>
      </c>
      <c r="L6" s="494"/>
    </row>
    <row r="7" spans="1:12" ht="39.75" customHeight="1">
      <c r="A7" s="62" t="s">
        <v>198</v>
      </c>
      <c r="B7" s="60">
        <v>141</v>
      </c>
      <c r="C7" s="60">
        <f>SUM(F7:H7)</f>
        <v>157</v>
      </c>
      <c r="D7" s="82">
        <v>44</v>
      </c>
      <c r="E7" s="82">
        <v>59</v>
      </c>
      <c r="F7" s="82">
        <f>SUM(D7:E7)</f>
        <v>103</v>
      </c>
      <c r="G7" s="82">
        <v>25</v>
      </c>
      <c r="H7" s="82">
        <v>29</v>
      </c>
      <c r="I7" s="82">
        <v>43</v>
      </c>
      <c r="J7" s="82">
        <v>31</v>
      </c>
      <c r="K7" s="169">
        <f>SUM(I7:J7)</f>
        <v>74</v>
      </c>
      <c r="L7" s="494"/>
    </row>
    <row r="8" spans="1:12" ht="41.25" customHeight="1">
      <c r="A8" s="63" t="s">
        <v>39</v>
      </c>
      <c r="B8" s="60">
        <v>22330</v>
      </c>
      <c r="C8" s="60">
        <f>SUM(F8:H8)</f>
        <v>25069</v>
      </c>
      <c r="D8" s="80">
        <v>4846</v>
      </c>
      <c r="E8" s="80">
        <v>6528</v>
      </c>
      <c r="F8" s="80">
        <f>SUM(D8:E8)</f>
        <v>11374</v>
      </c>
      <c r="G8" s="80">
        <v>6292</v>
      </c>
      <c r="H8" s="80">
        <v>7403</v>
      </c>
      <c r="I8" s="80">
        <v>6142</v>
      </c>
      <c r="J8" s="80">
        <v>7728</v>
      </c>
      <c r="K8" s="60">
        <f>SUM(I8:J8)</f>
        <v>13870</v>
      </c>
      <c r="L8" s="494"/>
    </row>
    <row r="9" spans="1:12" ht="13.5" customHeight="1">
      <c r="A9" s="65" t="s">
        <v>182</v>
      </c>
      <c r="B9" s="60"/>
      <c r="C9" s="60"/>
      <c r="D9" s="80"/>
      <c r="E9" s="80"/>
      <c r="F9" s="80"/>
      <c r="G9" s="80"/>
      <c r="H9" s="80"/>
      <c r="I9" s="80"/>
      <c r="J9" s="80"/>
      <c r="K9" s="60"/>
      <c r="L9" s="494"/>
    </row>
    <row r="10" spans="1:12" ht="33" customHeight="1">
      <c r="A10" s="71" t="s">
        <v>283</v>
      </c>
      <c r="B10" s="43">
        <v>19534</v>
      </c>
      <c r="C10" s="43">
        <f aca="true" t="shared" si="0" ref="C10:C16">SUM(F10:H10)</f>
        <v>22082</v>
      </c>
      <c r="D10" s="93">
        <v>4224</v>
      </c>
      <c r="E10" s="93">
        <v>5796</v>
      </c>
      <c r="F10" s="102">
        <f aca="true" t="shared" si="1" ref="F10:F16">SUM(D10:E10)</f>
        <v>10020</v>
      </c>
      <c r="G10" s="93">
        <v>5584</v>
      </c>
      <c r="H10" s="93">
        <v>6478</v>
      </c>
      <c r="I10" s="93">
        <v>5482</v>
      </c>
      <c r="J10" s="93">
        <v>6857</v>
      </c>
      <c r="K10" s="43">
        <f aca="true" t="shared" si="2" ref="K10:K16">SUM(I10:J10)</f>
        <v>12339</v>
      </c>
      <c r="L10" s="494"/>
    </row>
    <row r="11" spans="1:12" ht="32.25" customHeight="1">
      <c r="A11" s="7" t="s">
        <v>200</v>
      </c>
      <c r="B11" s="43">
        <v>148</v>
      </c>
      <c r="C11" s="43">
        <f t="shared" si="0"/>
        <v>204</v>
      </c>
      <c r="D11" s="93">
        <v>50</v>
      </c>
      <c r="E11" s="93">
        <v>60</v>
      </c>
      <c r="F11" s="102">
        <f t="shared" si="1"/>
        <v>110</v>
      </c>
      <c r="G11" s="93">
        <v>35</v>
      </c>
      <c r="H11" s="93">
        <v>59</v>
      </c>
      <c r="I11" s="93">
        <v>35</v>
      </c>
      <c r="J11" s="93">
        <v>62</v>
      </c>
      <c r="K11" s="43">
        <f t="shared" si="2"/>
        <v>97</v>
      </c>
      <c r="L11" s="494"/>
    </row>
    <row r="12" spans="1:12" ht="30" customHeight="1">
      <c r="A12" s="71" t="s">
        <v>212</v>
      </c>
      <c r="B12" s="43">
        <v>137</v>
      </c>
      <c r="C12" s="43">
        <f t="shared" si="0"/>
        <v>167</v>
      </c>
      <c r="D12" s="93">
        <v>37</v>
      </c>
      <c r="E12" s="93">
        <v>42</v>
      </c>
      <c r="F12" s="102">
        <f t="shared" si="1"/>
        <v>79</v>
      </c>
      <c r="G12" s="93">
        <v>41</v>
      </c>
      <c r="H12" s="93">
        <v>47</v>
      </c>
      <c r="I12" s="93">
        <v>52</v>
      </c>
      <c r="J12" s="93">
        <v>69</v>
      </c>
      <c r="K12" s="43">
        <f t="shared" si="2"/>
        <v>121</v>
      </c>
      <c r="L12" s="494"/>
    </row>
    <row r="13" spans="1:12" ht="33" customHeight="1">
      <c r="A13" s="7" t="s">
        <v>201</v>
      </c>
      <c r="B13" s="43">
        <v>416</v>
      </c>
      <c r="C13" s="43">
        <f t="shared" si="0"/>
        <v>402</v>
      </c>
      <c r="D13" s="93">
        <v>103</v>
      </c>
      <c r="E13" s="93">
        <v>125</v>
      </c>
      <c r="F13" s="102">
        <f t="shared" si="1"/>
        <v>228</v>
      </c>
      <c r="G13" s="93">
        <v>92</v>
      </c>
      <c r="H13" s="93">
        <v>82</v>
      </c>
      <c r="I13" s="93">
        <v>128</v>
      </c>
      <c r="J13" s="93">
        <v>169</v>
      </c>
      <c r="K13" s="43">
        <f t="shared" si="2"/>
        <v>297</v>
      </c>
      <c r="L13" s="494"/>
    </row>
    <row r="14" spans="1:12" ht="33" customHeight="1">
      <c r="A14" s="7" t="s">
        <v>202</v>
      </c>
      <c r="B14" s="43">
        <v>139</v>
      </c>
      <c r="C14" s="43">
        <f t="shared" si="0"/>
        <v>129</v>
      </c>
      <c r="D14" s="94">
        <v>24</v>
      </c>
      <c r="E14" s="94">
        <v>34</v>
      </c>
      <c r="F14" s="429">
        <f t="shared" si="1"/>
        <v>58</v>
      </c>
      <c r="G14" s="94">
        <v>33</v>
      </c>
      <c r="H14" s="94">
        <v>38</v>
      </c>
      <c r="I14" s="94">
        <v>25</v>
      </c>
      <c r="J14" s="94">
        <v>38</v>
      </c>
      <c r="K14" s="430">
        <f t="shared" si="2"/>
        <v>63</v>
      </c>
      <c r="L14" s="494"/>
    </row>
    <row r="15" spans="1:12" ht="33" customHeight="1">
      <c r="A15" s="71" t="s">
        <v>209</v>
      </c>
      <c r="B15" s="43">
        <v>861</v>
      </c>
      <c r="C15" s="43">
        <f t="shared" si="0"/>
        <v>846</v>
      </c>
      <c r="D15" s="93">
        <v>179</v>
      </c>
      <c r="E15" s="93">
        <v>195</v>
      </c>
      <c r="F15" s="102">
        <f t="shared" si="1"/>
        <v>374</v>
      </c>
      <c r="G15" s="93">
        <v>194</v>
      </c>
      <c r="H15" s="93">
        <v>278</v>
      </c>
      <c r="I15" s="93">
        <v>187</v>
      </c>
      <c r="J15" s="93">
        <v>236</v>
      </c>
      <c r="K15" s="43">
        <f t="shared" si="2"/>
        <v>423</v>
      </c>
      <c r="L15" s="494"/>
    </row>
    <row r="16" spans="1:12" ht="33.75" customHeight="1">
      <c r="A16" s="71" t="s">
        <v>203</v>
      </c>
      <c r="B16" s="43">
        <v>172</v>
      </c>
      <c r="C16" s="43">
        <f t="shared" si="0"/>
        <v>241</v>
      </c>
      <c r="D16" s="93">
        <v>46</v>
      </c>
      <c r="E16" s="93">
        <v>60</v>
      </c>
      <c r="F16" s="102">
        <f t="shared" si="1"/>
        <v>106</v>
      </c>
      <c r="G16" s="93">
        <v>61</v>
      </c>
      <c r="H16" s="93">
        <v>74</v>
      </c>
      <c r="I16" s="93">
        <v>63</v>
      </c>
      <c r="J16" s="93">
        <v>86</v>
      </c>
      <c r="K16" s="43">
        <f t="shared" si="2"/>
        <v>149</v>
      </c>
      <c r="L16" s="494"/>
    </row>
    <row r="17" spans="1:12" ht="8.25" customHeight="1">
      <c r="A17" s="71"/>
      <c r="B17" s="51"/>
      <c r="C17" s="51"/>
      <c r="D17" s="80"/>
      <c r="E17" s="80"/>
      <c r="F17" s="80"/>
      <c r="G17" s="80"/>
      <c r="H17" s="92"/>
      <c r="I17" s="92"/>
      <c r="J17" s="92"/>
      <c r="K17" s="184"/>
      <c r="L17" s="494"/>
    </row>
    <row r="18" spans="1:12" ht="21" customHeight="1">
      <c r="A18" s="72" t="s">
        <v>370</v>
      </c>
      <c r="B18" s="262">
        <v>18</v>
      </c>
      <c r="C18" s="262">
        <f>SUM(F18:H18)</f>
        <v>41</v>
      </c>
      <c r="D18" s="246">
        <v>14</v>
      </c>
      <c r="E18" s="246">
        <v>12</v>
      </c>
      <c r="F18" s="246">
        <f>SUM(D18:E18)</f>
        <v>26</v>
      </c>
      <c r="G18" s="246">
        <v>5</v>
      </c>
      <c r="H18" s="246">
        <v>10</v>
      </c>
      <c r="I18" s="246">
        <v>7</v>
      </c>
      <c r="J18" s="246">
        <v>20</v>
      </c>
      <c r="K18" s="439">
        <f>SUM(I18:J18)</f>
        <v>27</v>
      </c>
      <c r="L18" s="494"/>
    </row>
    <row r="19" spans="1:12" ht="15" customHeight="1">
      <c r="A19" s="69"/>
      <c r="B19" s="441"/>
      <c r="C19" s="441"/>
      <c r="D19" s="69"/>
      <c r="E19" s="69"/>
      <c r="F19" s="69"/>
      <c r="G19" s="69"/>
      <c r="H19" s="69"/>
      <c r="I19" s="69"/>
      <c r="J19" s="69"/>
      <c r="K19" s="440"/>
      <c r="L19" s="494"/>
    </row>
    <row r="20" spans="1:12" ht="4.5" customHeight="1" hidden="1">
      <c r="A20" s="69"/>
      <c r="B20" s="56"/>
      <c r="C20" s="56"/>
      <c r="D20" s="69"/>
      <c r="E20" s="69"/>
      <c r="F20" s="69"/>
      <c r="G20" s="69"/>
      <c r="H20" s="69"/>
      <c r="I20" s="69"/>
      <c r="J20" s="97"/>
      <c r="K20" s="97"/>
      <c r="L20" s="494"/>
    </row>
    <row r="21" spans="1:2" ht="15.75">
      <c r="A21" s="329" t="s">
        <v>371</v>
      </c>
      <c r="B21" s="329"/>
    </row>
    <row r="22" ht="15.75">
      <c r="A22" s="329"/>
    </row>
  </sheetData>
  <mergeCells count="6">
    <mergeCell ref="A5:A6"/>
    <mergeCell ref="L1:L20"/>
    <mergeCell ref="B5:B6"/>
    <mergeCell ref="D5:H5"/>
    <mergeCell ref="C5:C6"/>
    <mergeCell ref="I5:K5"/>
  </mergeCells>
  <printOptions horizontalCentered="1"/>
  <pageMargins left="0.3" right="0.25" top="0.88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C13">
      <selection activeCell="K6" sqref="K6"/>
    </sheetView>
  </sheetViews>
  <sheetFormatPr defaultColWidth="9.140625" defaultRowHeight="12.75"/>
  <cols>
    <col min="1" max="1" width="46.57421875" style="0" customWidth="1"/>
    <col min="2" max="11" width="9.28125" style="0" customWidth="1"/>
    <col min="12" max="12" width="3.00390625" style="0" customWidth="1"/>
    <col min="13" max="13" width="3.7109375" style="0" customWidth="1"/>
  </cols>
  <sheetData>
    <row r="1" spans="1:12" ht="15" customHeight="1">
      <c r="A1" s="81" t="s">
        <v>330</v>
      </c>
      <c r="B1" s="3"/>
      <c r="C1" s="3"/>
      <c r="L1" s="502" t="s">
        <v>311</v>
      </c>
    </row>
    <row r="2" spans="1:12" ht="12" customHeight="1">
      <c r="A2" s="3"/>
      <c r="B2" s="3"/>
      <c r="C2" s="3"/>
      <c r="D2" s="59"/>
      <c r="I2" s="59"/>
      <c r="K2" s="59" t="s">
        <v>204</v>
      </c>
      <c r="L2" s="486"/>
    </row>
    <row r="3" spans="1:12" ht="5.25" customHeight="1">
      <c r="A3" s="3"/>
      <c r="B3" s="12"/>
      <c r="C3" s="12"/>
      <c r="D3" s="236"/>
      <c r="E3" s="236"/>
      <c r="F3" s="236"/>
      <c r="G3" s="236"/>
      <c r="H3" s="236"/>
      <c r="I3" s="174"/>
      <c r="J3" s="174"/>
      <c r="K3" s="174"/>
      <c r="L3" s="486"/>
    </row>
    <row r="4" spans="1:12" ht="19.5" customHeight="1">
      <c r="A4" s="512" t="s">
        <v>181</v>
      </c>
      <c r="B4" s="512">
        <v>2005</v>
      </c>
      <c r="C4" s="512" t="s">
        <v>345</v>
      </c>
      <c r="D4" s="514" t="s">
        <v>345</v>
      </c>
      <c r="E4" s="515"/>
      <c r="F4" s="515"/>
      <c r="G4" s="515"/>
      <c r="H4" s="516"/>
      <c r="I4" s="514" t="s">
        <v>347</v>
      </c>
      <c r="J4" s="515"/>
      <c r="K4" s="516"/>
      <c r="L4" s="486"/>
    </row>
    <row r="5" spans="1:12" ht="15" customHeight="1">
      <c r="A5" s="513"/>
      <c r="B5" s="513"/>
      <c r="C5" s="513"/>
      <c r="D5" s="89" t="s">
        <v>205</v>
      </c>
      <c r="E5" s="89" t="s">
        <v>207</v>
      </c>
      <c r="F5" s="442" t="s">
        <v>378</v>
      </c>
      <c r="G5" s="89" t="s">
        <v>2</v>
      </c>
      <c r="H5" s="89" t="s">
        <v>3</v>
      </c>
      <c r="I5" s="89" t="s">
        <v>205</v>
      </c>
      <c r="J5" s="89" t="s">
        <v>207</v>
      </c>
      <c r="K5" s="442" t="s">
        <v>378</v>
      </c>
      <c r="L5" s="486"/>
    </row>
    <row r="6" spans="1:12" ht="30" customHeight="1">
      <c r="A6" s="125" t="s">
        <v>267</v>
      </c>
      <c r="B6" s="212">
        <f>'Table 3'!B7-'Table 4'!B7</f>
        <v>16991</v>
      </c>
      <c r="C6" s="212">
        <f>'Table 3'!C7-'Table 4'!C7</f>
        <v>21362</v>
      </c>
      <c r="D6" s="212">
        <f>'Table 3'!D7-'Table 4'!D7</f>
        <v>4797</v>
      </c>
      <c r="E6" s="215">
        <f>'Table 3'!E7-'Table 4'!E7</f>
        <v>6393</v>
      </c>
      <c r="F6" s="215">
        <f>SUM(D6:E6)</f>
        <v>11190</v>
      </c>
      <c r="G6" s="215">
        <f>'Table 3'!G7-'Table 4'!G7</f>
        <v>4223</v>
      </c>
      <c r="H6" s="215">
        <f>'Table 3'!H7-'Table 4'!H7</f>
        <v>5949</v>
      </c>
      <c r="I6" s="215">
        <f>'Table 3'!I7-'Table 4'!I7</f>
        <v>3404</v>
      </c>
      <c r="J6" s="215">
        <f>'Table 3'!J7-'Table 4'!J7</f>
        <v>3724</v>
      </c>
      <c r="K6" s="446">
        <f>SUM(I6:J6)</f>
        <v>7128</v>
      </c>
      <c r="L6" s="486"/>
    </row>
    <row r="7" spans="1:12" ht="30" customHeight="1">
      <c r="A7" s="63" t="s">
        <v>40</v>
      </c>
      <c r="B7" s="190">
        <f>'Table 3'!B8-'Table 4'!B8</f>
        <v>1811</v>
      </c>
      <c r="C7" s="190">
        <f>'Table 3'!C8-'Table 4'!C8</f>
        <v>2347</v>
      </c>
      <c r="D7" s="191">
        <f>'Table 3'!D8-'Table 4'!D8</f>
        <v>578</v>
      </c>
      <c r="E7" s="191">
        <f>'Table 3'!E8-'Table 4'!E8</f>
        <v>360</v>
      </c>
      <c r="F7" s="191">
        <f>SUM(D7:E7)</f>
        <v>938</v>
      </c>
      <c r="G7" s="191">
        <f>'Table 3'!G8-'Table 4'!G8</f>
        <v>608</v>
      </c>
      <c r="H7" s="191">
        <f>'Table 3'!H8-'Table 4'!H8</f>
        <v>801</v>
      </c>
      <c r="I7" s="191">
        <f>'Table 3'!I8-'Table 4'!I8</f>
        <v>495</v>
      </c>
      <c r="J7" s="191">
        <f>'Table 3'!J8-'Table 4'!J8</f>
        <v>663</v>
      </c>
      <c r="K7" s="190">
        <f>SUM(I7:J7)</f>
        <v>1158</v>
      </c>
      <c r="L7" s="486"/>
    </row>
    <row r="8" spans="1:12" s="67" customFormat="1" ht="18" customHeight="1">
      <c r="A8" s="65" t="s">
        <v>182</v>
      </c>
      <c r="B8" s="195"/>
      <c r="C8" s="195"/>
      <c r="D8" s="194"/>
      <c r="E8" s="194"/>
      <c r="F8" s="443"/>
      <c r="G8" s="194"/>
      <c r="H8" s="194"/>
      <c r="I8" s="194"/>
      <c r="J8" s="194"/>
      <c r="K8" s="195"/>
      <c r="L8" s="486"/>
    </row>
    <row r="9" spans="1:12" s="67" customFormat="1" ht="26.25" customHeight="1">
      <c r="A9" s="7" t="s">
        <v>187</v>
      </c>
      <c r="B9" s="195">
        <f>'Table 3'!B18-'Table 4'!B18</f>
        <v>1617</v>
      </c>
      <c r="C9" s="195">
        <f>'Table 3'!C18-'Table 4'!C18</f>
        <v>2095</v>
      </c>
      <c r="D9" s="195">
        <f>'Table 3'!D18-'Table 4'!D18</f>
        <v>528</v>
      </c>
      <c r="E9" s="194">
        <f>'Table 3'!E18-'Table 4'!E18</f>
        <v>299</v>
      </c>
      <c r="F9" s="443">
        <f aca="true" t="shared" si="0" ref="F9:F15">SUM(D9:E9)</f>
        <v>827</v>
      </c>
      <c r="G9" s="194">
        <f>'Table 3'!G18-'Table 4'!G18</f>
        <v>554</v>
      </c>
      <c r="H9" s="194">
        <f>'Table 3'!H18-'Table 4'!H18</f>
        <v>714</v>
      </c>
      <c r="I9" s="194">
        <f>'Table 3'!I18-'Table 4'!I18</f>
        <v>427</v>
      </c>
      <c r="J9" s="194">
        <f>'Table 3'!J18-'Table 4'!J18</f>
        <v>583</v>
      </c>
      <c r="K9" s="448">
        <f aca="true" t="shared" si="1" ref="K9:K14">SUM(I9:J9)</f>
        <v>1010</v>
      </c>
      <c r="L9" s="486"/>
    </row>
    <row r="10" spans="1:12" ht="30" customHeight="1">
      <c r="A10" s="107" t="s">
        <v>52</v>
      </c>
      <c r="B10" s="197">
        <f>'Table 3'!B19-'Table 4'!B19</f>
        <v>156</v>
      </c>
      <c r="C10" s="197">
        <f>'Table 3'!C19-'Table 4'!C19</f>
        <v>238</v>
      </c>
      <c r="D10" s="204">
        <f>'Table 3'!D19-'Table 4'!D19</f>
        <v>28</v>
      </c>
      <c r="E10" s="204">
        <f>'Table 3'!E19-'Table 4'!E19</f>
        <v>52</v>
      </c>
      <c r="F10" s="204">
        <f t="shared" si="0"/>
        <v>80</v>
      </c>
      <c r="G10" s="204">
        <f>'Table 3'!G19-'Table 4'!G19</f>
        <v>34</v>
      </c>
      <c r="H10" s="204">
        <f>'Table 3'!H19-'Table 4'!H19</f>
        <v>124</v>
      </c>
      <c r="I10" s="204">
        <f>'Table 3'!I19-'Table 4'!I19</f>
        <v>63</v>
      </c>
      <c r="J10" s="204">
        <f>'Table 3'!J19-'Table 4'!J19</f>
        <v>82</v>
      </c>
      <c r="K10" s="447">
        <f t="shared" si="1"/>
        <v>145</v>
      </c>
      <c r="L10" s="486"/>
    </row>
    <row r="11" spans="1:12" ht="30" customHeight="1">
      <c r="A11" s="107" t="s">
        <v>189</v>
      </c>
      <c r="B11" s="197">
        <f>'Table 3'!B20-'Table 4'!B20</f>
        <v>174</v>
      </c>
      <c r="C11" s="197">
        <f>'Table 3'!C20-'Table 4'!C20</f>
        <v>385</v>
      </c>
      <c r="D11" s="204">
        <f>'Table 3'!D20-'Table 4'!D20</f>
        <v>79</v>
      </c>
      <c r="E11" s="204">
        <f>'Table 3'!E20-'Table 4'!E20</f>
        <v>76</v>
      </c>
      <c r="F11" s="204">
        <f t="shared" si="0"/>
        <v>155</v>
      </c>
      <c r="G11" s="204">
        <f>'Table 3'!G20-'Table 4'!G20</f>
        <v>73</v>
      </c>
      <c r="H11" s="204">
        <f>'Table 3'!H20-'Table 4'!H20</f>
        <v>157</v>
      </c>
      <c r="I11" s="204">
        <f>'Table 3'!I20-'Table 4'!I20</f>
        <v>112</v>
      </c>
      <c r="J11" s="204">
        <f>'Table 3'!J20-'Table 4'!J20</f>
        <v>102</v>
      </c>
      <c r="K11" s="447">
        <f t="shared" si="1"/>
        <v>214</v>
      </c>
      <c r="L11" s="486"/>
    </row>
    <row r="12" spans="1:12" ht="30" customHeight="1">
      <c r="A12" s="107" t="s">
        <v>191</v>
      </c>
      <c r="B12" s="198">
        <f>'Table 3'!B23-'Table 4'!B23</f>
        <v>50</v>
      </c>
      <c r="C12" s="198">
        <f>'Table 3'!C23-'Table 4'!C23</f>
        <v>70</v>
      </c>
      <c r="D12" s="198">
        <f>'Table 3'!D23-'Table 4'!D23</f>
        <v>7</v>
      </c>
      <c r="E12" s="198">
        <f>'Table 3'!E23-'Table 4'!E23</f>
        <v>35</v>
      </c>
      <c r="F12" s="198">
        <f t="shared" si="0"/>
        <v>42</v>
      </c>
      <c r="G12" s="198">
        <f>'Table 3'!G23-'Table 4'!G23</f>
        <v>16</v>
      </c>
      <c r="H12" s="198">
        <f>'Table 3'!H23-'Table 4'!H23</f>
        <v>12</v>
      </c>
      <c r="I12" s="198">
        <f>'Table 3'!I23-'Table 4'!I23</f>
        <v>27</v>
      </c>
      <c r="J12" s="198">
        <f>'Table 3'!J23-'Table 4'!J23</f>
        <v>26</v>
      </c>
      <c r="K12" s="197">
        <f t="shared" si="1"/>
        <v>53</v>
      </c>
      <c r="L12" s="486"/>
    </row>
    <row r="13" spans="1:12" ht="30" customHeight="1">
      <c r="A13" s="63" t="s">
        <v>192</v>
      </c>
      <c r="B13" s="191">
        <f>'Table 3'!B24-'Table 4'!B24</f>
        <v>32</v>
      </c>
      <c r="C13" s="191">
        <f>'Table 3'!C24-'Table 4'!C24</f>
        <v>27</v>
      </c>
      <c r="D13" s="191">
        <f>'Table 3'!D24-'Table 4'!D24</f>
        <v>7</v>
      </c>
      <c r="E13" s="191">
        <f>'Table 3'!E24-'Table 4'!E24</f>
        <v>2</v>
      </c>
      <c r="F13" s="191">
        <f t="shared" si="0"/>
        <v>9</v>
      </c>
      <c r="G13" s="191">
        <f>'Table 3'!G24-'Table 4'!G24</f>
        <v>5</v>
      </c>
      <c r="H13" s="191">
        <f>'Table 3'!H24-'Table 4'!H24</f>
        <v>13</v>
      </c>
      <c r="I13" s="191">
        <f>'Table 3'!I24-'Table 4'!I24</f>
        <v>8</v>
      </c>
      <c r="J13" s="191">
        <f>'Table 3'!J24-'Table 4'!J24</f>
        <v>20</v>
      </c>
      <c r="K13" s="190">
        <f t="shared" si="1"/>
        <v>28</v>
      </c>
      <c r="L13" s="486"/>
    </row>
    <row r="14" spans="1:12" ht="30" customHeight="1">
      <c r="A14" s="63" t="s">
        <v>193</v>
      </c>
      <c r="B14" s="190">
        <f>'Table 3'!B25-'Table 4'!B25</f>
        <v>554</v>
      </c>
      <c r="C14" s="190">
        <f>'Table 3'!C25-'Table 4'!C25</f>
        <v>526</v>
      </c>
      <c r="D14" s="191">
        <f>'Table 3'!D25-'Table 4'!D25</f>
        <v>101</v>
      </c>
      <c r="E14" s="191">
        <f>'Table 3'!E25-'Table 4'!E25</f>
        <v>108</v>
      </c>
      <c r="F14" s="191">
        <f t="shared" si="0"/>
        <v>209</v>
      </c>
      <c r="G14" s="191">
        <f>'Table 3'!G25-'Table 4'!G25</f>
        <v>95</v>
      </c>
      <c r="H14" s="191">
        <f>'Table 3'!H25-'Table 4'!H25</f>
        <v>222</v>
      </c>
      <c r="I14" s="191">
        <f>'Table 3'!I25-'Table 4'!I25</f>
        <v>144</v>
      </c>
      <c r="J14" s="191">
        <f>'Table 3'!J25-'Table 4'!J25</f>
        <v>177</v>
      </c>
      <c r="K14" s="190">
        <f t="shared" si="1"/>
        <v>321</v>
      </c>
      <c r="L14" s="486"/>
    </row>
    <row r="15" spans="1:12" ht="30" customHeight="1">
      <c r="A15" s="68" t="s">
        <v>194</v>
      </c>
      <c r="B15" s="197">
        <f>'Table 3'!B26-'Table 4'!B26</f>
        <v>1564</v>
      </c>
      <c r="C15" s="197">
        <f>'Table 3'!C26-'Table 4'!C26</f>
        <v>1794</v>
      </c>
      <c r="D15" s="198">
        <f>'Table 3'!D26-'Table 4'!D26</f>
        <v>416</v>
      </c>
      <c r="E15" s="198">
        <f>'Table 3'!E26-'Table 4'!E26</f>
        <v>462</v>
      </c>
      <c r="F15" s="198">
        <f t="shared" si="0"/>
        <v>878</v>
      </c>
      <c r="G15" s="198">
        <f>'Table 3'!G26-'Table 4'!G26</f>
        <v>462</v>
      </c>
      <c r="H15" s="198">
        <f>'Table 3'!H26-'Table 4'!H26</f>
        <v>454</v>
      </c>
      <c r="I15" s="198">
        <f>'Table 3'!I26-'Table 4'!I26</f>
        <v>414</v>
      </c>
      <c r="J15" s="198">
        <f>'Table 3'!J26-'Table 4'!J26</f>
        <v>518</v>
      </c>
      <c r="K15" s="197">
        <f>SUM(I15:J15)</f>
        <v>932</v>
      </c>
      <c r="L15" s="486"/>
    </row>
    <row r="16" spans="1:12" ht="18" customHeight="1">
      <c r="A16" s="65" t="s">
        <v>182</v>
      </c>
      <c r="B16" s="190"/>
      <c r="C16" s="190"/>
      <c r="D16" s="191"/>
      <c r="E16" s="191"/>
      <c r="F16" s="191"/>
      <c r="G16" s="191"/>
      <c r="H16" s="191"/>
      <c r="I16" s="191"/>
      <c r="J16" s="191"/>
      <c r="K16" s="190"/>
      <c r="L16" s="486"/>
    </row>
    <row r="17" spans="1:12" ht="25.5" customHeight="1">
      <c r="A17" s="7" t="s">
        <v>251</v>
      </c>
      <c r="B17" s="193">
        <f>'Table 3'!B28-'Table 4'!B28</f>
        <v>872</v>
      </c>
      <c r="C17" s="193">
        <f>'Table 3'!C28-'Table 4'!C28</f>
        <v>980</v>
      </c>
      <c r="D17" s="205">
        <f>'Table 3'!D28-'Table 4'!D28</f>
        <v>233</v>
      </c>
      <c r="E17" s="205">
        <f>'Table 3'!E28-'Table 4'!E28</f>
        <v>282</v>
      </c>
      <c r="F17" s="444">
        <f>SUM(D17:E17)</f>
        <v>515</v>
      </c>
      <c r="G17" s="205">
        <f>'Table 3'!G28-'Table 4'!G28</f>
        <v>253</v>
      </c>
      <c r="H17" s="205">
        <f>'Table 3'!H28-'Table 4'!H28</f>
        <v>212</v>
      </c>
      <c r="I17" s="205">
        <f>'Table 3'!I28-'Table 4'!I28</f>
        <v>238</v>
      </c>
      <c r="J17" s="205">
        <f>'Table 3'!J28-'Table 4'!J28</f>
        <v>325</v>
      </c>
      <c r="K17" s="449">
        <f>SUM(I17:J17)</f>
        <v>563</v>
      </c>
      <c r="L17" s="486"/>
    </row>
    <row r="18" spans="1:12" ht="30" customHeight="1">
      <c r="A18" s="7" t="s">
        <v>195</v>
      </c>
      <c r="B18" s="193">
        <f>'Table 3'!B29-'Table 4'!B29</f>
        <v>52</v>
      </c>
      <c r="C18" s="193">
        <f>'Table 3'!C29-'Table 4'!C29</f>
        <v>139</v>
      </c>
      <c r="D18" s="205">
        <f>'Table 3'!D29-'Table 4'!D29</f>
        <v>31</v>
      </c>
      <c r="E18" s="205">
        <f>'Table 3'!E29-'Table 4'!E29</f>
        <v>18</v>
      </c>
      <c r="F18" s="444">
        <f>SUM(D18:E18)</f>
        <v>49</v>
      </c>
      <c r="G18" s="205">
        <f>'Table 3'!G29-'Table 4'!G29</f>
        <v>39</v>
      </c>
      <c r="H18" s="205">
        <f>'Table 3'!H29-'Table 4'!H29</f>
        <v>51</v>
      </c>
      <c r="I18" s="205">
        <f>'Table 3'!I29-'Table 4'!I29</f>
        <v>9</v>
      </c>
      <c r="J18" s="205">
        <f>'Table 3'!J29-'Table 4'!J29</f>
        <v>26</v>
      </c>
      <c r="K18" s="449">
        <f>SUM(I18:J18)</f>
        <v>35</v>
      </c>
      <c r="L18" s="486"/>
    </row>
    <row r="19" spans="1:12" ht="30" customHeight="1">
      <c r="A19" s="7" t="s">
        <v>196</v>
      </c>
      <c r="B19" s="193">
        <f>'Table 3'!B30-'Table 4'!B30</f>
        <v>16</v>
      </c>
      <c r="C19" s="193">
        <f>'Table 3'!C30-'Table 4'!C30</f>
        <v>14</v>
      </c>
      <c r="D19" s="205">
        <f>'Table 3'!D30-'Table 4'!D30</f>
        <v>2</v>
      </c>
      <c r="E19" s="205">
        <f>'Table 3'!E30-'Table 4'!E30</f>
        <v>8</v>
      </c>
      <c r="F19" s="444">
        <f>SUM(D19:E19)</f>
        <v>10</v>
      </c>
      <c r="G19" s="205">
        <f>'Table 3'!G30-'Table 4'!G30</f>
        <v>2</v>
      </c>
      <c r="H19" s="205">
        <f>'Table 3'!H30-'Table 4'!H30</f>
        <v>2</v>
      </c>
      <c r="I19" s="205">
        <f>'Table 3'!I30-'Table 4'!I30</f>
        <v>3</v>
      </c>
      <c r="J19" s="205">
        <f>'Table 3'!J30-'Table 4'!J30</f>
        <v>1</v>
      </c>
      <c r="K19" s="449">
        <f>SUM(I19:J19)</f>
        <v>4</v>
      </c>
      <c r="L19" s="486"/>
    </row>
    <row r="20" spans="1:12" ht="9" customHeight="1">
      <c r="A20" s="9"/>
      <c r="B20" s="199"/>
      <c r="C20" s="445"/>
      <c r="D20" s="200"/>
      <c r="E20" s="200"/>
      <c r="F20" s="200"/>
      <c r="G20" s="200"/>
      <c r="H20" s="200"/>
      <c r="I20" s="200"/>
      <c r="J20" s="200"/>
      <c r="K20" s="201"/>
      <c r="L20" s="486"/>
    </row>
    <row r="21" spans="1:12" ht="0.75" customHeight="1" hidden="1">
      <c r="A21" s="13"/>
      <c r="B21" s="98"/>
      <c r="C21" s="98"/>
      <c r="D21" s="64"/>
      <c r="E21" s="64"/>
      <c r="F21" s="64"/>
      <c r="G21" s="64"/>
      <c r="H21" s="64"/>
      <c r="I21" s="64"/>
      <c r="J21" s="64"/>
      <c r="K21" s="64"/>
      <c r="L21" s="486"/>
    </row>
    <row r="22" spans="1:12" ht="6.75" customHeight="1">
      <c r="A22" s="70"/>
      <c r="B22" s="3"/>
      <c r="C22" s="3"/>
      <c r="L22" s="486"/>
    </row>
    <row r="23" spans="1:12" ht="12.75" customHeight="1">
      <c r="A23" s="329" t="s">
        <v>371</v>
      </c>
      <c r="L23" s="486"/>
    </row>
    <row r="24" spans="1:12" ht="12.75" customHeight="1">
      <c r="A24" s="329"/>
      <c r="L24" s="77"/>
    </row>
  </sheetData>
  <mergeCells count="6">
    <mergeCell ref="L1:L23"/>
    <mergeCell ref="A4:A5"/>
    <mergeCell ref="B4:B5"/>
    <mergeCell ref="D4:H4"/>
    <mergeCell ref="C4:C5"/>
    <mergeCell ref="I4:K4"/>
  </mergeCells>
  <printOptions horizontalCentered="1"/>
  <pageMargins left="0.33" right="0.25" top="0.77" bottom="0.33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B7">
      <selection activeCell="D14" sqref="D14:D16"/>
    </sheetView>
  </sheetViews>
  <sheetFormatPr defaultColWidth="9.140625" defaultRowHeight="12.75"/>
  <cols>
    <col min="1" max="1" width="44.57421875" style="0" customWidth="1"/>
    <col min="2" max="3" width="9.28125" style="0" customWidth="1"/>
    <col min="4" max="11" width="9.28125" style="1" customWidth="1"/>
    <col min="12" max="12" width="2.57421875" style="0" customWidth="1"/>
  </cols>
  <sheetData>
    <row r="1" spans="1:12" ht="19.5" customHeight="1">
      <c r="A1" s="23" t="s">
        <v>348</v>
      </c>
      <c r="B1" s="3"/>
      <c r="C1" s="3"/>
      <c r="L1" s="487" t="s">
        <v>312</v>
      </c>
    </row>
    <row r="2" spans="1:12" ht="3.75" customHeight="1">
      <c r="A2" s="3"/>
      <c r="B2" s="3"/>
      <c r="C2" s="3"/>
      <c r="L2" s="488"/>
    </row>
    <row r="3" spans="1:12" ht="12" customHeight="1">
      <c r="A3" s="3"/>
      <c r="B3" s="3"/>
      <c r="C3" s="3"/>
      <c r="D3" s="59"/>
      <c r="E3" s="59"/>
      <c r="F3" s="59"/>
      <c r="I3" s="59"/>
      <c r="J3" s="59"/>
      <c r="K3" s="59" t="s">
        <v>197</v>
      </c>
      <c r="L3" s="488"/>
    </row>
    <row r="4" spans="1:12" ht="5.25" customHeight="1">
      <c r="A4" s="3"/>
      <c r="B4" s="179"/>
      <c r="C4" s="179"/>
      <c r="L4" s="488"/>
    </row>
    <row r="5" spans="1:12" ht="25.5" customHeight="1">
      <c r="A5" s="512" t="s">
        <v>181</v>
      </c>
      <c r="B5" s="512">
        <v>2005</v>
      </c>
      <c r="C5" s="512" t="s">
        <v>345</v>
      </c>
      <c r="D5" s="514" t="s">
        <v>345</v>
      </c>
      <c r="E5" s="515"/>
      <c r="F5" s="515"/>
      <c r="G5" s="515"/>
      <c r="H5" s="516"/>
      <c r="I5" s="514" t="s">
        <v>347</v>
      </c>
      <c r="J5" s="515"/>
      <c r="K5" s="516"/>
      <c r="L5" s="488"/>
    </row>
    <row r="6" spans="1:12" ht="24" customHeight="1">
      <c r="A6" s="513"/>
      <c r="B6" s="513"/>
      <c r="C6" s="513"/>
      <c r="D6" s="61" t="s">
        <v>205</v>
      </c>
      <c r="E6" s="61" t="s">
        <v>319</v>
      </c>
      <c r="F6" s="413" t="s">
        <v>378</v>
      </c>
      <c r="G6" s="61" t="s">
        <v>210</v>
      </c>
      <c r="H6" s="61" t="s">
        <v>253</v>
      </c>
      <c r="I6" s="61" t="s">
        <v>205</v>
      </c>
      <c r="J6" s="61" t="s">
        <v>319</v>
      </c>
      <c r="K6" s="413" t="s">
        <v>378</v>
      </c>
      <c r="L6" s="488"/>
    </row>
    <row r="7" spans="1:12" ht="39.75" customHeight="1">
      <c r="A7" s="62" t="s">
        <v>198</v>
      </c>
      <c r="B7" s="60">
        <f>'Table 3 cont''d'!B7-'Table 4 cont''d'!B7</f>
        <v>9194</v>
      </c>
      <c r="C7" s="60">
        <f>'Table 3 cont''d'!C7-'Table 4 cont''d'!C7</f>
        <v>11924</v>
      </c>
      <c r="D7" s="82">
        <f>'Table 3 cont''d'!D7-'Table 4 cont''d'!D7</f>
        <v>2631</v>
      </c>
      <c r="E7" s="82">
        <f>'Table 3 cont''d'!E7-'Table 4 cont''d'!E7</f>
        <v>4324</v>
      </c>
      <c r="F7" s="82">
        <f>SUM(D7:E7)</f>
        <v>6955</v>
      </c>
      <c r="G7" s="82">
        <f>'Table 3 cont''d'!G7-'Table 4 cont''d'!G7</f>
        <v>1986</v>
      </c>
      <c r="H7" s="82">
        <f>'Table 3 cont''d'!H7-'Table 4 cont''d'!H7</f>
        <v>2983</v>
      </c>
      <c r="I7" s="82">
        <f>'Table 3 cont''d'!I7-'Table 4 cont''d'!I7</f>
        <v>854</v>
      </c>
      <c r="J7" s="82">
        <f>'Table 3 cont''d'!J7-'Table 4 cont''d'!J7</f>
        <v>1121</v>
      </c>
      <c r="K7" s="169">
        <f>SUM(I7:J7)</f>
        <v>1975</v>
      </c>
      <c r="L7" s="488"/>
    </row>
    <row r="8" spans="1:12" ht="35.25" customHeight="1">
      <c r="A8" s="63" t="s">
        <v>39</v>
      </c>
      <c r="B8" s="60">
        <f>'Table 3 cont''d'!B8-'Table 4 cont''d'!B8</f>
        <v>3427</v>
      </c>
      <c r="C8" s="60">
        <f>'Table 3 cont''d'!C8-'Table 4 cont''d'!C8</f>
        <v>4004</v>
      </c>
      <c r="D8" s="60">
        <f>'Table 3 cont''d'!D8-'Table 4 cont''d'!D8</f>
        <v>938</v>
      </c>
      <c r="E8" s="80">
        <f>'Table 3 cont''d'!E8-'Table 4 cont''d'!E8</f>
        <v>961</v>
      </c>
      <c r="F8" s="80">
        <f>SUM(D8:E8)</f>
        <v>1899</v>
      </c>
      <c r="G8" s="80">
        <f>'Table 3 cont''d'!G8-'Table 4 cont''d'!G8</f>
        <v>935</v>
      </c>
      <c r="H8" s="80">
        <f>'Table 3 cont''d'!H8-'Table 4 cont''d'!H8</f>
        <v>1170</v>
      </c>
      <c r="I8" s="80">
        <f>'Table 3 cont''d'!I8-'Table 4 cont''d'!I8</f>
        <v>1278</v>
      </c>
      <c r="J8" s="80">
        <f>'Table 3 cont''d'!J8-'Table 4 cont''d'!J8</f>
        <v>1002</v>
      </c>
      <c r="K8" s="60">
        <f>SUM(I8:J8)</f>
        <v>2280</v>
      </c>
      <c r="L8" s="488"/>
    </row>
    <row r="9" spans="1:12" ht="13.5" customHeight="1">
      <c r="A9" s="65" t="s">
        <v>182</v>
      </c>
      <c r="B9" s="60"/>
      <c r="C9" s="60"/>
      <c r="D9" s="60"/>
      <c r="E9" s="80"/>
      <c r="F9" s="80"/>
      <c r="G9" s="80"/>
      <c r="H9" s="80"/>
      <c r="I9" s="80"/>
      <c r="J9" s="80"/>
      <c r="K9" s="60"/>
      <c r="L9" s="488"/>
    </row>
    <row r="10" spans="1:12" ht="29.25" customHeight="1">
      <c r="A10" s="71" t="s">
        <v>199</v>
      </c>
      <c r="B10" s="93">
        <f>'Table 3 cont''d'!B10-'Table 4 cont''d'!B10</f>
        <v>2309</v>
      </c>
      <c r="C10" s="93">
        <f>'Table 3 cont''d'!C10-'Table 4 cont''d'!C10</f>
        <v>2449</v>
      </c>
      <c r="D10" s="43">
        <f>'Table 3 cont''d'!D10-'Table 4 cont''d'!D10</f>
        <v>644</v>
      </c>
      <c r="E10" s="93">
        <f>'Table 3 cont''d'!E10-'Table 4 cont''d'!E10</f>
        <v>476</v>
      </c>
      <c r="F10" s="102">
        <f aca="true" t="shared" si="0" ref="F10:F16">SUM(D10:E10)</f>
        <v>1120</v>
      </c>
      <c r="G10" s="93">
        <f>'Table 3 cont''d'!G10-'Table 4 cont''d'!G10</f>
        <v>667</v>
      </c>
      <c r="H10" s="93">
        <f>'Table 3 cont''d'!H10-'Table 4 cont''d'!H10</f>
        <v>662</v>
      </c>
      <c r="I10" s="93">
        <f>'Table 3 cont''d'!I10-'Table 4 cont''d'!I10</f>
        <v>798</v>
      </c>
      <c r="J10" s="93">
        <f>'Table 3 cont''d'!J10-'Table 4 cont''d'!J10</f>
        <v>736</v>
      </c>
      <c r="K10" s="51">
        <f aca="true" t="shared" si="1" ref="K10:K16">SUM(I10:J10)</f>
        <v>1534</v>
      </c>
      <c r="L10" s="488"/>
    </row>
    <row r="11" spans="1:12" ht="29.25" customHeight="1">
      <c r="A11" s="7" t="s">
        <v>200</v>
      </c>
      <c r="B11" s="93">
        <f>'Table 3 cont''d'!B11-'Table 4 cont''d'!B11</f>
        <v>7</v>
      </c>
      <c r="C11" s="93">
        <f>'Table 3 cont''d'!C11-'Table 4 cont''d'!C11</f>
        <v>4</v>
      </c>
      <c r="D11" s="43">
        <f>'Table 3 cont''d'!D11-'Table 4 cont''d'!D11</f>
        <v>2</v>
      </c>
      <c r="E11" s="328">
        <f>'Table 3 cont''d'!E11-'Table 4 cont''d'!E11</f>
        <v>0</v>
      </c>
      <c r="F11" s="51">
        <f t="shared" si="0"/>
        <v>2</v>
      </c>
      <c r="G11" s="93">
        <f>'Table 3 cont''d'!G11-'Table 4 cont''d'!G11</f>
        <v>1</v>
      </c>
      <c r="H11" s="93">
        <f>'Table 3 cont''d'!H11-'Table 4 cont''d'!H11</f>
        <v>1</v>
      </c>
      <c r="I11" s="93">
        <f>'Table 3 cont''d'!I11-'Table 4 cont''d'!I11</f>
        <v>2</v>
      </c>
      <c r="J11" s="93">
        <f>'Table 3 cont''d'!J11-'Table 4 cont''d'!J11</f>
        <v>1</v>
      </c>
      <c r="K11" s="51">
        <f t="shared" si="1"/>
        <v>3</v>
      </c>
      <c r="L11" s="488"/>
    </row>
    <row r="12" spans="1:12" ht="30.75" customHeight="1">
      <c r="A12" s="71" t="s">
        <v>212</v>
      </c>
      <c r="B12" s="93">
        <f>'Table 3 cont''d'!B12-'Table 4 cont''d'!B12</f>
        <v>17</v>
      </c>
      <c r="C12" s="93">
        <f>'Table 3 cont''d'!C12-'Table 4 cont''d'!C12</f>
        <v>10</v>
      </c>
      <c r="D12" s="43">
        <f>'Table 3 cont''d'!D12-'Table 4 cont''d'!D12</f>
        <v>3</v>
      </c>
      <c r="E12" s="93">
        <f>'Table 3 cont''d'!E12-'Table 4 cont''d'!E12</f>
        <v>2</v>
      </c>
      <c r="F12" s="102">
        <f t="shared" si="0"/>
        <v>5</v>
      </c>
      <c r="G12" s="93">
        <f>'Table 3 cont''d'!G12-'Table 4 cont''d'!G12</f>
        <v>3</v>
      </c>
      <c r="H12" s="93">
        <f>'Table 3 cont''d'!H12-'Table 4 cont''d'!H12</f>
        <v>2</v>
      </c>
      <c r="I12" s="93">
        <f>'Table 3 cont''d'!I12-'Table 4 cont''d'!I12</f>
        <v>3</v>
      </c>
      <c r="J12" s="93">
        <f>'Table 3 cont''d'!J12-'Table 4 cont''d'!J12</f>
        <v>1</v>
      </c>
      <c r="K12" s="51">
        <f t="shared" si="1"/>
        <v>4</v>
      </c>
      <c r="L12" s="488"/>
    </row>
    <row r="13" spans="1:12" ht="30.75" customHeight="1">
      <c r="A13" s="7" t="s">
        <v>201</v>
      </c>
      <c r="B13" s="93">
        <f>'Table 3 cont''d'!B13-'Table 4 cont''d'!B13</f>
        <v>96</v>
      </c>
      <c r="C13" s="93">
        <f>'Table 3 cont''d'!C13-'Table 4 cont''d'!C13</f>
        <v>97</v>
      </c>
      <c r="D13" s="43">
        <f>'Table 3 cont''d'!D13-'Table 4 cont''d'!D13</f>
        <v>34</v>
      </c>
      <c r="E13" s="93">
        <f>'Table 3 cont''d'!E13-'Table 4 cont''d'!E13</f>
        <v>25</v>
      </c>
      <c r="F13" s="102">
        <f t="shared" si="0"/>
        <v>59</v>
      </c>
      <c r="G13" s="93">
        <f>'Table 3 cont''d'!G13-'Table 4 cont''d'!G13</f>
        <v>27</v>
      </c>
      <c r="H13" s="93">
        <f>'Table 3 cont''d'!H13-'Table 4 cont''d'!H13</f>
        <v>11</v>
      </c>
      <c r="I13" s="93">
        <f>'Table 3 cont''d'!I13-'Table 4 cont''d'!I13</f>
        <v>4</v>
      </c>
      <c r="J13" s="93">
        <f>'Table 3 cont''d'!J13-'Table 4 cont''d'!J13</f>
        <v>2</v>
      </c>
      <c r="K13" s="51">
        <f t="shared" si="1"/>
        <v>6</v>
      </c>
      <c r="L13" s="488"/>
    </row>
    <row r="14" spans="1:12" ht="30.75" customHeight="1">
      <c r="A14" s="7" t="s">
        <v>202</v>
      </c>
      <c r="B14" s="93">
        <f>'Table 3 cont''d'!B14-'Table 4 cont''d'!B14</f>
        <v>62</v>
      </c>
      <c r="C14" s="93">
        <f>'Table 3 cont''d'!C14-'Table 4 cont''d'!C14</f>
        <v>61</v>
      </c>
      <c r="D14" s="43">
        <f>'Table 3 cont''d'!D14-'Table 4 cont''d'!D14</f>
        <v>17</v>
      </c>
      <c r="E14" s="93">
        <f>'Table 3 cont''d'!E14-'Table 4 cont''d'!E14</f>
        <v>6</v>
      </c>
      <c r="F14" s="102">
        <f t="shared" si="0"/>
        <v>23</v>
      </c>
      <c r="G14" s="93">
        <f>'Table 3 cont''d'!G14-'Table 4 cont''d'!G14</f>
        <v>7</v>
      </c>
      <c r="H14" s="93">
        <f>'Table 3 cont''d'!H14-'Table 4 cont''d'!H14</f>
        <v>31</v>
      </c>
      <c r="I14" s="93">
        <f>'Table 3 cont''d'!I14-'Table 4 cont''d'!I14</f>
        <v>4</v>
      </c>
      <c r="J14" s="93">
        <f>'Table 3 cont''d'!J14-'Table 4 cont''d'!J14</f>
        <v>7</v>
      </c>
      <c r="K14" s="51">
        <f t="shared" si="1"/>
        <v>11</v>
      </c>
      <c r="L14" s="488"/>
    </row>
    <row r="15" spans="1:12" ht="31.5" customHeight="1">
      <c r="A15" s="71" t="s">
        <v>209</v>
      </c>
      <c r="B15" s="93">
        <f>'Table 3 cont''d'!B15-'Table 4 cont''d'!B15</f>
        <v>278</v>
      </c>
      <c r="C15" s="93">
        <f>'Table 3 cont''d'!C15-'Table 4 cont''d'!C15</f>
        <v>248</v>
      </c>
      <c r="D15" s="43">
        <f>'Table 3 cont''d'!D15-'Table 4 cont''d'!D15</f>
        <v>95</v>
      </c>
      <c r="E15" s="93">
        <f>'Table 3 cont''d'!E15-'Table 4 cont''d'!E15</f>
        <v>59</v>
      </c>
      <c r="F15" s="102">
        <f t="shared" si="0"/>
        <v>154</v>
      </c>
      <c r="G15" s="93">
        <f>'Table 3 cont''d'!G15-'Table 4 cont''d'!G15</f>
        <v>68</v>
      </c>
      <c r="H15" s="93">
        <f>'Table 3 cont''d'!H15-'Table 4 cont''d'!H15</f>
        <v>26</v>
      </c>
      <c r="I15" s="93">
        <f>'Table 3 cont''d'!I15-'Table 4 cont''d'!I15</f>
        <v>24</v>
      </c>
      <c r="J15" s="93">
        <f>'Table 3 cont''d'!J15-'Table 4 cont''d'!J15</f>
        <v>10</v>
      </c>
      <c r="K15" s="51">
        <f t="shared" si="1"/>
        <v>34</v>
      </c>
      <c r="L15" s="488"/>
    </row>
    <row r="16" spans="1:12" ht="31.5" customHeight="1">
      <c r="A16" s="71" t="s">
        <v>203</v>
      </c>
      <c r="B16" s="93">
        <f>'Table 3 cont''d'!B16-'Table 4 cont''d'!B16</f>
        <v>106</v>
      </c>
      <c r="C16" s="93">
        <f>'Table 3 cont''d'!C16-'Table 4 cont''d'!C16</f>
        <v>66</v>
      </c>
      <c r="D16" s="43">
        <f>'Table 3 cont''d'!D16-'Table 4 cont''d'!D16</f>
        <v>9</v>
      </c>
      <c r="E16" s="93">
        <f>'Table 3 cont''d'!E16-'Table 4 cont''d'!E16</f>
        <v>17</v>
      </c>
      <c r="F16" s="102">
        <f t="shared" si="0"/>
        <v>26</v>
      </c>
      <c r="G16" s="93">
        <f>'Table 3 cont''d'!G16-'Table 4 cont''d'!G16</f>
        <v>20</v>
      </c>
      <c r="H16" s="93">
        <f>'Table 3 cont''d'!H16-'Table 4 cont''d'!H16</f>
        <v>20</v>
      </c>
      <c r="I16" s="93">
        <f>'Table 3 cont''d'!I16-'Table 4 cont''d'!I16</f>
        <v>28</v>
      </c>
      <c r="J16" s="93">
        <f>'Table 3 cont''d'!J16-'Table 4 cont''d'!J16</f>
        <v>22</v>
      </c>
      <c r="K16" s="51">
        <f t="shared" si="1"/>
        <v>50</v>
      </c>
      <c r="L16" s="488"/>
    </row>
    <row r="17" spans="1:12" ht="8.25" customHeight="1">
      <c r="A17" s="71"/>
      <c r="B17" s="102"/>
      <c r="C17" s="102"/>
      <c r="D17" s="51"/>
      <c r="E17" s="102"/>
      <c r="F17" s="102"/>
      <c r="G17" s="102"/>
      <c r="H17" s="102"/>
      <c r="I17" s="102"/>
      <c r="J17" s="102"/>
      <c r="K17" s="51"/>
      <c r="L17" s="488"/>
    </row>
    <row r="18" spans="1:12" ht="23.25" customHeight="1">
      <c r="A18" s="392" t="s">
        <v>372</v>
      </c>
      <c r="B18" s="393">
        <f>'Table 3 cont''d'!B18-'Table 4 cont''d'!B18</f>
        <v>29</v>
      </c>
      <c r="C18" s="393">
        <f>'Table 3 cont''d'!C18-'Table 4 cont''d'!C18</f>
        <v>47</v>
      </c>
      <c r="D18" s="393">
        <f>'Table 3 cont''d'!D18-'Table 4 cont''d'!D18</f>
        <v>12</v>
      </c>
      <c r="E18" s="393">
        <f>'Table 3 cont''d'!E18-'Table 4 cont''d'!E18</f>
        <v>13</v>
      </c>
      <c r="F18" s="393">
        <f>SUM(D18:E18)</f>
        <v>25</v>
      </c>
      <c r="G18" s="393">
        <f>'Table 3 cont''d'!G18-'Table 4 cont''d'!G18</f>
        <v>9</v>
      </c>
      <c r="H18" s="393">
        <f>'Table 3 cont''d'!H18-'Table 4 cont''d'!H18</f>
        <v>13</v>
      </c>
      <c r="I18" s="393">
        <f>'Table 3 cont''d'!I18-'Table 4 cont''d'!I18</f>
        <v>9</v>
      </c>
      <c r="J18" s="393">
        <f>'Table 3 cont''d'!J18-'Table 4 cont''d'!J18</f>
        <v>13</v>
      </c>
      <c r="K18" s="453">
        <f>SUM(I18:J18)</f>
        <v>22</v>
      </c>
      <c r="L18" s="488"/>
    </row>
    <row r="19" spans="1:12" ht="0.75" customHeight="1" hidden="1">
      <c r="A19" s="20"/>
      <c r="B19" s="103">
        <f>'Table 3 cont''d'!B18-'Table 4 cont''d'!B18</f>
        <v>29</v>
      </c>
      <c r="C19" s="103">
        <f>'Table 3 cont''d'!C18-'Table 4 cont''d'!C18</f>
        <v>47</v>
      </c>
      <c r="D19" s="103">
        <f>'Table 3 cont''d'!D18-'Table 4 cont''d'!D18</f>
        <v>12</v>
      </c>
      <c r="E19" s="103">
        <f>'Table 3 cont''d'!E18-'Table 4 cont''d'!E18</f>
        <v>13</v>
      </c>
      <c r="F19" s="103"/>
      <c r="G19" s="103">
        <f>'Table 3 cont''d'!G18-'Table 4 cont''d'!G18</f>
        <v>9</v>
      </c>
      <c r="H19" s="103">
        <f>'Table 3 cont''d'!H18-'Table 4 cont''d'!H18</f>
        <v>13</v>
      </c>
      <c r="I19" s="103">
        <f>'Table 3 cont''d'!I18-'Table 4 cont''d'!I18</f>
        <v>9</v>
      </c>
      <c r="J19" s="452"/>
      <c r="K19" s="452"/>
      <c r="L19" s="488"/>
    </row>
    <row r="20" spans="1:12" ht="2.25" customHeight="1" hidden="1">
      <c r="A20" s="69"/>
      <c r="B20" s="56"/>
      <c r="C20" s="56"/>
      <c r="D20" s="173"/>
      <c r="E20" s="104"/>
      <c r="F20" s="104"/>
      <c r="G20" s="104"/>
      <c r="H20" s="104"/>
      <c r="I20" s="104"/>
      <c r="J20" s="450"/>
      <c r="K20" s="450"/>
      <c r="L20" s="488"/>
    </row>
    <row r="21" ht="15.75">
      <c r="A21" s="329" t="s">
        <v>368</v>
      </c>
    </row>
    <row r="22" ht="15.75">
      <c r="A22" s="329"/>
    </row>
  </sheetData>
  <mergeCells count="6">
    <mergeCell ref="L1:L20"/>
    <mergeCell ref="A5:A6"/>
    <mergeCell ref="B5:B6"/>
    <mergeCell ref="D5:H5"/>
    <mergeCell ref="C5:C6"/>
    <mergeCell ref="I5:K5"/>
  </mergeCells>
  <printOptions horizontalCentered="1"/>
  <pageMargins left="0.5" right="0.35" top="0.89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2.75"/>
  <cols>
    <col min="1" max="1" width="6.421875" style="3" customWidth="1"/>
    <col min="2" max="2" width="33.140625" style="3" customWidth="1"/>
    <col min="3" max="4" width="9.28125" style="3" customWidth="1"/>
    <col min="5" max="12" width="9.28125" style="105" customWidth="1"/>
    <col min="13" max="13" width="5.140625" style="3" customWidth="1"/>
    <col min="14" max="16384" width="9.140625" style="3" customWidth="1"/>
  </cols>
  <sheetData>
    <row r="1" spans="1:13" s="5" customFormat="1" ht="18" customHeight="1">
      <c r="A1" s="34" t="s">
        <v>331</v>
      </c>
      <c r="E1" s="152"/>
      <c r="F1" s="152"/>
      <c r="G1" s="152"/>
      <c r="H1" s="152"/>
      <c r="I1" s="152"/>
      <c r="J1" s="152"/>
      <c r="K1" s="152"/>
      <c r="L1" s="152"/>
      <c r="M1" s="502" t="s">
        <v>303</v>
      </c>
    </row>
    <row r="2" spans="1:13" ht="13.5" customHeight="1">
      <c r="A2" s="12"/>
      <c r="E2" s="59"/>
      <c r="J2" s="59"/>
      <c r="K2" s="407"/>
      <c r="L2" s="408" t="s">
        <v>179</v>
      </c>
      <c r="M2" s="502"/>
    </row>
    <row r="3" spans="1:13" ht="0.75" customHeight="1">
      <c r="A3" s="12"/>
      <c r="E3" s="59"/>
      <c r="F3" s="59"/>
      <c r="G3" s="59"/>
      <c r="H3" s="59"/>
      <c r="I3" s="59"/>
      <c r="J3" s="59"/>
      <c r="K3" s="59"/>
      <c r="L3" s="457"/>
      <c r="M3" s="502"/>
    </row>
    <row r="4" spans="1:13" ht="15.75" customHeight="1">
      <c r="A4" s="489" t="s">
        <v>10</v>
      </c>
      <c r="B4" s="490"/>
      <c r="C4" s="512">
        <v>2005</v>
      </c>
      <c r="D4" s="512" t="s">
        <v>293</v>
      </c>
      <c r="E4" s="514" t="s">
        <v>293</v>
      </c>
      <c r="F4" s="515"/>
      <c r="G4" s="515"/>
      <c r="H4" s="515"/>
      <c r="I4" s="516"/>
      <c r="J4" s="514" t="s">
        <v>329</v>
      </c>
      <c r="K4" s="515"/>
      <c r="L4" s="516"/>
      <c r="M4" s="502"/>
    </row>
    <row r="5" spans="1:13" ht="13.5" customHeight="1">
      <c r="A5" s="491"/>
      <c r="B5" s="492"/>
      <c r="C5" s="493"/>
      <c r="D5" s="493"/>
      <c r="E5" s="41" t="s">
        <v>0</v>
      </c>
      <c r="F5" s="41" t="s">
        <v>207</v>
      </c>
      <c r="G5" s="455" t="s">
        <v>378</v>
      </c>
      <c r="H5" s="41" t="s">
        <v>210</v>
      </c>
      <c r="I5" s="41" t="s">
        <v>253</v>
      </c>
      <c r="J5" s="41" t="s">
        <v>0</v>
      </c>
      <c r="K5" s="41" t="s">
        <v>207</v>
      </c>
      <c r="L5" s="455" t="s">
        <v>378</v>
      </c>
      <c r="M5" s="502"/>
    </row>
    <row r="6" spans="1:13" ht="15" customHeight="1">
      <c r="A6" s="22"/>
      <c r="B6" s="182" t="s">
        <v>266</v>
      </c>
      <c r="C6" s="214">
        <f>C7+C20+C28+C40+C44</f>
        <v>59095</v>
      </c>
      <c r="D6" s="214">
        <f>D7+D20+D28+D40+D44</f>
        <v>69099</v>
      </c>
      <c r="E6" s="298">
        <f>E7+E20+E28+E40+E44</f>
        <v>14485</v>
      </c>
      <c r="F6" s="298">
        <f>F7+F20+F28+F40+F44</f>
        <v>16265</v>
      </c>
      <c r="G6" s="298">
        <f>SUM(E6:F6)</f>
        <v>30750</v>
      </c>
      <c r="H6" s="298">
        <f>H7+H20+H28+H40+H44</f>
        <v>17991</v>
      </c>
      <c r="I6" s="298">
        <f>I7+I20+I28+I40+I44</f>
        <v>20358</v>
      </c>
      <c r="J6" s="298">
        <f>J7+J20+J28+J40+J44</f>
        <v>14224</v>
      </c>
      <c r="K6" s="298">
        <v>15342</v>
      </c>
      <c r="L6" s="456">
        <f>SUM(J6:K6)</f>
        <v>29566</v>
      </c>
      <c r="M6" s="502"/>
    </row>
    <row r="7" spans="1:13" ht="10.5" customHeight="1">
      <c r="A7" s="394" t="s">
        <v>216</v>
      </c>
      <c r="B7" s="395"/>
      <c r="C7" s="396">
        <v>38478</v>
      </c>
      <c r="D7" s="396">
        <f>SUM(G7:I7)</f>
        <v>42691</v>
      </c>
      <c r="E7" s="335">
        <v>9064</v>
      </c>
      <c r="F7" s="335">
        <v>8566</v>
      </c>
      <c r="G7" s="269">
        <f aca="true" t="shared" si="0" ref="G7:G47">SUM(E7:F7)</f>
        <v>17630</v>
      </c>
      <c r="H7" s="335">
        <v>12017</v>
      </c>
      <c r="I7" s="335">
        <v>13044</v>
      </c>
      <c r="J7" s="335">
        <v>9447</v>
      </c>
      <c r="K7" s="335">
        <v>9839</v>
      </c>
      <c r="L7" s="326">
        <f aca="true" t="shared" si="1" ref="L7:L47">SUM(J7:K7)</f>
        <v>19286</v>
      </c>
      <c r="M7" s="502"/>
    </row>
    <row r="8" spans="1:13" ht="10.5" customHeight="1">
      <c r="A8" s="394"/>
      <c r="B8" s="395" t="s">
        <v>42</v>
      </c>
      <c r="C8" s="397">
        <v>201</v>
      </c>
      <c r="D8" s="397">
        <v>138</v>
      </c>
      <c r="E8" s="398">
        <v>35</v>
      </c>
      <c r="F8" s="398">
        <v>41</v>
      </c>
      <c r="G8" s="102">
        <f t="shared" si="0"/>
        <v>76</v>
      </c>
      <c r="H8" s="398">
        <v>39</v>
      </c>
      <c r="I8" s="398">
        <v>23</v>
      </c>
      <c r="J8" s="398">
        <v>36</v>
      </c>
      <c r="K8" s="398">
        <v>55</v>
      </c>
      <c r="L8" s="51">
        <f t="shared" si="1"/>
        <v>91</v>
      </c>
      <c r="M8" s="502"/>
    </row>
    <row r="9" spans="1:13" ht="10.5" customHeight="1">
      <c r="A9" s="399"/>
      <c r="B9" s="395" t="s">
        <v>11</v>
      </c>
      <c r="C9" s="397">
        <v>1559</v>
      </c>
      <c r="D9" s="397">
        <f aca="true" t="shared" si="2" ref="D9:D47">SUM(G9:I9)</f>
        <v>1845</v>
      </c>
      <c r="E9" s="398">
        <v>374</v>
      </c>
      <c r="F9" s="398">
        <v>448</v>
      </c>
      <c r="G9" s="102">
        <f t="shared" si="0"/>
        <v>822</v>
      </c>
      <c r="H9" s="398">
        <v>516</v>
      </c>
      <c r="I9" s="398">
        <v>507</v>
      </c>
      <c r="J9" s="398">
        <v>472</v>
      </c>
      <c r="K9" s="398">
        <v>557</v>
      </c>
      <c r="L9" s="51">
        <f t="shared" si="1"/>
        <v>1029</v>
      </c>
      <c r="M9" s="502"/>
    </row>
    <row r="10" spans="1:13" ht="10.5" customHeight="1">
      <c r="A10" s="399"/>
      <c r="B10" s="395" t="s">
        <v>12</v>
      </c>
      <c r="C10" s="397">
        <v>8391</v>
      </c>
      <c r="D10" s="397">
        <f t="shared" si="2"/>
        <v>8736</v>
      </c>
      <c r="E10" s="398">
        <v>1816</v>
      </c>
      <c r="F10" s="398">
        <v>2257</v>
      </c>
      <c r="G10" s="102">
        <f t="shared" si="0"/>
        <v>4073</v>
      </c>
      <c r="H10" s="398">
        <v>2123</v>
      </c>
      <c r="I10" s="398">
        <v>2540</v>
      </c>
      <c r="J10" s="398">
        <v>1858</v>
      </c>
      <c r="K10" s="398">
        <v>2535</v>
      </c>
      <c r="L10" s="51">
        <f t="shared" si="1"/>
        <v>4393</v>
      </c>
      <c r="M10" s="502"/>
    </row>
    <row r="11" spans="1:13" ht="10.5" customHeight="1">
      <c r="A11" s="399"/>
      <c r="B11" s="395" t="s">
        <v>13</v>
      </c>
      <c r="C11" s="397">
        <v>1070</v>
      </c>
      <c r="D11" s="397">
        <f t="shared" si="2"/>
        <v>1293</v>
      </c>
      <c r="E11" s="398">
        <v>250</v>
      </c>
      <c r="F11" s="398">
        <v>347</v>
      </c>
      <c r="G11" s="102">
        <f t="shared" si="0"/>
        <v>597</v>
      </c>
      <c r="H11" s="398">
        <v>283</v>
      </c>
      <c r="I11" s="398">
        <v>413</v>
      </c>
      <c r="J11" s="398">
        <v>336</v>
      </c>
      <c r="K11" s="398">
        <v>462</v>
      </c>
      <c r="L11" s="51">
        <f t="shared" si="1"/>
        <v>798</v>
      </c>
      <c r="M11" s="502"/>
    </row>
    <row r="12" spans="1:13" ht="10.5" customHeight="1">
      <c r="A12" s="399"/>
      <c r="B12" s="395" t="s">
        <v>14</v>
      </c>
      <c r="C12" s="397">
        <v>3308</v>
      </c>
      <c r="D12" s="397">
        <f t="shared" si="2"/>
        <v>2748</v>
      </c>
      <c r="E12" s="398">
        <v>616</v>
      </c>
      <c r="F12" s="398">
        <v>692</v>
      </c>
      <c r="G12" s="102">
        <f t="shared" si="0"/>
        <v>1308</v>
      </c>
      <c r="H12" s="398">
        <v>615</v>
      </c>
      <c r="I12" s="398">
        <v>825</v>
      </c>
      <c r="J12" s="398">
        <v>754</v>
      </c>
      <c r="K12" s="398">
        <v>899</v>
      </c>
      <c r="L12" s="51">
        <f t="shared" si="1"/>
        <v>1653</v>
      </c>
      <c r="M12" s="502"/>
    </row>
    <row r="13" spans="1:13" ht="10.5" customHeight="1">
      <c r="A13" s="399"/>
      <c r="B13" s="395" t="s">
        <v>15</v>
      </c>
      <c r="C13" s="397">
        <v>723</v>
      </c>
      <c r="D13" s="397">
        <f t="shared" si="2"/>
        <v>874</v>
      </c>
      <c r="E13" s="398">
        <v>179</v>
      </c>
      <c r="F13" s="398">
        <v>164</v>
      </c>
      <c r="G13" s="102">
        <f t="shared" si="0"/>
        <v>343</v>
      </c>
      <c r="H13" s="398">
        <v>174</v>
      </c>
      <c r="I13" s="398">
        <v>357</v>
      </c>
      <c r="J13" s="398">
        <v>218</v>
      </c>
      <c r="K13" s="398">
        <v>265</v>
      </c>
      <c r="L13" s="51">
        <f t="shared" si="1"/>
        <v>483</v>
      </c>
      <c r="M13" s="502"/>
    </row>
    <row r="14" spans="1:13" ht="10.5" customHeight="1">
      <c r="A14" s="399"/>
      <c r="B14" s="395" t="s">
        <v>16</v>
      </c>
      <c r="C14" s="397">
        <v>558</v>
      </c>
      <c r="D14" s="397">
        <f t="shared" si="2"/>
        <v>187</v>
      </c>
      <c r="E14" s="398">
        <v>29</v>
      </c>
      <c r="F14" s="398">
        <v>36</v>
      </c>
      <c r="G14" s="102">
        <f t="shared" si="0"/>
        <v>65</v>
      </c>
      <c r="H14" s="398">
        <v>35</v>
      </c>
      <c r="I14" s="398">
        <v>87</v>
      </c>
      <c r="J14" s="398">
        <v>485</v>
      </c>
      <c r="K14" s="398">
        <v>69</v>
      </c>
      <c r="L14" s="51">
        <f t="shared" si="1"/>
        <v>554</v>
      </c>
      <c r="M14" s="502"/>
    </row>
    <row r="15" spans="1:13" ht="10.5" customHeight="1">
      <c r="A15" s="399"/>
      <c r="B15" s="395" t="s">
        <v>19</v>
      </c>
      <c r="C15" s="397">
        <v>1589</v>
      </c>
      <c r="D15" s="397">
        <f t="shared" si="2"/>
        <v>2487</v>
      </c>
      <c r="E15" s="398">
        <v>462</v>
      </c>
      <c r="F15" s="398">
        <v>539</v>
      </c>
      <c r="G15" s="102">
        <f t="shared" si="0"/>
        <v>1001</v>
      </c>
      <c r="H15" s="398">
        <v>608</v>
      </c>
      <c r="I15" s="398">
        <v>878</v>
      </c>
      <c r="J15" s="398">
        <v>450</v>
      </c>
      <c r="K15" s="398">
        <v>547</v>
      </c>
      <c r="L15" s="51">
        <f t="shared" si="1"/>
        <v>997</v>
      </c>
      <c r="M15" s="502"/>
    </row>
    <row r="16" spans="1:13" ht="10.5" customHeight="1">
      <c r="A16" s="399"/>
      <c r="B16" s="395" t="s">
        <v>27</v>
      </c>
      <c r="C16" s="397">
        <v>29</v>
      </c>
      <c r="D16" s="397">
        <f t="shared" si="2"/>
        <v>128</v>
      </c>
      <c r="E16" s="398">
        <v>115</v>
      </c>
      <c r="F16" s="398">
        <v>6</v>
      </c>
      <c r="G16" s="102">
        <f t="shared" si="0"/>
        <v>121</v>
      </c>
      <c r="H16" s="398">
        <v>2</v>
      </c>
      <c r="I16" s="398">
        <v>5</v>
      </c>
      <c r="J16" s="398">
        <v>4</v>
      </c>
      <c r="K16" s="398">
        <v>4</v>
      </c>
      <c r="L16" s="51">
        <f t="shared" si="1"/>
        <v>8</v>
      </c>
      <c r="M16" s="502"/>
    </row>
    <row r="17" spans="1:13" ht="10.5" customHeight="1">
      <c r="A17" s="399"/>
      <c r="B17" s="395" t="s">
        <v>32</v>
      </c>
      <c r="C17" s="397">
        <v>647</v>
      </c>
      <c r="D17" s="397">
        <f t="shared" si="2"/>
        <v>660</v>
      </c>
      <c r="E17" s="398">
        <v>190</v>
      </c>
      <c r="F17" s="398">
        <v>186</v>
      </c>
      <c r="G17" s="102">
        <f t="shared" si="0"/>
        <v>376</v>
      </c>
      <c r="H17" s="398">
        <v>143</v>
      </c>
      <c r="I17" s="398">
        <v>141</v>
      </c>
      <c r="J17" s="398">
        <v>186</v>
      </c>
      <c r="K17" s="398">
        <v>248</v>
      </c>
      <c r="L17" s="51">
        <f t="shared" si="1"/>
        <v>434</v>
      </c>
      <c r="M17" s="502"/>
    </row>
    <row r="18" spans="1:13" ht="10.5" customHeight="1">
      <c r="A18" s="399"/>
      <c r="B18" s="395" t="s">
        <v>18</v>
      </c>
      <c r="C18" s="397">
        <v>19215</v>
      </c>
      <c r="D18" s="397">
        <f t="shared" si="2"/>
        <v>22406</v>
      </c>
      <c r="E18" s="398">
        <v>4724</v>
      </c>
      <c r="F18" s="398">
        <v>3398</v>
      </c>
      <c r="G18" s="102">
        <f t="shared" si="0"/>
        <v>8122</v>
      </c>
      <c r="H18" s="398">
        <v>7315</v>
      </c>
      <c r="I18" s="398">
        <v>6969</v>
      </c>
      <c r="J18" s="398">
        <v>4272</v>
      </c>
      <c r="K18" s="398">
        <v>3939</v>
      </c>
      <c r="L18" s="51">
        <f t="shared" si="1"/>
        <v>8211</v>
      </c>
      <c r="M18" s="502"/>
    </row>
    <row r="19" spans="1:13" ht="10.5" customHeight="1">
      <c r="A19" s="399"/>
      <c r="B19" s="400" t="s">
        <v>20</v>
      </c>
      <c r="C19" s="397">
        <f>C7-SUM(C8:C18)</f>
        <v>1188</v>
      </c>
      <c r="D19" s="397">
        <f t="shared" si="2"/>
        <v>1189</v>
      </c>
      <c r="E19" s="398">
        <f>E7-SUM(E8:E18)</f>
        <v>274</v>
      </c>
      <c r="F19" s="398">
        <f>F7-SUM(F8:F18)</f>
        <v>452</v>
      </c>
      <c r="G19" s="102">
        <f t="shared" si="0"/>
        <v>726</v>
      </c>
      <c r="H19" s="398">
        <f>H7-SUM(H8:H18)</f>
        <v>164</v>
      </c>
      <c r="I19" s="398">
        <f>I7-SUM(I8:I18)</f>
        <v>299</v>
      </c>
      <c r="J19" s="398">
        <f>J7-SUM(J8:J18)</f>
        <v>376</v>
      </c>
      <c r="K19" s="398">
        <f>K7-SUM(K8:K18)</f>
        <v>259</v>
      </c>
      <c r="L19" s="51">
        <f t="shared" si="1"/>
        <v>635</v>
      </c>
      <c r="M19" s="502"/>
    </row>
    <row r="20" spans="1:13" ht="10.5" customHeight="1">
      <c r="A20" s="394" t="s">
        <v>217</v>
      </c>
      <c r="B20" s="400"/>
      <c r="C20" s="396">
        <v>7295</v>
      </c>
      <c r="D20" s="396">
        <f t="shared" si="2"/>
        <v>11520</v>
      </c>
      <c r="E20" s="335">
        <v>2490</v>
      </c>
      <c r="F20" s="335">
        <v>3395</v>
      </c>
      <c r="G20" s="269">
        <f t="shared" si="0"/>
        <v>5885</v>
      </c>
      <c r="H20" s="335">
        <v>2297</v>
      </c>
      <c r="I20" s="335">
        <f>3338</f>
        <v>3338</v>
      </c>
      <c r="J20" s="335">
        <v>1281</v>
      </c>
      <c r="K20" s="335">
        <v>1485</v>
      </c>
      <c r="L20" s="326">
        <f t="shared" si="1"/>
        <v>2766</v>
      </c>
      <c r="M20" s="502"/>
    </row>
    <row r="21" spans="1:13" ht="10.5" customHeight="1">
      <c r="A21" s="394"/>
      <c r="B21" s="400" t="s">
        <v>261</v>
      </c>
      <c r="C21" s="397">
        <v>187</v>
      </c>
      <c r="D21" s="397">
        <f t="shared" si="2"/>
        <v>167</v>
      </c>
      <c r="E21" s="398">
        <v>32</v>
      </c>
      <c r="F21" s="398">
        <v>43</v>
      </c>
      <c r="G21" s="102">
        <f t="shared" si="0"/>
        <v>75</v>
      </c>
      <c r="H21" s="398">
        <v>51</v>
      </c>
      <c r="I21" s="398">
        <v>41</v>
      </c>
      <c r="J21" s="398">
        <v>27</v>
      </c>
      <c r="K21" s="398">
        <v>35</v>
      </c>
      <c r="L21" s="51">
        <f t="shared" si="1"/>
        <v>62</v>
      </c>
      <c r="M21" s="502"/>
    </row>
    <row r="22" spans="1:13" ht="15" customHeight="1">
      <c r="A22" s="399"/>
      <c r="B22" s="400" t="s">
        <v>373</v>
      </c>
      <c r="C22" s="397">
        <v>194</v>
      </c>
      <c r="D22" s="397">
        <f t="shared" si="2"/>
        <v>224</v>
      </c>
      <c r="E22" s="398">
        <v>41</v>
      </c>
      <c r="F22" s="398">
        <v>41</v>
      </c>
      <c r="G22" s="102">
        <f t="shared" si="0"/>
        <v>82</v>
      </c>
      <c r="H22" s="398">
        <v>65</v>
      </c>
      <c r="I22" s="398">
        <v>77</v>
      </c>
      <c r="J22" s="398">
        <v>37</v>
      </c>
      <c r="K22" s="398">
        <v>111</v>
      </c>
      <c r="L22" s="51">
        <f t="shared" si="1"/>
        <v>148</v>
      </c>
      <c r="M22" s="502"/>
    </row>
    <row r="23" spans="1:13" ht="10.5" customHeight="1">
      <c r="A23" s="399"/>
      <c r="B23" s="400" t="s">
        <v>23</v>
      </c>
      <c r="C23" s="397">
        <v>257</v>
      </c>
      <c r="D23" s="397">
        <f t="shared" si="2"/>
        <v>394</v>
      </c>
      <c r="E23" s="398">
        <v>90</v>
      </c>
      <c r="F23" s="398">
        <v>99</v>
      </c>
      <c r="G23" s="102">
        <f t="shared" si="0"/>
        <v>189</v>
      </c>
      <c r="H23" s="398">
        <v>84</v>
      </c>
      <c r="I23" s="398">
        <v>121</v>
      </c>
      <c r="J23" s="398">
        <v>79</v>
      </c>
      <c r="K23" s="398">
        <v>113</v>
      </c>
      <c r="L23" s="51">
        <f t="shared" si="1"/>
        <v>192</v>
      </c>
      <c r="M23" s="502"/>
    </row>
    <row r="24" spans="1:13" ht="10.5" customHeight="1">
      <c r="A24" s="399"/>
      <c r="B24" s="400" t="s">
        <v>31</v>
      </c>
      <c r="C24" s="397">
        <v>507</v>
      </c>
      <c r="D24" s="397">
        <f t="shared" si="2"/>
        <v>542</v>
      </c>
      <c r="E24" s="398">
        <v>276</v>
      </c>
      <c r="F24" s="398">
        <v>75</v>
      </c>
      <c r="G24" s="102">
        <f t="shared" si="0"/>
        <v>351</v>
      </c>
      <c r="H24" s="398">
        <v>146</v>
      </c>
      <c r="I24" s="398">
        <v>45</v>
      </c>
      <c r="J24" s="398">
        <v>32</v>
      </c>
      <c r="K24" s="398">
        <v>71</v>
      </c>
      <c r="L24" s="51">
        <f t="shared" si="1"/>
        <v>103</v>
      </c>
      <c r="M24" s="502"/>
    </row>
    <row r="25" spans="1:13" ht="10.5" customHeight="1">
      <c r="A25" s="399"/>
      <c r="B25" s="400" t="s">
        <v>26</v>
      </c>
      <c r="C25" s="397">
        <v>219</v>
      </c>
      <c r="D25" s="397">
        <f t="shared" si="2"/>
        <v>146</v>
      </c>
      <c r="E25" s="398">
        <v>31</v>
      </c>
      <c r="F25" s="398">
        <v>34</v>
      </c>
      <c r="G25" s="102">
        <f t="shared" si="0"/>
        <v>65</v>
      </c>
      <c r="H25" s="398">
        <v>38</v>
      </c>
      <c r="I25" s="398">
        <v>43</v>
      </c>
      <c r="J25" s="398">
        <v>49</v>
      </c>
      <c r="K25" s="398">
        <v>99</v>
      </c>
      <c r="L25" s="51">
        <f t="shared" si="1"/>
        <v>148</v>
      </c>
      <c r="M25" s="502"/>
    </row>
    <row r="26" spans="1:13" ht="10.5" customHeight="1">
      <c r="A26" s="399"/>
      <c r="B26" s="400" t="s">
        <v>133</v>
      </c>
      <c r="C26" s="397">
        <v>4903</v>
      </c>
      <c r="D26" s="397">
        <f t="shared" si="2"/>
        <v>7881</v>
      </c>
      <c r="E26" s="398">
        <v>1345</v>
      </c>
      <c r="F26" s="398">
        <v>2826</v>
      </c>
      <c r="G26" s="102">
        <f t="shared" si="0"/>
        <v>4171</v>
      </c>
      <c r="H26" s="398">
        <v>1624</v>
      </c>
      <c r="I26" s="398">
        <v>2086</v>
      </c>
      <c r="J26" s="398">
        <v>730</v>
      </c>
      <c r="K26" s="398">
        <v>779</v>
      </c>
      <c r="L26" s="51">
        <f t="shared" si="1"/>
        <v>1509</v>
      </c>
      <c r="M26" s="502"/>
    </row>
    <row r="27" spans="1:13" ht="10.5" customHeight="1">
      <c r="A27" s="399"/>
      <c r="B27" s="400" t="s">
        <v>20</v>
      </c>
      <c r="C27" s="397">
        <f>C20-SUM(C21:C26)</f>
        <v>1028</v>
      </c>
      <c r="D27" s="397">
        <f t="shared" si="2"/>
        <v>2166</v>
      </c>
      <c r="E27" s="398">
        <f>E20-SUM(E21:E26)</f>
        <v>675</v>
      </c>
      <c r="F27" s="398">
        <f>F20-SUM(F21:F26)</f>
        <v>277</v>
      </c>
      <c r="G27" s="102">
        <f t="shared" si="0"/>
        <v>952</v>
      </c>
      <c r="H27" s="398">
        <f>H20-SUM(H21:H26)</f>
        <v>289</v>
      </c>
      <c r="I27" s="398">
        <f>I20-SUM(I21:I26)</f>
        <v>925</v>
      </c>
      <c r="J27" s="398">
        <f>J20-SUM(J21:J26)</f>
        <v>327</v>
      </c>
      <c r="K27" s="398">
        <f>K20-SUM(K21:K26)</f>
        <v>277</v>
      </c>
      <c r="L27" s="51">
        <f t="shared" si="1"/>
        <v>604</v>
      </c>
      <c r="M27" s="502"/>
    </row>
    <row r="28" spans="1:13" ht="10.5" customHeight="1">
      <c r="A28" s="394" t="s">
        <v>218</v>
      </c>
      <c r="B28" s="400"/>
      <c r="C28" s="396">
        <v>7173</v>
      </c>
      <c r="D28" s="396">
        <f t="shared" si="2"/>
        <v>8161</v>
      </c>
      <c r="E28" s="335">
        <v>1757</v>
      </c>
      <c r="F28" s="335">
        <v>1996</v>
      </c>
      <c r="G28" s="269">
        <f t="shared" si="0"/>
        <v>3753</v>
      </c>
      <c r="H28" s="335">
        <v>2062</v>
      </c>
      <c r="I28" s="335">
        <v>2346</v>
      </c>
      <c r="J28" s="335">
        <v>2125</v>
      </c>
      <c r="K28" s="335">
        <v>2530</v>
      </c>
      <c r="L28" s="326">
        <f t="shared" si="1"/>
        <v>4655</v>
      </c>
      <c r="M28" s="502"/>
    </row>
    <row r="29" spans="1:13" ht="10.5" customHeight="1">
      <c r="A29" s="399"/>
      <c r="B29" s="400" t="s">
        <v>143</v>
      </c>
      <c r="C29" s="397">
        <v>110</v>
      </c>
      <c r="D29" s="397">
        <f t="shared" si="2"/>
        <v>136</v>
      </c>
      <c r="E29" s="398">
        <v>26</v>
      </c>
      <c r="F29" s="398">
        <v>27</v>
      </c>
      <c r="G29" s="102">
        <f t="shared" si="0"/>
        <v>53</v>
      </c>
      <c r="H29" s="398">
        <v>40</v>
      </c>
      <c r="I29" s="398">
        <v>43</v>
      </c>
      <c r="J29" s="398">
        <v>44</v>
      </c>
      <c r="K29" s="398">
        <v>44</v>
      </c>
      <c r="L29" s="51">
        <f t="shared" si="1"/>
        <v>88</v>
      </c>
      <c r="M29" s="502"/>
    </row>
    <row r="30" spans="1:13" ht="10.5" customHeight="1">
      <c r="A30" s="399"/>
      <c r="B30" s="400" t="s">
        <v>294</v>
      </c>
      <c r="C30" s="397">
        <v>229</v>
      </c>
      <c r="D30" s="397">
        <f t="shared" si="2"/>
        <v>325</v>
      </c>
      <c r="E30" s="398">
        <v>80</v>
      </c>
      <c r="F30" s="398">
        <v>88</v>
      </c>
      <c r="G30" s="102">
        <f t="shared" si="0"/>
        <v>168</v>
      </c>
      <c r="H30" s="398">
        <v>106</v>
      </c>
      <c r="I30" s="398">
        <v>51</v>
      </c>
      <c r="J30" s="398">
        <v>59</v>
      </c>
      <c r="K30" s="398">
        <v>15</v>
      </c>
      <c r="L30" s="51">
        <f t="shared" si="1"/>
        <v>74</v>
      </c>
      <c r="M30" s="502"/>
    </row>
    <row r="31" spans="1:13" ht="10.5" customHeight="1">
      <c r="A31" s="399"/>
      <c r="B31" s="400" t="s">
        <v>24</v>
      </c>
      <c r="C31" s="397">
        <v>207</v>
      </c>
      <c r="D31" s="397">
        <f t="shared" si="2"/>
        <v>138</v>
      </c>
      <c r="E31" s="398">
        <v>46</v>
      </c>
      <c r="F31" s="398">
        <v>17</v>
      </c>
      <c r="G31" s="102">
        <f t="shared" si="0"/>
        <v>63</v>
      </c>
      <c r="H31" s="398">
        <v>32</v>
      </c>
      <c r="I31" s="398">
        <v>43</v>
      </c>
      <c r="J31" s="398">
        <v>54</v>
      </c>
      <c r="K31" s="398">
        <v>44</v>
      </c>
      <c r="L31" s="51">
        <f t="shared" si="1"/>
        <v>98</v>
      </c>
      <c r="M31" s="502"/>
    </row>
    <row r="32" spans="1:13" ht="10.5" customHeight="1">
      <c r="A32" s="399"/>
      <c r="B32" s="400" t="s">
        <v>298</v>
      </c>
      <c r="C32" s="397">
        <v>3373</v>
      </c>
      <c r="D32" s="397">
        <f t="shared" si="2"/>
        <v>3294</v>
      </c>
      <c r="E32" s="398">
        <v>740</v>
      </c>
      <c r="F32" s="398">
        <v>869</v>
      </c>
      <c r="G32" s="102">
        <f t="shared" si="0"/>
        <v>1609</v>
      </c>
      <c r="H32" s="398">
        <v>803</v>
      </c>
      <c r="I32" s="398">
        <v>882</v>
      </c>
      <c r="J32" s="398">
        <v>889</v>
      </c>
      <c r="K32" s="398">
        <v>1052</v>
      </c>
      <c r="L32" s="51">
        <f t="shared" si="1"/>
        <v>1941</v>
      </c>
      <c r="M32" s="502"/>
    </row>
    <row r="33" spans="1:13" ht="10.5" customHeight="1">
      <c r="A33" s="399"/>
      <c r="B33" s="400" t="s">
        <v>146</v>
      </c>
      <c r="C33" s="397">
        <v>38</v>
      </c>
      <c r="D33" s="397">
        <f t="shared" si="2"/>
        <v>35</v>
      </c>
      <c r="E33" s="398">
        <v>2</v>
      </c>
      <c r="F33" s="398">
        <v>1</v>
      </c>
      <c r="G33" s="102">
        <f t="shared" si="0"/>
        <v>3</v>
      </c>
      <c r="H33" s="398">
        <v>6</v>
      </c>
      <c r="I33" s="398">
        <v>26</v>
      </c>
      <c r="J33" s="398">
        <v>3</v>
      </c>
      <c r="K33" s="398">
        <v>3</v>
      </c>
      <c r="L33" s="51">
        <f t="shared" si="1"/>
        <v>6</v>
      </c>
      <c r="M33" s="502"/>
    </row>
    <row r="34" spans="1:13" ht="10.5" customHeight="1">
      <c r="A34" s="399"/>
      <c r="B34" s="400" t="s">
        <v>17</v>
      </c>
      <c r="C34" s="397">
        <v>1561</v>
      </c>
      <c r="D34" s="397">
        <f t="shared" si="2"/>
        <v>1657</v>
      </c>
      <c r="E34" s="398">
        <v>283</v>
      </c>
      <c r="F34" s="398">
        <v>408</v>
      </c>
      <c r="G34" s="102">
        <f t="shared" si="0"/>
        <v>691</v>
      </c>
      <c r="H34" s="398">
        <v>409</v>
      </c>
      <c r="I34" s="398">
        <v>557</v>
      </c>
      <c r="J34" s="398">
        <v>461</v>
      </c>
      <c r="K34" s="398">
        <v>443</v>
      </c>
      <c r="L34" s="51">
        <f t="shared" si="1"/>
        <v>904</v>
      </c>
      <c r="M34" s="502"/>
    </row>
    <row r="35" spans="1:13" ht="10.5" customHeight="1">
      <c r="A35" s="399"/>
      <c r="B35" s="400" t="s">
        <v>25</v>
      </c>
      <c r="C35" s="397">
        <v>419</v>
      </c>
      <c r="D35" s="397">
        <f t="shared" si="2"/>
        <v>475</v>
      </c>
      <c r="E35" s="398">
        <v>98</v>
      </c>
      <c r="F35" s="398">
        <v>138</v>
      </c>
      <c r="G35" s="102">
        <f t="shared" si="0"/>
        <v>236</v>
      </c>
      <c r="H35" s="398">
        <v>111</v>
      </c>
      <c r="I35" s="398">
        <v>128</v>
      </c>
      <c r="J35" s="398">
        <v>96</v>
      </c>
      <c r="K35" s="398">
        <v>175</v>
      </c>
      <c r="L35" s="51">
        <f t="shared" si="1"/>
        <v>271</v>
      </c>
      <c r="M35" s="502"/>
    </row>
    <row r="36" spans="1:13" ht="10.5" customHeight="1">
      <c r="A36" s="399"/>
      <c r="B36" s="400" t="s">
        <v>279</v>
      </c>
      <c r="C36" s="397">
        <v>788</v>
      </c>
      <c r="D36" s="397">
        <f t="shared" si="2"/>
        <v>1487</v>
      </c>
      <c r="E36" s="398">
        <v>336</v>
      </c>
      <c r="F36" s="398">
        <v>324</v>
      </c>
      <c r="G36" s="102">
        <f t="shared" si="0"/>
        <v>660</v>
      </c>
      <c r="H36" s="398">
        <v>420</v>
      </c>
      <c r="I36" s="398">
        <v>407</v>
      </c>
      <c r="J36" s="398">
        <v>388</v>
      </c>
      <c r="K36" s="398">
        <v>510</v>
      </c>
      <c r="L36" s="51">
        <f t="shared" si="1"/>
        <v>898</v>
      </c>
      <c r="M36" s="502"/>
    </row>
    <row r="37" spans="1:13" ht="10.5" customHeight="1">
      <c r="A37" s="399"/>
      <c r="B37" s="400" t="s">
        <v>43</v>
      </c>
      <c r="C37" s="397">
        <v>79</v>
      </c>
      <c r="D37" s="397">
        <f t="shared" si="2"/>
        <v>40</v>
      </c>
      <c r="E37" s="398">
        <v>17</v>
      </c>
      <c r="F37" s="398">
        <v>8</v>
      </c>
      <c r="G37" s="102">
        <f t="shared" si="0"/>
        <v>25</v>
      </c>
      <c r="H37" s="398">
        <v>6</v>
      </c>
      <c r="I37" s="398">
        <v>9</v>
      </c>
      <c r="J37" s="398">
        <v>4</v>
      </c>
      <c r="K37" s="398">
        <v>4</v>
      </c>
      <c r="L37" s="51">
        <f t="shared" si="1"/>
        <v>8</v>
      </c>
      <c r="M37" s="502"/>
    </row>
    <row r="38" spans="1:13" ht="10.5" customHeight="1">
      <c r="A38" s="399"/>
      <c r="B38" s="400" t="s">
        <v>30</v>
      </c>
      <c r="C38" s="397">
        <v>53</v>
      </c>
      <c r="D38" s="397">
        <f t="shared" si="2"/>
        <v>52</v>
      </c>
      <c r="E38" s="398">
        <v>11</v>
      </c>
      <c r="F38" s="398">
        <v>17</v>
      </c>
      <c r="G38" s="102">
        <f t="shared" si="0"/>
        <v>28</v>
      </c>
      <c r="H38" s="398">
        <v>11</v>
      </c>
      <c r="I38" s="398">
        <v>13</v>
      </c>
      <c r="J38" s="398">
        <v>13</v>
      </c>
      <c r="K38" s="398">
        <v>10</v>
      </c>
      <c r="L38" s="51">
        <f t="shared" si="1"/>
        <v>23</v>
      </c>
      <c r="M38" s="502"/>
    </row>
    <row r="39" spans="1:13" ht="10.5" customHeight="1">
      <c r="A39" s="399"/>
      <c r="B39" s="400" t="s">
        <v>20</v>
      </c>
      <c r="C39" s="397">
        <f>C28-SUM(C29:C38)</f>
        <v>316</v>
      </c>
      <c r="D39" s="397">
        <f t="shared" si="2"/>
        <v>522</v>
      </c>
      <c r="E39" s="401">
        <f>E28-SUM(E29:E38)</f>
        <v>118</v>
      </c>
      <c r="F39" s="401">
        <f>F28-SUM(F29:F38)</f>
        <v>99</v>
      </c>
      <c r="G39" s="51">
        <f t="shared" si="0"/>
        <v>217</v>
      </c>
      <c r="H39" s="401">
        <f>H28-SUM(H29:H38)</f>
        <v>118</v>
      </c>
      <c r="I39" s="401">
        <f>I28-SUM(I29:I38)</f>
        <v>187</v>
      </c>
      <c r="J39" s="401">
        <f>J28-SUM(J29:J38)</f>
        <v>114</v>
      </c>
      <c r="K39" s="401">
        <f>K28-SUM(K29:K38)</f>
        <v>230</v>
      </c>
      <c r="L39" s="51">
        <f t="shared" si="1"/>
        <v>344</v>
      </c>
      <c r="M39" s="502"/>
    </row>
    <row r="40" spans="1:13" ht="10.5" customHeight="1">
      <c r="A40" s="394" t="s">
        <v>219</v>
      </c>
      <c r="B40" s="400"/>
      <c r="C40" s="396">
        <v>5916</v>
      </c>
      <c r="D40" s="396">
        <f t="shared" si="2"/>
        <v>6084</v>
      </c>
      <c r="E40" s="335">
        <v>1121</v>
      </c>
      <c r="F40" s="335">
        <v>2037</v>
      </c>
      <c r="G40" s="269">
        <f t="shared" si="0"/>
        <v>3158</v>
      </c>
      <c r="H40" s="335">
        <v>1578</v>
      </c>
      <c r="I40" s="335">
        <v>1348</v>
      </c>
      <c r="J40" s="335">
        <v>1340</v>
      </c>
      <c r="K40" s="335">
        <v>1359</v>
      </c>
      <c r="L40" s="326">
        <f t="shared" si="1"/>
        <v>2699</v>
      </c>
      <c r="M40" s="502"/>
    </row>
    <row r="41" spans="1:13" ht="10.5" customHeight="1">
      <c r="A41" s="399"/>
      <c r="B41" s="400" t="s">
        <v>22</v>
      </c>
      <c r="C41" s="397">
        <v>89</v>
      </c>
      <c r="D41" s="397">
        <f t="shared" si="2"/>
        <v>139</v>
      </c>
      <c r="E41" s="398">
        <v>26</v>
      </c>
      <c r="F41" s="398">
        <v>33</v>
      </c>
      <c r="G41" s="102">
        <f t="shared" si="0"/>
        <v>59</v>
      </c>
      <c r="H41" s="398">
        <v>34</v>
      </c>
      <c r="I41" s="398">
        <v>46</v>
      </c>
      <c r="J41" s="398">
        <v>19</v>
      </c>
      <c r="K41" s="398">
        <v>38</v>
      </c>
      <c r="L41" s="51">
        <f t="shared" si="1"/>
        <v>57</v>
      </c>
      <c r="M41" s="502"/>
    </row>
    <row r="42" spans="1:13" ht="10.5" customHeight="1">
      <c r="A42" s="399"/>
      <c r="B42" s="400" t="s">
        <v>29</v>
      </c>
      <c r="C42" s="397">
        <v>5640</v>
      </c>
      <c r="D42" s="397">
        <f t="shared" si="2"/>
        <v>5761</v>
      </c>
      <c r="E42" s="398">
        <v>1061</v>
      </c>
      <c r="F42" s="398">
        <v>1958</v>
      </c>
      <c r="G42" s="102">
        <f t="shared" si="0"/>
        <v>3019</v>
      </c>
      <c r="H42" s="398">
        <v>1500</v>
      </c>
      <c r="I42" s="398">
        <v>1242</v>
      </c>
      <c r="J42" s="398">
        <v>1242</v>
      </c>
      <c r="K42" s="398">
        <v>1242</v>
      </c>
      <c r="L42" s="51">
        <f t="shared" si="1"/>
        <v>2484</v>
      </c>
      <c r="M42" s="502"/>
    </row>
    <row r="43" spans="1:13" ht="10.5" customHeight="1">
      <c r="A43" s="399"/>
      <c r="B43" s="400" t="s">
        <v>20</v>
      </c>
      <c r="C43" s="397">
        <f>C40-SUM(C41:C42)</f>
        <v>187</v>
      </c>
      <c r="D43" s="397">
        <f t="shared" si="2"/>
        <v>184</v>
      </c>
      <c r="E43" s="401">
        <f>E40-SUM(E41:E42)</f>
        <v>34</v>
      </c>
      <c r="F43" s="401">
        <f>F40-SUM(F41:F42)</f>
        <v>46</v>
      </c>
      <c r="G43" s="51">
        <f t="shared" si="0"/>
        <v>80</v>
      </c>
      <c r="H43" s="401">
        <f>H40-SUM(H41:H42)</f>
        <v>44</v>
      </c>
      <c r="I43" s="401">
        <f>I40-SUM(I41:I42)</f>
        <v>60</v>
      </c>
      <c r="J43" s="401">
        <f>J40-SUM(J41:J42)</f>
        <v>79</v>
      </c>
      <c r="K43" s="401">
        <f>K40-SUM(K41:K42)</f>
        <v>79</v>
      </c>
      <c r="L43" s="51">
        <f t="shared" si="1"/>
        <v>158</v>
      </c>
      <c r="M43" s="502"/>
    </row>
    <row r="44" spans="1:13" ht="10.5" customHeight="1">
      <c r="A44" s="394" t="s">
        <v>220</v>
      </c>
      <c r="B44" s="400"/>
      <c r="C44" s="396">
        <v>233</v>
      </c>
      <c r="D44" s="396">
        <f t="shared" si="2"/>
        <v>643</v>
      </c>
      <c r="E44" s="335">
        <v>53</v>
      </c>
      <c r="F44" s="335">
        <f>41+230</f>
        <v>271</v>
      </c>
      <c r="G44" s="269">
        <f t="shared" si="0"/>
        <v>324</v>
      </c>
      <c r="H44" s="335">
        <v>37</v>
      </c>
      <c r="I44" s="335">
        <f>32+250</f>
        <v>282</v>
      </c>
      <c r="J44" s="335">
        <v>31</v>
      </c>
      <c r="K44" s="335">
        <v>129</v>
      </c>
      <c r="L44" s="326">
        <f t="shared" si="1"/>
        <v>160</v>
      </c>
      <c r="M44" s="502"/>
    </row>
    <row r="45" spans="1:13" ht="10.5" customHeight="1">
      <c r="A45" s="399"/>
      <c r="B45" s="400" t="s">
        <v>21</v>
      </c>
      <c r="C45" s="397">
        <v>116</v>
      </c>
      <c r="D45" s="397">
        <f t="shared" si="2"/>
        <v>126</v>
      </c>
      <c r="E45" s="398">
        <v>26</v>
      </c>
      <c r="F45" s="398">
        <v>37</v>
      </c>
      <c r="G45" s="102">
        <f t="shared" si="0"/>
        <v>63</v>
      </c>
      <c r="H45" s="398">
        <v>34</v>
      </c>
      <c r="I45" s="398">
        <v>29</v>
      </c>
      <c r="J45" s="398">
        <v>22</v>
      </c>
      <c r="K45" s="398">
        <v>23</v>
      </c>
      <c r="L45" s="51">
        <f t="shared" si="1"/>
        <v>45</v>
      </c>
      <c r="M45" s="502"/>
    </row>
    <row r="46" spans="1:13" ht="10.5" customHeight="1">
      <c r="A46" s="399"/>
      <c r="B46" s="395" t="s">
        <v>277</v>
      </c>
      <c r="C46" s="397">
        <v>93</v>
      </c>
      <c r="D46" s="397">
        <f t="shared" si="2"/>
        <v>23</v>
      </c>
      <c r="E46" s="398">
        <v>23</v>
      </c>
      <c r="F46" s="402">
        <v>0</v>
      </c>
      <c r="G46" s="51">
        <f t="shared" si="0"/>
        <v>23</v>
      </c>
      <c r="H46" s="402">
        <v>0</v>
      </c>
      <c r="I46" s="402">
        <v>0</v>
      </c>
      <c r="J46" s="402">
        <v>0</v>
      </c>
      <c r="K46" s="398">
        <v>33</v>
      </c>
      <c r="L46" s="51">
        <f t="shared" si="1"/>
        <v>33</v>
      </c>
      <c r="M46" s="502"/>
    </row>
    <row r="47" spans="1:13" ht="10.5" customHeight="1">
      <c r="A47" s="403"/>
      <c r="B47" s="404" t="s">
        <v>20</v>
      </c>
      <c r="C47" s="405">
        <f>C44-SUM(C45:C46)</f>
        <v>24</v>
      </c>
      <c r="D47" s="405">
        <f t="shared" si="2"/>
        <v>494</v>
      </c>
      <c r="E47" s="406">
        <f>E44-SUM(E45:E46)</f>
        <v>4</v>
      </c>
      <c r="F47" s="406">
        <f>F44-SUM(F45:F46)</f>
        <v>234</v>
      </c>
      <c r="G47" s="104">
        <f t="shared" si="0"/>
        <v>238</v>
      </c>
      <c r="H47" s="406">
        <f>H44-SUM(H45:H46)</f>
        <v>3</v>
      </c>
      <c r="I47" s="406">
        <f>I44-SUM(I45:I46)</f>
        <v>253</v>
      </c>
      <c r="J47" s="406">
        <f>J44-SUM(J45:J46)</f>
        <v>9</v>
      </c>
      <c r="K47" s="406">
        <f>K44-SUM(K45:K46)</f>
        <v>73</v>
      </c>
      <c r="L47" s="173">
        <f t="shared" si="1"/>
        <v>82</v>
      </c>
      <c r="M47" s="502"/>
    </row>
    <row r="48" spans="1:13" ht="15" customHeight="1">
      <c r="A48" s="120" t="s">
        <v>322</v>
      </c>
      <c r="C48" s="331" t="s">
        <v>323</v>
      </c>
      <c r="M48" s="502"/>
    </row>
    <row r="49" spans="1:13" ht="16.5" customHeight="1">
      <c r="A49" s="58" t="s">
        <v>352</v>
      </c>
      <c r="M49" s="273"/>
    </row>
    <row r="50" spans="2:4" ht="12.75">
      <c r="B50" s="32"/>
      <c r="C50" s="73"/>
      <c r="D50" s="73"/>
    </row>
  </sheetData>
  <mergeCells count="6">
    <mergeCell ref="E4:I4"/>
    <mergeCell ref="M1:M48"/>
    <mergeCell ref="A4:B5"/>
    <mergeCell ref="C4:C5"/>
    <mergeCell ref="D4:D5"/>
    <mergeCell ref="J4:L4"/>
  </mergeCells>
  <printOptions/>
  <pageMargins left="0.69" right="0.25" top="0.28" bottom="0.19" header="0.2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cso</cp:lastModifiedBy>
  <cp:lastPrinted>2007-09-04T07:57:15Z</cp:lastPrinted>
  <dcterms:created xsi:type="dcterms:W3CDTF">1998-09-29T05:43:58Z</dcterms:created>
  <dcterms:modified xsi:type="dcterms:W3CDTF">2007-09-04T08:05:09Z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843bc3e3-76a8-4b2b-917a-b7f4c84eac41</vt:lpwstr>
  </property>
  <property fmtid="{D5CDD505-2E9C-101B-9397-08002B2CF9AE}" pid="5" name="PublishingVariationRelationshipLinkField">
    <vt:lpwstr>http://statsmauritius.gov.mu/Relationships List/2721_.000, /Relationships List/2721_.000</vt:lpwstr>
  </property>
</Properties>
</file>