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945" tabRatio="597" firstSheet="17" activeTab="20"/>
  </bookViews>
  <sheets>
    <sheet name="Table-1" sheetId="1" r:id="rId1"/>
    <sheet name="Table-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9 cont'd" sheetId="13" r:id="rId13"/>
    <sheet name="Table 9 cont'd(sec 7-9)" sheetId="14" r:id="rId14"/>
    <sheet name="Table 10" sheetId="15" r:id="rId15"/>
    <sheet name="Table 11" sheetId="16" r:id="rId16"/>
    <sheet name="Table 11 cont'd" sheetId="17" r:id="rId17"/>
    <sheet name="Table 12" sheetId="18" r:id="rId18"/>
    <sheet name="Table 12(cont'd)" sheetId="19" r:id="rId19"/>
    <sheet name="Table 13 " sheetId="20" r:id="rId20"/>
    <sheet name="Table 14" sheetId="21" r:id="rId21"/>
  </sheets>
  <definedNames>
    <definedName name="DATABASE">'Table-1'!#REF!</definedName>
    <definedName name="_xlnm.Print_Area" localSheetId="19">'Table 13 '!$A:$IV</definedName>
    <definedName name="_xlnm.Print_Area" localSheetId="5">'Table 4 cont''d'!$A:$IV</definedName>
    <definedName name="_xlnm.Print_Area" localSheetId="10">'Table 8'!$A:$IV</definedName>
    <definedName name="_xlnm.Print_Titles" localSheetId="18">'Table 12(cont''d)'!$1:$7</definedName>
  </definedNames>
  <calcPr fullCalcOnLoad="1"/>
</workbook>
</file>

<file path=xl/sharedStrings.xml><?xml version="1.0" encoding="utf-8"?>
<sst xmlns="http://schemas.openxmlformats.org/spreadsheetml/2006/main" count="965" uniqueCount="391">
  <si>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</si>
  <si>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</si>
  <si>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</si>
  <si>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</si>
  <si>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</si>
  <si>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</si>
  <si>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</si>
  <si>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</si>
  <si>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</si>
  <si>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</si>
  <si>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</si>
  <si>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</si>
  <si>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</si>
  <si>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</si>
  <si>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</si>
  <si>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</si>
  <si>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</si>
  <si>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</si>
  <si>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</si>
  <si>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</si>
  <si>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</si>
  <si>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</si>
  <si>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</si>
  <si>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</si>
  <si>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</si>
  <si>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</si>
  <si>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</si>
  <si>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</si>
  <si>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</si>
  <si>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</si>
  <si>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</si>
  <si>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</si>
  <si>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</si>
  <si>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Taiwan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</si>
  <si>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</si>
  <si>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</si>
  <si>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</si>
  <si>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</si>
  <si>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</si>
  <si>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</si>
  <si>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</si>
  <si>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</si>
  <si>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</si>
  <si>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</si>
  <si>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</si>
  <si>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>Meat and meat preparations</t>
  </si>
  <si>
    <t>Dairy products and bird's eggs</t>
  </si>
  <si>
    <t>Fish and fish preparations</t>
  </si>
  <si>
    <t>Wheat</t>
  </si>
  <si>
    <t>Rice</t>
  </si>
  <si>
    <t>Wheaten flour</t>
  </si>
  <si>
    <t>Cereal preparations</t>
  </si>
  <si>
    <t>Vegetables and fruits</t>
  </si>
  <si>
    <t xml:space="preserve"> 1 - Beverages and tobacco</t>
  </si>
  <si>
    <t>Beverages</t>
  </si>
  <si>
    <t>Tobacco &amp; tobacco manufactures</t>
  </si>
  <si>
    <t>Cork and wood</t>
  </si>
  <si>
    <t>Textile fibres</t>
  </si>
  <si>
    <t xml:space="preserve"> 3 - Mineral fuels, lubricants, &amp; related products</t>
  </si>
  <si>
    <t>Refined petroleum products</t>
  </si>
  <si>
    <t>Gas, natural and manufactured</t>
  </si>
  <si>
    <t xml:space="preserve"> 4 - Animal &amp; vegetable oils and fats</t>
  </si>
  <si>
    <t>Fixed vegetables oils &amp; fats</t>
  </si>
  <si>
    <t xml:space="preserve"> 5 - Chemicals &amp; related products</t>
  </si>
  <si>
    <t>Dyeing &amp; tanning materials</t>
  </si>
  <si>
    <t>Medicinal &amp; pharmaceutical products</t>
  </si>
  <si>
    <t>Fertilisers</t>
  </si>
  <si>
    <t>Plastics in primary forms</t>
  </si>
  <si>
    <t>Plastics in non-primary forms</t>
  </si>
  <si>
    <t>Paper, paperboard &amp; articles thereof</t>
  </si>
  <si>
    <t>Textile yarn</t>
  </si>
  <si>
    <t>Cotton fabrics</t>
  </si>
  <si>
    <t>Other textile fabrics</t>
  </si>
  <si>
    <t>Cement</t>
  </si>
  <si>
    <t>Pearls, precious &amp; semi-precious stones</t>
  </si>
  <si>
    <t>Iron and steel</t>
  </si>
  <si>
    <t>Manufactures of metal, n.e.s.</t>
  </si>
  <si>
    <t>Power generating machinery &amp; equipment</t>
  </si>
  <si>
    <t>Machinery specialised for particular industries</t>
  </si>
  <si>
    <t>General industrial machinery &amp; equipment, n.e.s., &amp; machine parts, n.e.s</t>
  </si>
  <si>
    <t xml:space="preserve">Office machines &amp; automatic data processing machines </t>
  </si>
  <si>
    <t>Telecommunications &amp; sound recording  &amp; reproducing apparatus &amp; equipment</t>
  </si>
  <si>
    <t>Electrical machinery, apparatus &amp; appliances, n.e.s., &amp; electrical parts of household type</t>
  </si>
  <si>
    <t>Road vehicles</t>
  </si>
  <si>
    <t>Aircraft , marine vessels and parts</t>
  </si>
  <si>
    <t xml:space="preserve">Articles of apparel and clothing </t>
  </si>
  <si>
    <t>Footwear</t>
  </si>
  <si>
    <t>Watches and clocks &amp; optical goods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</si>
  <si>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</si>
  <si>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</si>
  <si>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</si>
  <si>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</si>
  <si>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</si>
  <si>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</si>
  <si>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</si>
  <si>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</si>
  <si>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</si>
  <si>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</si>
  <si>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</si>
  <si>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</si>
  <si>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</si>
  <si>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</si>
  <si>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</si>
  <si>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</si>
  <si>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</si>
  <si>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</si>
  <si>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</si>
  <si>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</si>
  <si>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Malaysia</t>
  </si>
  <si>
    <t xml:space="preserve">          New Zealand</t>
  </si>
  <si>
    <t xml:space="preserve">          Pakistan</t>
  </si>
  <si>
    <t xml:space="preserve">          Russian Federation</t>
  </si>
  <si>
    <t xml:space="preserve">          Singapore</t>
  </si>
  <si>
    <t xml:space="preserve">          Sri Lanka</t>
  </si>
  <si>
    <t xml:space="preserve">          Swaziland</t>
  </si>
  <si>
    <t xml:space="preserve">          Ukraine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</si>
  <si>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</si>
  <si>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</si>
  <si>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</si>
  <si>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</si>
  <si>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 xml:space="preserve">    Rice :</t>
  </si>
  <si>
    <t>Quantity: (Thousand tonnes)</t>
  </si>
  <si>
    <t xml:space="preserve">    Wheaten flour :</t>
  </si>
  <si>
    <t xml:space="preserve">    Wheat :</t>
  </si>
  <si>
    <t xml:space="preserve">    Dairy products :</t>
  </si>
  <si>
    <t xml:space="preserve">    Fertilisers manufactured :</t>
  </si>
  <si>
    <t xml:space="preserve">    Cement :</t>
  </si>
  <si>
    <t xml:space="preserve">    Iron and steel :</t>
  </si>
  <si>
    <t>Total</t>
  </si>
  <si>
    <t>Prefabricated buildings; sanitary plumbing, heating &amp; lighting fixtures &amp; fittings, n.e.s</t>
  </si>
  <si>
    <t>Professional, scientific &amp; controlling instruments &amp; apparatus, n.e.s</t>
  </si>
  <si>
    <t>Printed matter</t>
  </si>
  <si>
    <t>Articles n.e.s., of plastic</t>
  </si>
  <si>
    <t>Malawi</t>
  </si>
  <si>
    <t>United Arab Emirates</t>
  </si>
  <si>
    <t xml:space="preserve">    Fixed vegetable edible oils and fats :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</si>
  <si>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</si>
  <si>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</si>
  <si>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</si>
  <si>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</si>
  <si>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</si>
  <si>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</si>
  <si>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</si>
  <si>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</si>
  <si>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</si>
  <si>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</si>
  <si>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</si>
  <si>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</si>
  <si>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</si>
  <si>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</si>
  <si>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</si>
  <si>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</si>
  <si>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</si>
  <si>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</si>
  <si>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</si>
  <si>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</si>
  <si>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</si>
  <si>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</si>
  <si>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</si>
  <si>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</si>
  <si>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</si>
  <si>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</si>
  <si>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</si>
  <si>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</si>
  <si>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</si>
  <si>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</si>
  <si>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</si>
  <si>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</si>
  <si>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</si>
  <si>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</si>
  <si>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</si>
  <si>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</si>
  <si>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</si>
  <si>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</si>
  <si>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</si>
  <si>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</si>
  <si>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</si>
  <si>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</si>
  <si>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</si>
  <si>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</si>
  <si>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</si>
  <si>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</si>
  <si>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>S.I.T.C section/description</t>
  </si>
  <si>
    <t xml:space="preserve">    of which :</t>
  </si>
  <si>
    <t xml:space="preserve">        Cane Sugar</t>
  </si>
  <si>
    <t xml:space="preserve">                Quantity: (Thousand tonne)</t>
  </si>
  <si>
    <t xml:space="preserve">                Value (f.o.b): Million Rupees</t>
  </si>
  <si>
    <t xml:space="preserve">        Cane Molasses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</si>
  <si>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</si>
  <si>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</si>
  <si>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</si>
  <si>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      Cut flowers and foliage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</si>
  <si>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</si>
  <si>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</si>
  <si>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</si>
  <si>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</si>
  <si>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</si>
  <si>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</si>
  <si>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</si>
  <si>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</si>
  <si>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</si>
  <si>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</si>
  <si>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</si>
  <si>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</si>
  <si>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</si>
  <si>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 xml:space="preserve">  9 - Commodities &amp; transactions not elsewhere</t>
  </si>
  <si>
    <t xml:space="preserve">       classified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</si>
  <si>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</si>
  <si>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</si>
  <si>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</si>
  <si>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</si>
  <si>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</si>
  <si>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</si>
  <si>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</si>
  <si>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</si>
  <si>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</si>
  <si>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</si>
  <si>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</si>
  <si>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</si>
  <si>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</si>
  <si>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</si>
  <si>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</si>
  <si>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</si>
  <si>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</si>
  <si>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</si>
  <si>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</si>
  <si>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</si>
  <si>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</si>
  <si>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</si>
  <si>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</si>
  <si>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</si>
  <si>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</si>
  <si>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</si>
  <si>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Jordan</t>
  </si>
  <si>
    <t xml:space="preserve">          Korea, Republic of</t>
  </si>
  <si>
    <t xml:space="preserve">          Philippines</t>
  </si>
  <si>
    <t xml:space="preserve">          Saudi Arabia</t>
  </si>
  <si>
    <t xml:space="preserve">          Taiwan</t>
  </si>
  <si>
    <t xml:space="preserve">          Thailand</t>
  </si>
  <si>
    <t xml:space="preserve">          United Arab Emirates</t>
  </si>
  <si>
    <t xml:space="preserve">          Burkina Faso</t>
  </si>
  <si>
    <t xml:space="preserve">          Cameroon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</si>
  <si>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</si>
  <si>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</si>
  <si>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</si>
  <si>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</si>
  <si>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</si>
  <si>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</si>
  <si>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         Panama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</si>
  <si>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</si>
  <si>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</si>
  <si>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</si>
  <si>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</si>
  <si>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</si>
  <si>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>- 23 -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</si>
  <si>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</si>
  <si>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</si>
  <si>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</si>
  <si>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</si>
  <si>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>Jewellery, goldsmiths' &amp; silversmiths' wares, n.e.s</t>
  </si>
  <si>
    <t xml:space="preserve"> 4th Qr </t>
  </si>
  <si>
    <t>Imports: value(c.i.f.)</t>
  </si>
  <si>
    <t xml:space="preserve">    Cotton fabrics :</t>
  </si>
  <si>
    <t xml:space="preserve">               Re-exports</t>
  </si>
  <si>
    <t xml:space="preserve">            Domestic Exports</t>
  </si>
  <si>
    <t>China</t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</si>
  <si>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</si>
  <si>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</si>
  <si>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</si>
  <si>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</si>
  <si>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</si>
  <si>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</si>
  <si>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</si>
  <si>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</si>
  <si>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</si>
  <si>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</si>
  <si>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</si>
  <si>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</si>
  <si>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</si>
  <si>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</si>
  <si>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</si>
  <si>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</si>
  <si>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</si>
  <si>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</si>
  <si>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</si>
  <si>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</si>
  <si>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</si>
  <si>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</si>
  <si>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Articles of apparel &amp; clothing accessories    </t>
  </si>
  <si>
    <t xml:space="preserve">          Egypt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</si>
  <si>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</si>
  <si>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</si>
  <si>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r>
      <t xml:space="preserve">2005 </t>
    </r>
    <r>
      <rPr>
        <b/>
        <vertAlign val="superscript"/>
        <sz val="10"/>
        <rFont val="CG Times (W1)"/>
        <family val="0"/>
      </rPr>
      <t>2</t>
    </r>
  </si>
  <si>
    <t>- 17 -</t>
  </si>
  <si>
    <t>- 21 -</t>
  </si>
  <si>
    <t>- 22 -</t>
  </si>
  <si>
    <t xml:space="preserve">          Hungary</t>
  </si>
  <si>
    <t>Source : Customs Department</t>
  </si>
  <si>
    <t>Value (c.i.f Rs Mn)</t>
  </si>
  <si>
    <t>Value (f.o.b Rs Mn)</t>
  </si>
  <si>
    <r>
      <t xml:space="preserve">2006 </t>
    </r>
    <r>
      <rPr>
        <b/>
        <vertAlign val="superscript"/>
        <sz val="10"/>
        <rFont val="CG Times (W1)"/>
        <family val="0"/>
      </rPr>
      <t>2</t>
    </r>
  </si>
  <si>
    <t>French Southern Territories</t>
  </si>
  <si>
    <t xml:space="preserve">    Refined petroleum products :</t>
  </si>
  <si>
    <t xml:space="preserve">    Medicinal and pharmaceutical products :</t>
  </si>
  <si>
    <t xml:space="preserve">          Iran</t>
  </si>
  <si>
    <t>Madagascar</t>
  </si>
  <si>
    <t>Quantity: -.-</t>
  </si>
  <si>
    <t>-.- : not applicable</t>
  </si>
  <si>
    <t xml:space="preserve">          Mozambique</t>
  </si>
  <si>
    <t xml:space="preserve">          Tanzania</t>
  </si>
  <si>
    <t>- 15 -</t>
  </si>
  <si>
    <t>- 8 -</t>
  </si>
  <si>
    <t>- 16 -</t>
  </si>
  <si>
    <t>- 7 -</t>
  </si>
  <si>
    <t>-9 -</t>
  </si>
  <si>
    <t>- 10 -</t>
  </si>
  <si>
    <t>-11 -</t>
  </si>
  <si>
    <t>- 12 -</t>
  </si>
  <si>
    <t>-13 -</t>
  </si>
  <si>
    <t>- 14 -</t>
  </si>
  <si>
    <t xml:space="preserve">           -</t>
  </si>
  <si>
    <t xml:space="preserve">       -.-</t>
  </si>
  <si>
    <t xml:space="preserve">          -</t>
  </si>
  <si>
    <t>Table 12 - Trade with African, Caribbean and Pacific (ACP) States, 2005 - 2006</t>
  </si>
  <si>
    <r>
      <t xml:space="preserve">2005 </t>
    </r>
    <r>
      <rPr>
        <b/>
        <vertAlign val="superscript"/>
        <sz val="10"/>
        <rFont val="CG Times"/>
        <family val="1"/>
      </rPr>
      <t>1</t>
    </r>
  </si>
  <si>
    <t>Table 13 - Trade with COMESA States, 2005- 2006</t>
  </si>
  <si>
    <t>Table 14 - Trade with SADC States, 2005 - 2006</t>
  </si>
  <si>
    <r>
      <t xml:space="preserve">2005 </t>
    </r>
    <r>
      <rPr>
        <b/>
        <vertAlign val="superscript"/>
        <sz val="10"/>
        <rFont val="Times New Roman"/>
        <family val="1"/>
      </rPr>
      <t>1</t>
    </r>
  </si>
  <si>
    <r>
      <t xml:space="preserve">2005 </t>
    </r>
    <r>
      <rPr>
        <b/>
        <vertAlign val="superscript"/>
        <sz val="10"/>
        <rFont val="CG Times (W1)"/>
        <family val="0"/>
      </rPr>
      <t>1</t>
    </r>
  </si>
  <si>
    <t xml:space="preserve">          Madagascar</t>
  </si>
  <si>
    <t xml:space="preserve">          South Africa</t>
  </si>
  <si>
    <r>
      <t xml:space="preserve">2005 </t>
    </r>
    <r>
      <rPr>
        <b/>
        <vertAlign val="superscript"/>
        <sz val="9"/>
        <rFont val="CG Times"/>
        <family val="1"/>
      </rPr>
      <t>1</t>
    </r>
  </si>
  <si>
    <r>
      <t xml:space="preserve">2006 </t>
    </r>
    <r>
      <rPr>
        <b/>
        <vertAlign val="superscript"/>
        <sz val="9"/>
        <rFont val="Times New Roman"/>
        <family val="1"/>
      </rPr>
      <t>2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</si>
  <si>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</si>
  <si>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2006 </t>
    </r>
    <r>
      <rPr>
        <b/>
        <vertAlign val="superscript"/>
        <sz val="10"/>
        <rFont val="CG Times"/>
        <family val="1"/>
      </rPr>
      <t>2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</si>
  <si>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</si>
  <si>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2006 </t>
    </r>
    <r>
      <rPr>
        <b/>
        <vertAlign val="superscript"/>
        <sz val="9"/>
        <rFont val="CG Times"/>
        <family val="1"/>
      </rPr>
      <t>2</t>
    </r>
  </si>
  <si>
    <t>Imports : value(c.i.f)</t>
  </si>
  <si>
    <r>
      <t xml:space="preserve">2006 </t>
    </r>
    <r>
      <rPr>
        <b/>
        <vertAlign val="superscript"/>
        <sz val="10"/>
        <rFont val="Times New Roman"/>
        <family val="1"/>
      </rPr>
      <t>2</t>
    </r>
  </si>
  <si>
    <r>
      <t xml:space="preserve">2006 </t>
    </r>
    <r>
      <rPr>
        <b/>
        <vertAlign val="superscript"/>
        <sz val="10"/>
        <rFont val="CG Times (W1)"/>
        <family val="0"/>
      </rPr>
      <t>3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</si>
  <si>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</si>
  <si>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t xml:space="preserve">Libyan Arab </t>
  </si>
  <si>
    <t>Table 1 -  Summary of External Trade, 2005 - 2006</t>
  </si>
  <si>
    <t>Table 2 - Imports and exports of the Freeport Zone, 2005-2006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</si>
  <si>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2005 - 2006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</si>
  <si>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2005 - 2006</t>
    </r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</si>
  <si>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</si>
  <si>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>Table 4 - Domestic  exports of main commodities by section, 2005 - 2006</t>
  </si>
  <si>
    <t>Table 4 (cont'd) - Domestic  exports of main commodities by section, 2005 - 2006</t>
  </si>
  <si>
    <t>Table 5 - Re-exports of main commodities by section, 2005 - 2006</t>
  </si>
  <si>
    <t>Table 5 (cont'd) - Re-exports of main commodities by section, 2005 - 2006</t>
  </si>
  <si>
    <t xml:space="preserve">2nd Qr  </t>
  </si>
  <si>
    <r>
      <t>Table 6 -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2005 - 2006</t>
    </r>
  </si>
  <si>
    <t>Table 7 - Domestic exports by country of destination, 2005 - 2006</t>
  </si>
  <si>
    <t>Table 8 - Re-exports by country of destination, 2005 - 2006</t>
  </si>
  <si>
    <t>Table 9 - Total imports of main commodities by section, 2005 - 2006</t>
  </si>
  <si>
    <t>Table 9 (cont'd) - Total imports of main commodities by section, 2005 - 2006</t>
  </si>
  <si>
    <t>Table 9 (cont'd) - Total imports of main commodities by section, 2005  - 2006</t>
  </si>
  <si>
    <t>Table 10 - Imports of selected commodities, 2005  - 2006</t>
  </si>
  <si>
    <t>Table 11 - Imports by country of origin, 2005 - 2006</t>
  </si>
  <si>
    <t>Table 11 (Cont'd) - Imports by country of origin, 2005 - 2006</t>
  </si>
  <si>
    <t>- 24 -</t>
  </si>
  <si>
    <t>- 25 -</t>
  </si>
  <si>
    <t>- 26 -</t>
  </si>
  <si>
    <t>- 27 -</t>
  </si>
  <si>
    <r>
      <t xml:space="preserve">Hong Kong  (S.A.R) </t>
    </r>
    <r>
      <rPr>
        <vertAlign val="superscript"/>
        <sz val="9"/>
        <rFont val="CG Times (W1)"/>
        <family val="1"/>
      </rPr>
      <t>4</t>
    </r>
  </si>
  <si>
    <r>
      <t xml:space="preserve">1 </t>
    </r>
    <r>
      <rPr>
        <sz val="10"/>
        <rFont val="Times New Roman"/>
        <family val="1"/>
      </rPr>
      <t>Revised</t>
    </r>
  </si>
  <si>
    <r>
      <t xml:space="preserve">2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</si>
  <si>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              </t>
    </r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</si>
  <si>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</si>
  <si>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</si>
  <si>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>2</t>
    </r>
    <r>
      <rPr>
        <sz val="10"/>
        <rFont val="Times New Roman"/>
        <family val="1"/>
      </rPr>
      <t xml:space="preserve"> Revised</t>
    </r>
  </si>
  <si>
    <r>
      <t>3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</si>
  <si>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Times New Roman"/>
        <family val="1"/>
      </rPr>
      <t xml:space="preserve"> Revised             </t>
    </r>
    <r>
      <rPr>
        <vertAlign val="superscript"/>
        <sz val="10"/>
        <rFont val="Times New Roman"/>
        <family val="1"/>
      </rPr>
      <t xml:space="preserve"> </t>
    </r>
  </si>
  <si>
    <r>
      <t>1</t>
    </r>
    <r>
      <rPr>
        <sz val="10"/>
        <rFont val="Times New Roman"/>
        <family val="1"/>
      </rPr>
      <t xml:space="preserve"> Revised            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</si>
  <si>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</si>
  <si>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4</t>
    </r>
    <r>
      <rPr>
        <sz val="10"/>
        <rFont val="CG Times (W1)"/>
        <family val="1"/>
      </rPr>
      <t xml:space="preserve"> Special Administrative Region of China</t>
    </r>
  </si>
  <si>
    <r>
      <t>3</t>
    </r>
    <r>
      <rPr>
        <sz val="10"/>
        <rFont val="CG Times (W1)"/>
        <family val="0"/>
      </rPr>
      <t xml:space="preserve"> Provisional</t>
    </r>
  </si>
  <si>
    <r>
      <t>2</t>
    </r>
    <r>
      <rPr>
        <sz val="10"/>
        <rFont val="CG Times (W1)"/>
        <family val="0"/>
      </rPr>
      <t xml:space="preserve"> Revised</t>
    </r>
  </si>
  <si>
    <r>
      <t>1</t>
    </r>
    <r>
      <rPr>
        <sz val="10"/>
        <rFont val="CG Times (W1)"/>
        <family val="0"/>
      </rPr>
      <t xml:space="preserve"> Revised    </t>
    </r>
  </si>
  <si>
    <r>
      <t>3</t>
    </r>
    <r>
      <rPr>
        <sz val="10"/>
        <rFont val="CG Times (W1)"/>
        <family val="1"/>
      </rPr>
      <t xml:space="preserve"> Special Administrative Region of China</t>
    </r>
  </si>
  <si>
    <r>
      <t>2</t>
    </r>
    <r>
      <rPr>
        <sz val="10"/>
        <rFont val="CG Times (W1)"/>
        <family val="0"/>
      </rPr>
      <t xml:space="preserve"> Provisional</t>
    </r>
  </si>
  <si>
    <r>
      <t>1</t>
    </r>
    <r>
      <rPr>
        <sz val="10"/>
        <rFont val="CG Times (W1)"/>
        <family val="0"/>
      </rPr>
      <t xml:space="preserve"> Revised    </t>
    </r>
    <r>
      <rPr>
        <sz val="10"/>
        <rFont val="CG Times (W1)"/>
        <family val="0"/>
      </rPr>
      <t xml:space="preserve">   </t>
    </r>
  </si>
  <si>
    <r>
      <t xml:space="preserve"> 1 </t>
    </r>
    <r>
      <rPr>
        <sz val="9"/>
        <rFont val="Times New Roman"/>
        <family val="1"/>
      </rPr>
      <t xml:space="preserve">Revised              </t>
    </r>
  </si>
  <si>
    <r>
      <t>3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</si>
  <si>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>2</t>
    </r>
    <r>
      <rPr>
        <sz val="9"/>
        <rFont val="Times New Roman"/>
        <family val="1"/>
      </rPr>
      <t xml:space="preserve"> Provisional</t>
    </r>
  </si>
  <si>
    <r>
      <t xml:space="preserve">2006 </t>
    </r>
    <r>
      <rPr>
        <b/>
        <vertAlign val="superscript"/>
        <sz val="10"/>
        <rFont val="CG Times"/>
        <family val="0"/>
      </rPr>
      <t>2</t>
    </r>
  </si>
  <si>
    <t xml:space="preserve">          -.-</t>
  </si>
  <si>
    <r>
      <t xml:space="preserve">Exports </t>
    </r>
    <r>
      <rPr>
        <vertAlign val="superscript"/>
        <sz val="10"/>
        <rFont val="CG Times"/>
        <family val="0"/>
      </rPr>
      <t>3</t>
    </r>
    <r>
      <rPr>
        <sz val="10"/>
        <rFont val="CG Times"/>
        <family val="0"/>
      </rPr>
      <t xml:space="preserve"> : value(f.o.b)</t>
    </r>
  </si>
  <si>
    <t>Table 12 (cont'd) - Trade with African, Caribbean and Pacific (ACP) States, 2005 - 2006</t>
  </si>
  <si>
    <t xml:space="preserve">      (formerly EPZ enterprises)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</si>
</sst>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</numFmts>
  <fonts count="5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sz val="10"/>
      <name val="MS Sans Serif"/>
      <family val="0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10"/>
      <name val="CG Times"/>
      <family val="1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G Times (W1)"/>
      <family val="0"/>
    </font>
    <font>
      <i/>
      <sz val="9"/>
      <name val="CG Times"/>
      <family val="1"/>
    </font>
    <font>
      <b/>
      <i/>
      <sz val="9"/>
      <name val="CG Times"/>
      <family val="1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i/>
      <sz val="9"/>
      <name val="Times New Roman"/>
      <family val="1"/>
    </font>
    <font>
      <i/>
      <sz val="9"/>
      <name val="CG Times (W1)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13" fillId="0" borderId="0" xfId="0" applyFont="1" applyAlignment="1">
      <alignment/>
    </xf>
    <xf numFmtId="0" fontId="5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4" fillId="0" borderId="3" xfId="0" applyFont="1" applyBorder="1" applyAlignment="1">
      <alignment/>
    </xf>
    <xf numFmtId="0" fontId="14" fillId="0" borderId="5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 quotePrefix="1">
      <alignment horizontal="left"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1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 quotePrefix="1">
      <alignment/>
    </xf>
    <xf numFmtId="0" fontId="7" fillId="0" borderId="11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165" fontId="15" fillId="0" borderId="10" xfId="0" applyNumberFormat="1" applyFont="1" applyBorder="1" applyAlignment="1">
      <alignment/>
    </xf>
    <xf numFmtId="170" fontId="5" fillId="0" borderId="1" xfId="0" applyNumberFormat="1" applyFont="1" applyBorder="1" applyAlignment="1" quotePrefix="1">
      <alignment/>
    </xf>
    <xf numFmtId="2" fontId="5" fillId="0" borderId="1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Border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/>
    </xf>
    <xf numFmtId="0" fontId="25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165" fontId="7" fillId="0" borderId="10" xfId="0" applyNumberFormat="1" applyFont="1" applyBorder="1" applyAlignment="1" quotePrefix="1">
      <alignment vertical="center"/>
    </xf>
    <xf numFmtId="166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26" fillId="0" borderId="0" xfId="0" applyNumberFormat="1" applyFont="1" applyAlignment="1">
      <alignment/>
    </xf>
    <xf numFmtId="165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12" xfId="0" applyNumberFormat="1" applyFont="1" applyBorder="1" applyAlignment="1">
      <alignment vertical="center"/>
    </xf>
    <xf numFmtId="0" fontId="3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Alignment="1" quotePrefix="1">
      <alignment horizontal="left"/>
    </xf>
    <xf numFmtId="165" fontId="5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/>
    </xf>
    <xf numFmtId="165" fontId="29" fillId="0" borderId="2" xfId="0" applyNumberFormat="1" applyFont="1" applyBorder="1" applyAlignment="1" quotePrefix="1">
      <alignment/>
    </xf>
    <xf numFmtId="0" fontId="15" fillId="0" borderId="4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165" fontId="15" fillId="0" borderId="2" xfId="0" applyNumberFormat="1" applyFont="1" applyBorder="1" applyAlignment="1">
      <alignment/>
    </xf>
    <xf numFmtId="165" fontId="7" fillId="0" borderId="2" xfId="0" applyNumberFormat="1" applyFont="1" applyBorder="1" applyAlignment="1" quotePrefix="1">
      <alignment vertical="center"/>
    </xf>
    <xf numFmtId="165" fontId="15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15" fillId="0" borderId="12" xfId="0" applyFont="1" applyBorder="1" applyAlignment="1">
      <alignment/>
    </xf>
    <xf numFmtId="0" fontId="11" fillId="0" borderId="4" xfId="0" applyFont="1" applyBorder="1" applyAlignment="1">
      <alignment/>
    </xf>
    <xf numFmtId="168" fontId="21" fillId="0" borderId="2" xfId="0" applyNumberFormat="1" applyFont="1" applyBorder="1" applyAlignment="1" quotePrefix="1">
      <alignment/>
    </xf>
    <xf numFmtId="0" fontId="7" fillId="0" borderId="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left"/>
    </xf>
    <xf numFmtId="166" fontId="17" fillId="0" borderId="0" xfId="0" applyNumberFormat="1" applyFont="1" applyBorder="1" applyAlignment="1">
      <alignment/>
    </xf>
    <xf numFmtId="166" fontId="34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13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3" fillId="0" borderId="6" xfId="0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6" fillId="0" borderId="2" xfId="0" applyFont="1" applyBorder="1" applyAlignment="1">
      <alignment/>
    </xf>
    <xf numFmtId="0" fontId="1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vertical="center" wrapText="1"/>
    </xf>
    <xf numFmtId="166" fontId="13" fillId="0" borderId="5" xfId="0" applyNumberFormat="1" applyFont="1" applyBorder="1" applyAlignment="1">
      <alignment/>
    </xf>
    <xf numFmtId="165" fontId="8" fillId="0" borderId="4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168" fontId="13" fillId="0" borderId="4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14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68" fontId="8" fillId="0" borderId="5" xfId="0" applyNumberFormat="1" applyFont="1" applyBorder="1" applyAlignment="1">
      <alignment/>
    </xf>
    <xf numFmtId="165" fontId="7" fillId="0" borderId="5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68" fontId="21" fillId="0" borderId="10" xfId="0" applyNumberFormat="1" applyFont="1" applyBorder="1" applyAlignment="1" quotePrefix="1">
      <alignment/>
    </xf>
    <xf numFmtId="165" fontId="8" fillId="0" borderId="10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/>
    </xf>
    <xf numFmtId="165" fontId="15" fillId="0" borderId="5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3" fillId="0" borderId="0" xfId="0" applyNumberFormat="1" applyFont="1" applyAlignment="1">
      <alignment horizontal="right"/>
    </xf>
    <xf numFmtId="168" fontId="13" fillId="0" borderId="5" xfId="0" applyNumberFormat="1" applyFont="1" applyBorder="1" applyAlignment="1">
      <alignment/>
    </xf>
    <xf numFmtId="165" fontId="29" fillId="0" borderId="10" xfId="0" applyNumberFormat="1" applyFont="1" applyBorder="1" applyAlignment="1" quotePrefix="1">
      <alignment/>
    </xf>
    <xf numFmtId="0" fontId="42" fillId="0" borderId="10" xfId="0" applyFont="1" applyBorder="1" applyAlignment="1">
      <alignment/>
    </xf>
    <xf numFmtId="168" fontId="13" fillId="0" borderId="0" xfId="0" applyNumberFormat="1" applyFont="1" applyBorder="1" applyAlignment="1">
      <alignment/>
    </xf>
    <xf numFmtId="0" fontId="18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6" fontId="13" fillId="0" borderId="0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5" fillId="0" borderId="5" xfId="0" applyFont="1" applyBorder="1" applyAlignment="1">
      <alignment/>
    </xf>
    <xf numFmtId="165" fontId="5" fillId="0" borderId="10" xfId="0" applyNumberFormat="1" applyFont="1" applyBorder="1" applyAlignment="1">
      <alignment vertical="center"/>
    </xf>
    <xf numFmtId="165" fontId="13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168" fontId="8" fillId="0" borderId="4" xfId="0" applyNumberFormat="1" applyFont="1" applyBorder="1" applyAlignment="1">
      <alignment/>
    </xf>
    <xf numFmtId="167" fontId="7" fillId="0" borderId="10" xfId="0" applyNumberFormat="1" applyFont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167" fontId="11" fillId="0" borderId="10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167" fontId="11" fillId="0" borderId="2" xfId="0" applyNumberFormat="1" applyFont="1" applyBorder="1" applyAlignment="1">
      <alignment vertical="center"/>
    </xf>
    <xf numFmtId="167" fontId="11" fillId="0" borderId="10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167" fontId="7" fillId="0" borderId="10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7" fontId="7" fillId="0" borderId="4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167" fontId="16" fillId="0" borderId="10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167" fontId="16" fillId="0" borderId="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167" fontId="13" fillId="0" borderId="2" xfId="0" applyNumberFormat="1" applyFont="1" applyBorder="1" applyAlignment="1">
      <alignment/>
    </xf>
    <xf numFmtId="167" fontId="11" fillId="0" borderId="10" xfId="0" applyNumberFormat="1" applyFont="1" applyBorder="1" applyAlignment="1" quotePrefix="1">
      <alignment/>
    </xf>
    <xf numFmtId="0" fontId="13" fillId="0" borderId="0" xfId="0" applyFont="1" applyAlignment="1" quotePrefix="1">
      <alignment/>
    </xf>
    <xf numFmtId="3" fontId="10" fillId="0" borderId="10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0" borderId="2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 quotePrefix="1">
      <alignment vertical="center"/>
    </xf>
    <xf numFmtId="164" fontId="7" fillId="0" borderId="10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5" fillId="0" borderId="5" xfId="0" applyFont="1" applyBorder="1" applyAlignment="1">
      <alignment/>
    </xf>
    <xf numFmtId="165" fontId="7" fillId="0" borderId="4" xfId="0" applyNumberFormat="1" applyFont="1" applyBorder="1" applyAlignment="1">
      <alignment vertical="center"/>
    </xf>
    <xf numFmtId="0" fontId="11" fillId="0" borderId="9" xfId="0" applyFont="1" applyBorder="1" applyAlignment="1">
      <alignment/>
    </xf>
    <xf numFmtId="0" fontId="5" fillId="0" borderId="13" xfId="0" applyFont="1" applyBorder="1" applyAlignment="1">
      <alignment horizontal="center"/>
    </xf>
    <xf numFmtId="166" fontId="43" fillId="0" borderId="2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168" fontId="7" fillId="0" borderId="2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8" fontId="11" fillId="0" borderId="2" xfId="0" applyNumberFormat="1" applyFont="1" applyBorder="1" applyAlignment="1">
      <alignment/>
    </xf>
    <xf numFmtId="168" fontId="11" fillId="0" borderId="10" xfId="0" applyNumberFormat="1" applyFont="1" applyBorder="1" applyAlignment="1">
      <alignment/>
    </xf>
    <xf numFmtId="168" fontId="11" fillId="0" borderId="4" xfId="0" applyNumberFormat="1" applyFont="1" applyBorder="1" applyAlignment="1">
      <alignment/>
    </xf>
    <xf numFmtId="172" fontId="11" fillId="0" borderId="2" xfId="0" applyNumberFormat="1" applyFont="1" applyBorder="1" applyAlignment="1">
      <alignment/>
    </xf>
    <xf numFmtId="168" fontId="11" fillId="0" borderId="5" xfId="0" applyNumberFormat="1" applyFont="1" applyBorder="1" applyAlignment="1">
      <alignment/>
    </xf>
    <xf numFmtId="168" fontId="15" fillId="0" borderId="4" xfId="0" applyNumberFormat="1" applyFont="1" applyBorder="1" applyAlignment="1">
      <alignment/>
    </xf>
    <xf numFmtId="168" fontId="15" fillId="0" borderId="5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 vertical="center"/>
    </xf>
    <xf numFmtId="165" fontId="21" fillId="0" borderId="2" xfId="0" applyNumberFormat="1" applyFont="1" applyBorder="1" applyAlignment="1" quotePrefix="1">
      <alignment/>
    </xf>
    <xf numFmtId="165" fontId="21" fillId="0" borderId="10" xfId="0" applyNumberFormat="1" applyFont="1" applyBorder="1" applyAlignment="1" quotePrefix="1">
      <alignment/>
    </xf>
    <xf numFmtId="3" fontId="45" fillId="0" borderId="2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/>
    </xf>
    <xf numFmtId="172" fontId="43" fillId="0" borderId="10" xfId="0" applyNumberFormat="1" applyFont="1" applyBorder="1" applyAlignment="1">
      <alignment/>
    </xf>
    <xf numFmtId="172" fontId="43" fillId="0" borderId="2" xfId="0" applyNumberFormat="1" applyFont="1" applyBorder="1" applyAlignment="1">
      <alignment/>
    </xf>
    <xf numFmtId="166" fontId="43" fillId="0" borderId="2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49" fillId="0" borderId="0" xfId="0" applyFont="1" applyAlignment="1">
      <alignment/>
    </xf>
    <xf numFmtId="166" fontId="44" fillId="0" borderId="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165" fontId="13" fillId="0" borderId="10" xfId="0" applyNumberFormat="1" applyFont="1" applyBorder="1" applyAlignment="1">
      <alignment/>
    </xf>
    <xf numFmtId="0" fontId="13" fillId="0" borderId="3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13" fillId="0" borderId="5" xfId="0" applyNumberFormat="1" applyFont="1" applyBorder="1" applyAlignment="1">
      <alignment/>
    </xf>
    <xf numFmtId="165" fontId="13" fillId="0" borderId="4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78" fontId="11" fillId="0" borderId="10" xfId="0" applyNumberFormat="1" applyFont="1" applyBorder="1" applyAlignment="1">
      <alignment/>
    </xf>
    <xf numFmtId="165" fontId="7" fillId="0" borderId="10" xfId="0" applyNumberFormat="1" applyFont="1" applyBorder="1" applyAlignment="1" quotePrefix="1">
      <alignment/>
    </xf>
    <xf numFmtId="166" fontId="17" fillId="0" borderId="2" xfId="0" applyNumberFormat="1" applyFont="1" applyBorder="1" applyAlignment="1">
      <alignment/>
    </xf>
    <xf numFmtId="166" fontId="51" fillId="0" borderId="2" xfId="0" applyNumberFormat="1" applyFont="1" applyBorder="1" applyAlignment="1">
      <alignment/>
    </xf>
    <xf numFmtId="166" fontId="11" fillId="0" borderId="4" xfId="0" applyNumberFormat="1" applyFont="1" applyBorder="1" applyAlignment="1">
      <alignment/>
    </xf>
    <xf numFmtId="166" fontId="11" fillId="0" borderId="5" xfId="0" applyNumberFormat="1" applyFont="1" applyBorder="1" applyAlignment="1">
      <alignment/>
    </xf>
    <xf numFmtId="166" fontId="17" fillId="0" borderId="0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51" fillId="0" borderId="0" xfId="0" applyNumberFormat="1" applyFont="1" applyBorder="1" applyAlignment="1" quotePrefix="1">
      <alignment/>
    </xf>
    <xf numFmtId="165" fontId="10" fillId="0" borderId="1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/>
    </xf>
    <xf numFmtId="171" fontId="11" fillId="0" borderId="2" xfId="0" applyNumberFormat="1" applyFont="1" applyBorder="1" applyAlignment="1">
      <alignment/>
    </xf>
    <xf numFmtId="178" fontId="11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7" fillId="0" borderId="2" xfId="0" applyNumberFormat="1" applyFont="1" applyBorder="1" applyAlignment="1" quotePrefix="1">
      <alignment/>
    </xf>
    <xf numFmtId="165" fontId="51" fillId="0" borderId="2" xfId="0" applyNumberFormat="1" applyFont="1" applyBorder="1" applyAlignment="1" quotePrefix="1">
      <alignment/>
    </xf>
    <xf numFmtId="166" fontId="11" fillId="0" borderId="10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/>
    </xf>
    <xf numFmtId="165" fontId="11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right"/>
    </xf>
    <xf numFmtId="0" fontId="13" fillId="0" borderId="0" xfId="0" applyFont="1" applyAlignment="1" quotePrefix="1">
      <alignment horizontal="center" vertical="center" textRotation="180"/>
    </xf>
    <xf numFmtId="165" fontId="13" fillId="0" borderId="4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11" fillId="0" borderId="2" xfId="0" applyNumberFormat="1" applyFont="1" applyBorder="1" applyAlignment="1" quotePrefix="1">
      <alignment/>
    </xf>
    <xf numFmtId="165" fontId="16" fillId="0" borderId="0" xfId="0" applyNumberFormat="1" applyFont="1" applyBorder="1" applyAlignment="1">
      <alignment/>
    </xf>
    <xf numFmtId="165" fontId="16" fillId="0" borderId="2" xfId="0" applyNumberFormat="1" applyFont="1" applyBorder="1" applyAlignment="1">
      <alignment/>
    </xf>
    <xf numFmtId="165" fontId="16" fillId="0" borderId="2" xfId="0" applyNumberFormat="1" applyFont="1" applyBorder="1" applyAlignment="1" quotePrefix="1">
      <alignment/>
    </xf>
    <xf numFmtId="165" fontId="16" fillId="0" borderId="2" xfId="0" applyNumberFormat="1" applyFont="1" applyBorder="1" applyAlignment="1">
      <alignment/>
    </xf>
    <xf numFmtId="165" fontId="16" fillId="0" borderId="0" xfId="0" applyNumberFormat="1" applyFont="1" applyAlignment="1">
      <alignment/>
    </xf>
    <xf numFmtId="165" fontId="11" fillId="0" borderId="10" xfId="0" applyNumberFormat="1" applyFont="1" applyFill="1" applyBorder="1" applyAlignment="1">
      <alignment/>
    </xf>
    <xf numFmtId="166" fontId="11" fillId="0" borderId="5" xfId="0" applyNumberFormat="1" applyFont="1" applyBorder="1" applyAlignment="1">
      <alignment/>
    </xf>
    <xf numFmtId="165" fontId="5" fillId="0" borderId="2" xfId="0" applyNumberFormat="1" applyFont="1" applyBorder="1" applyAlignment="1" quotePrefix="1">
      <alignment/>
    </xf>
    <xf numFmtId="172" fontId="5" fillId="0" borderId="2" xfId="0" applyNumberFormat="1" applyFont="1" applyBorder="1" applyAlignment="1" quotePrefix="1">
      <alignment/>
    </xf>
    <xf numFmtId="165" fontId="5" fillId="0" borderId="4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right"/>
    </xf>
    <xf numFmtId="182" fontId="5" fillId="0" borderId="2" xfId="0" applyNumberFormat="1" applyFont="1" applyBorder="1" applyAlignment="1" quotePrefix="1">
      <alignment/>
    </xf>
    <xf numFmtId="181" fontId="43" fillId="0" borderId="2" xfId="0" applyNumberFormat="1" applyFont="1" applyBorder="1" applyAlignment="1" quotePrefix="1">
      <alignment horizontal="center"/>
    </xf>
    <xf numFmtId="165" fontId="43" fillId="0" borderId="10" xfId="0" applyNumberFormat="1" applyFont="1" applyBorder="1" applyAlignment="1" quotePrefix="1">
      <alignment/>
    </xf>
    <xf numFmtId="165" fontId="43" fillId="0" borderId="2" xfId="0" applyNumberFormat="1" applyFont="1" applyBorder="1" applyAlignment="1" quotePrefix="1">
      <alignment/>
    </xf>
    <xf numFmtId="165" fontId="43" fillId="0" borderId="10" xfId="0" applyNumberFormat="1" applyFont="1" applyBorder="1" applyAlignment="1">
      <alignment/>
    </xf>
    <xf numFmtId="165" fontId="43" fillId="0" borderId="2" xfId="0" applyNumberFormat="1" applyFont="1" applyBorder="1" applyAlignment="1">
      <alignment/>
    </xf>
    <xf numFmtId="165" fontId="43" fillId="0" borderId="2" xfId="0" applyNumberFormat="1" applyFont="1" applyBorder="1" applyAlignment="1">
      <alignment/>
    </xf>
    <xf numFmtId="165" fontId="43" fillId="0" borderId="4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Border="1" applyAlignment="1">
      <alignment/>
    </xf>
    <xf numFmtId="165" fontId="16" fillId="0" borderId="10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165" fontId="16" fillId="0" borderId="10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165" fontId="11" fillId="0" borderId="10" xfId="0" applyNumberFormat="1" applyFont="1" applyBorder="1" applyAlignment="1">
      <alignment vertical="center"/>
    </xf>
    <xf numFmtId="165" fontId="16" fillId="0" borderId="10" xfId="0" applyNumberFormat="1" applyFont="1" applyBorder="1" applyAlignment="1" quotePrefix="1">
      <alignment vertical="center"/>
    </xf>
    <xf numFmtId="165" fontId="16" fillId="0" borderId="2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8" fillId="0" borderId="2" xfId="0" applyNumberFormat="1" applyFont="1" applyBorder="1" applyAlignment="1">
      <alignment vertical="center"/>
    </xf>
    <xf numFmtId="165" fontId="10" fillId="0" borderId="1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/>
    </xf>
    <xf numFmtId="165" fontId="43" fillId="0" borderId="0" xfId="0" applyNumberFormat="1" applyFont="1" applyBorder="1" applyAlignment="1">
      <alignment/>
    </xf>
    <xf numFmtId="166" fontId="43" fillId="0" borderId="0" xfId="0" applyNumberFormat="1" applyFont="1" applyBorder="1" applyAlignment="1">
      <alignment/>
    </xf>
    <xf numFmtId="166" fontId="44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center" vertical="center" textRotation="180"/>
    </xf>
    <xf numFmtId="0" fontId="8" fillId="0" borderId="12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Border="1" applyAlignment="1" quotePrefix="1">
      <alignment/>
    </xf>
    <xf numFmtId="3" fontId="31" fillId="0" borderId="0" xfId="0" applyNumberFormat="1" applyFont="1" applyBorder="1" applyAlignment="1">
      <alignment/>
    </xf>
    <xf numFmtId="3" fontId="13" fillId="0" borderId="0" xfId="0" applyNumberFormat="1" applyFont="1" applyBorder="1" applyAlignment="1" quotePrefix="1">
      <alignment/>
    </xf>
    <xf numFmtId="3" fontId="20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5" fontId="21" fillId="0" borderId="12" xfId="0" applyNumberFormat="1" applyFont="1" applyBorder="1" applyAlignment="1">
      <alignment vertical="center"/>
    </xf>
    <xf numFmtId="165" fontId="21" fillId="0" borderId="11" xfId="0" applyNumberFormat="1" applyFont="1" applyBorder="1" applyAlignment="1">
      <alignment vertical="center"/>
    </xf>
    <xf numFmtId="165" fontId="21" fillId="0" borderId="9" xfId="0" applyNumberFormat="1" applyFont="1" applyBorder="1" applyAlignment="1">
      <alignment vertical="center"/>
    </xf>
    <xf numFmtId="165" fontId="50" fillId="0" borderId="2" xfId="0" applyNumberFormat="1" applyFont="1" applyBorder="1" applyAlignment="1">
      <alignment vertical="center"/>
    </xf>
    <xf numFmtId="165" fontId="50" fillId="0" borderId="1" xfId="0" applyNumberFormat="1" applyFont="1" applyBorder="1" applyAlignment="1">
      <alignment vertical="center"/>
    </xf>
    <xf numFmtId="165" fontId="29" fillId="0" borderId="10" xfId="0" applyNumberFormat="1" applyFont="1" applyBorder="1" applyAlignment="1">
      <alignment vertical="center"/>
    </xf>
    <xf numFmtId="165" fontId="29" fillId="0" borderId="2" xfId="0" applyNumberFormat="1" applyFont="1" applyBorder="1" applyAlignment="1">
      <alignment vertical="center"/>
    </xf>
    <xf numFmtId="165" fontId="29" fillId="0" borderId="0" xfId="0" applyNumberFormat="1" applyFont="1" applyBorder="1" applyAlignment="1">
      <alignment vertical="center"/>
    </xf>
    <xf numFmtId="165" fontId="47" fillId="0" borderId="4" xfId="0" applyNumberFormat="1" applyFont="1" applyBorder="1" applyAlignment="1">
      <alignment vertical="center"/>
    </xf>
    <xf numFmtId="165" fontId="47" fillId="0" borderId="3" xfId="0" applyNumberFormat="1" applyFont="1" applyBorder="1" applyAlignment="1">
      <alignment vertical="center"/>
    </xf>
    <xf numFmtId="165" fontId="21" fillId="0" borderId="3" xfId="0" applyNumberFormat="1" applyFont="1" applyBorder="1" applyAlignment="1">
      <alignment vertical="center"/>
    </xf>
    <xf numFmtId="165" fontId="21" fillId="0" borderId="4" xfId="0" applyNumberFormat="1" applyFont="1" applyBorder="1" applyAlignment="1">
      <alignment vertical="center"/>
    </xf>
    <xf numFmtId="165" fontId="21" fillId="0" borderId="5" xfId="0" applyNumberFormat="1" applyFont="1" applyBorder="1" applyAlignment="1">
      <alignment vertical="center"/>
    </xf>
    <xf numFmtId="165" fontId="21" fillId="0" borderId="2" xfId="0" applyNumberFormat="1" applyFont="1" applyBorder="1" applyAlignment="1">
      <alignment vertical="center"/>
    </xf>
    <xf numFmtId="165" fontId="21" fillId="0" borderId="10" xfId="0" applyNumberFormat="1" applyFont="1" applyBorder="1" applyAlignment="1">
      <alignment vertical="center"/>
    </xf>
    <xf numFmtId="165" fontId="41" fillId="0" borderId="2" xfId="0" applyNumberFormat="1" applyFont="1" applyBorder="1" applyAlignment="1">
      <alignment vertical="center"/>
    </xf>
    <xf numFmtId="165" fontId="41" fillId="0" borderId="10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165" fontId="20" fillId="0" borderId="2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29" fillId="0" borderId="4" xfId="0" applyNumberFormat="1" applyFont="1" applyBorder="1" applyAlignment="1">
      <alignment vertical="center"/>
    </xf>
    <xf numFmtId="165" fontId="29" fillId="0" borderId="5" xfId="0" applyNumberFormat="1" applyFont="1" applyBorder="1" applyAlignment="1">
      <alignment vertical="center"/>
    </xf>
    <xf numFmtId="165" fontId="21" fillId="0" borderId="13" xfId="0" applyNumberFormat="1" applyFont="1" applyBorder="1" applyAlignment="1">
      <alignment vertical="center"/>
    </xf>
    <xf numFmtId="165" fontId="37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34" fillId="0" borderId="0" xfId="0" applyFont="1" applyBorder="1" applyAlignment="1">
      <alignment/>
    </xf>
    <xf numFmtId="166" fontId="17" fillId="0" borderId="2" xfId="0" applyNumberFormat="1" applyFont="1" applyBorder="1" applyAlignment="1">
      <alignment/>
    </xf>
    <xf numFmtId="165" fontId="17" fillId="0" borderId="2" xfId="0" applyNumberFormat="1" applyFont="1" applyBorder="1" applyAlignment="1">
      <alignment/>
    </xf>
    <xf numFmtId="166" fontId="51" fillId="0" borderId="2" xfId="0" applyNumberFormat="1" applyFont="1" applyBorder="1" applyAlignment="1">
      <alignment/>
    </xf>
    <xf numFmtId="165" fontId="51" fillId="0" borderId="2" xfId="0" applyNumberFormat="1" applyFont="1" applyBorder="1" applyAlignment="1">
      <alignment/>
    </xf>
    <xf numFmtId="0" fontId="34" fillId="0" borderId="1" xfId="0" applyFont="1" applyBorder="1" applyAlignment="1">
      <alignment/>
    </xf>
    <xf numFmtId="166" fontId="51" fillId="0" borderId="2" xfId="0" applyNumberFormat="1" applyFont="1" applyBorder="1" applyAlignment="1" quotePrefix="1">
      <alignment/>
    </xf>
    <xf numFmtId="0" fontId="34" fillId="0" borderId="10" xfId="0" applyFont="1" applyBorder="1" applyAlignment="1">
      <alignment/>
    </xf>
    <xf numFmtId="165" fontId="51" fillId="0" borderId="10" xfId="0" applyNumberFormat="1" applyFont="1" applyBorder="1" applyAlignment="1">
      <alignment/>
    </xf>
    <xf numFmtId="179" fontId="51" fillId="0" borderId="2" xfId="0" applyNumberFormat="1" applyFont="1" applyBorder="1" applyAlignment="1">
      <alignment/>
    </xf>
    <xf numFmtId="172" fontId="51" fillId="0" borderId="10" xfId="0" applyNumberFormat="1" applyFont="1" applyBorder="1" applyAlignment="1">
      <alignment/>
    </xf>
    <xf numFmtId="0" fontId="34" fillId="0" borderId="3" xfId="0" applyFont="1" applyBorder="1" applyAlignment="1">
      <alignment/>
    </xf>
    <xf numFmtId="0" fontId="34" fillId="0" borderId="6" xfId="0" applyFont="1" applyBorder="1" applyAlignment="1">
      <alignment/>
    </xf>
    <xf numFmtId="166" fontId="51" fillId="0" borderId="4" xfId="0" applyNumberFormat="1" applyFont="1" applyBorder="1" applyAlignment="1">
      <alignment/>
    </xf>
    <xf numFmtId="172" fontId="51" fillId="0" borderId="4" xfId="0" applyNumberFormat="1" applyFont="1" applyBorder="1" applyAlignment="1">
      <alignment/>
    </xf>
    <xf numFmtId="165" fontId="51" fillId="0" borderId="4" xfId="0" applyNumberFormat="1" applyFont="1" applyBorder="1" applyAlignment="1">
      <alignment/>
    </xf>
    <xf numFmtId="0" fontId="33" fillId="0" borderId="0" xfId="0" applyFont="1" applyAlignment="1">
      <alignment horizontal="left"/>
    </xf>
    <xf numFmtId="180" fontId="11" fillId="0" borderId="10" xfId="0" applyNumberFormat="1" applyFont="1" applyBorder="1" applyAlignment="1">
      <alignment/>
    </xf>
    <xf numFmtId="180" fontId="11" fillId="0" borderId="4" xfId="0" applyNumberFormat="1" applyFont="1" applyBorder="1" applyAlignment="1">
      <alignment/>
    </xf>
    <xf numFmtId="0" fontId="22" fillId="0" borderId="0" xfId="0" applyFont="1" applyAlignment="1">
      <alignment/>
    </xf>
    <xf numFmtId="168" fontId="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166" fontId="11" fillId="0" borderId="0" xfId="0" applyNumberFormat="1" applyFont="1" applyBorder="1" applyAlignment="1">
      <alignment/>
    </xf>
    <xf numFmtId="179" fontId="5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165" fontId="7" fillId="0" borderId="2" xfId="0" applyNumberFormat="1" applyFont="1" applyBorder="1" applyAlignment="1">
      <alignment/>
    </xf>
    <xf numFmtId="181" fontId="5" fillId="0" borderId="4" xfId="0" applyNumberFormat="1" applyFont="1" applyBorder="1" applyAlignment="1">
      <alignment/>
    </xf>
    <xf numFmtId="172" fontId="43" fillId="0" borderId="10" xfId="0" applyNumberFormat="1" applyFont="1" applyBorder="1" applyAlignment="1">
      <alignment/>
    </xf>
    <xf numFmtId="166" fontId="43" fillId="0" borderId="2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165" fontId="43" fillId="0" borderId="10" xfId="0" applyNumberFormat="1" applyFont="1" applyBorder="1" applyAlignment="1" quotePrefix="1">
      <alignment/>
    </xf>
    <xf numFmtId="165" fontId="43" fillId="0" borderId="2" xfId="0" applyNumberFormat="1" applyFont="1" applyBorder="1" applyAlignment="1" quotePrefix="1">
      <alignment/>
    </xf>
    <xf numFmtId="165" fontId="43" fillId="0" borderId="10" xfId="0" applyNumberFormat="1" applyFont="1" applyBorder="1" applyAlignment="1">
      <alignment/>
    </xf>
    <xf numFmtId="172" fontId="43" fillId="0" borderId="2" xfId="0" applyNumberFormat="1" applyFont="1" applyBorder="1" applyAlignment="1">
      <alignment/>
    </xf>
    <xf numFmtId="181" fontId="43" fillId="0" borderId="2" xfId="0" applyNumberFormat="1" applyFont="1" applyBorder="1" applyAlignment="1" quotePrefix="1">
      <alignment horizontal="center"/>
    </xf>
    <xf numFmtId="165" fontId="43" fillId="0" borderId="2" xfId="0" applyNumberFormat="1" applyFont="1" applyBorder="1" applyAlignment="1">
      <alignment/>
    </xf>
    <xf numFmtId="165" fontId="43" fillId="0" borderId="10" xfId="0" applyNumberFormat="1" applyFont="1" applyBorder="1" applyAlignment="1">
      <alignment/>
    </xf>
    <xf numFmtId="165" fontId="43" fillId="0" borderId="5" xfId="0" applyNumberFormat="1" applyFont="1" applyBorder="1" applyAlignment="1">
      <alignment/>
    </xf>
    <xf numFmtId="165" fontId="43" fillId="0" borderId="4" xfId="0" applyNumberFormat="1" applyFont="1" applyBorder="1" applyAlignment="1">
      <alignment/>
    </xf>
    <xf numFmtId="166" fontId="43" fillId="0" borderId="4" xfId="0" applyNumberFormat="1" applyFont="1" applyBorder="1" applyAlignment="1">
      <alignment/>
    </xf>
    <xf numFmtId="165" fontId="45" fillId="0" borderId="2" xfId="0" applyNumberFormat="1" applyFont="1" applyBorder="1" applyAlignment="1">
      <alignment/>
    </xf>
    <xf numFmtId="166" fontId="45" fillId="0" borderId="12" xfId="0" applyNumberFormat="1" applyFont="1" applyBorder="1" applyAlignment="1">
      <alignment/>
    </xf>
    <xf numFmtId="166" fontId="45" fillId="0" borderId="9" xfId="0" applyNumberFormat="1" applyFont="1" applyBorder="1" applyAlignment="1">
      <alignment/>
    </xf>
    <xf numFmtId="165" fontId="16" fillId="0" borderId="2" xfId="0" applyNumberFormat="1" applyFont="1" applyBorder="1" applyAlignment="1" quotePrefix="1">
      <alignment horizontal="center"/>
    </xf>
    <xf numFmtId="165" fontId="16" fillId="0" borderId="2" xfId="0" applyNumberFormat="1" applyFont="1" applyBorder="1" applyAlignment="1" quotePrefix="1">
      <alignment/>
    </xf>
    <xf numFmtId="165" fontId="16" fillId="0" borderId="4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166" fontId="21" fillId="0" borderId="12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74" fontId="16" fillId="0" borderId="2" xfId="0" applyNumberFormat="1" applyFont="1" applyBorder="1" applyAlignment="1">
      <alignment/>
    </xf>
    <xf numFmtId="174" fontId="29" fillId="0" borderId="2" xfId="0" applyNumberFormat="1" applyFont="1" applyBorder="1" applyAlignment="1">
      <alignment/>
    </xf>
    <xf numFmtId="3" fontId="13" fillId="0" borderId="2" xfId="0" applyNumberFormat="1" applyFont="1" applyBorder="1" applyAlignment="1">
      <alignment horizontal="left"/>
    </xf>
    <xf numFmtId="3" fontId="13" fillId="0" borderId="4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165" fontId="16" fillId="0" borderId="2" xfId="0" applyNumberFormat="1" applyFont="1" applyBorder="1" applyAlignment="1" quotePrefix="1">
      <alignment horizontal="center"/>
    </xf>
    <xf numFmtId="165" fontId="16" fillId="0" borderId="2" xfId="0" applyNumberFormat="1" applyFont="1" applyBorder="1" applyAlignment="1">
      <alignment/>
    </xf>
    <xf numFmtId="175" fontId="16" fillId="0" borderId="2" xfId="0" applyNumberFormat="1" applyFont="1" applyBorder="1" applyAlignment="1">
      <alignment/>
    </xf>
    <xf numFmtId="166" fontId="16" fillId="0" borderId="2" xfId="0" applyNumberFormat="1" applyFont="1" applyBorder="1" applyAlignment="1">
      <alignment/>
    </xf>
    <xf numFmtId="165" fontId="16" fillId="0" borderId="2" xfId="0" applyNumberFormat="1" applyFont="1" applyBorder="1" applyAlignment="1" quotePrefix="1">
      <alignment/>
    </xf>
    <xf numFmtId="166" fontId="16" fillId="0" borderId="2" xfId="0" applyNumberFormat="1" applyFont="1" applyBorder="1" applyAlignment="1" quotePrefix="1">
      <alignment/>
    </xf>
    <xf numFmtId="165" fontId="16" fillId="0" borderId="4" xfId="0" applyNumberFormat="1" applyFont="1" applyBorder="1" applyAlignment="1">
      <alignment/>
    </xf>
    <xf numFmtId="166" fontId="16" fillId="0" borderId="4" xfId="0" applyNumberFormat="1" applyFont="1" applyBorder="1" applyAlignment="1">
      <alignment/>
    </xf>
    <xf numFmtId="3" fontId="13" fillId="0" borderId="13" xfId="0" applyNumberFormat="1" applyFont="1" applyBorder="1" applyAlignment="1">
      <alignment horizontal="center" vertical="center" wrapText="1"/>
    </xf>
    <xf numFmtId="179" fontId="11" fillId="0" borderId="2" xfId="0" applyNumberFormat="1" applyFont="1" applyBorder="1" applyAlignment="1">
      <alignment/>
    </xf>
    <xf numFmtId="179" fontId="11" fillId="0" borderId="4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165" fontId="7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 quotePrefix="1">
      <alignment/>
    </xf>
    <xf numFmtId="175" fontId="11" fillId="0" borderId="2" xfId="0" applyNumberFormat="1" applyFont="1" applyBorder="1" applyAlignment="1" quotePrefix="1">
      <alignment/>
    </xf>
    <xf numFmtId="175" fontId="11" fillId="0" borderId="10" xfId="0" applyNumberFormat="1" applyFont="1" applyBorder="1" applyAlignment="1">
      <alignment/>
    </xf>
    <xf numFmtId="165" fontId="16" fillId="0" borderId="2" xfId="0" applyNumberFormat="1" applyFont="1" applyBorder="1" applyAlignment="1">
      <alignment/>
    </xf>
    <xf numFmtId="165" fontId="11" fillId="0" borderId="4" xfId="0" applyNumberFormat="1" applyFont="1" applyBorder="1" applyAlignment="1">
      <alignment/>
    </xf>
    <xf numFmtId="175" fontId="16" fillId="0" borderId="2" xfId="0" applyNumberFormat="1" applyFont="1" applyBorder="1" applyAlignment="1" quotePrefix="1">
      <alignment/>
    </xf>
    <xf numFmtId="166" fontId="43" fillId="0" borderId="2" xfId="0" applyNumberFormat="1" applyFont="1" applyBorder="1" applyAlignment="1">
      <alignment/>
    </xf>
    <xf numFmtId="165" fontId="43" fillId="0" borderId="4" xfId="0" applyNumberFormat="1" applyFont="1" applyBorder="1" applyAlignment="1">
      <alignment/>
    </xf>
    <xf numFmtId="165" fontId="29" fillId="0" borderId="2" xfId="0" applyNumberFormat="1" applyFont="1" applyBorder="1" applyAlignment="1">
      <alignment/>
    </xf>
    <xf numFmtId="165" fontId="29" fillId="0" borderId="4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/>
    </xf>
    <xf numFmtId="0" fontId="13" fillId="0" borderId="0" xfId="0" applyFont="1" applyAlignment="1" quotePrefix="1">
      <alignment horizontal="right" vertical="center" textRotation="180"/>
    </xf>
    <xf numFmtId="0" fontId="13" fillId="0" borderId="0" xfId="0" applyFont="1" applyAlignment="1">
      <alignment horizontal="right" vertical="center" textRotation="180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3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8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13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0" xfId="0" applyFont="1" applyAlignment="1" quotePrefix="1">
      <alignment horizontal="center" vertical="center" textRotation="180"/>
    </xf>
    <xf numFmtId="0" fontId="4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0" fillId="0" borderId="0" xfId="0" applyFont="1" applyBorder="1" applyAlignment="1" quotePrefix="1">
      <alignment horizontal="center" vertical="center" textRotation="180"/>
    </xf>
    <xf numFmtId="0" fontId="5" fillId="0" borderId="0" xfId="0" applyFont="1" applyAlignment="1" quotePrefix="1">
      <alignment horizontal="center" vertical="center" textRotation="180"/>
    </xf>
    <xf numFmtId="3" fontId="12" fillId="0" borderId="0" xfId="0" applyNumberFormat="1" applyFont="1" applyAlignment="1">
      <alignment horizontal="left"/>
    </xf>
    <xf numFmtId="3" fontId="45" fillId="0" borderId="12" xfId="0" applyNumberFormat="1" applyFont="1" applyBorder="1" applyAlignment="1">
      <alignment horizontal="center" vertical="center"/>
    </xf>
    <xf numFmtId="3" fontId="49" fillId="0" borderId="2" xfId="0" applyNumberFormat="1" applyFont="1" applyBorder="1" applyAlignment="1">
      <alignment vertical="center"/>
    </xf>
    <xf numFmtId="3" fontId="49" fillId="0" borderId="4" xfId="0" applyNumberFormat="1" applyFont="1" applyBorder="1" applyAlignment="1">
      <alignment vertical="center"/>
    </xf>
    <xf numFmtId="1" fontId="45" fillId="0" borderId="11" xfId="0" applyNumberFormat="1" applyFont="1" applyBorder="1" applyAlignment="1">
      <alignment horizontal="center" vertical="center"/>
    </xf>
    <xf numFmtId="1" fontId="45" fillId="0" borderId="9" xfId="0" applyNumberFormat="1" applyFont="1" applyBorder="1" applyAlignment="1">
      <alignment horizontal="center" vertical="center"/>
    </xf>
    <xf numFmtId="1" fontId="49" fillId="0" borderId="3" xfId="0" applyNumberFormat="1" applyFont="1" applyBorder="1" applyAlignment="1">
      <alignment horizontal="center" vertical="center"/>
    </xf>
    <xf numFmtId="1" fontId="49" fillId="0" borderId="5" xfId="0" applyNumberFormat="1" applyFont="1" applyBorder="1" applyAlignment="1">
      <alignment horizontal="center" vertical="center"/>
    </xf>
    <xf numFmtId="1" fontId="47" fillId="0" borderId="14" xfId="0" applyNumberFormat="1" applyFont="1" applyBorder="1" applyAlignment="1">
      <alignment horizontal="center"/>
    </xf>
    <xf numFmtId="1" fontId="47" fillId="0" borderId="15" xfId="0" applyNumberFormat="1" applyFont="1" applyBorder="1" applyAlignment="1">
      <alignment horizontal="center"/>
    </xf>
    <xf numFmtId="1" fontId="47" fillId="0" borderId="7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3" fontId="49" fillId="0" borderId="5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Font="1" applyAlignment="1" quotePrefix="1">
      <alignment horizontal="center" vertical="center" textRotation="180"/>
    </xf>
    <xf numFmtId="0" fontId="45" fillId="0" borderId="14" xfId="0" applyNumberFormat="1" applyFont="1" applyBorder="1" applyAlignment="1">
      <alignment horizontal="center"/>
    </xf>
    <xf numFmtId="0" fontId="45" fillId="0" borderId="15" xfId="0" applyNumberFormat="1" applyFont="1" applyBorder="1" applyAlignment="1">
      <alignment horizontal="center"/>
    </xf>
    <xf numFmtId="0" fontId="45" fillId="0" borderId="7" xfId="0" applyNumberFormat="1" applyFont="1" applyBorder="1" applyAlignment="1">
      <alignment horizontal="center"/>
    </xf>
    <xf numFmtId="3" fontId="45" fillId="0" borderId="12" xfId="0" applyNumberFormat="1" applyFont="1" applyBorder="1" applyAlignment="1">
      <alignment horizontal="center" vertical="center" wrapText="1"/>
    </xf>
    <xf numFmtId="3" fontId="49" fillId="0" borderId="2" xfId="0" applyNumberFormat="1" applyFont="1" applyBorder="1" applyAlignment="1">
      <alignment vertical="center" wrapText="1"/>
    </xf>
    <xf numFmtId="3" fontId="49" fillId="0" borderId="4" xfId="0" applyNumberFormat="1" applyFont="1" applyBorder="1" applyAlignment="1">
      <alignment vertical="center" wrapText="1"/>
    </xf>
    <xf numFmtId="3" fontId="18" fillId="0" borderId="4" xfId="0" applyNumberFormat="1" applyFont="1" applyBorder="1" applyAlignment="1">
      <alignment horizontal="center"/>
    </xf>
    <xf numFmtId="0" fontId="0" fillId="0" borderId="0" xfId="0" applyAlignment="1">
      <alignment horizontal="center" vertical="center" textRotation="180"/>
    </xf>
    <xf numFmtId="3" fontId="8" fillId="0" borderId="1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26670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26670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26670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26670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26670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26670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714625" y="447675"/>
          <a:ext cx="0" cy="5048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714625" y="447675"/>
          <a:ext cx="0" cy="5048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762250" y="428625"/>
          <a:ext cx="0" cy="5257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762250" y="428625"/>
          <a:ext cx="0" cy="5257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762250" y="447675"/>
          <a:ext cx="0" cy="507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762250" y="447675"/>
          <a:ext cx="0" cy="507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781300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- 17 -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66825" y="124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8">
      <selection activeCell="A14" sqref="A14"/>
    </sheetView>
  </sheetViews>
  <sheetFormatPr defaultColWidth="9.140625" defaultRowHeight="12.75"/>
  <cols>
    <col min="1" max="1" width="40.00390625" style="169" customWidth="1"/>
    <col min="2" max="11" width="9.7109375" style="169" customWidth="1"/>
    <col min="12" max="12" width="6.421875" style="169" customWidth="1"/>
    <col min="13" max="14" width="8.7109375" style="169" customWidth="1"/>
    <col min="15" max="16384" width="9.140625" style="169" customWidth="1"/>
  </cols>
  <sheetData>
    <row r="1" spans="1:12" ht="21" customHeight="1">
      <c r="A1" s="96" t="s">
        <v>342</v>
      </c>
      <c r="G1" s="284"/>
      <c r="L1" s="495" t="s">
        <v>313</v>
      </c>
    </row>
    <row r="2" spans="4:12" ht="13.5" customHeight="1">
      <c r="D2" s="170"/>
      <c r="E2" s="170"/>
      <c r="F2" s="170"/>
      <c r="H2" s="170"/>
      <c r="J2" s="170" t="s">
        <v>209</v>
      </c>
      <c r="K2" s="170"/>
      <c r="L2" s="496"/>
    </row>
    <row r="3" spans="1:12" ht="18.75" customHeight="1">
      <c r="A3" s="171"/>
      <c r="B3" s="500" t="s">
        <v>327</v>
      </c>
      <c r="C3" s="500" t="s">
        <v>338</v>
      </c>
      <c r="D3" s="497" t="s">
        <v>327</v>
      </c>
      <c r="E3" s="498"/>
      <c r="F3" s="498"/>
      <c r="G3" s="499"/>
      <c r="H3" s="497" t="s">
        <v>338</v>
      </c>
      <c r="I3" s="498"/>
      <c r="J3" s="498"/>
      <c r="K3" s="499"/>
      <c r="L3" s="496"/>
    </row>
    <row r="4" spans="1:12" ht="45" customHeight="1">
      <c r="A4" s="172" t="s">
        <v>9</v>
      </c>
      <c r="B4" s="501"/>
      <c r="C4" s="501"/>
      <c r="D4" s="144" t="s">
        <v>0</v>
      </c>
      <c r="E4" s="179" t="s">
        <v>1</v>
      </c>
      <c r="F4" s="179" t="s">
        <v>2</v>
      </c>
      <c r="G4" s="126" t="s">
        <v>3</v>
      </c>
      <c r="H4" s="144" t="s">
        <v>0</v>
      </c>
      <c r="I4" s="179" t="s">
        <v>210</v>
      </c>
      <c r="J4" s="179" t="s">
        <v>2</v>
      </c>
      <c r="K4" s="126" t="s">
        <v>3</v>
      </c>
      <c r="L4" s="496"/>
    </row>
    <row r="5" spans="1:12" ht="36" customHeight="1">
      <c r="A5" s="173" t="s">
        <v>4</v>
      </c>
      <c r="B5" s="374">
        <f>B6+B7</f>
        <v>59095</v>
      </c>
      <c r="C5" s="375">
        <f>SUM(H5:K5)</f>
        <v>69099</v>
      </c>
      <c r="D5" s="375">
        <v>12070</v>
      </c>
      <c r="E5" s="374">
        <v>13803</v>
      </c>
      <c r="F5" s="374">
        <v>16897</v>
      </c>
      <c r="G5" s="376">
        <v>16325</v>
      </c>
      <c r="H5" s="376">
        <f>H6+H7</f>
        <v>14485</v>
      </c>
      <c r="I5" s="374">
        <f>I6+I7</f>
        <v>16265</v>
      </c>
      <c r="J5" s="374">
        <f>J6+J7</f>
        <v>17991</v>
      </c>
      <c r="K5" s="376">
        <f>K6+K7</f>
        <v>20358</v>
      </c>
      <c r="L5" s="496"/>
    </row>
    <row r="6" spans="1:12" ht="36" customHeight="1">
      <c r="A6" s="174" t="s">
        <v>5</v>
      </c>
      <c r="B6" s="377">
        <v>42104</v>
      </c>
      <c r="C6" s="378">
        <f>SUM(H6:K6)</f>
        <v>47737</v>
      </c>
      <c r="D6" s="378">
        <v>9312</v>
      </c>
      <c r="E6" s="377">
        <v>9090</v>
      </c>
      <c r="F6" s="377">
        <v>12131</v>
      </c>
      <c r="G6" s="379">
        <v>11571</v>
      </c>
      <c r="H6" s="380">
        <v>9688</v>
      </c>
      <c r="I6" s="380">
        <v>9872</v>
      </c>
      <c r="J6" s="381">
        <v>13768</v>
      </c>
      <c r="K6" s="380">
        <v>14409</v>
      </c>
      <c r="L6" s="496"/>
    </row>
    <row r="7" spans="1:12" ht="36" customHeight="1">
      <c r="A7" s="174" t="s">
        <v>216</v>
      </c>
      <c r="B7" s="377">
        <v>16991</v>
      </c>
      <c r="C7" s="378">
        <f>SUM(H7:K7)</f>
        <v>21362</v>
      </c>
      <c r="D7" s="378">
        <v>2758</v>
      </c>
      <c r="E7" s="377">
        <v>4713</v>
      </c>
      <c r="F7" s="377">
        <v>4766</v>
      </c>
      <c r="G7" s="379">
        <v>4754</v>
      </c>
      <c r="H7" s="380">
        <v>4797</v>
      </c>
      <c r="I7" s="380">
        <v>6393</v>
      </c>
      <c r="J7" s="381">
        <v>4223</v>
      </c>
      <c r="K7" s="380">
        <f>5699+250</f>
        <v>5949</v>
      </c>
      <c r="L7" s="496"/>
    </row>
    <row r="8" spans="1:13" ht="36" customHeight="1">
      <c r="A8" s="173" t="s">
        <v>179</v>
      </c>
      <c r="B8" s="382">
        <v>4124</v>
      </c>
      <c r="C8" s="383">
        <f>SUM(H8:K8)</f>
        <v>5072</v>
      </c>
      <c r="D8" s="384">
        <v>839</v>
      </c>
      <c r="E8" s="385">
        <v>837</v>
      </c>
      <c r="F8" s="385">
        <v>968</v>
      </c>
      <c r="G8" s="386">
        <v>1480</v>
      </c>
      <c r="H8" s="385">
        <v>1323</v>
      </c>
      <c r="I8" s="385">
        <v>1106</v>
      </c>
      <c r="J8" s="386">
        <v>1314</v>
      </c>
      <c r="K8" s="385">
        <v>1329</v>
      </c>
      <c r="L8" s="496"/>
      <c r="M8" s="284"/>
    </row>
    <row r="9" spans="1:12" s="176" customFormat="1" ht="36" customHeight="1">
      <c r="A9" s="175" t="s">
        <v>6</v>
      </c>
      <c r="B9" s="387">
        <f>B5+B8</f>
        <v>63219</v>
      </c>
      <c r="C9" s="387">
        <f>SUM(H9:K9)</f>
        <v>74171</v>
      </c>
      <c r="D9" s="387">
        <f>D5+D8</f>
        <v>12909</v>
      </c>
      <c r="E9" s="387">
        <f>E5+E8</f>
        <v>14640</v>
      </c>
      <c r="F9" s="387">
        <f>F5+F8</f>
        <v>17865</v>
      </c>
      <c r="G9" s="388">
        <v>17805</v>
      </c>
      <c r="H9" s="388">
        <f>H5+H8</f>
        <v>15808</v>
      </c>
      <c r="I9" s="387">
        <f>I5+I8</f>
        <v>17371</v>
      </c>
      <c r="J9" s="374">
        <f>J5+J8</f>
        <v>19305</v>
      </c>
      <c r="K9" s="376">
        <f>K5+K8</f>
        <v>21687</v>
      </c>
      <c r="L9" s="496"/>
    </row>
    <row r="10" spans="1:12" s="176" customFormat="1" ht="15" customHeight="1">
      <c r="A10" s="174" t="s">
        <v>181</v>
      </c>
      <c r="B10" s="389"/>
      <c r="C10" s="389"/>
      <c r="D10" s="389"/>
      <c r="E10" s="389"/>
      <c r="F10" s="390"/>
      <c r="G10" s="379"/>
      <c r="H10" s="380"/>
      <c r="I10" s="380"/>
      <c r="J10" s="381"/>
      <c r="K10" s="380"/>
      <c r="L10" s="496"/>
    </row>
    <row r="11" spans="1:12" s="176" customFormat="1" ht="25.5" customHeight="1">
      <c r="A11" s="174" t="s">
        <v>390</v>
      </c>
      <c r="B11" s="380">
        <v>28954</v>
      </c>
      <c r="C11" s="380">
        <f>SUM(H11:K11)</f>
        <v>33707</v>
      </c>
      <c r="D11" s="380">
        <v>6500</v>
      </c>
      <c r="E11" s="380">
        <v>7616</v>
      </c>
      <c r="F11" s="379">
        <v>7145</v>
      </c>
      <c r="G11" s="379">
        <v>7693</v>
      </c>
      <c r="H11" s="379">
        <v>6629</v>
      </c>
      <c r="I11" s="380">
        <v>8861</v>
      </c>
      <c r="J11" s="381">
        <v>8589</v>
      </c>
      <c r="K11" s="380">
        <v>9628</v>
      </c>
      <c r="L11" s="496"/>
    </row>
    <row r="12" spans="1:12" s="176" customFormat="1" ht="36" customHeight="1">
      <c r="A12" s="173" t="s">
        <v>252</v>
      </c>
      <c r="B12" s="387">
        <v>93282</v>
      </c>
      <c r="C12" s="387">
        <f>SUM(H12:K12)</f>
        <v>115612</v>
      </c>
      <c r="D12" s="387">
        <v>18333</v>
      </c>
      <c r="E12" s="387">
        <v>24585</v>
      </c>
      <c r="F12" s="388">
        <v>24717</v>
      </c>
      <c r="G12" s="388">
        <v>25647</v>
      </c>
      <c r="H12" s="387">
        <v>23606</v>
      </c>
      <c r="I12" s="387">
        <v>27236</v>
      </c>
      <c r="J12" s="391">
        <v>27697</v>
      </c>
      <c r="K12" s="387">
        <v>37073</v>
      </c>
      <c r="L12" s="496"/>
    </row>
    <row r="13" spans="1:12" s="176" customFormat="1" ht="15.75" customHeight="1">
      <c r="A13" s="174" t="s">
        <v>181</v>
      </c>
      <c r="B13" s="387"/>
      <c r="C13" s="387"/>
      <c r="D13" s="387"/>
      <c r="E13" s="387"/>
      <c r="F13" s="388"/>
      <c r="G13" s="392"/>
      <c r="H13" s="393"/>
      <c r="I13" s="393"/>
      <c r="J13" s="394"/>
      <c r="K13" s="393"/>
      <c r="L13" s="496"/>
    </row>
    <row r="14" spans="1:12" s="176" customFormat="1" ht="26.25" customHeight="1">
      <c r="A14" s="174" t="s">
        <v>390</v>
      </c>
      <c r="B14" s="395">
        <v>15518</v>
      </c>
      <c r="C14" s="395">
        <f>SUM(H14:K14)</f>
        <v>19044</v>
      </c>
      <c r="D14" s="395">
        <v>3442</v>
      </c>
      <c r="E14" s="395">
        <v>4485</v>
      </c>
      <c r="F14" s="396">
        <v>3993</v>
      </c>
      <c r="G14" s="379">
        <v>3598</v>
      </c>
      <c r="H14" s="380">
        <v>4075</v>
      </c>
      <c r="I14" s="395">
        <v>4915</v>
      </c>
      <c r="J14" s="381">
        <v>4879</v>
      </c>
      <c r="K14" s="395">
        <v>5175</v>
      </c>
      <c r="L14" s="496"/>
    </row>
    <row r="15" spans="1:12" s="176" customFormat="1" ht="36" customHeight="1">
      <c r="A15" s="177" t="s">
        <v>7</v>
      </c>
      <c r="B15" s="385">
        <f>B9+B12</f>
        <v>156501</v>
      </c>
      <c r="C15" s="385">
        <f>SUM(H15:K15)</f>
        <v>189783</v>
      </c>
      <c r="D15" s="385">
        <f>D9+D12</f>
        <v>31242</v>
      </c>
      <c r="E15" s="385">
        <f>E9+E12</f>
        <v>39225</v>
      </c>
      <c r="F15" s="385">
        <f>F9+F12</f>
        <v>42582</v>
      </c>
      <c r="G15" s="397">
        <v>43452</v>
      </c>
      <c r="H15" s="397">
        <f>H9+H12</f>
        <v>39414</v>
      </c>
      <c r="I15" s="397">
        <f>I9+I12</f>
        <v>44607</v>
      </c>
      <c r="J15" s="397">
        <f>J9+J12</f>
        <v>47002</v>
      </c>
      <c r="K15" s="397">
        <f>K9+K12</f>
        <v>58760</v>
      </c>
      <c r="L15" s="496"/>
    </row>
    <row r="16" spans="1:12" s="176" customFormat="1" ht="36" customHeight="1">
      <c r="A16" s="178" t="s">
        <v>8</v>
      </c>
      <c r="B16" s="385">
        <f>B9-B12</f>
        <v>-30063</v>
      </c>
      <c r="C16" s="385">
        <f>SUM(H16:K16)</f>
        <v>-41441</v>
      </c>
      <c r="D16" s="385">
        <f>D9-D12</f>
        <v>-5424</v>
      </c>
      <c r="E16" s="385">
        <f>E9-E12</f>
        <v>-9945</v>
      </c>
      <c r="F16" s="385">
        <f>F9-F12</f>
        <v>-6852</v>
      </c>
      <c r="G16" s="397">
        <v>-7842</v>
      </c>
      <c r="H16" s="397">
        <f>H9-H12</f>
        <v>-7798</v>
      </c>
      <c r="I16" s="397">
        <f>I9-I12</f>
        <v>-9865</v>
      </c>
      <c r="J16" s="397">
        <f>J9-J12</f>
        <v>-8392</v>
      </c>
      <c r="K16" s="397">
        <f>K9-K12</f>
        <v>-15386</v>
      </c>
      <c r="L16" s="496"/>
    </row>
    <row r="17" spans="1:2" ht="15.75">
      <c r="A17" s="422" t="s">
        <v>368</v>
      </c>
      <c r="B17" s="422" t="s">
        <v>369</v>
      </c>
    </row>
  </sheetData>
  <mergeCells count="5">
    <mergeCell ref="L1:L16"/>
    <mergeCell ref="D3:G3"/>
    <mergeCell ref="B3:B4"/>
    <mergeCell ref="H3:K3"/>
    <mergeCell ref="C3:C4"/>
  </mergeCells>
  <printOptions/>
  <pageMargins left="0.44" right="0.19" top="0.56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C1">
      <selection activeCell="G20" sqref="G20"/>
    </sheetView>
  </sheetViews>
  <sheetFormatPr defaultColWidth="9.140625" defaultRowHeight="12.75"/>
  <cols>
    <col min="1" max="1" width="3.28125" style="3" customWidth="1"/>
    <col min="2" max="2" width="32.8515625" style="3" customWidth="1"/>
    <col min="3" max="12" width="9.7109375" style="3" customWidth="1"/>
    <col min="13" max="13" width="3.00390625" style="3" customWidth="1"/>
    <col min="14" max="14" width="17.7109375" style="3" customWidth="1"/>
    <col min="15" max="16384" width="9.140625" style="3" customWidth="1"/>
  </cols>
  <sheetData>
    <row r="1" spans="1:13" s="88" customFormat="1" ht="18" customHeight="1">
      <c r="A1" s="34" t="s">
        <v>353</v>
      </c>
      <c r="M1" s="502" t="s">
        <v>312</v>
      </c>
    </row>
    <row r="2" spans="1:13" ht="12.75" customHeight="1">
      <c r="A2" s="12"/>
      <c r="E2" s="61"/>
      <c r="F2" s="61"/>
      <c r="G2" s="61"/>
      <c r="I2" s="61"/>
      <c r="J2" s="61"/>
      <c r="K2" s="61" t="s">
        <v>180</v>
      </c>
      <c r="L2" s="61"/>
      <c r="M2" s="502"/>
    </row>
    <row r="3" spans="1:13" ht="14.25" customHeight="1">
      <c r="A3" s="515" t="s">
        <v>10</v>
      </c>
      <c r="B3" s="516"/>
      <c r="C3" s="492" t="s">
        <v>328</v>
      </c>
      <c r="D3" s="492" t="s">
        <v>300</v>
      </c>
      <c r="E3" s="519" t="s">
        <v>328</v>
      </c>
      <c r="F3" s="520"/>
      <c r="G3" s="520"/>
      <c r="H3" s="521"/>
      <c r="I3" s="519" t="s">
        <v>300</v>
      </c>
      <c r="J3" s="520"/>
      <c r="K3" s="520"/>
      <c r="L3" s="521"/>
      <c r="M3" s="502"/>
    </row>
    <row r="4" spans="1:13" ht="11.25" customHeight="1">
      <c r="A4" s="523"/>
      <c r="B4" s="524"/>
      <c r="C4" s="525"/>
      <c r="D4" s="525"/>
      <c r="E4" s="41" t="s">
        <v>208</v>
      </c>
      <c r="F4" s="41" t="s">
        <v>210</v>
      </c>
      <c r="G4" s="41" t="s">
        <v>213</v>
      </c>
      <c r="H4" s="41" t="s">
        <v>257</v>
      </c>
      <c r="I4" s="41" t="s">
        <v>208</v>
      </c>
      <c r="J4" s="41" t="s">
        <v>210</v>
      </c>
      <c r="K4" s="41" t="s">
        <v>213</v>
      </c>
      <c r="L4" s="41" t="s">
        <v>257</v>
      </c>
      <c r="M4" s="502"/>
    </row>
    <row r="5" spans="1:14" ht="11.25" customHeight="1">
      <c r="A5" s="22" t="s">
        <v>264</v>
      </c>
      <c r="B5" s="143" t="s">
        <v>271</v>
      </c>
      <c r="C5" s="233">
        <f>C6+C19+C28+C40+C44</f>
        <v>42104</v>
      </c>
      <c r="D5" s="233">
        <f>D6+D19+D28+D40+D44</f>
        <v>47737</v>
      </c>
      <c r="E5" s="234">
        <f>E6+E19+E28+E40+E44</f>
        <v>9312</v>
      </c>
      <c r="F5" s="234">
        <f>F6+F19+F28+F40+F44</f>
        <v>9090</v>
      </c>
      <c r="G5" s="234">
        <f>G6+G19+G28+G40+G44</f>
        <v>12131</v>
      </c>
      <c r="H5" s="234">
        <v>11571</v>
      </c>
      <c r="I5" s="234">
        <f>I6+I19+I28+I40+I44</f>
        <v>9688</v>
      </c>
      <c r="J5" s="234">
        <f>J6+J19+J28+J40+J44</f>
        <v>9872</v>
      </c>
      <c r="K5" s="234">
        <f>K6+K19+K28+K40+K44</f>
        <v>13768</v>
      </c>
      <c r="L5" s="234">
        <f>L6+L19+L28+L40+L44</f>
        <v>14409</v>
      </c>
      <c r="M5" s="502"/>
      <c r="N5" s="30"/>
    </row>
    <row r="6" spans="1:13" ht="10.5" customHeight="1">
      <c r="A6" s="22" t="s">
        <v>219</v>
      </c>
      <c r="B6" s="29"/>
      <c r="C6" s="294">
        <v>32450</v>
      </c>
      <c r="D6" s="294">
        <f>SUM(I6:L6)</f>
        <v>37717</v>
      </c>
      <c r="E6" s="294">
        <v>7070</v>
      </c>
      <c r="F6" s="294">
        <v>6618</v>
      </c>
      <c r="G6" s="298">
        <v>9611</v>
      </c>
      <c r="H6" s="312">
        <v>9151</v>
      </c>
      <c r="I6" s="312">
        <v>7591</v>
      </c>
      <c r="J6" s="312">
        <v>7432</v>
      </c>
      <c r="K6" s="312">
        <v>10999</v>
      </c>
      <c r="L6" s="312">
        <v>11695</v>
      </c>
      <c r="M6" s="502"/>
    </row>
    <row r="7" spans="1:13" ht="10.5" customHeight="1">
      <c r="A7" s="22"/>
      <c r="B7" s="29" t="s">
        <v>43</v>
      </c>
      <c r="C7" s="295">
        <v>184</v>
      </c>
      <c r="D7" s="295">
        <f aca="true" t="shared" si="0" ref="D7:D47">SUM(I7:L7)</f>
        <v>136</v>
      </c>
      <c r="E7" s="295">
        <v>38</v>
      </c>
      <c r="F7" s="295">
        <v>52</v>
      </c>
      <c r="G7" s="299">
        <v>47</v>
      </c>
      <c r="H7" s="98">
        <v>47</v>
      </c>
      <c r="I7" s="98">
        <v>35</v>
      </c>
      <c r="J7" s="98">
        <v>39</v>
      </c>
      <c r="K7" s="98">
        <v>39</v>
      </c>
      <c r="L7" s="98">
        <v>23</v>
      </c>
      <c r="M7" s="502"/>
    </row>
    <row r="8" spans="1:13" ht="10.5" customHeight="1">
      <c r="A8" s="10"/>
      <c r="B8" s="29" t="s">
        <v>11</v>
      </c>
      <c r="C8" s="295">
        <v>1362</v>
      </c>
      <c r="D8" s="295">
        <f t="shared" si="0"/>
        <v>1578</v>
      </c>
      <c r="E8" s="295">
        <v>309</v>
      </c>
      <c r="F8" s="295">
        <v>370</v>
      </c>
      <c r="G8" s="299">
        <v>347</v>
      </c>
      <c r="H8" s="98">
        <v>336</v>
      </c>
      <c r="I8" s="98">
        <v>290</v>
      </c>
      <c r="J8" s="98">
        <v>413</v>
      </c>
      <c r="K8" s="98">
        <v>427</v>
      </c>
      <c r="L8" s="98">
        <v>448</v>
      </c>
      <c r="M8" s="502"/>
    </row>
    <row r="9" spans="1:13" ht="10.5" customHeight="1">
      <c r="A9" s="10"/>
      <c r="B9" s="29" t="s">
        <v>12</v>
      </c>
      <c r="C9" s="295">
        <v>6414</v>
      </c>
      <c r="D9" s="295">
        <f t="shared" si="0"/>
        <v>6940</v>
      </c>
      <c r="E9" s="295">
        <v>1435</v>
      </c>
      <c r="F9" s="295">
        <v>1864</v>
      </c>
      <c r="G9" s="299">
        <v>1378</v>
      </c>
      <c r="H9" s="98">
        <v>1737</v>
      </c>
      <c r="I9" s="98">
        <v>1333</v>
      </c>
      <c r="J9" s="98">
        <v>1883</v>
      </c>
      <c r="K9" s="98">
        <v>1640</v>
      </c>
      <c r="L9" s="98">
        <v>2084</v>
      </c>
      <c r="M9" s="502"/>
    </row>
    <row r="10" spans="1:13" ht="10.5" customHeight="1">
      <c r="A10" s="10"/>
      <c r="B10" s="29" t="s">
        <v>13</v>
      </c>
      <c r="C10" s="295">
        <v>827</v>
      </c>
      <c r="D10" s="295">
        <f t="shared" si="0"/>
        <v>1074</v>
      </c>
      <c r="E10" s="295">
        <v>225</v>
      </c>
      <c r="F10" s="295">
        <v>216</v>
      </c>
      <c r="G10" s="299">
        <v>174</v>
      </c>
      <c r="H10" s="98">
        <v>212</v>
      </c>
      <c r="I10" s="98">
        <v>180</v>
      </c>
      <c r="J10" s="98">
        <v>255</v>
      </c>
      <c r="K10" s="98">
        <v>268</v>
      </c>
      <c r="L10" s="98">
        <v>371</v>
      </c>
      <c r="M10" s="502"/>
    </row>
    <row r="11" spans="1:13" ht="10.5" customHeight="1">
      <c r="A11" s="10"/>
      <c r="B11" s="29" t="s">
        <v>14</v>
      </c>
      <c r="C11" s="295">
        <v>1348</v>
      </c>
      <c r="D11" s="295">
        <f t="shared" si="0"/>
        <v>1949</v>
      </c>
      <c r="E11" s="295">
        <v>326</v>
      </c>
      <c r="F11" s="295">
        <v>292</v>
      </c>
      <c r="G11" s="299">
        <v>318</v>
      </c>
      <c r="H11" s="98">
        <v>412</v>
      </c>
      <c r="I11" s="98">
        <v>407</v>
      </c>
      <c r="J11" s="98">
        <v>529</v>
      </c>
      <c r="K11" s="98">
        <v>407</v>
      </c>
      <c r="L11" s="98">
        <v>606</v>
      </c>
      <c r="M11" s="502"/>
    </row>
    <row r="12" spans="1:13" ht="10.5" customHeight="1">
      <c r="A12" s="10"/>
      <c r="B12" s="29" t="s">
        <v>15</v>
      </c>
      <c r="C12" s="295">
        <v>670</v>
      </c>
      <c r="D12" s="295">
        <f t="shared" si="0"/>
        <v>854</v>
      </c>
      <c r="E12" s="295">
        <v>168</v>
      </c>
      <c r="F12" s="295">
        <v>147</v>
      </c>
      <c r="G12" s="299">
        <v>167</v>
      </c>
      <c r="H12" s="98">
        <v>188</v>
      </c>
      <c r="I12" s="98">
        <v>177</v>
      </c>
      <c r="J12" s="98">
        <v>163</v>
      </c>
      <c r="K12" s="98">
        <v>167</v>
      </c>
      <c r="L12" s="98">
        <v>347</v>
      </c>
      <c r="M12" s="502"/>
    </row>
    <row r="13" spans="1:13" ht="10.5" customHeight="1">
      <c r="A13" s="10"/>
      <c r="B13" s="29" t="s">
        <v>16</v>
      </c>
      <c r="C13" s="295">
        <v>541</v>
      </c>
      <c r="D13" s="295">
        <f t="shared" si="0"/>
        <v>142</v>
      </c>
      <c r="E13" s="295">
        <v>63</v>
      </c>
      <c r="F13" s="307">
        <v>23</v>
      </c>
      <c r="G13" s="299">
        <v>421</v>
      </c>
      <c r="H13" s="98">
        <v>34</v>
      </c>
      <c r="I13" s="98">
        <v>26</v>
      </c>
      <c r="J13" s="98">
        <v>36</v>
      </c>
      <c r="K13" s="98">
        <v>31</v>
      </c>
      <c r="L13" s="98">
        <v>49</v>
      </c>
      <c r="M13" s="502"/>
    </row>
    <row r="14" spans="1:13" ht="10.5" customHeight="1">
      <c r="A14" s="10"/>
      <c r="B14" s="29" t="s">
        <v>19</v>
      </c>
      <c r="C14" s="295">
        <v>971</v>
      </c>
      <c r="D14" s="295">
        <f t="shared" si="0"/>
        <v>1817</v>
      </c>
      <c r="E14" s="295">
        <v>109</v>
      </c>
      <c r="F14" s="295">
        <v>146</v>
      </c>
      <c r="G14" s="299">
        <v>233</v>
      </c>
      <c r="H14" s="98">
        <v>483</v>
      </c>
      <c r="I14" s="98">
        <v>325</v>
      </c>
      <c r="J14" s="98">
        <v>475</v>
      </c>
      <c r="K14" s="98">
        <v>483</v>
      </c>
      <c r="L14" s="98">
        <v>534</v>
      </c>
      <c r="M14" s="502"/>
    </row>
    <row r="15" spans="1:13" ht="10.5" customHeight="1">
      <c r="A15" s="10"/>
      <c r="B15" s="29" t="s">
        <v>27</v>
      </c>
      <c r="C15" s="295">
        <v>25</v>
      </c>
      <c r="D15" s="295">
        <f t="shared" si="0"/>
        <v>14</v>
      </c>
      <c r="E15" s="295">
        <v>4</v>
      </c>
      <c r="F15" s="295">
        <v>6</v>
      </c>
      <c r="G15" s="299">
        <v>8</v>
      </c>
      <c r="H15" s="98">
        <v>7</v>
      </c>
      <c r="I15" s="98">
        <v>5</v>
      </c>
      <c r="J15" s="98">
        <v>3</v>
      </c>
      <c r="K15" s="98">
        <v>2</v>
      </c>
      <c r="L15" s="98">
        <v>4</v>
      </c>
      <c r="M15" s="502"/>
    </row>
    <row r="16" spans="1:13" ht="10.5" customHeight="1">
      <c r="A16" s="10"/>
      <c r="B16" s="29" t="s">
        <v>32</v>
      </c>
      <c r="C16" s="295">
        <v>610</v>
      </c>
      <c r="D16" s="295">
        <f t="shared" si="0"/>
        <v>606</v>
      </c>
      <c r="E16" s="295">
        <v>158</v>
      </c>
      <c r="F16" s="295">
        <v>170</v>
      </c>
      <c r="G16" s="299">
        <v>134</v>
      </c>
      <c r="H16" s="98">
        <v>148</v>
      </c>
      <c r="I16" s="98">
        <v>163</v>
      </c>
      <c r="J16" s="98">
        <v>175</v>
      </c>
      <c r="K16" s="98">
        <v>136</v>
      </c>
      <c r="L16" s="98">
        <v>132</v>
      </c>
      <c r="M16" s="502"/>
    </row>
    <row r="17" spans="1:13" ht="10.5" customHeight="1">
      <c r="A17" s="10"/>
      <c r="B17" s="29" t="s">
        <v>18</v>
      </c>
      <c r="C17" s="295">
        <v>18802</v>
      </c>
      <c r="D17" s="295">
        <f t="shared" si="0"/>
        <v>21918</v>
      </c>
      <c r="E17" s="295">
        <v>4076</v>
      </c>
      <c r="F17" s="295">
        <v>3170</v>
      </c>
      <c r="G17" s="299">
        <v>6189</v>
      </c>
      <c r="H17" s="98">
        <v>5367</v>
      </c>
      <c r="I17" s="98">
        <v>4496</v>
      </c>
      <c r="J17" s="98">
        <v>3250</v>
      </c>
      <c r="K17" s="98">
        <v>7261</v>
      </c>
      <c r="L17" s="98">
        <v>6911</v>
      </c>
      <c r="M17" s="502"/>
    </row>
    <row r="18" spans="1:13" ht="10.5" customHeight="1">
      <c r="A18" s="10"/>
      <c r="B18" s="27" t="s">
        <v>20</v>
      </c>
      <c r="C18" s="31">
        <f>C6-SUM(C7:C17)</f>
        <v>696</v>
      </c>
      <c r="D18" s="31">
        <f t="shared" si="0"/>
        <v>689</v>
      </c>
      <c r="E18" s="55">
        <f>E6-SUM(E7:E17)</f>
        <v>159</v>
      </c>
      <c r="F18" s="55">
        <f>F6-SUM(F7:F17)</f>
        <v>162</v>
      </c>
      <c r="G18" s="308">
        <f>G6-SUM(G7:G17)</f>
        <v>195</v>
      </c>
      <c r="H18" s="43">
        <v>180</v>
      </c>
      <c r="I18" s="43">
        <f>I6-SUM(I7:I17)</f>
        <v>154</v>
      </c>
      <c r="J18" s="43">
        <f>J6-SUM(J7:J17)</f>
        <v>211</v>
      </c>
      <c r="K18" s="43">
        <f>K6-SUM(K7:K17)</f>
        <v>138</v>
      </c>
      <c r="L18" s="43">
        <f>L6-SUM(L7:L17)</f>
        <v>186</v>
      </c>
      <c r="M18" s="502"/>
    </row>
    <row r="19" spans="1:13" ht="10.5" customHeight="1">
      <c r="A19" s="22" t="s">
        <v>220</v>
      </c>
      <c r="B19" s="27"/>
      <c r="C19" s="294">
        <v>564</v>
      </c>
      <c r="D19" s="294">
        <f t="shared" si="0"/>
        <v>660</v>
      </c>
      <c r="E19" s="294">
        <v>128</v>
      </c>
      <c r="F19" s="294">
        <v>149</v>
      </c>
      <c r="G19" s="298">
        <v>131</v>
      </c>
      <c r="H19" s="312">
        <v>156</v>
      </c>
      <c r="I19" s="312">
        <v>147</v>
      </c>
      <c r="J19" s="312">
        <v>150</v>
      </c>
      <c r="K19" s="312">
        <v>162</v>
      </c>
      <c r="L19" s="312">
        <v>201</v>
      </c>
      <c r="M19" s="502"/>
    </row>
    <row r="20" spans="1:13" ht="11.25" customHeight="1">
      <c r="A20" s="22"/>
      <c r="B20" s="27" t="s">
        <v>265</v>
      </c>
      <c r="C20" s="295">
        <v>13</v>
      </c>
      <c r="D20" s="295">
        <f t="shared" si="0"/>
        <v>58</v>
      </c>
      <c r="E20" s="473">
        <v>0</v>
      </c>
      <c r="F20" s="295">
        <v>3</v>
      </c>
      <c r="G20" s="473">
        <v>0</v>
      </c>
      <c r="H20" s="98">
        <v>10</v>
      </c>
      <c r="I20" s="98">
        <v>11</v>
      </c>
      <c r="J20" s="98">
        <v>14</v>
      </c>
      <c r="K20" s="98">
        <v>14</v>
      </c>
      <c r="L20" s="98">
        <v>19</v>
      </c>
      <c r="M20" s="502"/>
    </row>
    <row r="21" spans="1:13" ht="15" customHeight="1">
      <c r="A21" s="10"/>
      <c r="B21" s="27" t="s">
        <v>266</v>
      </c>
      <c r="C21" s="295">
        <v>76</v>
      </c>
      <c r="D21" s="295">
        <f t="shared" si="0"/>
        <v>127</v>
      </c>
      <c r="E21" s="295">
        <v>15</v>
      </c>
      <c r="F21" s="295">
        <v>17</v>
      </c>
      <c r="G21" s="299">
        <v>22</v>
      </c>
      <c r="H21" s="98">
        <v>22</v>
      </c>
      <c r="I21" s="98">
        <v>18</v>
      </c>
      <c r="J21" s="98">
        <v>21</v>
      </c>
      <c r="K21" s="98">
        <v>35</v>
      </c>
      <c r="L21" s="98">
        <v>53</v>
      </c>
      <c r="M21" s="502"/>
    </row>
    <row r="22" spans="1:13" ht="10.5" customHeight="1">
      <c r="A22" s="10"/>
      <c r="B22" s="27" t="s">
        <v>23</v>
      </c>
      <c r="C22" s="295">
        <v>114</v>
      </c>
      <c r="D22" s="295">
        <f t="shared" si="0"/>
        <v>133</v>
      </c>
      <c r="E22" s="295">
        <v>20</v>
      </c>
      <c r="F22" s="295">
        <v>37</v>
      </c>
      <c r="G22" s="299">
        <v>26</v>
      </c>
      <c r="H22" s="98">
        <v>31</v>
      </c>
      <c r="I22" s="98">
        <v>30</v>
      </c>
      <c r="J22" s="98">
        <v>33</v>
      </c>
      <c r="K22" s="98">
        <v>36</v>
      </c>
      <c r="L22" s="98">
        <v>34</v>
      </c>
      <c r="M22" s="502"/>
    </row>
    <row r="23" spans="1:13" ht="10.5" customHeight="1">
      <c r="A23" s="10"/>
      <c r="B23" s="27" t="s">
        <v>31</v>
      </c>
      <c r="C23" s="295">
        <v>95</v>
      </c>
      <c r="D23" s="295">
        <f t="shared" si="0"/>
        <v>53</v>
      </c>
      <c r="E23" s="295">
        <v>31</v>
      </c>
      <c r="F23" s="295">
        <v>30</v>
      </c>
      <c r="G23" s="299">
        <v>14</v>
      </c>
      <c r="H23" s="98">
        <v>20</v>
      </c>
      <c r="I23" s="98">
        <v>21</v>
      </c>
      <c r="J23" s="98">
        <v>9</v>
      </c>
      <c r="K23" s="98">
        <v>9</v>
      </c>
      <c r="L23" s="98">
        <v>14</v>
      </c>
      <c r="M23" s="502"/>
    </row>
    <row r="24" spans="1:13" ht="10.5" customHeight="1">
      <c r="A24" s="10"/>
      <c r="B24" s="27" t="s">
        <v>26</v>
      </c>
      <c r="C24" s="295">
        <v>41</v>
      </c>
      <c r="D24" s="295">
        <f t="shared" si="0"/>
        <v>39</v>
      </c>
      <c r="E24" s="295">
        <v>9</v>
      </c>
      <c r="F24" s="295">
        <v>10</v>
      </c>
      <c r="G24" s="299">
        <v>11</v>
      </c>
      <c r="H24" s="98">
        <v>11</v>
      </c>
      <c r="I24" s="98">
        <v>14</v>
      </c>
      <c r="J24" s="98">
        <v>12</v>
      </c>
      <c r="K24" s="98">
        <v>5</v>
      </c>
      <c r="L24" s="98">
        <v>8</v>
      </c>
      <c r="M24" s="502"/>
    </row>
    <row r="25" spans="1:13" ht="10.5" customHeight="1">
      <c r="A25" s="10"/>
      <c r="B25" s="27" t="s">
        <v>33</v>
      </c>
      <c r="C25" s="295">
        <v>19</v>
      </c>
      <c r="D25" s="295">
        <f t="shared" si="0"/>
        <v>60</v>
      </c>
      <c r="E25" s="295">
        <v>6</v>
      </c>
      <c r="F25" s="295">
        <v>1</v>
      </c>
      <c r="G25" s="300">
        <v>5</v>
      </c>
      <c r="H25" s="98">
        <v>7</v>
      </c>
      <c r="I25" s="98">
        <v>16</v>
      </c>
      <c r="J25" s="98">
        <v>9</v>
      </c>
      <c r="K25" s="98">
        <v>15</v>
      </c>
      <c r="L25" s="98">
        <v>20</v>
      </c>
      <c r="M25" s="502"/>
    </row>
    <row r="26" spans="1:13" ht="10.5" customHeight="1">
      <c r="A26" s="10"/>
      <c r="B26" s="27" t="s">
        <v>134</v>
      </c>
      <c r="C26" s="295">
        <v>18</v>
      </c>
      <c r="D26" s="295">
        <f t="shared" si="0"/>
        <v>33</v>
      </c>
      <c r="E26" s="295">
        <v>4</v>
      </c>
      <c r="F26" s="295">
        <v>4</v>
      </c>
      <c r="G26" s="299">
        <v>3</v>
      </c>
      <c r="H26" s="98">
        <v>7</v>
      </c>
      <c r="I26" s="98">
        <v>7</v>
      </c>
      <c r="J26" s="98">
        <v>11</v>
      </c>
      <c r="K26" s="98">
        <v>6</v>
      </c>
      <c r="L26" s="98">
        <v>9</v>
      </c>
      <c r="M26" s="502"/>
    </row>
    <row r="27" spans="1:13" ht="10.5" customHeight="1">
      <c r="A27" s="10"/>
      <c r="B27" s="27" t="s">
        <v>20</v>
      </c>
      <c r="C27" s="31">
        <f>C19-SUM(C20:C26)</f>
        <v>188</v>
      </c>
      <c r="D27" s="31">
        <f t="shared" si="0"/>
        <v>157</v>
      </c>
      <c r="E27" s="55">
        <f>E19-SUM(E20:E26)</f>
        <v>43</v>
      </c>
      <c r="F27" s="55">
        <f>F19-SUM(F20:F26)</f>
        <v>47</v>
      </c>
      <c r="G27" s="31">
        <f>G19-SUM(G20:G26)</f>
        <v>50</v>
      </c>
      <c r="H27" s="98">
        <v>48</v>
      </c>
      <c r="I27" s="98">
        <f>I19-SUM(I20:I26)</f>
        <v>30</v>
      </c>
      <c r="J27" s="98">
        <f>J19-SUM(J20:J26)</f>
        <v>41</v>
      </c>
      <c r="K27" s="98">
        <f>K19-SUM(K20:K26)</f>
        <v>42</v>
      </c>
      <c r="L27" s="98">
        <f>L19-SUM(L20:L26)</f>
        <v>44</v>
      </c>
      <c r="M27" s="502"/>
    </row>
    <row r="28" spans="1:13" ht="11.25" customHeight="1">
      <c r="A28" s="22" t="s">
        <v>221</v>
      </c>
      <c r="B28" s="27"/>
      <c r="C28" s="294">
        <v>3261</v>
      </c>
      <c r="D28" s="294">
        <f t="shared" si="0"/>
        <v>4119</v>
      </c>
      <c r="E28" s="294">
        <v>724</v>
      </c>
      <c r="F28" s="294">
        <v>803</v>
      </c>
      <c r="G28" s="298">
        <v>780</v>
      </c>
      <c r="H28" s="312">
        <v>954</v>
      </c>
      <c r="I28" s="312">
        <v>879</v>
      </c>
      <c r="J28" s="312">
        <v>933</v>
      </c>
      <c r="K28" s="312">
        <v>1105</v>
      </c>
      <c r="L28" s="312">
        <v>1202</v>
      </c>
      <c r="M28" s="502"/>
    </row>
    <row r="29" spans="1:13" ht="10.5" customHeight="1">
      <c r="A29" s="10"/>
      <c r="B29" s="27" t="s">
        <v>144</v>
      </c>
      <c r="C29" s="295">
        <v>41</v>
      </c>
      <c r="D29" s="295">
        <f t="shared" si="0"/>
        <v>32</v>
      </c>
      <c r="E29" s="295">
        <v>9</v>
      </c>
      <c r="F29" s="295">
        <v>8</v>
      </c>
      <c r="G29" s="299">
        <v>9</v>
      </c>
      <c r="H29" s="98">
        <v>15</v>
      </c>
      <c r="I29" s="98">
        <v>7</v>
      </c>
      <c r="J29" s="98">
        <v>8</v>
      </c>
      <c r="K29" s="98">
        <v>8</v>
      </c>
      <c r="L29" s="98">
        <v>9</v>
      </c>
      <c r="M29" s="502"/>
    </row>
    <row r="30" spans="1:13" ht="10.5" customHeight="1">
      <c r="A30" s="10"/>
      <c r="B30" s="27" t="s">
        <v>301</v>
      </c>
      <c r="C30" s="295">
        <v>89</v>
      </c>
      <c r="D30" s="295">
        <f t="shared" si="0"/>
        <v>94</v>
      </c>
      <c r="E30" s="295">
        <v>16</v>
      </c>
      <c r="F30" s="295">
        <v>18</v>
      </c>
      <c r="G30" s="299">
        <v>32</v>
      </c>
      <c r="H30" s="98">
        <v>23</v>
      </c>
      <c r="I30" s="98">
        <v>8</v>
      </c>
      <c r="J30" s="98">
        <v>20</v>
      </c>
      <c r="K30" s="98">
        <v>44</v>
      </c>
      <c r="L30" s="98">
        <v>22</v>
      </c>
      <c r="M30" s="502"/>
    </row>
    <row r="31" spans="1:14" ht="10.5" customHeight="1">
      <c r="A31" s="10"/>
      <c r="B31" s="27" t="s">
        <v>24</v>
      </c>
      <c r="C31" s="295">
        <v>176</v>
      </c>
      <c r="D31" s="295">
        <f t="shared" si="0"/>
        <v>130</v>
      </c>
      <c r="E31" s="295">
        <v>56</v>
      </c>
      <c r="F31" s="295">
        <v>26</v>
      </c>
      <c r="G31" s="299">
        <v>31</v>
      </c>
      <c r="H31" s="98">
        <v>63</v>
      </c>
      <c r="I31" s="98">
        <v>43</v>
      </c>
      <c r="J31" s="98">
        <v>16</v>
      </c>
      <c r="K31" s="98">
        <v>28</v>
      </c>
      <c r="L31" s="98">
        <v>43</v>
      </c>
      <c r="M31" s="502"/>
      <c r="N31" s="30"/>
    </row>
    <row r="32" spans="1:13" ht="10.5" customHeight="1">
      <c r="A32" s="10"/>
      <c r="B32" s="27" t="s">
        <v>305</v>
      </c>
      <c r="C32" s="295">
        <v>1194</v>
      </c>
      <c r="D32" s="295">
        <f t="shared" si="0"/>
        <v>1404</v>
      </c>
      <c r="E32" s="295">
        <v>282</v>
      </c>
      <c r="F32" s="295">
        <v>322</v>
      </c>
      <c r="G32" s="299">
        <v>257</v>
      </c>
      <c r="H32" s="98">
        <v>333</v>
      </c>
      <c r="I32" s="98">
        <v>273</v>
      </c>
      <c r="J32" s="98">
        <v>326</v>
      </c>
      <c r="K32" s="98">
        <v>334</v>
      </c>
      <c r="L32" s="98">
        <v>471</v>
      </c>
      <c r="M32" s="502"/>
    </row>
    <row r="33" spans="1:13" ht="10.5" customHeight="1">
      <c r="A33" s="10"/>
      <c r="B33" s="27" t="s">
        <v>147</v>
      </c>
      <c r="C33" s="295">
        <v>23</v>
      </c>
      <c r="D33" s="295">
        <f t="shared" si="0"/>
        <v>4</v>
      </c>
      <c r="E33" s="295">
        <v>5</v>
      </c>
      <c r="F33" s="295">
        <v>14</v>
      </c>
      <c r="G33" s="295">
        <v>3</v>
      </c>
      <c r="H33" s="98">
        <v>1</v>
      </c>
      <c r="I33" s="98">
        <v>1</v>
      </c>
      <c r="J33" s="98">
        <v>1</v>
      </c>
      <c r="K33" s="98">
        <v>1</v>
      </c>
      <c r="L33" s="98">
        <v>1</v>
      </c>
      <c r="M33" s="502"/>
    </row>
    <row r="34" spans="1:13" ht="10.5" customHeight="1">
      <c r="A34" s="10"/>
      <c r="B34" s="27" t="s">
        <v>17</v>
      </c>
      <c r="C34" s="295">
        <v>759</v>
      </c>
      <c r="D34" s="295">
        <f t="shared" si="0"/>
        <v>785</v>
      </c>
      <c r="E34" s="295">
        <v>159</v>
      </c>
      <c r="F34" s="295">
        <v>189</v>
      </c>
      <c r="G34" s="299">
        <v>206</v>
      </c>
      <c r="H34" s="98">
        <v>205</v>
      </c>
      <c r="I34" s="98">
        <v>153</v>
      </c>
      <c r="J34" s="98">
        <v>196</v>
      </c>
      <c r="K34" s="98">
        <v>196</v>
      </c>
      <c r="L34" s="98">
        <v>240</v>
      </c>
      <c r="M34" s="502"/>
    </row>
    <row r="35" spans="1:13" ht="10.5" customHeight="1">
      <c r="A35" s="10"/>
      <c r="B35" s="27" t="s">
        <v>25</v>
      </c>
      <c r="C35" s="295">
        <v>163</v>
      </c>
      <c r="D35" s="295">
        <f t="shared" si="0"/>
        <v>188</v>
      </c>
      <c r="E35" s="295">
        <v>26</v>
      </c>
      <c r="F35" s="295">
        <v>53</v>
      </c>
      <c r="G35" s="299">
        <v>31</v>
      </c>
      <c r="H35" s="98">
        <v>53</v>
      </c>
      <c r="I35" s="98">
        <v>40</v>
      </c>
      <c r="J35" s="98">
        <v>55</v>
      </c>
      <c r="K35" s="98">
        <v>46</v>
      </c>
      <c r="L35" s="98">
        <v>47</v>
      </c>
      <c r="M35" s="502"/>
    </row>
    <row r="36" spans="1:13" ht="10.5" customHeight="1">
      <c r="A36" s="10"/>
      <c r="B36" s="27" t="s">
        <v>284</v>
      </c>
      <c r="C36" s="295">
        <v>539</v>
      </c>
      <c r="D36" s="295">
        <f t="shared" si="0"/>
        <v>1145</v>
      </c>
      <c r="E36" s="295">
        <v>110</v>
      </c>
      <c r="F36" s="295">
        <v>114</v>
      </c>
      <c r="G36" s="299">
        <v>142</v>
      </c>
      <c r="H36" s="98">
        <v>173</v>
      </c>
      <c r="I36" s="98">
        <v>293</v>
      </c>
      <c r="J36" s="98">
        <v>236</v>
      </c>
      <c r="K36" s="98">
        <v>351</v>
      </c>
      <c r="L36" s="98">
        <v>265</v>
      </c>
      <c r="M36" s="502"/>
    </row>
    <row r="37" spans="1:13" ht="10.5" customHeight="1">
      <c r="A37" s="10"/>
      <c r="B37" s="27" t="s">
        <v>44</v>
      </c>
      <c r="C37" s="295">
        <v>46</v>
      </c>
      <c r="D37" s="295">
        <f t="shared" si="0"/>
        <v>32</v>
      </c>
      <c r="E37" s="295">
        <v>7</v>
      </c>
      <c r="F37" s="295">
        <v>15</v>
      </c>
      <c r="G37" s="299">
        <v>14</v>
      </c>
      <c r="H37" s="98">
        <v>10</v>
      </c>
      <c r="I37" s="98">
        <v>13</v>
      </c>
      <c r="J37" s="98">
        <v>6</v>
      </c>
      <c r="K37" s="98">
        <v>5</v>
      </c>
      <c r="L37" s="98">
        <v>8</v>
      </c>
      <c r="M37" s="502"/>
    </row>
    <row r="38" spans="1:13" ht="10.5" customHeight="1">
      <c r="A38" s="10"/>
      <c r="B38" s="27" t="s">
        <v>30</v>
      </c>
      <c r="C38" s="295">
        <v>23</v>
      </c>
      <c r="D38" s="295">
        <f t="shared" si="0"/>
        <v>32</v>
      </c>
      <c r="E38" s="295">
        <v>6</v>
      </c>
      <c r="F38" s="295">
        <v>9</v>
      </c>
      <c r="G38" s="299">
        <v>4</v>
      </c>
      <c r="H38" s="98">
        <v>4</v>
      </c>
      <c r="I38" s="98">
        <v>7</v>
      </c>
      <c r="J38" s="98">
        <v>6</v>
      </c>
      <c r="K38" s="98">
        <v>10</v>
      </c>
      <c r="L38" s="98">
        <v>9</v>
      </c>
      <c r="M38" s="502"/>
    </row>
    <row r="39" spans="1:13" ht="10.5" customHeight="1">
      <c r="A39" s="10"/>
      <c r="B39" s="27" t="s">
        <v>20</v>
      </c>
      <c r="C39" s="31">
        <f>C28-SUM(C29:C38)</f>
        <v>208</v>
      </c>
      <c r="D39" s="31">
        <f t="shared" si="0"/>
        <v>273</v>
      </c>
      <c r="E39" s="55">
        <f>E28-SUM(E29:E38)</f>
        <v>48</v>
      </c>
      <c r="F39" s="55">
        <f>F28-SUM(F29:F38)</f>
        <v>35</v>
      </c>
      <c r="G39" s="31">
        <f>G28-SUM(G29:G38)</f>
        <v>51</v>
      </c>
      <c r="H39" s="43">
        <v>74</v>
      </c>
      <c r="I39" s="43">
        <f>I28-SUM(I29:I38)</f>
        <v>41</v>
      </c>
      <c r="J39" s="43">
        <f>J28-SUM(J29:J38)</f>
        <v>63</v>
      </c>
      <c r="K39" s="43">
        <f>K28-SUM(K29:K38)</f>
        <v>82</v>
      </c>
      <c r="L39" s="43">
        <f>L28-SUM(L29:L38)</f>
        <v>87</v>
      </c>
      <c r="M39" s="502"/>
    </row>
    <row r="40" spans="1:13" ht="11.25" customHeight="1">
      <c r="A40" s="22" t="s">
        <v>222</v>
      </c>
      <c r="B40" s="27"/>
      <c r="C40" s="294">
        <v>5740</v>
      </c>
      <c r="D40" s="294">
        <f t="shared" si="0"/>
        <v>5133</v>
      </c>
      <c r="E40" s="294">
        <v>1373</v>
      </c>
      <c r="F40" s="294">
        <v>1493</v>
      </c>
      <c r="G40" s="298">
        <v>1589</v>
      </c>
      <c r="H40" s="312">
        <v>1285</v>
      </c>
      <c r="I40" s="312">
        <v>1048</v>
      </c>
      <c r="J40" s="312">
        <v>1322</v>
      </c>
      <c r="K40" s="312">
        <v>1474</v>
      </c>
      <c r="L40" s="312">
        <v>1289</v>
      </c>
      <c r="M40" s="502"/>
    </row>
    <row r="41" spans="1:13" ht="10.5" customHeight="1">
      <c r="A41" s="10"/>
      <c r="B41" s="27" t="s">
        <v>22</v>
      </c>
      <c r="C41" s="295">
        <v>76</v>
      </c>
      <c r="D41" s="295">
        <f t="shared" si="0"/>
        <v>124</v>
      </c>
      <c r="E41" s="295">
        <v>20</v>
      </c>
      <c r="F41" s="295">
        <v>16</v>
      </c>
      <c r="G41" s="299">
        <v>16</v>
      </c>
      <c r="H41" s="98">
        <v>24</v>
      </c>
      <c r="I41" s="98">
        <v>16</v>
      </c>
      <c r="J41" s="98">
        <v>29</v>
      </c>
      <c r="K41" s="98">
        <v>33</v>
      </c>
      <c r="L41" s="98">
        <v>46</v>
      </c>
      <c r="M41" s="502"/>
    </row>
    <row r="42" spans="1:13" ht="10.5" customHeight="1">
      <c r="A42" s="10"/>
      <c r="B42" s="27" t="s">
        <v>29</v>
      </c>
      <c r="C42" s="295">
        <v>5516</v>
      </c>
      <c r="D42" s="295">
        <f t="shared" si="0"/>
        <v>4839</v>
      </c>
      <c r="E42" s="295">
        <v>1309</v>
      </c>
      <c r="F42" s="295">
        <v>1448</v>
      </c>
      <c r="G42" s="299">
        <v>1535</v>
      </c>
      <c r="H42" s="98">
        <v>1224</v>
      </c>
      <c r="I42" s="98">
        <v>1001</v>
      </c>
      <c r="J42" s="98">
        <v>1249</v>
      </c>
      <c r="K42" s="98">
        <v>1403</v>
      </c>
      <c r="L42" s="98">
        <v>1186</v>
      </c>
      <c r="M42" s="502"/>
    </row>
    <row r="43" spans="1:13" ht="10.5" customHeight="1">
      <c r="A43" s="10"/>
      <c r="B43" s="27" t="s">
        <v>20</v>
      </c>
      <c r="C43" s="31">
        <f>C40-SUM(C41:C42)</f>
        <v>148</v>
      </c>
      <c r="D43" s="31">
        <f t="shared" si="0"/>
        <v>170</v>
      </c>
      <c r="E43" s="55">
        <f>E40-SUM(E41:E42)</f>
        <v>44</v>
      </c>
      <c r="F43" s="55">
        <f>F40-SUM(F41:F42)</f>
        <v>29</v>
      </c>
      <c r="G43" s="31">
        <f>G40-SUM(G41:G42)</f>
        <v>38</v>
      </c>
      <c r="H43" s="43">
        <v>37</v>
      </c>
      <c r="I43" s="43">
        <f>I40-SUM(I41:I42)</f>
        <v>31</v>
      </c>
      <c r="J43" s="43">
        <f>J40-SUM(J41:J42)</f>
        <v>44</v>
      </c>
      <c r="K43" s="43">
        <f>K40-SUM(K41:K42)</f>
        <v>38</v>
      </c>
      <c r="L43" s="43">
        <f>L40-SUM(L41:L42)</f>
        <v>57</v>
      </c>
      <c r="M43" s="502"/>
    </row>
    <row r="44" spans="1:13" ht="11.25" customHeight="1">
      <c r="A44" s="22" t="s">
        <v>223</v>
      </c>
      <c r="B44" s="27"/>
      <c r="C44" s="294">
        <v>89</v>
      </c>
      <c r="D44" s="294">
        <f t="shared" si="0"/>
        <v>108</v>
      </c>
      <c r="E44" s="294">
        <v>17</v>
      </c>
      <c r="F44" s="294">
        <v>27</v>
      </c>
      <c r="G44" s="298">
        <v>20</v>
      </c>
      <c r="H44" s="312">
        <v>25</v>
      </c>
      <c r="I44" s="312">
        <v>23</v>
      </c>
      <c r="J44" s="312">
        <v>35</v>
      </c>
      <c r="K44" s="312">
        <v>28</v>
      </c>
      <c r="L44" s="312">
        <v>22</v>
      </c>
      <c r="M44" s="502"/>
    </row>
    <row r="45" spans="1:13" ht="10.5" customHeight="1">
      <c r="A45" s="10"/>
      <c r="B45" s="27" t="s">
        <v>21</v>
      </c>
      <c r="C45" s="295">
        <v>86</v>
      </c>
      <c r="D45" s="295">
        <f t="shared" si="0"/>
        <v>103</v>
      </c>
      <c r="E45" s="295">
        <v>16</v>
      </c>
      <c r="F45" s="295">
        <v>25</v>
      </c>
      <c r="G45" s="299">
        <v>20</v>
      </c>
      <c r="H45" s="98">
        <v>25</v>
      </c>
      <c r="I45" s="98">
        <v>22</v>
      </c>
      <c r="J45" s="98">
        <v>34</v>
      </c>
      <c r="K45" s="98">
        <v>27</v>
      </c>
      <c r="L45" s="98">
        <v>20</v>
      </c>
      <c r="M45" s="502"/>
    </row>
    <row r="46" spans="1:13" ht="11.25" customHeight="1">
      <c r="A46" s="10"/>
      <c r="B46" s="196" t="s">
        <v>282</v>
      </c>
      <c r="C46" s="473">
        <v>0</v>
      </c>
      <c r="D46" s="473">
        <v>0</v>
      </c>
      <c r="E46" s="473">
        <v>0</v>
      </c>
      <c r="F46" s="473">
        <v>0</v>
      </c>
      <c r="G46" s="473">
        <v>0</v>
      </c>
      <c r="H46" s="473">
        <v>0</v>
      </c>
      <c r="I46" s="473">
        <v>0</v>
      </c>
      <c r="J46" s="473">
        <v>0</v>
      </c>
      <c r="K46" s="473">
        <v>0</v>
      </c>
      <c r="L46" s="473">
        <v>0</v>
      </c>
      <c r="M46" s="502"/>
    </row>
    <row r="47" spans="1:13" ht="12" customHeight="1">
      <c r="A47" s="35"/>
      <c r="B47" s="203" t="s">
        <v>20</v>
      </c>
      <c r="C47" s="297">
        <f>C44-SUM(C45:C46)</f>
        <v>3</v>
      </c>
      <c r="D47" s="297">
        <f t="shared" si="0"/>
        <v>5</v>
      </c>
      <c r="E47" s="296">
        <f>E44-SUM(E45:E46)</f>
        <v>1</v>
      </c>
      <c r="F47" s="296">
        <f>F44-SUM(F45:F46)</f>
        <v>2</v>
      </c>
      <c r="G47" s="474">
        <v>0</v>
      </c>
      <c r="H47" s="474">
        <v>0</v>
      </c>
      <c r="I47" s="345">
        <f>I44-SUM(I45:I45)</f>
        <v>1</v>
      </c>
      <c r="J47" s="345">
        <f>J44-SUM(J45:J45)</f>
        <v>1</v>
      </c>
      <c r="K47" s="345">
        <f>K44-SUM(K45:K45)</f>
        <v>1</v>
      </c>
      <c r="L47" s="345">
        <f>L44-SUM(L45:L45)</f>
        <v>2</v>
      </c>
      <c r="M47" s="502"/>
    </row>
    <row r="48" spans="1:13" ht="6.75" customHeight="1">
      <c r="A48" s="29"/>
      <c r="B48" s="29"/>
      <c r="C48" s="426"/>
      <c r="D48" s="426"/>
      <c r="E48" s="426"/>
      <c r="F48" s="426"/>
      <c r="G48" s="427"/>
      <c r="H48" s="427"/>
      <c r="I48" s="428"/>
      <c r="J48" s="428"/>
      <c r="K48" s="428"/>
      <c r="L48" s="428"/>
      <c r="M48" s="502"/>
    </row>
    <row r="49" spans="1:13" ht="13.5" customHeight="1">
      <c r="A49" s="59"/>
      <c r="B49" s="59" t="s">
        <v>379</v>
      </c>
      <c r="C49" s="425" t="s">
        <v>381</v>
      </c>
      <c r="E49" s="425" t="s">
        <v>380</v>
      </c>
      <c r="M49" s="502"/>
    </row>
    <row r="50" ht="9.75" customHeight="1">
      <c r="A50" s="92"/>
    </row>
    <row r="51" spans="2:4" ht="12.75">
      <c r="B51" s="32"/>
      <c r="C51" s="76"/>
      <c r="D51" s="76"/>
    </row>
  </sheetData>
  <mergeCells count="6">
    <mergeCell ref="M1:M49"/>
    <mergeCell ref="A3:B4"/>
    <mergeCell ref="E3:H3"/>
    <mergeCell ref="C3:C4"/>
    <mergeCell ref="I3:L3"/>
    <mergeCell ref="D3:D4"/>
  </mergeCells>
  <printOptions/>
  <pageMargins left="0.44" right="0.28" top="0.37" bottom="0" header="0.08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36">
      <selection activeCell="F47" sqref="F47"/>
    </sheetView>
  </sheetViews>
  <sheetFormatPr defaultColWidth="9.140625" defaultRowHeight="12.75"/>
  <cols>
    <col min="1" max="1" width="5.7109375" style="129" customWidth="1"/>
    <col min="2" max="2" width="30.8515625" style="129" customWidth="1"/>
    <col min="3" max="12" width="9.7109375" style="129" customWidth="1"/>
    <col min="13" max="13" width="3.140625" style="129" customWidth="1"/>
    <col min="14" max="16384" width="9.140625" style="129" customWidth="1"/>
  </cols>
  <sheetData>
    <row r="1" spans="1:13" s="128" customFormat="1" ht="15" customHeight="1">
      <c r="A1" s="34" t="s">
        <v>354</v>
      </c>
      <c r="M1" s="526" t="s">
        <v>293</v>
      </c>
    </row>
    <row r="2" spans="1:13" ht="11.25" customHeight="1">
      <c r="A2" s="12"/>
      <c r="B2" s="3"/>
      <c r="C2" s="3"/>
      <c r="D2" s="3"/>
      <c r="E2" s="61"/>
      <c r="F2" s="61"/>
      <c r="G2" s="61"/>
      <c r="I2" s="61"/>
      <c r="J2" s="61"/>
      <c r="K2" s="61" t="s">
        <v>180</v>
      </c>
      <c r="L2" s="61"/>
      <c r="M2" s="526"/>
    </row>
    <row r="3" spans="1:13" ht="13.5" customHeight="1">
      <c r="A3" s="515" t="s">
        <v>10</v>
      </c>
      <c r="B3" s="516"/>
      <c r="C3" s="492" t="s">
        <v>328</v>
      </c>
      <c r="D3" s="492" t="s">
        <v>300</v>
      </c>
      <c r="E3" s="519" t="s">
        <v>328</v>
      </c>
      <c r="F3" s="520"/>
      <c r="G3" s="520"/>
      <c r="H3" s="521"/>
      <c r="I3" s="519" t="s">
        <v>300</v>
      </c>
      <c r="J3" s="520"/>
      <c r="K3" s="520"/>
      <c r="L3" s="521"/>
      <c r="M3" s="526"/>
    </row>
    <row r="4" spans="1:13" ht="10.5" customHeight="1">
      <c r="A4" s="517"/>
      <c r="B4" s="518"/>
      <c r="C4" s="522"/>
      <c r="D4" s="522"/>
      <c r="E4" s="41" t="s">
        <v>0</v>
      </c>
      <c r="F4" s="41" t="s">
        <v>210</v>
      </c>
      <c r="G4" s="41" t="s">
        <v>213</v>
      </c>
      <c r="H4" s="41" t="s">
        <v>257</v>
      </c>
      <c r="I4" s="41" t="s">
        <v>0</v>
      </c>
      <c r="J4" s="41" t="s">
        <v>210</v>
      </c>
      <c r="K4" s="41" t="s">
        <v>213</v>
      </c>
      <c r="L4" s="41" t="s">
        <v>257</v>
      </c>
      <c r="M4" s="526"/>
    </row>
    <row r="5" spans="1:13" ht="12" customHeight="1">
      <c r="A5" s="22" t="s">
        <v>263</v>
      </c>
      <c r="B5" s="143" t="s">
        <v>271</v>
      </c>
      <c r="C5" s="233">
        <f>'Table 6'!C6-'Table 7'!C5</f>
        <v>16991</v>
      </c>
      <c r="D5" s="233">
        <f>'Table 6'!D6-'Table 7'!D5</f>
        <v>21362</v>
      </c>
      <c r="E5" s="233">
        <f>'Table 6'!E6-'Table 7'!E5</f>
        <v>2758</v>
      </c>
      <c r="F5" s="233">
        <f>'Table 6'!F6-'Table 7'!F5</f>
        <v>4713</v>
      </c>
      <c r="G5" s="233">
        <f>'Table 6'!G6-'Table 7'!G5</f>
        <v>4766</v>
      </c>
      <c r="H5" s="233">
        <f>'Table 6'!H6-'Table 7'!H5</f>
        <v>4754</v>
      </c>
      <c r="I5" s="233">
        <f>'Table 6'!I6-'Table 7'!I5</f>
        <v>4797</v>
      </c>
      <c r="J5" s="233">
        <f>'Table 6'!J6-'Table 7'!J5</f>
        <v>6393</v>
      </c>
      <c r="K5" s="233">
        <f>'Table 6'!K6-'Table 7'!K5</f>
        <v>4223</v>
      </c>
      <c r="L5" s="233">
        <f>'Table 6'!L6-'Table 7'!L5</f>
        <v>5949</v>
      </c>
      <c r="M5" s="526"/>
    </row>
    <row r="6" spans="1:13" ht="10.5" customHeight="1">
      <c r="A6" s="22" t="s">
        <v>219</v>
      </c>
      <c r="B6" s="29"/>
      <c r="C6" s="262">
        <f>'Table 6'!C7-'Table 7'!C6</f>
        <v>6028</v>
      </c>
      <c r="D6" s="262">
        <f>'Table 6'!D7-'Table 7'!D6</f>
        <v>4974</v>
      </c>
      <c r="E6" s="262">
        <f>'Table 6'!E7-'Table 7'!E6</f>
        <v>1221</v>
      </c>
      <c r="F6" s="262">
        <f>'Table 6'!F7-'Table 7'!F6</f>
        <v>1658</v>
      </c>
      <c r="G6" s="263">
        <f>'Table 6'!G7-'Table 7'!G6</f>
        <v>1829</v>
      </c>
      <c r="H6" s="263">
        <f>'Table 6'!H7-'Table 7'!H6</f>
        <v>1320</v>
      </c>
      <c r="I6" s="263">
        <f>'Table 6'!I7-'Table 7'!I6</f>
        <v>1473</v>
      </c>
      <c r="J6" s="262">
        <f>'Table 6'!J7-'Table 7'!J6</f>
        <v>1134</v>
      </c>
      <c r="K6" s="262">
        <f>'Table 6'!K7-'Table 7'!K6</f>
        <v>1018</v>
      </c>
      <c r="L6" s="262">
        <f>'Table 6'!L7-'Table 7'!L6</f>
        <v>1349</v>
      </c>
      <c r="M6" s="526"/>
    </row>
    <row r="7" spans="1:14" ht="10.5" customHeight="1">
      <c r="A7" s="22"/>
      <c r="B7" s="27" t="s">
        <v>43</v>
      </c>
      <c r="C7" s="265">
        <f>'Table 6'!C8-'Table 7'!C7</f>
        <v>17</v>
      </c>
      <c r="D7" s="265">
        <f>'Table 6'!D8-'Table 7'!D7</f>
        <v>2</v>
      </c>
      <c r="E7" s="264">
        <f>'Table 6'!E8-'Table 7'!E7</f>
        <v>3</v>
      </c>
      <c r="F7" s="264">
        <f>'Table 6'!F8-'Table 7'!F7</f>
        <v>11</v>
      </c>
      <c r="G7" s="265">
        <f>'Table 6'!G8-'Table 7'!G7</f>
        <v>1</v>
      </c>
      <c r="H7" s="265">
        <f>'Table 6'!H8-'Table 7'!H7</f>
        <v>2</v>
      </c>
      <c r="I7" s="267">
        <f>'Table 6'!I8-'Table 7'!I7</f>
        <v>0</v>
      </c>
      <c r="J7" s="264">
        <f>'Table 6'!J8-'Table 7'!J7</f>
        <v>2</v>
      </c>
      <c r="K7" s="267">
        <f>'Table 6'!K8-'Table 7'!K7</f>
        <v>0</v>
      </c>
      <c r="L7" s="267">
        <f>'Table 6'!L8-'Table 7'!L7</f>
        <v>0</v>
      </c>
      <c r="M7" s="526"/>
      <c r="N7" s="133"/>
    </row>
    <row r="8" spans="1:13" ht="10.5" customHeight="1">
      <c r="A8" s="10"/>
      <c r="B8" s="29" t="s">
        <v>11</v>
      </c>
      <c r="C8" s="264">
        <f>'Table 6'!C9-'Table 7'!C8</f>
        <v>197</v>
      </c>
      <c r="D8" s="264">
        <f>'Table 6'!D9-'Table 7'!D8</f>
        <v>267</v>
      </c>
      <c r="E8" s="264">
        <f>'Table 6'!E9-'Table 7'!E8</f>
        <v>85</v>
      </c>
      <c r="F8" s="264">
        <f>'Table 6'!F9-'Table 7'!F8</f>
        <v>60</v>
      </c>
      <c r="G8" s="265">
        <f>'Table 6'!G9-'Table 7'!G8</f>
        <v>25</v>
      </c>
      <c r="H8" s="265">
        <f>'Table 6'!H9-'Table 7'!H8</f>
        <v>27</v>
      </c>
      <c r="I8" s="265">
        <f>'Table 6'!I9-'Table 7'!I8</f>
        <v>84</v>
      </c>
      <c r="J8" s="264">
        <f>'Table 6'!J9-'Table 7'!J8</f>
        <v>35</v>
      </c>
      <c r="K8" s="264">
        <f>'Table 6'!K9-'Table 7'!K8</f>
        <v>89</v>
      </c>
      <c r="L8" s="264">
        <f>'Table 6'!L9-'Table 7'!L8</f>
        <v>59</v>
      </c>
      <c r="M8" s="526"/>
    </row>
    <row r="9" spans="1:13" ht="10.5" customHeight="1">
      <c r="A9" s="10"/>
      <c r="B9" s="29" t="s">
        <v>12</v>
      </c>
      <c r="C9" s="264">
        <f>'Table 6'!C10-'Table 7'!C9</f>
        <v>1977</v>
      </c>
      <c r="D9" s="264">
        <f>'Table 6'!D10-'Table 7'!D9</f>
        <v>1796</v>
      </c>
      <c r="E9" s="264">
        <f>'Table 6'!E10-'Table 7'!E9</f>
        <v>544</v>
      </c>
      <c r="F9" s="264">
        <f>'Table 6'!F10-'Table 7'!F9</f>
        <v>516</v>
      </c>
      <c r="G9" s="265">
        <f>'Table 6'!G10-'Table 7'!G9</f>
        <v>502</v>
      </c>
      <c r="H9" s="265">
        <f>'Table 6'!H10-'Table 7'!H9</f>
        <v>415</v>
      </c>
      <c r="I9" s="265">
        <f>'Table 6'!I10-'Table 7'!I9</f>
        <v>483</v>
      </c>
      <c r="J9" s="264">
        <f>'Table 6'!J10-'Table 7'!J9</f>
        <v>374</v>
      </c>
      <c r="K9" s="264">
        <f>'Table 6'!K10-'Table 7'!K9</f>
        <v>483</v>
      </c>
      <c r="L9" s="264">
        <f>'Table 6'!L10-'Table 7'!L9</f>
        <v>456</v>
      </c>
      <c r="M9" s="526"/>
    </row>
    <row r="10" spans="1:13" ht="10.5" customHeight="1">
      <c r="A10" s="10"/>
      <c r="B10" s="29" t="s">
        <v>13</v>
      </c>
      <c r="C10" s="264">
        <f>'Table 6'!C11-'Table 7'!C10</f>
        <v>243</v>
      </c>
      <c r="D10" s="264">
        <f>'Table 6'!D11-'Table 7'!D10</f>
        <v>219</v>
      </c>
      <c r="E10" s="264">
        <f>'Table 6'!E11-'Table 7'!E10</f>
        <v>19</v>
      </c>
      <c r="F10" s="264">
        <f>'Table 6'!F11-'Table 7'!F10</f>
        <v>96</v>
      </c>
      <c r="G10" s="265">
        <f>'Table 6'!G11-'Table 7'!G10</f>
        <v>112</v>
      </c>
      <c r="H10" s="265">
        <f>'Table 6'!H11-'Table 7'!H10</f>
        <v>16</v>
      </c>
      <c r="I10" s="265">
        <f>'Table 6'!I11-'Table 7'!I10</f>
        <v>70</v>
      </c>
      <c r="J10" s="264">
        <f>'Table 6'!J11-'Table 7'!J10</f>
        <v>92</v>
      </c>
      <c r="K10" s="264">
        <f>'Table 6'!K11-'Table 7'!K10</f>
        <v>15</v>
      </c>
      <c r="L10" s="264">
        <f>'Table 6'!L11-'Table 7'!L10</f>
        <v>42</v>
      </c>
      <c r="M10" s="526"/>
    </row>
    <row r="11" spans="1:13" ht="10.5" customHeight="1">
      <c r="A11" s="10"/>
      <c r="B11" s="29" t="s">
        <v>14</v>
      </c>
      <c r="C11" s="264">
        <f>'Table 6'!C12-'Table 7'!C11</f>
        <v>1960</v>
      </c>
      <c r="D11" s="264">
        <f>'Table 6'!D12-'Table 7'!D11</f>
        <v>799</v>
      </c>
      <c r="E11" s="264">
        <f>'Table 6'!E12-'Table 7'!E11</f>
        <v>248</v>
      </c>
      <c r="F11" s="264">
        <f>'Table 6'!F12-'Table 7'!F11</f>
        <v>489</v>
      </c>
      <c r="G11" s="265">
        <f>'Table 6'!G12-'Table 7'!G11</f>
        <v>682</v>
      </c>
      <c r="H11" s="265">
        <f>'Table 6'!H12-'Table 7'!H11</f>
        <v>541</v>
      </c>
      <c r="I11" s="265">
        <f>'Table 6'!I12-'Table 7'!I11</f>
        <v>209</v>
      </c>
      <c r="J11" s="264">
        <f>'Table 6'!J12-'Table 7'!J11</f>
        <v>163</v>
      </c>
      <c r="K11" s="264">
        <f>'Table 6'!K12-'Table 7'!K11</f>
        <v>208</v>
      </c>
      <c r="L11" s="264">
        <f>'Table 6'!L12-'Table 7'!L11</f>
        <v>219</v>
      </c>
      <c r="M11" s="526"/>
    </row>
    <row r="12" spans="1:13" ht="10.5" customHeight="1">
      <c r="A12" s="10"/>
      <c r="B12" s="29" t="s">
        <v>15</v>
      </c>
      <c r="C12" s="264">
        <f>'Table 6'!C13-'Table 7'!C12</f>
        <v>53</v>
      </c>
      <c r="D12" s="264">
        <f>'Table 6'!D13-'Table 7'!D12</f>
        <v>20</v>
      </c>
      <c r="E12" s="264">
        <f>'Table 6'!E13-'Table 7'!E12</f>
        <v>19</v>
      </c>
      <c r="F12" s="264">
        <f>'Table 6'!F13-'Table 7'!F12</f>
        <v>29</v>
      </c>
      <c r="G12" s="265">
        <f>'Table 6'!G13-'Table 7'!G12</f>
        <v>1</v>
      </c>
      <c r="H12" s="265">
        <f>'Table 6'!H13-'Table 7'!H12</f>
        <v>4</v>
      </c>
      <c r="I12" s="265">
        <f>'Table 6'!I13-'Table 7'!I12</f>
        <v>2</v>
      </c>
      <c r="J12" s="264">
        <f>'Table 6'!J13-'Table 7'!J12</f>
        <v>1</v>
      </c>
      <c r="K12" s="264">
        <f>'Table 6'!K13-'Table 7'!K12</f>
        <v>7</v>
      </c>
      <c r="L12" s="264">
        <f>'Table 6'!L13-'Table 7'!L12</f>
        <v>10</v>
      </c>
      <c r="M12" s="526"/>
    </row>
    <row r="13" spans="1:13" ht="10.5" customHeight="1">
      <c r="A13" s="10"/>
      <c r="B13" s="29" t="s">
        <v>16</v>
      </c>
      <c r="C13" s="264">
        <f>'Table 6'!C14-'Table 7'!C13</f>
        <v>17</v>
      </c>
      <c r="D13" s="264">
        <f>'Table 6'!D14-'Table 7'!D13</f>
        <v>45</v>
      </c>
      <c r="E13" s="267">
        <f>'Table 6'!E14-'Table 7'!E13</f>
        <v>0</v>
      </c>
      <c r="F13" s="264">
        <f>'Table 6'!F14-'Table 7'!F13</f>
        <v>1</v>
      </c>
      <c r="G13" s="265">
        <f>'Table 6'!G14-'Table 7'!G13</f>
        <v>4</v>
      </c>
      <c r="H13" s="265">
        <f>'Table 6'!H14-'Table 7'!H13</f>
        <v>12</v>
      </c>
      <c r="I13" s="265">
        <f>'Table 6'!I14-'Table 7'!I13</f>
        <v>3</v>
      </c>
      <c r="J13" s="267">
        <f>'Table 6'!J14-'Table 7'!J13</f>
        <v>0</v>
      </c>
      <c r="K13" s="264">
        <f>'Table 6'!K14-'Table 7'!K13</f>
        <v>4</v>
      </c>
      <c r="L13" s="264">
        <f>'Table 6'!L14-'Table 7'!L13</f>
        <v>38</v>
      </c>
      <c r="M13" s="526"/>
    </row>
    <row r="14" spans="1:13" ht="10.5" customHeight="1">
      <c r="A14" s="10"/>
      <c r="B14" s="29" t="s">
        <v>19</v>
      </c>
      <c r="C14" s="264">
        <f>'Table 6'!C15-'Table 7'!C14</f>
        <v>618</v>
      </c>
      <c r="D14" s="264">
        <f>'Table 6'!D15-'Table 7'!D14</f>
        <v>670</v>
      </c>
      <c r="E14" s="264">
        <f>'Table 6'!E15-'Table 7'!E14</f>
        <v>170</v>
      </c>
      <c r="F14" s="264">
        <f>'Table 6'!F15-'Table 7'!F14</f>
        <v>116</v>
      </c>
      <c r="G14" s="265">
        <f>'Table 6'!G15-'Table 7'!G14</f>
        <v>152</v>
      </c>
      <c r="H14" s="265">
        <f>'Table 6'!H15-'Table 7'!H14</f>
        <v>180</v>
      </c>
      <c r="I14" s="265">
        <f>'Table 6'!I15-'Table 7'!I14</f>
        <v>137</v>
      </c>
      <c r="J14" s="264">
        <f>'Table 6'!J15-'Table 7'!J14</f>
        <v>64</v>
      </c>
      <c r="K14" s="264">
        <f>'Table 6'!K15-'Table 7'!K14</f>
        <v>125</v>
      </c>
      <c r="L14" s="264">
        <f>'Table 6'!L15-'Table 7'!L14</f>
        <v>344</v>
      </c>
      <c r="M14" s="526"/>
    </row>
    <row r="15" spans="1:13" ht="10.5" customHeight="1">
      <c r="A15" s="10"/>
      <c r="B15" s="29" t="s">
        <v>27</v>
      </c>
      <c r="C15" s="264">
        <f>'Table 6'!C16-'Table 7'!C15</f>
        <v>4</v>
      </c>
      <c r="D15" s="264">
        <f>'Table 6'!D16-'Table 7'!D15</f>
        <v>114</v>
      </c>
      <c r="E15" s="264">
        <f>'Table 6'!E16-'Table 7'!E15</f>
        <v>3</v>
      </c>
      <c r="F15" s="264">
        <f>'Table 6'!F16-'Table 7'!F15</f>
        <v>1</v>
      </c>
      <c r="G15" s="267">
        <f>'Table 6'!G16-'Table 7'!G15</f>
        <v>0</v>
      </c>
      <c r="H15" s="420">
        <f>'Table 6'!H16-'Table 7'!H15</f>
        <v>0</v>
      </c>
      <c r="I15" s="264">
        <f>'Table 6'!I16-'Table 7'!I15</f>
        <v>110</v>
      </c>
      <c r="J15" s="264">
        <f>'Table 6'!J16-'Table 7'!J15</f>
        <v>3</v>
      </c>
      <c r="K15" s="267">
        <f>'Table 6'!K16-'Table 7'!K15</f>
        <v>0</v>
      </c>
      <c r="L15" s="264">
        <f>'Table 6'!L16-'Table 7'!L15</f>
        <v>1</v>
      </c>
      <c r="M15" s="526"/>
    </row>
    <row r="16" spans="1:13" ht="10.5" customHeight="1">
      <c r="A16" s="10"/>
      <c r="B16" s="29" t="s">
        <v>32</v>
      </c>
      <c r="C16" s="264">
        <f>'Table 6'!C17-'Table 7'!C16</f>
        <v>37</v>
      </c>
      <c r="D16" s="264">
        <f>'Table 6'!D17-'Table 7'!D16</f>
        <v>54</v>
      </c>
      <c r="E16" s="264">
        <f>'Table 6'!E17-'Table 7'!E16</f>
        <v>20</v>
      </c>
      <c r="F16" s="264">
        <f>'Table 6'!F17-'Table 7'!F16</f>
        <v>3</v>
      </c>
      <c r="G16" s="265">
        <f>'Table 6'!G17-'Table 7'!G16</f>
        <v>3</v>
      </c>
      <c r="H16" s="265">
        <f>'Table 6'!H17-'Table 7'!H16</f>
        <v>11</v>
      </c>
      <c r="I16" s="265">
        <f>'Table 6'!I17-'Table 7'!I16</f>
        <v>27</v>
      </c>
      <c r="J16" s="264">
        <f>'Table 6'!J17-'Table 7'!J16</f>
        <v>11</v>
      </c>
      <c r="K16" s="264">
        <f>'Table 6'!K17-'Table 7'!K16</f>
        <v>7</v>
      </c>
      <c r="L16" s="264">
        <f>'Table 6'!L17-'Table 7'!L16</f>
        <v>9</v>
      </c>
      <c r="M16" s="526"/>
    </row>
    <row r="17" spans="1:13" ht="10.5" customHeight="1">
      <c r="A17" s="10"/>
      <c r="B17" s="29" t="s">
        <v>18</v>
      </c>
      <c r="C17" s="264">
        <f>'Table 6'!C18-'Table 7'!C17</f>
        <v>413</v>
      </c>
      <c r="D17" s="264">
        <f>'Table 6'!D18-'Table 7'!D17</f>
        <v>488</v>
      </c>
      <c r="E17" s="264">
        <f>'Table 6'!E18-'Table 7'!E17</f>
        <v>52</v>
      </c>
      <c r="F17" s="264">
        <f>'Table 6'!F18-'Table 7'!F17</f>
        <v>208</v>
      </c>
      <c r="G17" s="265">
        <f>'Table 6'!G18-'Table 7'!G17</f>
        <v>109</v>
      </c>
      <c r="H17" s="265">
        <f>'Table 6'!H18-'Table 7'!H17</f>
        <v>44</v>
      </c>
      <c r="I17" s="265">
        <f>'Table 6'!I18-'Table 7'!I17</f>
        <v>228</v>
      </c>
      <c r="J17" s="264">
        <f>'Table 6'!J18-'Table 7'!J17</f>
        <v>148</v>
      </c>
      <c r="K17" s="264">
        <f>'Table 6'!K18-'Table 7'!K17</f>
        <v>54</v>
      </c>
      <c r="L17" s="264">
        <f>'Table 6'!L18-'Table 7'!L17</f>
        <v>58</v>
      </c>
      <c r="M17" s="526"/>
    </row>
    <row r="18" spans="1:13" ht="10.5" customHeight="1">
      <c r="A18" s="10"/>
      <c r="B18" s="29" t="s">
        <v>20</v>
      </c>
      <c r="C18" s="264">
        <f>'Table 6'!C19-'Table 7'!C18</f>
        <v>492</v>
      </c>
      <c r="D18" s="264">
        <f>'Table 6'!D19-'Table 7'!D18</f>
        <v>500</v>
      </c>
      <c r="E18" s="264">
        <f>'Table 6'!E19-'Table 7'!E18</f>
        <v>58</v>
      </c>
      <c r="F18" s="264">
        <f>'Table 6'!F19-'Table 7'!F18</f>
        <v>128</v>
      </c>
      <c r="G18" s="265">
        <f>'Table 6'!G19-'Table 7'!G18</f>
        <v>238</v>
      </c>
      <c r="H18" s="265">
        <f>'Table 6'!H19-'Table 7'!H18</f>
        <v>68</v>
      </c>
      <c r="I18" s="265">
        <f>'Table 6'!I19-'Table 7'!I18</f>
        <v>120</v>
      </c>
      <c r="J18" s="264">
        <f>'Table 6'!J19-'Table 7'!J18</f>
        <v>241</v>
      </c>
      <c r="K18" s="264">
        <f>'Table 6'!K19-'Table 7'!K18</f>
        <v>26</v>
      </c>
      <c r="L18" s="264">
        <f>'Table 6'!L19-'Table 7'!L18</f>
        <v>113</v>
      </c>
      <c r="M18" s="526"/>
    </row>
    <row r="19" spans="1:13" ht="11.25" customHeight="1">
      <c r="A19" s="22" t="s">
        <v>220</v>
      </c>
      <c r="B19" s="29"/>
      <c r="C19" s="262">
        <f>'Table 6'!C20-'Table 7'!C19</f>
        <v>6731</v>
      </c>
      <c r="D19" s="262">
        <f>'Table 6'!D20-'Table 7'!D19</f>
        <v>10860</v>
      </c>
      <c r="E19" s="262">
        <f>'Table 6'!E20-'Table 7'!E19</f>
        <v>682</v>
      </c>
      <c r="F19" s="262">
        <f>'Table 6'!F20-'Table 7'!F19</f>
        <v>2061</v>
      </c>
      <c r="G19" s="263">
        <f>'Table 6'!G20-'Table 7'!G19</f>
        <v>1860</v>
      </c>
      <c r="H19" s="265">
        <f>'Table 6'!H20-'Table 7'!H19</f>
        <v>2128</v>
      </c>
      <c r="I19" s="263">
        <f>'Table 6'!I20-'Table 7'!I19</f>
        <v>2343</v>
      </c>
      <c r="J19" s="262">
        <f>'Table 6'!J20-'Table 7'!J19</f>
        <v>3245</v>
      </c>
      <c r="K19" s="262">
        <f>'Table 6'!K20-'Table 7'!K19</f>
        <v>2135</v>
      </c>
      <c r="L19" s="262">
        <f>'Table 6'!L20-'Table 7'!L19</f>
        <v>3137</v>
      </c>
      <c r="M19" s="526"/>
    </row>
    <row r="20" spans="1:13" ht="10.5" customHeight="1">
      <c r="A20" s="22"/>
      <c r="B20" s="29" t="s">
        <v>265</v>
      </c>
      <c r="C20" s="264">
        <f>'Table 6'!C21-'Table 7'!C20</f>
        <v>174</v>
      </c>
      <c r="D20" s="264">
        <f>'Table 6'!D21-'Table 7'!D20</f>
        <v>109</v>
      </c>
      <c r="E20" s="264">
        <f>'Table 6'!E21-'Table 7'!E20</f>
        <v>33</v>
      </c>
      <c r="F20" s="264">
        <f>'Table 6'!F21-'Table 7'!F20</f>
        <v>25</v>
      </c>
      <c r="G20" s="265">
        <f>'Table 6'!G21-'Table 7'!G20</f>
        <v>24</v>
      </c>
      <c r="H20" s="265">
        <f>'Table 6'!H21-'Table 7'!H20</f>
        <v>92</v>
      </c>
      <c r="I20" s="265">
        <f>'Table 6'!I21-'Table 7'!I20</f>
        <v>21</v>
      </c>
      <c r="J20" s="264">
        <f>'Table 6'!J21-'Table 7'!J20</f>
        <v>29</v>
      </c>
      <c r="K20" s="264">
        <f>'Table 6'!K21-'Table 7'!K20</f>
        <v>37</v>
      </c>
      <c r="L20" s="264">
        <f>'Table 6'!L21-'Table 7'!L20</f>
        <v>22</v>
      </c>
      <c r="M20" s="526"/>
    </row>
    <row r="21" spans="1:13" ht="12.75" customHeight="1">
      <c r="A21" s="10"/>
      <c r="B21" s="29" t="s">
        <v>266</v>
      </c>
      <c r="C21" s="264">
        <f>'Table 6'!C22-'Table 7'!C21</f>
        <v>118</v>
      </c>
      <c r="D21" s="264">
        <f>'Table 6'!D22-'Table 7'!D21</f>
        <v>97</v>
      </c>
      <c r="E21" s="264">
        <f>'Table 6'!E22-'Table 7'!E21</f>
        <v>7</v>
      </c>
      <c r="F21" s="264">
        <f>'Table 6'!F22-'Table 7'!F21</f>
        <v>17</v>
      </c>
      <c r="G21" s="265">
        <f>'Table 6'!G22-'Table 7'!G21</f>
        <v>71</v>
      </c>
      <c r="H21" s="265">
        <f>'Table 6'!H22-'Table 7'!H21</f>
        <v>23</v>
      </c>
      <c r="I21" s="265">
        <f>'Table 6'!I22-'Table 7'!I21</f>
        <v>23</v>
      </c>
      <c r="J21" s="264">
        <f>'Table 6'!J22-'Table 7'!J21</f>
        <v>20</v>
      </c>
      <c r="K21" s="264">
        <f>'Table 6'!K22-'Table 7'!K21</f>
        <v>30</v>
      </c>
      <c r="L21" s="264">
        <f>'Table 6'!L22-'Table 7'!L21</f>
        <v>24</v>
      </c>
      <c r="M21" s="526"/>
    </row>
    <row r="22" spans="1:13" ht="10.5" customHeight="1">
      <c r="A22" s="10"/>
      <c r="B22" s="29" t="s">
        <v>23</v>
      </c>
      <c r="C22" s="264">
        <f>'Table 6'!C23-'Table 7'!C22</f>
        <v>143</v>
      </c>
      <c r="D22" s="264">
        <f>'Table 6'!D23-'Table 7'!D22</f>
        <v>261</v>
      </c>
      <c r="E22" s="264">
        <f>'Table 6'!E23-'Table 7'!E22</f>
        <v>32</v>
      </c>
      <c r="F22" s="264">
        <f>'Table 6'!F23-'Table 7'!F22</f>
        <v>15</v>
      </c>
      <c r="G22" s="265">
        <f>'Table 6'!G23-'Table 7'!G22</f>
        <v>40</v>
      </c>
      <c r="H22" s="265">
        <f>'Table 6'!H23-'Table 7'!H22</f>
        <v>56</v>
      </c>
      <c r="I22" s="265">
        <f>'Table 6'!I23-'Table 7'!I22</f>
        <v>60</v>
      </c>
      <c r="J22" s="264">
        <f>'Table 6'!J23-'Table 7'!J22</f>
        <v>66</v>
      </c>
      <c r="K22" s="264">
        <f>'Table 6'!K23-'Table 7'!K22</f>
        <v>48</v>
      </c>
      <c r="L22" s="264">
        <f>'Table 6'!L23-'Table 7'!L22</f>
        <v>87</v>
      </c>
      <c r="M22" s="526"/>
    </row>
    <row r="23" spans="1:13" ht="10.5" customHeight="1">
      <c r="A23" s="10"/>
      <c r="B23" s="29" t="s">
        <v>31</v>
      </c>
      <c r="C23" s="264">
        <f>'Table 6'!C24-'Table 7'!C23</f>
        <v>412</v>
      </c>
      <c r="D23" s="264">
        <f>'Table 6'!D24-'Table 7'!D23</f>
        <v>489</v>
      </c>
      <c r="E23" s="264">
        <f>'Table 6'!E24-'Table 7'!E23</f>
        <v>165</v>
      </c>
      <c r="F23" s="264">
        <f>'Table 6'!F24-'Table 7'!F23</f>
        <v>59</v>
      </c>
      <c r="G23" s="265">
        <f>'Table 6'!G24-'Table 7'!G23</f>
        <v>113</v>
      </c>
      <c r="H23" s="265">
        <f>'Table 6'!H24-'Table 7'!H23</f>
        <v>75</v>
      </c>
      <c r="I23" s="265">
        <f>'Table 6'!I24-'Table 7'!I23</f>
        <v>255</v>
      </c>
      <c r="J23" s="264">
        <f>'Table 6'!J24-'Table 7'!J23</f>
        <v>66</v>
      </c>
      <c r="K23" s="264">
        <f>'Table 6'!K24-'Table 7'!K23</f>
        <v>137</v>
      </c>
      <c r="L23" s="264">
        <f>'Table 6'!L24-'Table 7'!L23</f>
        <v>31</v>
      </c>
      <c r="M23" s="526"/>
    </row>
    <row r="24" spans="1:13" ht="10.5" customHeight="1">
      <c r="A24" s="10"/>
      <c r="B24" s="29" t="s">
        <v>26</v>
      </c>
      <c r="C24" s="264">
        <f>'Table 6'!C25-'Table 7'!C24</f>
        <v>178</v>
      </c>
      <c r="D24" s="264">
        <f>'Table 6'!D25-'Table 7'!D24</f>
        <v>107</v>
      </c>
      <c r="E24" s="264">
        <f>'Table 6'!E25-'Table 7'!E24</f>
        <v>20</v>
      </c>
      <c r="F24" s="264">
        <f>'Table 6'!F25-'Table 7'!F24</f>
        <v>45</v>
      </c>
      <c r="G24" s="265">
        <f>'Table 6'!G25-'Table 7'!G24</f>
        <v>50</v>
      </c>
      <c r="H24" s="265">
        <f>'Table 6'!H25-'Table 7'!H24</f>
        <v>63</v>
      </c>
      <c r="I24" s="265">
        <f>'Table 6'!I25-'Table 7'!I24</f>
        <v>17</v>
      </c>
      <c r="J24" s="264">
        <f>'Table 6'!J25-'Table 7'!J24</f>
        <v>22</v>
      </c>
      <c r="K24" s="264">
        <f>'Table 6'!K25-'Table 7'!K24</f>
        <v>33</v>
      </c>
      <c r="L24" s="264">
        <f>'Table 6'!L25-'Table 7'!L24</f>
        <v>35</v>
      </c>
      <c r="M24" s="526"/>
    </row>
    <row r="25" spans="1:13" ht="10.5" customHeight="1">
      <c r="A25" s="10"/>
      <c r="B25" s="29" t="s">
        <v>33</v>
      </c>
      <c r="C25" s="264">
        <f>'Table 6'!C26-'Table 7'!C25</f>
        <v>463</v>
      </c>
      <c r="D25" s="264">
        <f>'Table 6'!D26-'Table 7'!D25</f>
        <v>1137</v>
      </c>
      <c r="E25" s="264">
        <f>'Table 6'!E26-'Table 7'!E25</f>
        <v>16</v>
      </c>
      <c r="F25" s="264">
        <f>'Table 6'!F26-'Table 7'!F25</f>
        <v>172</v>
      </c>
      <c r="G25" s="265">
        <f>'Table 6'!G26-'Table 7'!G25</f>
        <v>71</v>
      </c>
      <c r="H25" s="265">
        <f>'Table 6'!H26-'Table 7'!H25</f>
        <v>204</v>
      </c>
      <c r="I25" s="265">
        <f>'Table 6'!I26-'Table 7'!I25</f>
        <v>561</v>
      </c>
      <c r="J25" s="264">
        <f>'Table 6'!J26-'Table 7'!J25</f>
        <v>74</v>
      </c>
      <c r="K25" s="264">
        <f>'Table 6'!K26-'Table 7'!K25</f>
        <v>21</v>
      </c>
      <c r="L25" s="264">
        <f>'Table 6'!L26-'Table 7'!L25</f>
        <v>481</v>
      </c>
      <c r="M25" s="526"/>
    </row>
    <row r="26" spans="1:13" ht="10.5" customHeight="1">
      <c r="A26" s="10"/>
      <c r="B26" s="29" t="s">
        <v>134</v>
      </c>
      <c r="C26" s="264">
        <f>'Table 6'!C27-'Table 7'!C26</f>
        <v>4885</v>
      </c>
      <c r="D26" s="264">
        <f>'Table 6'!D27-'Table 7'!D26</f>
        <v>7848</v>
      </c>
      <c r="E26" s="264">
        <f>'Table 6'!E27-'Table 7'!E26</f>
        <v>360</v>
      </c>
      <c r="F26" s="264">
        <f>'Table 6'!F27-'Table 7'!F26</f>
        <v>1669</v>
      </c>
      <c r="G26" s="265">
        <f>'Table 6'!G27-'Table 7'!G26</f>
        <v>1362</v>
      </c>
      <c r="H26" s="265">
        <f>'Table 6'!H27-'Table 7'!H26</f>
        <v>1494</v>
      </c>
      <c r="I26" s="265">
        <f>'Table 6'!I27-'Table 7'!I26</f>
        <v>1338</v>
      </c>
      <c r="J26" s="264">
        <f>'Table 6'!J27-'Table 7'!J26</f>
        <v>2815</v>
      </c>
      <c r="K26" s="264">
        <f>'Table 6'!K27-'Table 7'!K26</f>
        <v>1618</v>
      </c>
      <c r="L26" s="264">
        <f>'Table 6'!L27-'Table 7'!L26</f>
        <v>2077</v>
      </c>
      <c r="M26" s="526"/>
    </row>
    <row r="27" spans="1:13" ht="10.5" customHeight="1">
      <c r="A27" s="10"/>
      <c r="B27" s="27" t="s">
        <v>20</v>
      </c>
      <c r="C27" s="264">
        <f>'Table 6'!C28-'Table 7'!C27</f>
        <v>358</v>
      </c>
      <c r="D27" s="264">
        <f>'Table 6'!D28-'Table 7'!D27</f>
        <v>812</v>
      </c>
      <c r="E27" s="264">
        <f>'Table 6'!E28-'Table 7'!E27</f>
        <v>49</v>
      </c>
      <c r="F27" s="264">
        <f>'Table 6'!F28-'Table 7'!F27</f>
        <v>59</v>
      </c>
      <c r="G27" s="265">
        <f>'Table 6'!G28-'Table 7'!G27</f>
        <v>129</v>
      </c>
      <c r="H27" s="265">
        <f>'Table 6'!H28-'Table 7'!H27</f>
        <v>121</v>
      </c>
      <c r="I27" s="265">
        <f>'Table 6'!I28-'Table 7'!I27</f>
        <v>68</v>
      </c>
      <c r="J27" s="264">
        <f>'Table 6'!J28-'Table 7'!J27</f>
        <v>153</v>
      </c>
      <c r="K27" s="264">
        <f>'Table 6'!K28-'Table 7'!K27</f>
        <v>211</v>
      </c>
      <c r="L27" s="264">
        <f>'Table 6'!L28-'Table 7'!L27</f>
        <v>380</v>
      </c>
      <c r="M27" s="526"/>
    </row>
    <row r="28" spans="1:13" ht="10.5" customHeight="1">
      <c r="A28" s="22" t="s">
        <v>221</v>
      </c>
      <c r="B28" s="29"/>
      <c r="C28" s="262">
        <f>'Table 6'!C29-'Table 7'!C28</f>
        <v>3912</v>
      </c>
      <c r="D28" s="262">
        <f>'Table 6'!D29-'Table 7'!D28</f>
        <v>4042</v>
      </c>
      <c r="E28" s="262">
        <f>'Table 6'!E29-'Table 7'!E28</f>
        <v>775</v>
      </c>
      <c r="F28" s="262">
        <f>'Table 6'!F29-'Table 7'!F28</f>
        <v>934</v>
      </c>
      <c r="G28" s="263">
        <f>'Table 6'!G29-'Table 7'!G28</f>
        <v>1029</v>
      </c>
      <c r="H28" s="265">
        <f>'Table 6'!H29-'Table 7'!H28</f>
        <v>1174</v>
      </c>
      <c r="I28" s="263">
        <f>'Table 6'!I29-'Table 7'!I28</f>
        <v>878</v>
      </c>
      <c r="J28" s="262">
        <f>'Table 6'!J29-'Table 7'!J28</f>
        <v>1063</v>
      </c>
      <c r="K28" s="262">
        <f>'Table 6'!K29-'Table 7'!K28</f>
        <v>957</v>
      </c>
      <c r="L28" s="262">
        <f>'Table 6'!L29-'Table 7'!L28</f>
        <v>1144</v>
      </c>
      <c r="M28" s="526"/>
    </row>
    <row r="29" spans="1:13" ht="10.5" customHeight="1">
      <c r="A29" s="10"/>
      <c r="B29" s="29" t="s">
        <v>144</v>
      </c>
      <c r="C29" s="264">
        <f>'Table 6'!C30-'Table 7'!C29</f>
        <v>69</v>
      </c>
      <c r="D29" s="264">
        <f>'Table 6'!D30-'Table 7'!D29</f>
        <v>104</v>
      </c>
      <c r="E29" s="264">
        <f>'Table 6'!E30-'Table 7'!E29</f>
        <v>10</v>
      </c>
      <c r="F29" s="264">
        <f>'Table 6'!F30-'Table 7'!F29</f>
        <v>18</v>
      </c>
      <c r="G29" s="265">
        <f>'Table 6'!G30-'Table 7'!G29</f>
        <v>22</v>
      </c>
      <c r="H29" s="265">
        <f>'Table 6'!H30-'Table 7'!H29</f>
        <v>19</v>
      </c>
      <c r="I29" s="265">
        <f>'Table 6'!I30-'Table 7'!I29</f>
        <v>19</v>
      </c>
      <c r="J29" s="264">
        <f>'Table 6'!J30-'Table 7'!J29</f>
        <v>19</v>
      </c>
      <c r="K29" s="264">
        <f>'Table 6'!K30-'Table 7'!K29</f>
        <v>32</v>
      </c>
      <c r="L29" s="264">
        <f>'Table 6'!L30-'Table 7'!L29</f>
        <v>34</v>
      </c>
      <c r="M29" s="526"/>
    </row>
    <row r="30" spans="1:13" ht="10.5" customHeight="1">
      <c r="A30" s="10"/>
      <c r="B30" s="27" t="s">
        <v>301</v>
      </c>
      <c r="C30" s="264">
        <f>'Table 6'!C31-'Table 7'!C30</f>
        <v>140</v>
      </c>
      <c r="D30" s="264">
        <f>'Table 6'!D31-'Table 7'!D30</f>
        <v>231</v>
      </c>
      <c r="E30" s="264">
        <f>'Table 6'!E31-'Table 7'!E30</f>
        <v>23</v>
      </c>
      <c r="F30" s="264">
        <f>'Table 6'!F31-'Table 7'!F30</f>
        <v>24</v>
      </c>
      <c r="G30" s="265">
        <f>'Table 6'!G31-'Table 7'!G30</f>
        <v>35</v>
      </c>
      <c r="H30" s="265">
        <f>'Table 6'!H31-'Table 7'!H30</f>
        <v>58</v>
      </c>
      <c r="I30" s="265">
        <f>'Table 6'!I31-'Table 7'!I30</f>
        <v>72</v>
      </c>
      <c r="J30" s="264">
        <f>'Table 6'!J31-'Table 7'!J30</f>
        <v>68</v>
      </c>
      <c r="K30" s="264">
        <f>'Table 6'!K31-'Table 7'!K30</f>
        <v>62</v>
      </c>
      <c r="L30" s="264">
        <f>'Table 6'!L31-'Table 7'!L30</f>
        <v>29</v>
      </c>
      <c r="M30" s="526"/>
    </row>
    <row r="31" spans="1:13" ht="10.5" customHeight="1">
      <c r="A31" s="10"/>
      <c r="B31" s="29" t="s">
        <v>24</v>
      </c>
      <c r="C31" s="264">
        <f>'Table 6'!C32-'Table 7'!C31</f>
        <v>31</v>
      </c>
      <c r="D31" s="264">
        <f>'Table 6'!D32-'Table 7'!D31</f>
        <v>8</v>
      </c>
      <c r="E31" s="264">
        <f>'Table 6'!E32-'Table 7'!E31</f>
        <v>14</v>
      </c>
      <c r="F31" s="264">
        <f>'Table 6'!F32-'Table 7'!F31</f>
        <v>13</v>
      </c>
      <c r="G31" s="265">
        <f>'Table 6'!G32-'Table 7'!G31</f>
        <v>1</v>
      </c>
      <c r="H31" s="265">
        <f>'Table 6'!H32-'Table 7'!H31</f>
        <v>3</v>
      </c>
      <c r="I31" s="265">
        <f>'Table 6'!I32-'Table 7'!I31</f>
        <v>3</v>
      </c>
      <c r="J31" s="264">
        <f>'Table 6'!J32-'Table 7'!J31</f>
        <v>1</v>
      </c>
      <c r="K31" s="264">
        <f>'Table 6'!K32-'Table 7'!K31</f>
        <v>4</v>
      </c>
      <c r="L31" s="267">
        <f>'Table 6'!L32-'Table 7'!L31</f>
        <v>0</v>
      </c>
      <c r="M31" s="526"/>
    </row>
    <row r="32" spans="1:13" ht="10.5" customHeight="1">
      <c r="A32" s="10"/>
      <c r="B32" s="27" t="s">
        <v>305</v>
      </c>
      <c r="C32" s="264">
        <f>'Table 6'!C33-'Table 7'!C32</f>
        <v>2179</v>
      </c>
      <c r="D32" s="264">
        <f>'Table 6'!D33-'Table 7'!D32</f>
        <v>1890</v>
      </c>
      <c r="E32" s="264">
        <f>'Table 6'!E33-'Table 7'!E32</f>
        <v>426</v>
      </c>
      <c r="F32" s="264">
        <f>'Table 6'!F33-'Table 7'!F32</f>
        <v>579</v>
      </c>
      <c r="G32" s="265">
        <f>'Table 6'!G33-'Table 7'!G32</f>
        <v>619</v>
      </c>
      <c r="H32" s="265">
        <f>'Table 6'!H33-'Table 7'!H32</f>
        <v>555</v>
      </c>
      <c r="I32" s="265">
        <f>'Table 6'!I33-'Table 7'!I32</f>
        <v>467</v>
      </c>
      <c r="J32" s="264">
        <f>'Table 6'!J33-'Table 7'!J32</f>
        <v>543</v>
      </c>
      <c r="K32" s="264">
        <f>'Table 6'!K33-'Table 7'!K32</f>
        <v>469</v>
      </c>
      <c r="L32" s="264">
        <f>'Table 6'!L33-'Table 7'!L32</f>
        <v>411</v>
      </c>
      <c r="M32" s="526"/>
    </row>
    <row r="33" spans="1:13" ht="10.5" customHeight="1">
      <c r="A33" s="10"/>
      <c r="B33" s="27" t="s">
        <v>147</v>
      </c>
      <c r="C33" s="264">
        <f>'Table 6'!C34-'Table 7'!C33</f>
        <v>15</v>
      </c>
      <c r="D33" s="264">
        <f>'Table 6'!D34-'Table 7'!D33</f>
        <v>31</v>
      </c>
      <c r="E33" s="264">
        <f>'Table 6'!E34-'Table 7'!E33</f>
        <v>3</v>
      </c>
      <c r="F33" s="264">
        <f>'Table 6'!F34-'Table 7'!F33</f>
        <v>7</v>
      </c>
      <c r="G33" s="265">
        <f>'Table 6'!G34-'Table 7'!G33</f>
        <v>5</v>
      </c>
      <c r="H33" s="420">
        <f>'Table 6'!H34-'Table 7'!H33</f>
        <v>0</v>
      </c>
      <c r="I33" s="265">
        <f>'Table 6'!I34-'Table 7'!I33</f>
        <v>1</v>
      </c>
      <c r="J33" s="267">
        <f>'Table 6'!J34-'Table 7'!J33</f>
        <v>0</v>
      </c>
      <c r="K33" s="264">
        <f>'Table 6'!K34-'Table 7'!K33</f>
        <v>5</v>
      </c>
      <c r="L33" s="264">
        <f>'Table 6'!L34-'Table 7'!L33</f>
        <v>25</v>
      </c>
      <c r="M33" s="526"/>
    </row>
    <row r="34" spans="1:13" ht="10.5" customHeight="1">
      <c r="A34" s="10"/>
      <c r="B34" s="29" t="s">
        <v>17</v>
      </c>
      <c r="C34" s="264">
        <f>'Table 6'!C35-'Table 7'!C34</f>
        <v>802</v>
      </c>
      <c r="D34" s="264">
        <f>'Table 6'!D35-'Table 7'!D34</f>
        <v>872</v>
      </c>
      <c r="E34" s="264">
        <f>'Table 6'!E35-'Table 7'!E34</f>
        <v>182</v>
      </c>
      <c r="F34" s="264">
        <f>'Table 6'!F35-'Table 7'!F34</f>
        <v>164</v>
      </c>
      <c r="G34" s="265">
        <f>'Table 6'!G35-'Table 7'!G34</f>
        <v>145</v>
      </c>
      <c r="H34" s="265">
        <f>'Table 6'!H35-'Table 7'!H34</f>
        <v>311</v>
      </c>
      <c r="I34" s="265">
        <f>'Table 6'!I35-'Table 7'!I34</f>
        <v>130</v>
      </c>
      <c r="J34" s="264">
        <f>'Table 6'!J35-'Table 7'!J34</f>
        <v>212</v>
      </c>
      <c r="K34" s="264">
        <f>'Table 6'!K35-'Table 7'!K34</f>
        <v>213</v>
      </c>
      <c r="L34" s="264">
        <f>'Table 6'!L35-'Table 7'!L34</f>
        <v>317</v>
      </c>
      <c r="M34" s="526"/>
    </row>
    <row r="35" spans="1:13" ht="10.5" customHeight="1">
      <c r="A35" s="10"/>
      <c r="B35" s="29" t="s">
        <v>25</v>
      </c>
      <c r="C35" s="264">
        <f>'Table 6'!C36-'Table 7'!C35</f>
        <v>256</v>
      </c>
      <c r="D35" s="264">
        <f>'Table 6'!D36-'Table 7'!D35</f>
        <v>287</v>
      </c>
      <c r="E35" s="264">
        <f>'Table 6'!E36-'Table 7'!E35</f>
        <v>54</v>
      </c>
      <c r="F35" s="264">
        <f>'Table 6'!F36-'Table 7'!F35</f>
        <v>48</v>
      </c>
      <c r="G35" s="265">
        <f>'Table 6'!G36-'Table 7'!G35</f>
        <v>78</v>
      </c>
      <c r="H35" s="265">
        <f>'Table 6'!H36-'Table 7'!H35</f>
        <v>76</v>
      </c>
      <c r="I35" s="265">
        <f>'Table 6'!I36-'Table 7'!I35</f>
        <v>58</v>
      </c>
      <c r="J35" s="264">
        <f>'Table 6'!J36-'Table 7'!J35</f>
        <v>83</v>
      </c>
      <c r="K35" s="264">
        <f>'Table 6'!K36-'Table 7'!K35</f>
        <v>65</v>
      </c>
      <c r="L35" s="264">
        <f>'Table 6'!L36-'Table 7'!L35</f>
        <v>81</v>
      </c>
      <c r="M35" s="526"/>
    </row>
    <row r="36" spans="1:13" ht="10.5" customHeight="1">
      <c r="A36" s="10"/>
      <c r="B36" s="29" t="s">
        <v>284</v>
      </c>
      <c r="C36" s="264">
        <f>'Table 6'!C37-'Table 7'!C36</f>
        <v>249</v>
      </c>
      <c r="D36" s="264">
        <f>'Table 6'!D37-'Table 7'!D36</f>
        <v>342</v>
      </c>
      <c r="E36" s="264">
        <f>'Table 6'!E37-'Table 7'!E36</f>
        <v>35</v>
      </c>
      <c r="F36" s="264">
        <f>'Table 6'!F37-'Table 7'!F36</f>
        <v>44</v>
      </c>
      <c r="G36" s="265">
        <f>'Table 6'!G37-'Table 7'!G36</f>
        <v>94</v>
      </c>
      <c r="H36" s="265">
        <f>'Table 6'!H37-'Table 7'!H36</f>
        <v>76</v>
      </c>
      <c r="I36" s="265">
        <f>'Table 6'!I37-'Table 7'!I36</f>
        <v>43</v>
      </c>
      <c r="J36" s="264">
        <f>'Table 6'!J37-'Table 7'!J36</f>
        <v>88</v>
      </c>
      <c r="K36" s="264">
        <f>'Table 6'!K37-'Table 7'!K36</f>
        <v>69</v>
      </c>
      <c r="L36" s="264">
        <f>'Table 6'!L37-'Table 7'!L36</f>
        <v>142</v>
      </c>
      <c r="M36" s="526"/>
    </row>
    <row r="37" spans="1:13" ht="10.5" customHeight="1">
      <c r="A37" s="10"/>
      <c r="B37" s="29" t="s">
        <v>44</v>
      </c>
      <c r="C37" s="264">
        <f>'Table 6'!C38-'Table 7'!C37</f>
        <v>33</v>
      </c>
      <c r="D37" s="264">
        <f>'Table 6'!D38-'Table 7'!D37</f>
        <v>8</v>
      </c>
      <c r="E37" s="264">
        <f>'Table 6'!E38-'Table 7'!E37</f>
        <v>12</v>
      </c>
      <c r="F37" s="267">
        <f>'Table 6'!F38-'Table 7'!F37</f>
        <v>0</v>
      </c>
      <c r="G37" s="267">
        <f>'Table 6'!G38-'Table 7'!G37</f>
        <v>0</v>
      </c>
      <c r="H37" s="265">
        <f>'Table 6'!H38-'Table 7'!H37</f>
        <v>21</v>
      </c>
      <c r="I37" s="265">
        <f>'Table 6'!I38-'Table 7'!I37</f>
        <v>4</v>
      </c>
      <c r="J37" s="264">
        <f>'Table 6'!J38-'Table 7'!J37</f>
        <v>2</v>
      </c>
      <c r="K37" s="264">
        <f>'Table 6'!K38-'Table 7'!K37</f>
        <v>1</v>
      </c>
      <c r="L37" s="264">
        <f>'Table 6'!L38-'Table 7'!L37</f>
        <v>1</v>
      </c>
      <c r="M37" s="526"/>
    </row>
    <row r="38" spans="1:13" ht="10.5" customHeight="1">
      <c r="A38" s="10"/>
      <c r="B38" s="29" t="s">
        <v>30</v>
      </c>
      <c r="C38" s="264">
        <f>'Table 6'!C39-'Table 7'!C38</f>
        <v>30</v>
      </c>
      <c r="D38" s="264">
        <f>'Table 6'!D39-'Table 7'!D38</f>
        <v>20</v>
      </c>
      <c r="E38" s="264">
        <f>'Table 6'!E39-'Table 7'!E38</f>
        <v>9</v>
      </c>
      <c r="F38" s="264">
        <f>'Table 6'!F39-'Table 7'!F38</f>
        <v>8</v>
      </c>
      <c r="G38" s="265">
        <f>'Table 6'!G39-'Table 7'!G38</f>
        <v>8</v>
      </c>
      <c r="H38" s="265">
        <f>'Table 6'!H39-'Table 7'!H38</f>
        <v>5</v>
      </c>
      <c r="I38" s="265">
        <f>'Table 6'!I39-'Table 7'!I38</f>
        <v>4</v>
      </c>
      <c r="J38" s="264">
        <f>'Table 6'!J39-'Table 7'!J38</f>
        <v>11</v>
      </c>
      <c r="K38" s="264">
        <f>'Table 6'!K39-'Table 7'!K38</f>
        <v>1</v>
      </c>
      <c r="L38" s="264">
        <f>'Table 6'!L39-'Table 7'!L38</f>
        <v>4</v>
      </c>
      <c r="M38" s="526"/>
    </row>
    <row r="39" spans="1:13" ht="10.5" customHeight="1">
      <c r="A39" s="10"/>
      <c r="B39" s="29" t="s">
        <v>20</v>
      </c>
      <c r="C39" s="264">
        <f>'Table 6'!C40-'Table 7'!C39</f>
        <v>108</v>
      </c>
      <c r="D39" s="264">
        <f>'Table 6'!D40-'Table 7'!D39</f>
        <v>249</v>
      </c>
      <c r="E39" s="264">
        <f>'Table 6'!E40-'Table 7'!E39</f>
        <v>7</v>
      </c>
      <c r="F39" s="264">
        <f>'Table 6'!F40-'Table 7'!F39</f>
        <v>29</v>
      </c>
      <c r="G39" s="265">
        <f>'Table 6'!G40-'Table 7'!G39</f>
        <v>22</v>
      </c>
      <c r="H39" s="265">
        <f>'Table 6'!H40-'Table 7'!H39</f>
        <v>50</v>
      </c>
      <c r="I39" s="265">
        <f>'Table 6'!I40-'Table 7'!I39</f>
        <v>77</v>
      </c>
      <c r="J39" s="264">
        <f>'Table 6'!J40-'Table 7'!J39</f>
        <v>36</v>
      </c>
      <c r="K39" s="264">
        <f>'Table 6'!K40-'Table 7'!K39</f>
        <v>36</v>
      </c>
      <c r="L39" s="264">
        <f>'Table 6'!L40-'Table 7'!L39</f>
        <v>100</v>
      </c>
      <c r="M39" s="526"/>
    </row>
    <row r="40" spans="1:13" ht="10.5" customHeight="1">
      <c r="A40" s="22" t="s">
        <v>222</v>
      </c>
      <c r="B40" s="29"/>
      <c r="C40" s="262">
        <f>'Table 6'!C41-'Table 7'!C40</f>
        <v>176</v>
      </c>
      <c r="D40" s="262">
        <f>'Table 6'!D41-'Table 7'!D40</f>
        <v>951</v>
      </c>
      <c r="E40" s="262">
        <f>'Table 6'!E41-'Table 7'!E40</f>
        <v>31</v>
      </c>
      <c r="F40" s="262">
        <f>'Table 6'!F41-'Table 7'!F40</f>
        <v>36</v>
      </c>
      <c r="G40" s="263">
        <f>'Table 6'!G41-'Table 7'!G40</f>
        <v>40</v>
      </c>
      <c r="H40" s="265">
        <f>'Table 6'!H41-'Table 7'!H40</f>
        <v>69</v>
      </c>
      <c r="I40" s="263">
        <f>'Table 6'!I41-'Table 7'!I40</f>
        <v>73</v>
      </c>
      <c r="J40" s="262">
        <f>'Table 6'!J41-'Table 7'!J40</f>
        <v>715</v>
      </c>
      <c r="K40" s="262">
        <f>'Table 6'!K41-'Table 7'!K40</f>
        <v>104</v>
      </c>
      <c r="L40" s="262">
        <f>'Table 6'!L41-'Table 7'!L40</f>
        <v>59</v>
      </c>
      <c r="M40" s="526"/>
    </row>
    <row r="41" spans="1:13" ht="10.5" customHeight="1">
      <c r="A41" s="10"/>
      <c r="B41" s="29" t="s">
        <v>22</v>
      </c>
      <c r="C41" s="264">
        <f>'Table 6'!C42-'Table 7'!C41</f>
        <v>13</v>
      </c>
      <c r="D41" s="264">
        <f>'Table 6'!D42-'Table 7'!D41</f>
        <v>15</v>
      </c>
      <c r="E41" s="264">
        <f>'Table 6'!E42-'Table 7'!E41</f>
        <v>1</v>
      </c>
      <c r="F41" s="264">
        <f>'Table 6'!F42-'Table 7'!F41</f>
        <v>4</v>
      </c>
      <c r="G41" s="267">
        <f>'Table 6'!G42-'Table 7'!G41</f>
        <v>0</v>
      </c>
      <c r="H41" s="265">
        <f>'Table 6'!H42-'Table 7'!H41</f>
        <v>8</v>
      </c>
      <c r="I41" s="265">
        <f>'Table 6'!I42-'Table 7'!I41</f>
        <v>10</v>
      </c>
      <c r="J41" s="264">
        <f>'Table 6'!J42-'Table 7'!J41</f>
        <v>4</v>
      </c>
      <c r="K41" s="264">
        <f>'Table 6'!K42-'Table 7'!K41</f>
        <v>1</v>
      </c>
      <c r="L41" s="267">
        <f>'Table 6'!L42-'Table 7'!L41</f>
        <v>0</v>
      </c>
      <c r="M41" s="526"/>
    </row>
    <row r="42" spans="1:13" ht="10.5" customHeight="1">
      <c r="A42" s="10"/>
      <c r="B42" s="29" t="s">
        <v>29</v>
      </c>
      <c r="C42" s="264">
        <f>'Table 6'!C43-'Table 7'!C42</f>
        <v>124</v>
      </c>
      <c r="D42" s="264">
        <f>'Table 6'!D43-'Table 7'!D42</f>
        <v>922</v>
      </c>
      <c r="E42" s="264">
        <f>'Table 6'!E43-'Table 7'!E42</f>
        <v>26</v>
      </c>
      <c r="F42" s="264">
        <f>'Table 6'!F43-'Table 7'!F42</f>
        <v>23</v>
      </c>
      <c r="G42" s="265">
        <f>'Table 6'!G43-'Table 7'!G42</f>
        <v>17</v>
      </c>
      <c r="H42" s="265">
        <f>'Table 6'!H43-'Table 7'!H42</f>
        <v>58</v>
      </c>
      <c r="I42" s="265">
        <f>'Table 6'!I43-'Table 7'!I42</f>
        <v>60</v>
      </c>
      <c r="J42" s="264">
        <f>'Table 6'!J43-'Table 7'!J42</f>
        <v>709</v>
      </c>
      <c r="K42" s="264">
        <f>'Table 6'!K43-'Table 7'!K42</f>
        <v>97</v>
      </c>
      <c r="L42" s="264">
        <f>'Table 6'!L43-'Table 7'!L42</f>
        <v>56</v>
      </c>
      <c r="M42" s="526"/>
    </row>
    <row r="43" spans="1:13" ht="10.5" customHeight="1">
      <c r="A43" s="10"/>
      <c r="B43" s="27" t="s">
        <v>20</v>
      </c>
      <c r="C43" s="264">
        <f>'Table 6'!C44-'Table 7'!C43</f>
        <v>39</v>
      </c>
      <c r="D43" s="264">
        <f>'Table 6'!D44-'Table 7'!D43</f>
        <v>14</v>
      </c>
      <c r="E43" s="264">
        <f>'Table 6'!E44-'Table 7'!E43</f>
        <v>4</v>
      </c>
      <c r="F43" s="264">
        <f>'Table 6'!F44-'Table 7'!F43</f>
        <v>9</v>
      </c>
      <c r="G43" s="265">
        <f>'Table 6'!G44-'Table 7'!G43</f>
        <v>23</v>
      </c>
      <c r="H43" s="265">
        <f>'Table 6'!H44-'Table 7'!H43</f>
        <v>3</v>
      </c>
      <c r="I43" s="265">
        <f>'Table 6'!I44-'Table 7'!I43</f>
        <v>3</v>
      </c>
      <c r="J43" s="264">
        <f>'Table 6'!J44-'Table 7'!J43</f>
        <v>2</v>
      </c>
      <c r="K43" s="264">
        <f>'Table 6'!K44-'Table 7'!K43</f>
        <v>6</v>
      </c>
      <c r="L43" s="264">
        <f>'Table 6'!L44-'Table 7'!L43</f>
        <v>3</v>
      </c>
      <c r="M43" s="526"/>
    </row>
    <row r="44" spans="1:13" ht="10.5" customHeight="1">
      <c r="A44" s="22" t="s">
        <v>223</v>
      </c>
      <c r="B44" s="29"/>
      <c r="C44" s="262">
        <f>'Table 6'!C45-'Table 7'!C44</f>
        <v>144</v>
      </c>
      <c r="D44" s="262">
        <f>'Table 6'!D45-'Table 7'!D44</f>
        <v>535</v>
      </c>
      <c r="E44" s="262">
        <f>'Table 6'!E45-'Table 7'!E44</f>
        <v>49</v>
      </c>
      <c r="F44" s="262">
        <f>'Table 6'!F45-'Table 7'!F44</f>
        <v>24</v>
      </c>
      <c r="G44" s="263">
        <f>'Table 6'!G45-'Table 7'!G44</f>
        <v>8</v>
      </c>
      <c r="H44" s="265">
        <f>'Table 6'!H45-'Table 7'!H44</f>
        <v>63</v>
      </c>
      <c r="I44" s="263">
        <f>'Table 6'!I45-'Table 7'!I44</f>
        <v>30</v>
      </c>
      <c r="J44" s="262">
        <f>'Table 6'!J45-'Table 7'!J44</f>
        <v>236</v>
      </c>
      <c r="K44" s="262">
        <f>'Table 6'!K45-'Table 7'!K44</f>
        <v>9</v>
      </c>
      <c r="L44" s="262">
        <f>'Table 6'!L45-'Table 7'!L44</f>
        <v>260</v>
      </c>
      <c r="M44" s="526"/>
    </row>
    <row r="45" spans="1:13" ht="10.5" customHeight="1">
      <c r="A45" s="10"/>
      <c r="B45" s="29" t="s">
        <v>21</v>
      </c>
      <c r="C45" s="264">
        <f>'Table 6'!C46-'Table 7'!C45</f>
        <v>30</v>
      </c>
      <c r="D45" s="264">
        <f>'Table 6'!D46-'Table 7'!D45</f>
        <v>23</v>
      </c>
      <c r="E45" s="264">
        <f>'Table 6'!E46-'Table 7'!E45</f>
        <v>6</v>
      </c>
      <c r="F45" s="264">
        <f>'Table 6'!F46-'Table 7'!F45</f>
        <v>7</v>
      </c>
      <c r="G45" s="265">
        <f>'Table 6'!G46-'Table 7'!G45</f>
        <v>7</v>
      </c>
      <c r="H45" s="265">
        <f>'Table 6'!H46-'Table 7'!H45</f>
        <v>10</v>
      </c>
      <c r="I45" s="265">
        <f>'Table 6'!I46-'Table 7'!I45</f>
        <v>4</v>
      </c>
      <c r="J45" s="264">
        <f>'Table 6'!J46-'Table 7'!J45</f>
        <v>3</v>
      </c>
      <c r="K45" s="264">
        <f>'Table 6'!K46-'Table 7'!K45</f>
        <v>7</v>
      </c>
      <c r="L45" s="264">
        <f>'Table 6'!L46-'Table 7'!L45</f>
        <v>9</v>
      </c>
      <c r="M45" s="526"/>
    </row>
    <row r="46" spans="1:13" ht="10.5" customHeight="1">
      <c r="A46" s="10"/>
      <c r="B46" s="29" t="s">
        <v>282</v>
      </c>
      <c r="C46" s="264">
        <f>'Table 6'!C47-'Table 7'!C46</f>
        <v>93</v>
      </c>
      <c r="D46" s="264">
        <f>'Table 6'!D47-'Table 7'!D46</f>
        <v>23</v>
      </c>
      <c r="E46" s="264">
        <f>'Table 6'!E47-'Table 7'!E46</f>
        <v>23</v>
      </c>
      <c r="F46" s="264">
        <f>'Table 6'!F47-'Table 7'!F46</f>
        <v>17</v>
      </c>
      <c r="G46" s="267">
        <f>'Table 6'!G47-'Table 7'!G46</f>
        <v>0</v>
      </c>
      <c r="H46" s="265">
        <f>'Table 6'!H47-'Table 7'!H46</f>
        <v>53</v>
      </c>
      <c r="I46" s="265">
        <f>'Table 6'!I47-'Table 7'!I46</f>
        <v>23</v>
      </c>
      <c r="J46" s="267">
        <f>'Table 6'!J47-'Table 7'!J46</f>
        <v>0</v>
      </c>
      <c r="K46" s="267">
        <f>'Table 6'!K47-'Table 7'!K46</f>
        <v>0</v>
      </c>
      <c r="L46" s="267">
        <f>'Table 6'!L47-'Table 7'!L46</f>
        <v>0</v>
      </c>
      <c r="M46" s="526"/>
    </row>
    <row r="47" spans="1:13" ht="10.5" customHeight="1">
      <c r="A47" s="35"/>
      <c r="B47" s="93" t="s">
        <v>20</v>
      </c>
      <c r="C47" s="266">
        <f>'Table 6'!C48-'Table 7'!C47</f>
        <v>21</v>
      </c>
      <c r="D47" s="266">
        <f>'Table 6'!D48-'Table 7'!D47</f>
        <v>489</v>
      </c>
      <c r="E47" s="266">
        <f>'Table 6'!E48-'Table 7'!E47</f>
        <v>20</v>
      </c>
      <c r="F47" s="421">
        <f>'Table 6'!F48-'Table 7'!F47</f>
        <v>0</v>
      </c>
      <c r="G47" s="266">
        <f>'Table 6'!G48-'Table 7'!G47</f>
        <v>1</v>
      </c>
      <c r="H47" s="421">
        <f>'Table 6'!H48-'Table 7'!H47</f>
        <v>0</v>
      </c>
      <c r="I47" s="266">
        <f>'Table 6'!I48-'Table 7'!I47</f>
        <v>3</v>
      </c>
      <c r="J47" s="266">
        <f>'Table 6'!J48-'Table 7'!J47</f>
        <v>233</v>
      </c>
      <c r="K47" s="266">
        <f>'Table 6'!K48-'Table 7'!K47</f>
        <v>2</v>
      </c>
      <c r="L47" s="266">
        <f>'Table 6'!L48-'Table 7'!L47</f>
        <v>251</v>
      </c>
      <c r="M47" s="526"/>
    </row>
    <row r="48" spans="1:13" ht="15.75" customHeight="1">
      <c r="A48" s="59"/>
      <c r="B48" s="59" t="s">
        <v>379</v>
      </c>
      <c r="C48" s="425" t="s">
        <v>381</v>
      </c>
      <c r="D48" s="3"/>
      <c r="E48" s="425" t="s">
        <v>380</v>
      </c>
      <c r="F48" s="3"/>
      <c r="G48" s="3"/>
      <c r="H48" s="3"/>
      <c r="I48" s="3"/>
      <c r="J48" s="3"/>
      <c r="K48" s="3"/>
      <c r="L48" s="3"/>
      <c r="M48" s="526"/>
    </row>
    <row r="49" spans="1:13" ht="10.5" customHeight="1">
      <c r="A49" s="131"/>
      <c r="M49" s="198"/>
    </row>
    <row r="50" spans="2:4" ht="12">
      <c r="B50" s="132"/>
      <c r="C50" s="133"/>
      <c r="D50" s="133"/>
    </row>
  </sheetData>
  <mergeCells count="6">
    <mergeCell ref="E3:H3"/>
    <mergeCell ref="M1:M48"/>
    <mergeCell ref="A3:B4"/>
    <mergeCell ref="C3:C4"/>
    <mergeCell ref="I3:L3"/>
    <mergeCell ref="D3:D4"/>
  </mergeCells>
  <printOptions/>
  <pageMargins left="0.69" right="0.25" top="0.34" bottom="0.19" header="0.18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E1">
      <selection activeCell="J9" sqref="J9"/>
    </sheetView>
  </sheetViews>
  <sheetFormatPr defaultColWidth="9.140625" defaultRowHeight="12.75"/>
  <cols>
    <col min="1" max="1" width="5.140625" style="3" customWidth="1"/>
    <col min="2" max="2" width="36.57421875" style="3" customWidth="1"/>
    <col min="3" max="4" width="9.28125" style="3" customWidth="1"/>
    <col min="5" max="12" width="9.28125" style="50" customWidth="1"/>
    <col min="13" max="13" width="3.140625" style="3" customWidth="1"/>
    <col min="14" max="16384" width="9.140625" style="3" customWidth="1"/>
  </cols>
  <sheetData>
    <row r="1" spans="1:13" ht="22.5" customHeight="1">
      <c r="A1" s="34" t="s">
        <v>355</v>
      </c>
      <c r="B1" s="2"/>
      <c r="M1" s="527" t="s">
        <v>176</v>
      </c>
    </row>
    <row r="2" spans="5:13" ht="15" customHeight="1">
      <c r="E2" s="61"/>
      <c r="F2" s="61"/>
      <c r="G2" s="61"/>
      <c r="I2" s="61"/>
      <c r="K2" s="61"/>
      <c r="L2" s="61" t="s">
        <v>34</v>
      </c>
      <c r="M2" s="528"/>
    </row>
    <row r="3" ht="8.25" customHeight="1">
      <c r="M3" s="528"/>
    </row>
    <row r="4" spans="1:13" ht="15" customHeight="1">
      <c r="A4" s="515" t="s">
        <v>173</v>
      </c>
      <c r="B4" s="529"/>
      <c r="C4" s="492" t="s">
        <v>328</v>
      </c>
      <c r="D4" s="492" t="s">
        <v>300</v>
      </c>
      <c r="E4" s="488" t="s">
        <v>328</v>
      </c>
      <c r="F4" s="489"/>
      <c r="G4" s="489"/>
      <c r="H4" s="490"/>
      <c r="I4" s="488" t="s">
        <v>300</v>
      </c>
      <c r="J4" s="489"/>
      <c r="K4" s="489"/>
      <c r="L4" s="490"/>
      <c r="M4" s="528"/>
    </row>
    <row r="5" spans="1:13" ht="19.5" customHeight="1">
      <c r="A5" s="523"/>
      <c r="B5" s="524"/>
      <c r="C5" s="493"/>
      <c r="D5" s="493"/>
      <c r="E5" s="94" t="s">
        <v>208</v>
      </c>
      <c r="F5" s="94" t="s">
        <v>210</v>
      </c>
      <c r="G5" s="94" t="s">
        <v>213</v>
      </c>
      <c r="H5" s="94" t="s">
        <v>257</v>
      </c>
      <c r="I5" s="94" t="s">
        <v>208</v>
      </c>
      <c r="J5" s="94" t="s">
        <v>351</v>
      </c>
      <c r="K5" s="94" t="s">
        <v>213</v>
      </c>
      <c r="L5" s="94" t="s">
        <v>257</v>
      </c>
      <c r="M5" s="528"/>
    </row>
    <row r="6" spans="1:13" s="47" customFormat="1" ht="19.5" customHeight="1">
      <c r="A6" s="46"/>
      <c r="B6" s="140" t="s">
        <v>270</v>
      </c>
      <c r="C6" s="475">
        <v>93282</v>
      </c>
      <c r="D6" s="475">
        <f>SUM(I6:L6)</f>
        <v>115612</v>
      </c>
      <c r="E6" s="476">
        <v>18333</v>
      </c>
      <c r="F6" s="476">
        <v>24585</v>
      </c>
      <c r="G6" s="476">
        <v>24717</v>
      </c>
      <c r="H6" s="494">
        <v>25647</v>
      </c>
      <c r="I6" s="494">
        <f>I7+I17+I20+'Table 9 cont''d'!I6+'Table 9 cont''d'!I10+'Table 9 cont''d'!I13+'Table 9 cont''d'!I20+'Table 9 cont''d(sec 7-9)'!I6+'Table 9 cont''d(sec 7-9)'!I16+'Table 9 cont''d(sec 7-9)'!I26</f>
        <v>23606</v>
      </c>
      <c r="J6" s="494">
        <f>J7+J17+J20+'Table 9 cont''d'!J6+'Table 9 cont''d'!J10+'Table 9 cont''d'!J13+'Table 9 cont''d'!J20+'Table 9 cont''d(sec 7-9)'!J6+'Table 9 cont''d(sec 7-9)'!J16+'Table 9 cont''d(sec 7-9)'!J26</f>
        <v>27236</v>
      </c>
      <c r="K6" s="494">
        <f>K7+K17+K20+'Table 9 cont''d'!K6+'Table 9 cont''d'!K10+'Table 9 cont''d'!K13+'Table 9 cont''d'!K20+'Table 9 cont''d(sec 7-9)'!K6+'Table 9 cont''d(sec 7-9)'!K16+'Table 9 cont''d(sec 7-9)'!K26</f>
        <v>27697</v>
      </c>
      <c r="L6" s="494">
        <f>L7+L17+L20+'Table 9 cont''d'!L6+'Table 9 cont''d'!L10+'Table 9 cont''d'!L13+'Table 9 cont''d'!L20+'Table 9 cont''d(sec 7-9)'!L6+'Table 9 cont''d(sec 7-9)'!L16+'Table 9 cont''d(sec 7-9)'!L26</f>
        <v>37073</v>
      </c>
      <c r="M6" s="528"/>
    </row>
    <row r="7" spans="1:13" s="47" customFormat="1" ht="19.5" customHeight="1">
      <c r="A7" s="24" t="s">
        <v>41</v>
      </c>
      <c r="B7" s="26"/>
      <c r="C7" s="311">
        <v>13820</v>
      </c>
      <c r="D7" s="311">
        <f aca="true" t="shared" si="0" ref="D7:D23">SUM(I7:L7)</f>
        <v>17312</v>
      </c>
      <c r="E7" s="319">
        <v>2958</v>
      </c>
      <c r="F7" s="319">
        <v>3512</v>
      </c>
      <c r="G7" s="319">
        <v>3300</v>
      </c>
      <c r="H7" s="62">
        <v>4050</v>
      </c>
      <c r="I7" s="85">
        <v>3581</v>
      </c>
      <c r="J7" s="85">
        <v>3969</v>
      </c>
      <c r="K7" s="85">
        <v>4459</v>
      </c>
      <c r="L7" s="477">
        <v>5303</v>
      </c>
      <c r="M7" s="528"/>
    </row>
    <row r="8" spans="1:13" ht="19.5" customHeight="1">
      <c r="A8" s="44"/>
      <c r="B8" s="27" t="s">
        <v>45</v>
      </c>
      <c r="C8" s="310">
        <v>999</v>
      </c>
      <c r="D8" s="310">
        <f t="shared" si="0"/>
        <v>1191</v>
      </c>
      <c r="E8" s="302">
        <v>216</v>
      </c>
      <c r="F8" s="302">
        <v>210</v>
      </c>
      <c r="G8" s="302">
        <v>255</v>
      </c>
      <c r="H8" s="43">
        <v>318</v>
      </c>
      <c r="I8" s="98">
        <v>228</v>
      </c>
      <c r="J8" s="98">
        <v>208</v>
      </c>
      <c r="K8" s="98">
        <v>325</v>
      </c>
      <c r="L8" s="98">
        <v>430</v>
      </c>
      <c r="M8" s="528"/>
    </row>
    <row r="9" spans="1:13" ht="19.5" customHeight="1">
      <c r="A9" s="45"/>
      <c r="B9" s="27" t="s">
        <v>46</v>
      </c>
      <c r="C9" s="310">
        <v>1815</v>
      </c>
      <c r="D9" s="310">
        <f t="shared" si="0"/>
        <v>1870</v>
      </c>
      <c r="E9" s="302">
        <v>437</v>
      </c>
      <c r="F9" s="302">
        <v>450</v>
      </c>
      <c r="G9" s="302">
        <v>429</v>
      </c>
      <c r="H9" s="43">
        <v>499</v>
      </c>
      <c r="I9" s="98">
        <v>485</v>
      </c>
      <c r="J9" s="98">
        <v>423</v>
      </c>
      <c r="K9" s="98">
        <v>392</v>
      </c>
      <c r="L9" s="98">
        <v>570</v>
      </c>
      <c r="M9" s="528"/>
    </row>
    <row r="10" spans="1:13" ht="19.5" customHeight="1">
      <c r="A10" s="44"/>
      <c r="B10" s="27" t="s">
        <v>47</v>
      </c>
      <c r="C10" s="310">
        <v>4266</v>
      </c>
      <c r="D10" s="310">
        <f t="shared" si="0"/>
        <v>6722</v>
      </c>
      <c r="E10" s="302">
        <v>770</v>
      </c>
      <c r="F10" s="302">
        <v>1014</v>
      </c>
      <c r="G10" s="302">
        <v>1137</v>
      </c>
      <c r="H10" s="43">
        <v>1345</v>
      </c>
      <c r="I10" s="98">
        <v>1246</v>
      </c>
      <c r="J10" s="98">
        <v>1501</v>
      </c>
      <c r="K10" s="98">
        <v>1983</v>
      </c>
      <c r="L10" s="98">
        <v>1992</v>
      </c>
      <c r="M10" s="528"/>
    </row>
    <row r="11" spans="1:13" ht="19.5" customHeight="1">
      <c r="A11" s="45"/>
      <c r="B11" s="27" t="s">
        <v>48</v>
      </c>
      <c r="C11" s="310">
        <v>898</v>
      </c>
      <c r="D11" s="310">
        <f t="shared" si="0"/>
        <v>869</v>
      </c>
      <c r="E11" s="302">
        <v>271</v>
      </c>
      <c r="F11" s="302">
        <v>246</v>
      </c>
      <c r="G11" s="302">
        <v>117</v>
      </c>
      <c r="H11" s="43">
        <v>264</v>
      </c>
      <c r="I11" s="98">
        <v>141</v>
      </c>
      <c r="J11" s="98">
        <v>267</v>
      </c>
      <c r="K11" s="98">
        <v>149</v>
      </c>
      <c r="L11" s="98">
        <v>312</v>
      </c>
      <c r="M11" s="528"/>
    </row>
    <row r="12" spans="1:13" ht="19.5" customHeight="1">
      <c r="A12" s="45"/>
      <c r="B12" s="27" t="s">
        <v>49</v>
      </c>
      <c r="C12" s="310">
        <v>909</v>
      </c>
      <c r="D12" s="310">
        <f t="shared" si="0"/>
        <v>987</v>
      </c>
      <c r="E12" s="302">
        <v>162</v>
      </c>
      <c r="F12" s="302">
        <v>280</v>
      </c>
      <c r="G12" s="302">
        <v>219</v>
      </c>
      <c r="H12" s="43">
        <v>248</v>
      </c>
      <c r="I12" s="98">
        <v>208</v>
      </c>
      <c r="J12" s="98">
        <v>193</v>
      </c>
      <c r="K12" s="98">
        <v>269</v>
      </c>
      <c r="L12" s="98">
        <v>317</v>
      </c>
      <c r="M12" s="528"/>
    </row>
    <row r="13" spans="1:13" ht="19.5" customHeight="1">
      <c r="A13" s="45"/>
      <c r="B13" s="27" t="s">
        <v>50</v>
      </c>
      <c r="C13" s="310">
        <v>41</v>
      </c>
      <c r="D13" s="480">
        <f t="shared" si="0"/>
        <v>0</v>
      </c>
      <c r="E13" s="478">
        <v>40</v>
      </c>
      <c r="F13" s="478">
        <v>1</v>
      </c>
      <c r="G13" s="479">
        <v>0</v>
      </c>
      <c r="H13" s="479">
        <v>0</v>
      </c>
      <c r="I13" s="479">
        <v>0</v>
      </c>
      <c r="J13" s="479">
        <v>0</v>
      </c>
      <c r="K13" s="479">
        <v>0</v>
      </c>
      <c r="L13" s="479">
        <v>0</v>
      </c>
      <c r="M13" s="528"/>
    </row>
    <row r="14" spans="1:13" ht="19.5" customHeight="1">
      <c r="A14" s="54" t="s">
        <v>9</v>
      </c>
      <c r="B14" s="27" t="s">
        <v>51</v>
      </c>
      <c r="C14" s="310">
        <v>456</v>
      </c>
      <c r="D14" s="310">
        <f t="shared" si="0"/>
        <v>505</v>
      </c>
      <c r="E14" s="302">
        <v>95</v>
      </c>
      <c r="F14" s="302">
        <v>104</v>
      </c>
      <c r="G14" s="302">
        <v>123</v>
      </c>
      <c r="H14" s="43">
        <v>134</v>
      </c>
      <c r="I14" s="98">
        <v>99</v>
      </c>
      <c r="J14" s="98">
        <v>110</v>
      </c>
      <c r="K14" s="98">
        <v>135</v>
      </c>
      <c r="L14" s="98">
        <v>161</v>
      </c>
      <c r="M14" s="528"/>
    </row>
    <row r="15" spans="1:13" ht="19.5" customHeight="1">
      <c r="A15" s="53"/>
      <c r="B15" s="27" t="s">
        <v>52</v>
      </c>
      <c r="C15" s="310">
        <v>1443</v>
      </c>
      <c r="D15" s="310">
        <f t="shared" si="0"/>
        <v>1582</v>
      </c>
      <c r="E15" s="302">
        <v>347</v>
      </c>
      <c r="F15" s="302">
        <v>434</v>
      </c>
      <c r="G15" s="302">
        <v>362</v>
      </c>
      <c r="H15" s="43">
        <v>300</v>
      </c>
      <c r="I15" s="98">
        <v>439</v>
      </c>
      <c r="J15" s="98">
        <v>414</v>
      </c>
      <c r="K15" s="98">
        <v>341</v>
      </c>
      <c r="L15" s="98">
        <v>388</v>
      </c>
      <c r="M15" s="528"/>
    </row>
    <row r="16" spans="1:14" ht="19.5" customHeight="1">
      <c r="A16" s="10"/>
      <c r="B16" s="25" t="s">
        <v>20</v>
      </c>
      <c r="C16" s="302">
        <f>C7-SUM(C8:C15)</f>
        <v>2993</v>
      </c>
      <c r="D16" s="302">
        <f t="shared" si="0"/>
        <v>3586</v>
      </c>
      <c r="E16" s="302">
        <f>E7-SUM(E8:E15)</f>
        <v>620</v>
      </c>
      <c r="F16" s="302">
        <f>F7-SUM(F8:F15)</f>
        <v>773</v>
      </c>
      <c r="G16" s="302">
        <f>G7-SUM(G8:G15)</f>
        <v>658</v>
      </c>
      <c r="H16" s="43">
        <v>942</v>
      </c>
      <c r="I16" s="43">
        <f>I7-SUM(I8:I15)</f>
        <v>735</v>
      </c>
      <c r="J16" s="43">
        <f>J7-SUM(J8:J15)</f>
        <v>853</v>
      </c>
      <c r="K16" s="43">
        <f>K7-SUM(K8:K15)</f>
        <v>865</v>
      </c>
      <c r="L16" s="43">
        <f>L7-SUM(L8:L15)</f>
        <v>1133</v>
      </c>
      <c r="M16" s="528"/>
      <c r="N16" s="76"/>
    </row>
    <row r="17" spans="1:13" s="47" customFormat="1" ht="19.5" customHeight="1">
      <c r="A17" s="24" t="s">
        <v>53</v>
      </c>
      <c r="B17" s="26"/>
      <c r="C17" s="311">
        <v>839</v>
      </c>
      <c r="D17" s="311">
        <f t="shared" si="0"/>
        <v>952</v>
      </c>
      <c r="E17" s="319">
        <v>148</v>
      </c>
      <c r="F17" s="319">
        <v>195</v>
      </c>
      <c r="G17" s="319">
        <v>198</v>
      </c>
      <c r="H17" s="401">
        <v>298</v>
      </c>
      <c r="I17" s="312">
        <v>213</v>
      </c>
      <c r="J17" s="312">
        <v>194</v>
      </c>
      <c r="K17" s="312">
        <v>186</v>
      </c>
      <c r="L17" s="312">
        <v>359</v>
      </c>
      <c r="M17" s="528"/>
    </row>
    <row r="18" spans="1:13" ht="19.5" customHeight="1">
      <c r="A18" s="10"/>
      <c r="B18" s="27" t="s">
        <v>54</v>
      </c>
      <c r="C18" s="310">
        <v>584</v>
      </c>
      <c r="D18" s="310">
        <f t="shared" si="0"/>
        <v>670</v>
      </c>
      <c r="E18" s="302">
        <v>105</v>
      </c>
      <c r="F18" s="302">
        <v>130</v>
      </c>
      <c r="G18" s="302">
        <v>136</v>
      </c>
      <c r="H18" s="43">
        <v>213</v>
      </c>
      <c r="I18" s="98">
        <v>149</v>
      </c>
      <c r="J18" s="98">
        <v>118</v>
      </c>
      <c r="K18" s="98">
        <v>143</v>
      </c>
      <c r="L18" s="98">
        <v>260</v>
      </c>
      <c r="M18" s="528"/>
    </row>
    <row r="19" spans="1:13" ht="19.5" customHeight="1">
      <c r="A19" s="10"/>
      <c r="B19" s="27" t="s">
        <v>55</v>
      </c>
      <c r="C19" s="310">
        <f>C17-C18</f>
        <v>255</v>
      </c>
      <c r="D19" s="310">
        <f t="shared" si="0"/>
        <v>282</v>
      </c>
      <c r="E19" s="302">
        <f>E17-E18</f>
        <v>43</v>
      </c>
      <c r="F19" s="302">
        <f>F17-F18</f>
        <v>65</v>
      </c>
      <c r="G19" s="302">
        <f>G17-G18</f>
        <v>62</v>
      </c>
      <c r="H19" s="43">
        <v>85</v>
      </c>
      <c r="I19" s="43">
        <f>I17-I18</f>
        <v>64</v>
      </c>
      <c r="J19" s="43">
        <f>J17-J18</f>
        <v>76</v>
      </c>
      <c r="K19" s="43">
        <f>K17-K18</f>
        <v>43</v>
      </c>
      <c r="L19" s="43">
        <f>L17-L18</f>
        <v>99</v>
      </c>
      <c r="M19" s="528"/>
    </row>
    <row r="20" spans="1:13" s="47" customFormat="1" ht="19.5" customHeight="1">
      <c r="A20" s="24" t="s">
        <v>42</v>
      </c>
      <c r="B20" s="26"/>
      <c r="C20" s="311">
        <v>2097</v>
      </c>
      <c r="D20" s="311">
        <f t="shared" si="0"/>
        <v>2772</v>
      </c>
      <c r="E20" s="319">
        <v>539</v>
      </c>
      <c r="F20" s="319">
        <v>612</v>
      </c>
      <c r="G20" s="319">
        <v>482</v>
      </c>
      <c r="H20" s="62">
        <v>464</v>
      </c>
      <c r="I20" s="85">
        <v>799</v>
      </c>
      <c r="J20" s="85">
        <v>684</v>
      </c>
      <c r="K20" s="85">
        <v>639</v>
      </c>
      <c r="L20" s="85">
        <v>650</v>
      </c>
      <c r="M20" s="528"/>
    </row>
    <row r="21" spans="1:13" ht="19.5" customHeight="1">
      <c r="A21" s="6"/>
      <c r="B21" s="25" t="s">
        <v>56</v>
      </c>
      <c r="C21" s="310">
        <v>491</v>
      </c>
      <c r="D21" s="310">
        <f t="shared" si="0"/>
        <v>563</v>
      </c>
      <c r="E21" s="302">
        <v>112</v>
      </c>
      <c r="F21" s="302">
        <v>121</v>
      </c>
      <c r="G21" s="302">
        <v>159</v>
      </c>
      <c r="H21" s="43">
        <v>99</v>
      </c>
      <c r="I21" s="98">
        <v>144</v>
      </c>
      <c r="J21" s="98">
        <v>175</v>
      </c>
      <c r="K21" s="98">
        <v>110</v>
      </c>
      <c r="L21" s="98">
        <v>134</v>
      </c>
      <c r="M21" s="528"/>
    </row>
    <row r="22" spans="1:13" ht="19.5" customHeight="1">
      <c r="A22" s="10"/>
      <c r="B22" s="27" t="s">
        <v>57</v>
      </c>
      <c r="C22" s="310">
        <v>1130</v>
      </c>
      <c r="D22" s="310">
        <f t="shared" si="0"/>
        <v>1677</v>
      </c>
      <c r="E22" s="302">
        <v>321</v>
      </c>
      <c r="F22" s="302">
        <v>360</v>
      </c>
      <c r="G22" s="302">
        <v>208</v>
      </c>
      <c r="H22" s="43">
        <v>241</v>
      </c>
      <c r="I22" s="98">
        <v>558</v>
      </c>
      <c r="J22" s="98">
        <v>391</v>
      </c>
      <c r="K22" s="98">
        <v>366</v>
      </c>
      <c r="L22" s="98">
        <v>362</v>
      </c>
      <c r="M22" s="528"/>
    </row>
    <row r="23" spans="1:13" ht="19.5" customHeight="1">
      <c r="A23" s="10"/>
      <c r="B23" s="25" t="s">
        <v>20</v>
      </c>
      <c r="C23" s="302">
        <f>C20-SUM(C21:C22)</f>
        <v>476</v>
      </c>
      <c r="D23" s="302">
        <f t="shared" si="0"/>
        <v>532</v>
      </c>
      <c r="E23" s="98">
        <f>E20-SUM(E21:E22)</f>
        <v>106</v>
      </c>
      <c r="F23" s="98">
        <f>F20-SUM(F21:F22)</f>
        <v>131</v>
      </c>
      <c r="G23" s="98">
        <f>G20-SUM(G21:G22)</f>
        <v>115</v>
      </c>
      <c r="H23" s="43">
        <v>124</v>
      </c>
      <c r="I23" s="43">
        <f>I20-SUM(I21:I22)</f>
        <v>97</v>
      </c>
      <c r="J23" s="43">
        <f>J20-SUM(J21:J22)</f>
        <v>118</v>
      </c>
      <c r="K23" s="43">
        <f>K20-SUM(K21:K22)</f>
        <v>163</v>
      </c>
      <c r="L23" s="43">
        <f>L20-SUM(L21:L22)</f>
        <v>154</v>
      </c>
      <c r="M23" s="528"/>
    </row>
    <row r="24" spans="1:13" ht="3" customHeight="1">
      <c r="A24" s="35"/>
      <c r="B24" s="11"/>
      <c r="C24" s="268"/>
      <c r="D24" s="268"/>
      <c r="E24" s="269"/>
      <c r="F24" s="269"/>
      <c r="G24" s="269"/>
      <c r="H24" s="270"/>
      <c r="I24" s="269"/>
      <c r="J24" s="269"/>
      <c r="K24" s="269"/>
      <c r="L24" s="269"/>
      <c r="M24" s="528"/>
    </row>
    <row r="25" spans="1:13" ht="8.25" customHeight="1">
      <c r="A25" s="29"/>
      <c r="B25" s="15"/>
      <c r="C25" s="33"/>
      <c r="D25" s="33"/>
      <c r="M25" s="528"/>
    </row>
    <row r="26" ht="2.25" customHeight="1"/>
    <row r="27" ht="14.25" customHeight="1">
      <c r="A27" s="59" t="s">
        <v>382</v>
      </c>
    </row>
    <row r="28" ht="16.5">
      <c r="A28" s="425" t="s">
        <v>381</v>
      </c>
    </row>
  </sheetData>
  <mergeCells count="6">
    <mergeCell ref="M1:M25"/>
    <mergeCell ref="A4:B5"/>
    <mergeCell ref="E4:H4"/>
    <mergeCell ref="C4:C5"/>
    <mergeCell ref="I4:L4"/>
    <mergeCell ref="D4:D5"/>
  </mergeCells>
  <printOptions/>
  <pageMargins left="0.69" right="0.25" top="0.87" bottom="0" header="0.5" footer="0.2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D1">
      <selection activeCell="B8" sqref="B8"/>
    </sheetView>
  </sheetViews>
  <sheetFormatPr defaultColWidth="9.140625" defaultRowHeight="12.75"/>
  <cols>
    <col min="1" max="1" width="4.421875" style="3" customWidth="1"/>
    <col min="2" max="2" width="39.140625" style="3" customWidth="1"/>
    <col min="3" max="4" width="9.28125" style="3" customWidth="1"/>
    <col min="5" max="12" width="9.28125" style="50" customWidth="1"/>
    <col min="13" max="13" width="3.57421875" style="3" customWidth="1"/>
    <col min="14" max="14" width="10.28125" style="3" customWidth="1"/>
    <col min="15" max="16384" width="9.140625" style="3" customWidth="1"/>
  </cols>
  <sheetData>
    <row r="1" spans="1:13" ht="18" customHeight="1">
      <c r="A1" s="42" t="s">
        <v>356</v>
      </c>
      <c r="B1" s="12"/>
      <c r="C1" s="33"/>
      <c r="D1" s="33"/>
      <c r="M1" s="527" t="s">
        <v>178</v>
      </c>
    </row>
    <row r="2" spans="1:13" ht="13.5" customHeight="1">
      <c r="A2" s="29"/>
      <c r="B2" s="12"/>
      <c r="C2" s="33"/>
      <c r="D2" s="33"/>
      <c r="E2" s="61"/>
      <c r="F2" s="146"/>
      <c r="G2" s="146"/>
      <c r="I2" s="61"/>
      <c r="K2" s="61"/>
      <c r="L2" s="61" t="s">
        <v>34</v>
      </c>
      <c r="M2" s="528"/>
    </row>
    <row r="3" spans="1:13" ht="2.25" customHeight="1">
      <c r="A3" s="29"/>
      <c r="B3" s="12"/>
      <c r="C3" s="33"/>
      <c r="D3" s="33"/>
      <c r="M3" s="528"/>
    </row>
    <row r="4" spans="1:13" ht="14.25" customHeight="1">
      <c r="A4" s="515" t="s">
        <v>174</v>
      </c>
      <c r="B4" s="516"/>
      <c r="C4" s="492" t="s">
        <v>328</v>
      </c>
      <c r="D4" s="492" t="s">
        <v>300</v>
      </c>
      <c r="E4" s="488" t="s">
        <v>328</v>
      </c>
      <c r="F4" s="489"/>
      <c r="G4" s="489"/>
      <c r="H4" s="490"/>
      <c r="I4" s="488" t="s">
        <v>300</v>
      </c>
      <c r="J4" s="489"/>
      <c r="K4" s="489"/>
      <c r="L4" s="490"/>
      <c r="M4" s="528"/>
    </row>
    <row r="5" spans="1:13" ht="14.25" customHeight="1">
      <c r="A5" s="523"/>
      <c r="B5" s="524"/>
      <c r="C5" s="493"/>
      <c r="D5" s="493"/>
      <c r="E5" s="63" t="s">
        <v>36</v>
      </c>
      <c r="F5" s="63" t="s">
        <v>211</v>
      </c>
      <c r="G5" s="63" t="s">
        <v>214</v>
      </c>
      <c r="H5" s="63" t="s">
        <v>217</v>
      </c>
      <c r="I5" s="63" t="s">
        <v>36</v>
      </c>
      <c r="J5" s="63" t="s">
        <v>211</v>
      </c>
      <c r="K5" s="63" t="s">
        <v>214</v>
      </c>
      <c r="L5" s="63" t="s">
        <v>217</v>
      </c>
      <c r="M5" s="528"/>
    </row>
    <row r="6" spans="1:13" s="47" customFormat="1" ht="16.5" customHeight="1">
      <c r="A6" s="48" t="s">
        <v>58</v>
      </c>
      <c r="B6" s="49"/>
      <c r="C6" s="309">
        <v>15394</v>
      </c>
      <c r="D6" s="309">
        <f>SUM(I6:L6)</f>
        <v>19367</v>
      </c>
      <c r="E6" s="318">
        <v>2876</v>
      </c>
      <c r="F6" s="318">
        <v>3826</v>
      </c>
      <c r="G6" s="318">
        <v>4187</v>
      </c>
      <c r="H6" s="87">
        <v>4505</v>
      </c>
      <c r="I6" s="87">
        <v>4583</v>
      </c>
      <c r="J6" s="87">
        <v>4814</v>
      </c>
      <c r="K6" s="183">
        <v>5120</v>
      </c>
      <c r="L6" s="183">
        <v>4850</v>
      </c>
      <c r="M6" s="528"/>
    </row>
    <row r="7" spans="1:13" ht="18" customHeight="1">
      <c r="A7" s="6"/>
      <c r="B7" s="27" t="s">
        <v>59</v>
      </c>
      <c r="C7" s="310">
        <v>13471</v>
      </c>
      <c r="D7" s="310">
        <f aca="true" t="shared" si="0" ref="D7:D29">SUM(I7:L7)</f>
        <v>17018</v>
      </c>
      <c r="E7" s="302">
        <v>2476</v>
      </c>
      <c r="F7" s="302">
        <v>3290</v>
      </c>
      <c r="G7" s="302">
        <v>3805</v>
      </c>
      <c r="H7" s="98">
        <v>3900</v>
      </c>
      <c r="I7" s="98">
        <v>4036</v>
      </c>
      <c r="J7" s="98">
        <v>4275</v>
      </c>
      <c r="K7" s="43">
        <v>4557</v>
      </c>
      <c r="L7" s="43">
        <v>4150</v>
      </c>
      <c r="M7" s="528"/>
    </row>
    <row r="8" spans="1:13" ht="18" customHeight="1">
      <c r="A8" s="6"/>
      <c r="B8" s="27" t="s">
        <v>60</v>
      </c>
      <c r="C8" s="310">
        <v>1051</v>
      </c>
      <c r="D8" s="310">
        <f t="shared" si="0"/>
        <v>1249</v>
      </c>
      <c r="E8" s="302">
        <v>203</v>
      </c>
      <c r="F8" s="302">
        <v>236</v>
      </c>
      <c r="G8" s="302">
        <v>258</v>
      </c>
      <c r="H8" s="98">
        <v>354</v>
      </c>
      <c r="I8" s="98">
        <v>290</v>
      </c>
      <c r="J8" s="98">
        <v>198</v>
      </c>
      <c r="K8" s="43">
        <v>396</v>
      </c>
      <c r="L8" s="43">
        <v>365</v>
      </c>
      <c r="M8" s="528"/>
    </row>
    <row r="9" spans="1:13" ht="18" customHeight="1">
      <c r="A9" s="6"/>
      <c r="B9" s="27" t="s">
        <v>20</v>
      </c>
      <c r="C9" s="310">
        <f>C6-C7-C8</f>
        <v>872</v>
      </c>
      <c r="D9" s="310">
        <f t="shared" si="0"/>
        <v>1100</v>
      </c>
      <c r="E9" s="302">
        <f>E6-SUM(E7:E8)</f>
        <v>197</v>
      </c>
      <c r="F9" s="302">
        <f>F6-SUM(F7:F8)</f>
        <v>300</v>
      </c>
      <c r="G9" s="302">
        <f>G6-SUM(G7:G8)</f>
        <v>124</v>
      </c>
      <c r="H9" s="43">
        <v>251</v>
      </c>
      <c r="I9" s="43">
        <f>I6-SUM(I7:I8)</f>
        <v>257</v>
      </c>
      <c r="J9" s="43">
        <f>J6-SUM(J7:J8)</f>
        <v>341</v>
      </c>
      <c r="K9" s="43">
        <f>K6-SUM(K7:K8)</f>
        <v>167</v>
      </c>
      <c r="L9" s="43">
        <f>L6-SUM(L7:L8)</f>
        <v>335</v>
      </c>
      <c r="M9" s="528"/>
    </row>
    <row r="10" spans="1:13" s="47" customFormat="1" ht="16.5" customHeight="1">
      <c r="A10" s="24" t="s">
        <v>61</v>
      </c>
      <c r="B10" s="26"/>
      <c r="C10" s="311">
        <v>845</v>
      </c>
      <c r="D10" s="311">
        <f t="shared" si="0"/>
        <v>711</v>
      </c>
      <c r="E10" s="319">
        <v>194</v>
      </c>
      <c r="F10" s="319">
        <v>247</v>
      </c>
      <c r="G10" s="319">
        <v>213</v>
      </c>
      <c r="H10" s="85">
        <v>191</v>
      </c>
      <c r="I10" s="85">
        <v>76</v>
      </c>
      <c r="J10" s="85">
        <v>263</v>
      </c>
      <c r="K10" s="62">
        <v>154</v>
      </c>
      <c r="L10" s="62">
        <v>218</v>
      </c>
      <c r="M10" s="528"/>
    </row>
    <row r="11" spans="1:13" ht="18" customHeight="1">
      <c r="A11" s="6"/>
      <c r="B11" s="27" t="s">
        <v>62</v>
      </c>
      <c r="C11" s="310">
        <v>720</v>
      </c>
      <c r="D11" s="310">
        <f t="shared" si="0"/>
        <v>593</v>
      </c>
      <c r="E11" s="302">
        <v>157</v>
      </c>
      <c r="F11" s="302">
        <v>222</v>
      </c>
      <c r="G11" s="302">
        <v>184</v>
      </c>
      <c r="H11" s="98">
        <v>157</v>
      </c>
      <c r="I11" s="98">
        <v>50</v>
      </c>
      <c r="J11" s="98">
        <v>233</v>
      </c>
      <c r="K11" s="43">
        <v>122</v>
      </c>
      <c r="L11" s="43">
        <v>188</v>
      </c>
      <c r="M11" s="528"/>
    </row>
    <row r="12" spans="1:13" ht="15" customHeight="1">
      <c r="A12" s="6"/>
      <c r="B12" s="27" t="s">
        <v>20</v>
      </c>
      <c r="C12" s="310">
        <f>C10-C11</f>
        <v>125</v>
      </c>
      <c r="D12" s="310">
        <f t="shared" si="0"/>
        <v>118</v>
      </c>
      <c r="E12" s="302">
        <f>E10-E11</f>
        <v>37</v>
      </c>
      <c r="F12" s="302">
        <f>F10-F11</f>
        <v>25</v>
      </c>
      <c r="G12" s="302">
        <f>G10-G11</f>
        <v>29</v>
      </c>
      <c r="H12" s="43">
        <v>34</v>
      </c>
      <c r="I12" s="43">
        <f>I10-I11</f>
        <v>26</v>
      </c>
      <c r="J12" s="43">
        <f>J10-J11</f>
        <v>30</v>
      </c>
      <c r="K12" s="43">
        <f>K10-K11</f>
        <v>32</v>
      </c>
      <c r="L12" s="43">
        <f>L10-L11</f>
        <v>30</v>
      </c>
      <c r="M12" s="528"/>
    </row>
    <row r="13" spans="1:13" s="47" customFormat="1" ht="15" customHeight="1">
      <c r="A13" s="24" t="s">
        <v>63</v>
      </c>
      <c r="B13" s="26"/>
      <c r="C13" s="311">
        <v>7386</v>
      </c>
      <c r="D13" s="311">
        <f t="shared" si="0"/>
        <v>8156</v>
      </c>
      <c r="E13" s="319">
        <v>1693</v>
      </c>
      <c r="F13" s="319">
        <v>1735</v>
      </c>
      <c r="G13" s="319">
        <v>1900</v>
      </c>
      <c r="H13" s="85">
        <v>2058</v>
      </c>
      <c r="I13" s="85">
        <v>1880</v>
      </c>
      <c r="J13" s="85">
        <v>1870</v>
      </c>
      <c r="K13" s="62">
        <v>2145</v>
      </c>
      <c r="L13" s="62">
        <v>2261</v>
      </c>
      <c r="M13" s="528"/>
    </row>
    <row r="14" spans="1:13" ht="15" customHeight="1">
      <c r="A14" s="6"/>
      <c r="B14" s="27" t="s">
        <v>64</v>
      </c>
      <c r="C14" s="310">
        <v>571</v>
      </c>
      <c r="D14" s="310">
        <f t="shared" si="0"/>
        <v>623</v>
      </c>
      <c r="E14" s="302">
        <v>121</v>
      </c>
      <c r="F14" s="302">
        <v>143</v>
      </c>
      <c r="G14" s="302">
        <v>147</v>
      </c>
      <c r="H14" s="98">
        <v>160</v>
      </c>
      <c r="I14" s="98">
        <v>132</v>
      </c>
      <c r="J14" s="98">
        <v>152</v>
      </c>
      <c r="K14" s="43">
        <v>152</v>
      </c>
      <c r="L14" s="43">
        <v>187</v>
      </c>
      <c r="M14" s="528"/>
    </row>
    <row r="15" spans="1:13" ht="15" customHeight="1">
      <c r="A15" s="6"/>
      <c r="B15" s="27" t="s">
        <v>65</v>
      </c>
      <c r="C15" s="310">
        <v>1516</v>
      </c>
      <c r="D15" s="310">
        <f t="shared" si="0"/>
        <v>1890</v>
      </c>
      <c r="E15" s="302">
        <v>430</v>
      </c>
      <c r="F15" s="302">
        <v>373</v>
      </c>
      <c r="G15" s="302">
        <v>316</v>
      </c>
      <c r="H15" s="98">
        <v>397</v>
      </c>
      <c r="I15" s="98">
        <v>451</v>
      </c>
      <c r="J15" s="98">
        <v>523</v>
      </c>
      <c r="K15" s="43">
        <v>489</v>
      </c>
      <c r="L15" s="43">
        <v>427</v>
      </c>
      <c r="M15" s="528"/>
    </row>
    <row r="16" spans="1:13" ht="15" customHeight="1">
      <c r="A16" s="6"/>
      <c r="B16" s="27" t="s">
        <v>66</v>
      </c>
      <c r="C16" s="310">
        <v>536</v>
      </c>
      <c r="D16" s="310">
        <f t="shared" si="0"/>
        <v>472</v>
      </c>
      <c r="E16" s="302">
        <v>119</v>
      </c>
      <c r="F16" s="302">
        <v>84</v>
      </c>
      <c r="G16" s="302">
        <v>156</v>
      </c>
      <c r="H16" s="98">
        <v>177</v>
      </c>
      <c r="I16" s="98">
        <v>27</v>
      </c>
      <c r="J16" s="98">
        <v>89</v>
      </c>
      <c r="K16" s="43">
        <v>245</v>
      </c>
      <c r="L16" s="43">
        <v>111</v>
      </c>
      <c r="M16" s="528"/>
    </row>
    <row r="17" spans="1:13" ht="15" customHeight="1">
      <c r="A17" s="6"/>
      <c r="B17" s="27" t="s">
        <v>67</v>
      </c>
      <c r="C17" s="310">
        <v>1193</v>
      </c>
      <c r="D17" s="310">
        <f t="shared" si="0"/>
        <v>1219</v>
      </c>
      <c r="E17" s="302">
        <v>271</v>
      </c>
      <c r="F17" s="302">
        <v>298</v>
      </c>
      <c r="G17" s="302">
        <v>297</v>
      </c>
      <c r="H17" s="98">
        <v>327</v>
      </c>
      <c r="I17" s="98">
        <v>306</v>
      </c>
      <c r="J17" s="98">
        <v>228</v>
      </c>
      <c r="K17" s="43">
        <v>311</v>
      </c>
      <c r="L17" s="43">
        <v>374</v>
      </c>
      <c r="M17" s="528"/>
    </row>
    <row r="18" spans="1:13" ht="15" customHeight="1">
      <c r="A18" s="6"/>
      <c r="B18" s="27" t="s">
        <v>68</v>
      </c>
      <c r="C18" s="310">
        <v>674</v>
      </c>
      <c r="D18" s="310">
        <f t="shared" si="0"/>
        <v>720</v>
      </c>
      <c r="E18" s="302">
        <v>111</v>
      </c>
      <c r="F18" s="302">
        <v>157</v>
      </c>
      <c r="G18" s="302">
        <v>242</v>
      </c>
      <c r="H18" s="98">
        <v>164</v>
      </c>
      <c r="I18" s="98">
        <v>219</v>
      </c>
      <c r="J18" s="98">
        <v>130</v>
      </c>
      <c r="K18" s="43">
        <v>163</v>
      </c>
      <c r="L18" s="43">
        <v>208</v>
      </c>
      <c r="M18" s="528"/>
    </row>
    <row r="19" spans="1:13" ht="15" customHeight="1">
      <c r="A19" s="6"/>
      <c r="B19" s="27" t="s">
        <v>20</v>
      </c>
      <c r="C19" s="310">
        <f>C13-SUM(C14:C18)</f>
        <v>2896</v>
      </c>
      <c r="D19" s="310">
        <f t="shared" si="0"/>
        <v>3232</v>
      </c>
      <c r="E19" s="302">
        <f>E13-SUM(E14:E18)</f>
        <v>641</v>
      </c>
      <c r="F19" s="302">
        <f>F13-SUM(F14:F18)</f>
        <v>680</v>
      </c>
      <c r="G19" s="302">
        <f>G13-SUM(G14:G18)</f>
        <v>742</v>
      </c>
      <c r="H19" s="43">
        <v>833</v>
      </c>
      <c r="I19" s="43">
        <f>I13-SUM(I14:I18)</f>
        <v>745</v>
      </c>
      <c r="J19" s="43">
        <f>J13-SUM(J14:J18)</f>
        <v>748</v>
      </c>
      <c r="K19" s="43">
        <f>K13-SUM(K14:K18)</f>
        <v>785</v>
      </c>
      <c r="L19" s="43">
        <f>L13-SUM(L14:L18)</f>
        <v>954</v>
      </c>
      <c r="M19" s="528"/>
    </row>
    <row r="20" spans="1:13" ht="15" customHeight="1">
      <c r="A20" s="24" t="s">
        <v>37</v>
      </c>
      <c r="B20" s="36"/>
      <c r="C20" s="62">
        <v>19297</v>
      </c>
      <c r="D20" s="62">
        <f t="shared" si="0"/>
        <v>21825</v>
      </c>
      <c r="E20" s="85">
        <v>4050</v>
      </c>
      <c r="F20" s="85">
        <v>5097</v>
      </c>
      <c r="G20" s="85">
        <v>5212</v>
      </c>
      <c r="H20" s="85">
        <v>4938</v>
      </c>
      <c r="I20" s="85">
        <v>4594</v>
      </c>
      <c r="J20" s="85">
        <v>5267</v>
      </c>
      <c r="K20" s="62">
        <v>5605</v>
      </c>
      <c r="L20" s="62">
        <v>6359</v>
      </c>
      <c r="M20" s="528"/>
    </row>
    <row r="21" spans="1:13" ht="15" customHeight="1">
      <c r="A21" s="10"/>
      <c r="B21" s="27" t="s">
        <v>69</v>
      </c>
      <c r="C21" s="310">
        <v>1435</v>
      </c>
      <c r="D21" s="310">
        <f t="shared" si="0"/>
        <v>1576</v>
      </c>
      <c r="E21" s="302">
        <v>307</v>
      </c>
      <c r="F21" s="302">
        <v>344</v>
      </c>
      <c r="G21" s="302">
        <v>373</v>
      </c>
      <c r="H21" s="98">
        <v>411</v>
      </c>
      <c r="I21" s="98">
        <v>404</v>
      </c>
      <c r="J21" s="98">
        <v>344</v>
      </c>
      <c r="K21" s="43">
        <v>399</v>
      </c>
      <c r="L21" s="43">
        <v>429</v>
      </c>
      <c r="M21" s="528"/>
    </row>
    <row r="22" spans="1:13" ht="15" customHeight="1">
      <c r="A22" s="10"/>
      <c r="B22" s="27" t="s">
        <v>70</v>
      </c>
      <c r="C22" s="310">
        <v>3167</v>
      </c>
      <c r="D22" s="310">
        <f t="shared" si="0"/>
        <v>4096</v>
      </c>
      <c r="E22" s="302">
        <v>747</v>
      </c>
      <c r="F22" s="302">
        <v>930</v>
      </c>
      <c r="G22" s="302">
        <v>817</v>
      </c>
      <c r="H22" s="98">
        <v>673</v>
      </c>
      <c r="I22" s="98">
        <v>725</v>
      </c>
      <c r="J22" s="98">
        <v>1151</v>
      </c>
      <c r="K22" s="43">
        <v>1150</v>
      </c>
      <c r="L22" s="43">
        <v>1070</v>
      </c>
      <c r="M22" s="528"/>
    </row>
    <row r="23" spans="1:14" ht="15" customHeight="1">
      <c r="A23" s="10"/>
      <c r="B23" s="27" t="s">
        <v>71</v>
      </c>
      <c r="C23" s="310">
        <v>1751</v>
      </c>
      <c r="D23" s="310">
        <f t="shared" si="0"/>
        <v>1878</v>
      </c>
      <c r="E23" s="302">
        <v>388</v>
      </c>
      <c r="F23" s="302">
        <v>541</v>
      </c>
      <c r="G23" s="302">
        <v>422</v>
      </c>
      <c r="H23" s="98">
        <v>400</v>
      </c>
      <c r="I23" s="98">
        <v>425</v>
      </c>
      <c r="J23" s="98">
        <v>471</v>
      </c>
      <c r="K23" s="43">
        <v>439</v>
      </c>
      <c r="L23" s="43">
        <v>543</v>
      </c>
      <c r="M23" s="528"/>
      <c r="N23" s="102"/>
    </row>
    <row r="24" spans="1:13" ht="15" customHeight="1">
      <c r="A24" s="10"/>
      <c r="B24" s="27" t="s">
        <v>72</v>
      </c>
      <c r="C24" s="310">
        <v>2509</v>
      </c>
      <c r="D24" s="310">
        <f t="shared" si="0"/>
        <v>2468</v>
      </c>
      <c r="E24" s="302">
        <v>489</v>
      </c>
      <c r="F24" s="302">
        <v>680</v>
      </c>
      <c r="G24" s="302">
        <v>647</v>
      </c>
      <c r="H24" s="98">
        <v>693</v>
      </c>
      <c r="I24" s="98">
        <v>510</v>
      </c>
      <c r="J24" s="98">
        <v>562</v>
      </c>
      <c r="K24" s="43">
        <v>630</v>
      </c>
      <c r="L24" s="43">
        <v>766</v>
      </c>
      <c r="M24" s="528"/>
    </row>
    <row r="25" spans="1:13" ht="15" customHeight="1">
      <c r="A25" s="56"/>
      <c r="B25" s="27" t="s">
        <v>73</v>
      </c>
      <c r="C25" s="310">
        <v>1262</v>
      </c>
      <c r="D25" s="310">
        <f t="shared" si="0"/>
        <v>1443</v>
      </c>
      <c r="E25" s="302">
        <v>252</v>
      </c>
      <c r="F25" s="302">
        <v>302</v>
      </c>
      <c r="G25" s="302">
        <v>376</v>
      </c>
      <c r="H25" s="98">
        <v>332</v>
      </c>
      <c r="I25" s="98">
        <v>400</v>
      </c>
      <c r="J25" s="98">
        <v>258</v>
      </c>
      <c r="K25" s="43">
        <v>360</v>
      </c>
      <c r="L25" s="43">
        <v>425</v>
      </c>
      <c r="M25" s="528"/>
    </row>
    <row r="26" spans="1:13" ht="15" customHeight="1">
      <c r="A26" s="10"/>
      <c r="B26" s="27" t="s">
        <v>74</v>
      </c>
      <c r="C26" s="310">
        <v>1647</v>
      </c>
      <c r="D26" s="310">
        <f t="shared" si="0"/>
        <v>1824</v>
      </c>
      <c r="E26" s="302">
        <v>367</v>
      </c>
      <c r="F26" s="302">
        <v>443</v>
      </c>
      <c r="G26" s="302">
        <v>391</v>
      </c>
      <c r="H26" s="98">
        <v>446</v>
      </c>
      <c r="I26" s="98">
        <v>442</v>
      </c>
      <c r="J26" s="98">
        <v>379</v>
      </c>
      <c r="K26" s="43">
        <v>455</v>
      </c>
      <c r="L26" s="43">
        <v>548</v>
      </c>
      <c r="M26" s="528"/>
    </row>
    <row r="27" spans="1:13" ht="15" customHeight="1">
      <c r="A27" s="10"/>
      <c r="B27" s="27" t="s">
        <v>75</v>
      </c>
      <c r="C27" s="310">
        <v>2235</v>
      </c>
      <c r="D27" s="310">
        <f t="shared" si="0"/>
        <v>2425</v>
      </c>
      <c r="E27" s="302">
        <v>504</v>
      </c>
      <c r="F27" s="302">
        <v>558</v>
      </c>
      <c r="G27" s="302">
        <v>615</v>
      </c>
      <c r="H27" s="98">
        <v>558</v>
      </c>
      <c r="I27" s="98">
        <v>453</v>
      </c>
      <c r="J27" s="98">
        <v>638</v>
      </c>
      <c r="K27" s="43">
        <v>622</v>
      </c>
      <c r="L27" s="43">
        <v>712</v>
      </c>
      <c r="M27" s="528"/>
    </row>
    <row r="28" spans="1:13" ht="15" customHeight="1">
      <c r="A28" s="10"/>
      <c r="B28" s="27" t="s">
        <v>76</v>
      </c>
      <c r="C28" s="310">
        <v>2247</v>
      </c>
      <c r="D28" s="310">
        <f t="shared" si="0"/>
        <v>2616</v>
      </c>
      <c r="E28" s="302">
        <v>411</v>
      </c>
      <c r="F28" s="302">
        <v>506</v>
      </c>
      <c r="G28" s="302">
        <v>742</v>
      </c>
      <c r="H28" s="98">
        <v>588</v>
      </c>
      <c r="I28" s="98">
        <v>560</v>
      </c>
      <c r="J28" s="98">
        <v>615</v>
      </c>
      <c r="K28" s="43">
        <v>592</v>
      </c>
      <c r="L28" s="43">
        <v>849</v>
      </c>
      <c r="M28" s="528"/>
    </row>
    <row r="29" spans="1:13" ht="15" customHeight="1">
      <c r="A29" s="10"/>
      <c r="B29" s="27" t="s">
        <v>20</v>
      </c>
      <c r="C29" s="310">
        <f>C20-SUM(C21:C28)</f>
        <v>3044</v>
      </c>
      <c r="D29" s="310">
        <f t="shared" si="0"/>
        <v>3499</v>
      </c>
      <c r="E29" s="302">
        <f>E20-SUM(E21:E28)</f>
        <v>585</v>
      </c>
      <c r="F29" s="302">
        <f>F20-SUM(F21:F28)</f>
        <v>793</v>
      </c>
      <c r="G29" s="302">
        <f>G20-SUM(G21:G28)</f>
        <v>829</v>
      </c>
      <c r="H29" s="43">
        <v>837</v>
      </c>
      <c r="I29" s="43">
        <f>I20-SUM(I21:I28)</f>
        <v>675</v>
      </c>
      <c r="J29" s="43">
        <f>J20-SUM(J21:J28)</f>
        <v>849</v>
      </c>
      <c r="K29" s="43">
        <f>K20-SUM(K21:K28)</f>
        <v>958</v>
      </c>
      <c r="L29" s="43">
        <f>L20-SUM(L21:L28)</f>
        <v>1017</v>
      </c>
      <c r="M29" s="528"/>
    </row>
    <row r="30" spans="1:13" ht="8.25" customHeight="1">
      <c r="A30" s="37"/>
      <c r="B30" s="38"/>
      <c r="C30" s="9"/>
      <c r="D30" s="9"/>
      <c r="E30" s="100"/>
      <c r="F30" s="100"/>
      <c r="G30" s="100"/>
      <c r="H30" s="100"/>
      <c r="I30" s="100"/>
      <c r="J30" s="100"/>
      <c r="K30" s="256"/>
      <c r="L30" s="256"/>
      <c r="M30" s="528"/>
    </row>
    <row r="31" ht="6.75" customHeight="1">
      <c r="M31" s="528"/>
    </row>
    <row r="32" ht="3" customHeight="1"/>
    <row r="33" ht="16.5">
      <c r="A33" s="59" t="s">
        <v>382</v>
      </c>
    </row>
    <row r="34" ht="16.5">
      <c r="A34" s="425" t="s">
        <v>381</v>
      </c>
    </row>
  </sheetData>
  <mergeCells count="6">
    <mergeCell ref="M1:M31"/>
    <mergeCell ref="A4:B5"/>
    <mergeCell ref="E4:H4"/>
    <mergeCell ref="C4:C5"/>
    <mergeCell ref="I4:L4"/>
    <mergeCell ref="D4:D5"/>
  </mergeCells>
  <printOptions/>
  <pageMargins left="0.51" right="0.14" top="0.97" bottom="0" header="0.41" footer="0.3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25">
      <selection activeCell="E4" sqref="E4:H4"/>
    </sheetView>
  </sheetViews>
  <sheetFormatPr defaultColWidth="9.140625" defaultRowHeight="12.75"/>
  <cols>
    <col min="1" max="1" width="1.421875" style="3" customWidth="1"/>
    <col min="2" max="2" width="43.8515625" style="3" customWidth="1"/>
    <col min="3" max="4" width="9.28125" style="3" customWidth="1"/>
    <col min="5" max="12" width="9.28125" style="50" customWidth="1"/>
    <col min="13" max="13" width="2.8515625" style="3" customWidth="1"/>
    <col min="14" max="14" width="10.00390625" style="3" bestFit="1" customWidth="1"/>
    <col min="15" max="16384" width="9.140625" style="3" customWidth="1"/>
  </cols>
  <sheetData>
    <row r="1" spans="1:13" ht="17.25" customHeight="1">
      <c r="A1" s="34" t="s">
        <v>357</v>
      </c>
      <c r="B1" s="42"/>
      <c r="M1" s="527" t="s">
        <v>177</v>
      </c>
    </row>
    <row r="2" spans="1:13" ht="12" customHeight="1">
      <c r="A2" s="4"/>
      <c r="B2" s="2"/>
      <c r="E2" s="61"/>
      <c r="F2" s="61"/>
      <c r="G2" s="61"/>
      <c r="I2" s="61"/>
      <c r="K2" s="61"/>
      <c r="L2" s="61" t="s">
        <v>34</v>
      </c>
      <c r="M2" s="528"/>
    </row>
    <row r="3" ht="2.25" customHeight="1">
      <c r="M3" s="528"/>
    </row>
    <row r="4" spans="1:13" ht="16.5" customHeight="1">
      <c r="A4" s="515" t="s">
        <v>35</v>
      </c>
      <c r="B4" s="530"/>
      <c r="C4" s="492" t="s">
        <v>328</v>
      </c>
      <c r="D4" s="492" t="s">
        <v>300</v>
      </c>
      <c r="E4" s="488" t="s">
        <v>328</v>
      </c>
      <c r="F4" s="489"/>
      <c r="G4" s="489"/>
      <c r="H4" s="490"/>
      <c r="I4" s="488" t="s">
        <v>300</v>
      </c>
      <c r="J4" s="489"/>
      <c r="K4" s="489"/>
      <c r="L4" s="490"/>
      <c r="M4" s="528"/>
    </row>
    <row r="5" spans="1:13" ht="16.5" customHeight="1">
      <c r="A5" s="531"/>
      <c r="B5" s="532"/>
      <c r="C5" s="525"/>
      <c r="D5" s="525"/>
      <c r="E5" s="14" t="s">
        <v>218</v>
      </c>
      <c r="F5" s="14" t="s">
        <v>249</v>
      </c>
      <c r="G5" s="14" t="s">
        <v>253</v>
      </c>
      <c r="H5" s="14" t="s">
        <v>260</v>
      </c>
      <c r="I5" s="14" t="s">
        <v>218</v>
      </c>
      <c r="J5" s="14" t="s">
        <v>249</v>
      </c>
      <c r="K5" s="14" t="s">
        <v>253</v>
      </c>
      <c r="L5" s="14" t="s">
        <v>260</v>
      </c>
      <c r="M5" s="528"/>
    </row>
    <row r="6" spans="1:13" ht="18" customHeight="1">
      <c r="A6" s="24" t="s">
        <v>39</v>
      </c>
      <c r="B6" s="26"/>
      <c r="C6" s="62">
        <v>26110</v>
      </c>
      <c r="D6" s="62">
        <f>SUM(I6:L6)</f>
        <v>35945</v>
      </c>
      <c r="E6" s="87">
        <v>4579</v>
      </c>
      <c r="F6" s="87">
        <v>7568</v>
      </c>
      <c r="G6" s="87">
        <v>7261</v>
      </c>
      <c r="H6" s="183">
        <v>6702</v>
      </c>
      <c r="I6" s="87">
        <v>6190</v>
      </c>
      <c r="J6" s="87">
        <v>8258</v>
      </c>
      <c r="K6" s="87">
        <v>7247</v>
      </c>
      <c r="L6" s="87">
        <v>14250</v>
      </c>
      <c r="M6" s="528"/>
    </row>
    <row r="7" spans="1:13" ht="18" customHeight="1">
      <c r="A7" s="6"/>
      <c r="B7" s="36" t="s">
        <v>77</v>
      </c>
      <c r="C7" s="310">
        <v>958</v>
      </c>
      <c r="D7" s="310">
        <f aca="true" t="shared" si="0" ref="D7:D26">SUM(I7:L7)</f>
        <v>1399</v>
      </c>
      <c r="E7" s="302">
        <v>83</v>
      </c>
      <c r="F7" s="302">
        <v>146</v>
      </c>
      <c r="G7" s="302">
        <v>616</v>
      </c>
      <c r="H7" s="43">
        <v>113</v>
      </c>
      <c r="I7" s="98">
        <v>133</v>
      </c>
      <c r="J7" s="98">
        <v>335</v>
      </c>
      <c r="K7" s="347">
        <v>778</v>
      </c>
      <c r="L7" s="98">
        <v>153</v>
      </c>
      <c r="M7" s="528"/>
    </row>
    <row r="8" spans="1:13" ht="19.5" customHeight="1">
      <c r="A8" s="6"/>
      <c r="B8" s="36" t="s">
        <v>78</v>
      </c>
      <c r="C8" s="310">
        <v>3046</v>
      </c>
      <c r="D8" s="310">
        <f t="shared" si="0"/>
        <v>3351</v>
      </c>
      <c r="E8" s="302">
        <v>754</v>
      </c>
      <c r="F8" s="302">
        <v>975</v>
      </c>
      <c r="G8" s="302">
        <v>758</v>
      </c>
      <c r="H8" s="43">
        <v>559</v>
      </c>
      <c r="I8" s="98">
        <v>629</v>
      </c>
      <c r="J8" s="98">
        <v>944</v>
      </c>
      <c r="K8" s="347">
        <v>782</v>
      </c>
      <c r="L8" s="98">
        <v>996</v>
      </c>
      <c r="M8" s="528"/>
    </row>
    <row r="9" spans="1:13" ht="24" customHeight="1">
      <c r="A9" s="6"/>
      <c r="B9" s="39" t="s">
        <v>79</v>
      </c>
      <c r="C9" s="310">
        <v>2795</v>
      </c>
      <c r="D9" s="310">
        <f t="shared" si="0"/>
        <v>3051</v>
      </c>
      <c r="E9" s="302">
        <v>577</v>
      </c>
      <c r="F9" s="302">
        <v>848</v>
      </c>
      <c r="G9" s="302">
        <v>661</v>
      </c>
      <c r="H9" s="43">
        <v>709</v>
      </c>
      <c r="I9" s="98">
        <v>564</v>
      </c>
      <c r="J9" s="98">
        <v>871</v>
      </c>
      <c r="K9" s="98">
        <v>828</v>
      </c>
      <c r="L9" s="98">
        <v>788</v>
      </c>
      <c r="M9" s="528"/>
    </row>
    <row r="10" spans="1:13" ht="24" customHeight="1">
      <c r="A10" s="6"/>
      <c r="B10" s="207" t="s">
        <v>80</v>
      </c>
      <c r="C10" s="310">
        <v>1847</v>
      </c>
      <c r="D10" s="310">
        <f t="shared" si="0"/>
        <v>2670</v>
      </c>
      <c r="E10" s="302">
        <v>340</v>
      </c>
      <c r="F10" s="302">
        <v>613</v>
      </c>
      <c r="G10" s="302">
        <v>477</v>
      </c>
      <c r="H10" s="43">
        <v>417</v>
      </c>
      <c r="I10" s="98">
        <v>930</v>
      </c>
      <c r="J10" s="98">
        <v>509</v>
      </c>
      <c r="K10" s="98">
        <v>419</v>
      </c>
      <c r="L10" s="98">
        <v>812</v>
      </c>
      <c r="M10" s="528"/>
    </row>
    <row r="11" spans="1:13" ht="27.75" customHeight="1">
      <c r="A11" s="6"/>
      <c r="B11" s="39" t="s">
        <v>81</v>
      </c>
      <c r="C11" s="310">
        <v>9739</v>
      </c>
      <c r="D11" s="310">
        <f t="shared" si="0"/>
        <v>10677</v>
      </c>
      <c r="E11" s="302">
        <v>1431</v>
      </c>
      <c r="F11" s="302">
        <v>3112</v>
      </c>
      <c r="G11" s="302">
        <v>2504</v>
      </c>
      <c r="H11" s="43">
        <v>2692</v>
      </c>
      <c r="I11" s="98">
        <v>2303</v>
      </c>
      <c r="J11" s="98">
        <v>3432</v>
      </c>
      <c r="K11" s="98">
        <v>2275</v>
      </c>
      <c r="L11" s="98">
        <v>2667</v>
      </c>
      <c r="M11" s="528"/>
    </row>
    <row r="12" spans="1:13" ht="28.5" customHeight="1">
      <c r="A12" s="6"/>
      <c r="B12" s="39" t="s">
        <v>82</v>
      </c>
      <c r="C12" s="310">
        <v>2996</v>
      </c>
      <c r="D12" s="310">
        <f t="shared" si="0"/>
        <v>2929</v>
      </c>
      <c r="E12" s="302">
        <v>583</v>
      </c>
      <c r="F12" s="302">
        <v>653</v>
      </c>
      <c r="G12" s="302">
        <v>916</v>
      </c>
      <c r="H12" s="43">
        <v>844</v>
      </c>
      <c r="I12" s="98">
        <v>576</v>
      </c>
      <c r="J12" s="98">
        <v>739</v>
      </c>
      <c r="K12" s="98">
        <v>829</v>
      </c>
      <c r="L12" s="98">
        <v>785</v>
      </c>
      <c r="M12" s="528"/>
    </row>
    <row r="13" spans="1:13" ht="18" customHeight="1">
      <c r="A13" s="6"/>
      <c r="B13" s="27" t="s">
        <v>83</v>
      </c>
      <c r="C13" s="310">
        <v>4216</v>
      </c>
      <c r="D13" s="310">
        <f t="shared" si="0"/>
        <v>4507</v>
      </c>
      <c r="E13" s="302">
        <v>742</v>
      </c>
      <c r="F13" s="302">
        <v>1002</v>
      </c>
      <c r="G13" s="302">
        <v>1207</v>
      </c>
      <c r="H13" s="43">
        <v>1265</v>
      </c>
      <c r="I13" s="98">
        <v>960</v>
      </c>
      <c r="J13" s="98">
        <v>1197</v>
      </c>
      <c r="K13" s="98">
        <v>1163</v>
      </c>
      <c r="L13" s="98">
        <v>1187</v>
      </c>
      <c r="M13" s="528"/>
    </row>
    <row r="14" spans="1:13" ht="18" customHeight="1">
      <c r="A14" s="6"/>
      <c r="B14" s="40" t="s">
        <v>84</v>
      </c>
      <c r="C14" s="310">
        <v>403</v>
      </c>
      <c r="D14" s="310">
        <f t="shared" si="0"/>
        <v>7182</v>
      </c>
      <c r="E14" s="302">
        <v>47</v>
      </c>
      <c r="F14" s="302">
        <v>189</v>
      </c>
      <c r="G14" s="302">
        <v>93</v>
      </c>
      <c r="H14" s="43">
        <v>74</v>
      </c>
      <c r="I14" s="98">
        <v>61</v>
      </c>
      <c r="J14" s="98">
        <v>200</v>
      </c>
      <c r="K14" s="98">
        <v>89</v>
      </c>
      <c r="L14" s="98">
        <v>6832</v>
      </c>
      <c r="M14" s="528"/>
    </row>
    <row r="15" spans="1:13" ht="18" customHeight="1">
      <c r="A15" s="6"/>
      <c r="B15" s="28" t="s">
        <v>20</v>
      </c>
      <c r="C15" s="302">
        <f>C6-SUM(C7:C14)</f>
        <v>110</v>
      </c>
      <c r="D15" s="302">
        <f t="shared" si="0"/>
        <v>179</v>
      </c>
      <c r="E15" s="302">
        <f>E6-SUM(E7:E14)</f>
        <v>22</v>
      </c>
      <c r="F15" s="302">
        <f>F6-SUM(F7:F14)</f>
        <v>30</v>
      </c>
      <c r="G15" s="302">
        <f>G6-SUM(G7:G14)</f>
        <v>29</v>
      </c>
      <c r="H15" s="43">
        <v>29</v>
      </c>
      <c r="I15" s="43">
        <f>I6-SUM(I7:I14)</f>
        <v>34</v>
      </c>
      <c r="J15" s="43">
        <f>J6-SUM(J7:J14)</f>
        <v>31</v>
      </c>
      <c r="K15" s="43">
        <f>K6-SUM(K7:K14)</f>
        <v>84</v>
      </c>
      <c r="L15" s="43">
        <f>L6-SUM(L7:L14)</f>
        <v>30</v>
      </c>
      <c r="M15" s="528"/>
    </row>
    <row r="16" spans="1:13" ht="18" customHeight="1">
      <c r="A16" s="24" t="s">
        <v>40</v>
      </c>
      <c r="B16" s="26"/>
      <c r="C16" s="62">
        <v>7257</v>
      </c>
      <c r="D16" s="62">
        <f t="shared" si="0"/>
        <v>8206</v>
      </c>
      <c r="E16" s="85">
        <v>1252</v>
      </c>
      <c r="F16" s="85">
        <v>1742</v>
      </c>
      <c r="G16" s="85">
        <v>1874</v>
      </c>
      <c r="H16" s="62">
        <v>2389</v>
      </c>
      <c r="I16" s="85">
        <v>1556</v>
      </c>
      <c r="J16" s="85">
        <v>1851</v>
      </c>
      <c r="K16" s="85">
        <v>2079</v>
      </c>
      <c r="L16" s="85">
        <v>2720</v>
      </c>
      <c r="M16" s="528"/>
    </row>
    <row r="17" spans="1:13" ht="24.75" customHeight="1">
      <c r="A17" s="10"/>
      <c r="B17" s="39" t="s">
        <v>129</v>
      </c>
      <c r="C17" s="43">
        <v>272</v>
      </c>
      <c r="D17" s="43">
        <f t="shared" si="0"/>
        <v>372</v>
      </c>
      <c r="E17" s="98">
        <v>52</v>
      </c>
      <c r="F17" s="302">
        <v>63</v>
      </c>
      <c r="G17" s="98">
        <v>74</v>
      </c>
      <c r="H17" s="43">
        <v>83</v>
      </c>
      <c r="I17" s="98">
        <v>60</v>
      </c>
      <c r="J17" s="98">
        <v>79</v>
      </c>
      <c r="K17" s="98">
        <v>96</v>
      </c>
      <c r="L17" s="98">
        <v>137</v>
      </c>
      <c r="M17" s="528"/>
    </row>
    <row r="18" spans="1:13" ht="18" customHeight="1">
      <c r="A18" s="10"/>
      <c r="B18" s="27" t="s">
        <v>85</v>
      </c>
      <c r="C18" s="310">
        <v>1195</v>
      </c>
      <c r="D18" s="310">
        <f t="shared" si="0"/>
        <v>1163</v>
      </c>
      <c r="E18" s="302">
        <v>142</v>
      </c>
      <c r="F18" s="302">
        <v>308</v>
      </c>
      <c r="G18" s="302">
        <v>315</v>
      </c>
      <c r="H18" s="43">
        <v>430</v>
      </c>
      <c r="I18" s="98">
        <v>189</v>
      </c>
      <c r="J18" s="98">
        <v>272</v>
      </c>
      <c r="K18" s="98">
        <v>299</v>
      </c>
      <c r="L18" s="98">
        <v>403</v>
      </c>
      <c r="M18" s="528"/>
    </row>
    <row r="19" spans="1:13" ht="19.5" customHeight="1">
      <c r="A19" s="10"/>
      <c r="B19" s="27" t="s">
        <v>86</v>
      </c>
      <c r="C19" s="310">
        <v>388</v>
      </c>
      <c r="D19" s="310">
        <f t="shared" si="0"/>
        <v>422</v>
      </c>
      <c r="E19" s="302">
        <v>45</v>
      </c>
      <c r="F19" s="302">
        <v>88</v>
      </c>
      <c r="G19" s="302">
        <v>91</v>
      </c>
      <c r="H19" s="43">
        <v>164</v>
      </c>
      <c r="I19" s="98">
        <v>55</v>
      </c>
      <c r="J19" s="98">
        <v>98</v>
      </c>
      <c r="K19" s="98">
        <v>103</v>
      </c>
      <c r="L19" s="98">
        <v>166</v>
      </c>
      <c r="M19" s="528"/>
    </row>
    <row r="20" spans="1:13" ht="31.5" customHeight="1">
      <c r="A20" s="10"/>
      <c r="B20" s="39" t="s">
        <v>130</v>
      </c>
      <c r="C20" s="310">
        <v>490</v>
      </c>
      <c r="D20" s="310">
        <f t="shared" si="0"/>
        <v>722</v>
      </c>
      <c r="E20" s="302">
        <v>110</v>
      </c>
      <c r="F20" s="302">
        <v>138</v>
      </c>
      <c r="G20" s="302">
        <v>111</v>
      </c>
      <c r="H20" s="43">
        <v>131</v>
      </c>
      <c r="I20" s="98">
        <v>156</v>
      </c>
      <c r="J20" s="98">
        <v>204</v>
      </c>
      <c r="K20" s="98">
        <v>158</v>
      </c>
      <c r="L20" s="98">
        <v>204</v>
      </c>
      <c r="M20" s="528"/>
    </row>
    <row r="21" spans="1:13" ht="18" customHeight="1">
      <c r="A21" s="10"/>
      <c r="B21" s="27" t="s">
        <v>87</v>
      </c>
      <c r="C21" s="310">
        <v>586</v>
      </c>
      <c r="D21" s="310">
        <f t="shared" si="0"/>
        <v>568.4</v>
      </c>
      <c r="E21" s="302">
        <v>107</v>
      </c>
      <c r="F21" s="302">
        <v>125</v>
      </c>
      <c r="G21" s="302">
        <v>159</v>
      </c>
      <c r="H21" s="43">
        <v>195</v>
      </c>
      <c r="I21" s="98">
        <f>45+73</f>
        <v>118</v>
      </c>
      <c r="J21" s="98">
        <f>43.4+99</f>
        <v>142.4</v>
      </c>
      <c r="K21" s="98">
        <v>119</v>
      </c>
      <c r="L21" s="98">
        <v>189</v>
      </c>
      <c r="M21" s="528"/>
    </row>
    <row r="22" spans="1:13" ht="18" customHeight="1">
      <c r="A22" s="10"/>
      <c r="B22" s="27" t="s">
        <v>131</v>
      </c>
      <c r="C22" s="310">
        <v>638</v>
      </c>
      <c r="D22" s="310">
        <f t="shared" si="0"/>
        <v>750</v>
      </c>
      <c r="E22" s="302">
        <v>154</v>
      </c>
      <c r="F22" s="302">
        <v>143</v>
      </c>
      <c r="G22" s="302">
        <v>141</v>
      </c>
      <c r="H22" s="43">
        <v>200</v>
      </c>
      <c r="I22" s="98">
        <v>181</v>
      </c>
      <c r="J22" s="98">
        <v>164</v>
      </c>
      <c r="K22" s="98">
        <v>164</v>
      </c>
      <c r="L22" s="98">
        <v>241</v>
      </c>
      <c r="M22" s="528"/>
    </row>
    <row r="23" spans="1:13" ht="18" customHeight="1">
      <c r="A23" s="10"/>
      <c r="B23" s="27" t="s">
        <v>132</v>
      </c>
      <c r="C23" s="310">
        <v>857</v>
      </c>
      <c r="D23" s="310">
        <f t="shared" si="0"/>
        <v>1008</v>
      </c>
      <c r="E23" s="302">
        <v>151</v>
      </c>
      <c r="F23" s="302">
        <v>220</v>
      </c>
      <c r="G23" s="302">
        <v>238</v>
      </c>
      <c r="H23" s="43">
        <v>248</v>
      </c>
      <c r="I23" s="98">
        <v>216</v>
      </c>
      <c r="J23" s="98">
        <v>234</v>
      </c>
      <c r="K23" s="98">
        <v>233</v>
      </c>
      <c r="L23" s="98">
        <v>325</v>
      </c>
      <c r="M23" s="528"/>
    </row>
    <row r="24" spans="1:13" ht="18" customHeight="1">
      <c r="A24" s="10"/>
      <c r="B24" s="27" t="s">
        <v>259</v>
      </c>
      <c r="C24" s="310">
        <v>729</v>
      </c>
      <c r="D24" s="310">
        <f t="shared" si="0"/>
        <v>817</v>
      </c>
      <c r="E24" s="302">
        <v>142</v>
      </c>
      <c r="F24" s="302">
        <v>149</v>
      </c>
      <c r="G24" s="302">
        <v>180</v>
      </c>
      <c r="H24" s="43">
        <v>258</v>
      </c>
      <c r="I24" s="98">
        <v>161</v>
      </c>
      <c r="J24" s="98">
        <v>170</v>
      </c>
      <c r="K24" s="98">
        <v>296</v>
      </c>
      <c r="L24" s="98">
        <v>190</v>
      </c>
      <c r="M24" s="528"/>
    </row>
    <row r="25" spans="1:13" ht="18" customHeight="1">
      <c r="A25" s="10"/>
      <c r="B25" s="28" t="s">
        <v>20</v>
      </c>
      <c r="C25" s="302">
        <f>C16-SUM(C17:C24)</f>
        <v>2102</v>
      </c>
      <c r="D25" s="302">
        <f t="shared" si="0"/>
        <v>2383.6</v>
      </c>
      <c r="E25" s="302">
        <f>E16-SUM(E17:E24)</f>
        <v>349</v>
      </c>
      <c r="F25" s="302">
        <f>F16-SUM(F17:F24)</f>
        <v>508</v>
      </c>
      <c r="G25" s="302">
        <f>G16-SUM(G17:G24)</f>
        <v>565</v>
      </c>
      <c r="H25" s="43">
        <v>680</v>
      </c>
      <c r="I25" s="43">
        <f>I16-SUM(I17:I24)</f>
        <v>420</v>
      </c>
      <c r="J25" s="43">
        <f>J16-SUM(J17:J24)</f>
        <v>487.5999999999999</v>
      </c>
      <c r="K25" s="43">
        <f>K16-SUM(K17:K24)</f>
        <v>611</v>
      </c>
      <c r="L25" s="43">
        <f>L16-SUM(L17:L24)</f>
        <v>865</v>
      </c>
      <c r="M25" s="528"/>
    </row>
    <row r="26" spans="1:13" ht="18" customHeight="1">
      <c r="A26" s="147" t="s">
        <v>88</v>
      </c>
      <c r="B26" s="148"/>
      <c r="C26" s="257">
        <v>237</v>
      </c>
      <c r="D26" s="257">
        <f t="shared" si="0"/>
        <v>366</v>
      </c>
      <c r="E26" s="257">
        <v>44</v>
      </c>
      <c r="F26" s="257">
        <v>51</v>
      </c>
      <c r="G26" s="257">
        <v>90</v>
      </c>
      <c r="H26" s="182">
        <v>52</v>
      </c>
      <c r="I26" s="182">
        <v>134</v>
      </c>
      <c r="J26" s="257">
        <v>66</v>
      </c>
      <c r="K26" s="257">
        <v>63</v>
      </c>
      <c r="L26" s="257">
        <v>103</v>
      </c>
      <c r="M26" s="528"/>
    </row>
    <row r="27" ht="1.5" customHeight="1"/>
    <row r="28" ht="16.5">
      <c r="A28" s="59" t="s">
        <v>382</v>
      </c>
    </row>
    <row r="29" ht="16.5">
      <c r="A29" s="425" t="s">
        <v>381</v>
      </c>
    </row>
  </sheetData>
  <mergeCells count="6">
    <mergeCell ref="M1:M26"/>
    <mergeCell ref="A4:B5"/>
    <mergeCell ref="E4:H4"/>
    <mergeCell ref="C4:C5"/>
    <mergeCell ref="I4:L4"/>
    <mergeCell ref="D4:D5"/>
  </mergeCells>
  <printOptions/>
  <pageMargins left="0.4" right="0.19" top="0.43" bottom="0" header="0.25" footer="0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29"/>
  <sheetViews>
    <sheetView workbookViewId="0" topLeftCell="A1">
      <selection activeCell="N15" sqref="N15"/>
    </sheetView>
  </sheetViews>
  <sheetFormatPr defaultColWidth="9.140625" defaultRowHeight="12.75"/>
  <cols>
    <col min="1" max="1" width="7.140625" style="0" customWidth="1"/>
    <col min="2" max="2" width="34.7109375" style="0" customWidth="1"/>
    <col min="3" max="4" width="9.28125" style="0" customWidth="1"/>
    <col min="5" max="7" width="9.28125" style="51" customWidth="1"/>
    <col min="8" max="12" width="9.28125" style="69" customWidth="1"/>
    <col min="13" max="13" width="4.00390625" style="0" customWidth="1"/>
    <col min="14" max="14" width="10.00390625" style="0" bestFit="1" customWidth="1"/>
  </cols>
  <sheetData>
    <row r="1" spans="1:13" ht="18.75">
      <c r="A1" s="23" t="s">
        <v>358</v>
      </c>
      <c r="B1" s="3"/>
      <c r="C1" s="3"/>
      <c r="D1" s="3"/>
      <c r="M1" s="495" t="s">
        <v>294</v>
      </c>
    </row>
    <row r="2" spans="1:13" ht="4.5" customHeight="1">
      <c r="A2" s="3"/>
      <c r="B2" s="3"/>
      <c r="C2" s="3"/>
      <c r="D2" s="3"/>
      <c r="M2" s="495"/>
    </row>
    <row r="3" spans="1:13" ht="15.75">
      <c r="A3" s="515" t="s">
        <v>136</v>
      </c>
      <c r="B3" s="516"/>
      <c r="C3" s="492" t="s">
        <v>328</v>
      </c>
      <c r="D3" s="492" t="s">
        <v>300</v>
      </c>
      <c r="E3" s="488" t="s">
        <v>328</v>
      </c>
      <c r="F3" s="489"/>
      <c r="G3" s="489"/>
      <c r="H3" s="490"/>
      <c r="I3" s="488" t="s">
        <v>300</v>
      </c>
      <c r="J3" s="489"/>
      <c r="K3" s="489"/>
      <c r="L3" s="490"/>
      <c r="M3" s="495"/>
    </row>
    <row r="4" spans="1:13" ht="12.75">
      <c r="A4" s="523"/>
      <c r="B4" s="524"/>
      <c r="C4" s="525"/>
      <c r="D4" s="525"/>
      <c r="E4" s="41" t="s">
        <v>208</v>
      </c>
      <c r="F4" s="41" t="s">
        <v>210</v>
      </c>
      <c r="G4" s="41" t="s">
        <v>213</v>
      </c>
      <c r="H4" s="41" t="s">
        <v>257</v>
      </c>
      <c r="I4" s="41" t="s">
        <v>208</v>
      </c>
      <c r="J4" s="41" t="s">
        <v>210</v>
      </c>
      <c r="K4" s="41" t="s">
        <v>213</v>
      </c>
      <c r="L4" s="41" t="s">
        <v>257</v>
      </c>
      <c r="M4" s="495"/>
    </row>
    <row r="5" spans="1:13" ht="6" customHeight="1">
      <c r="A5" s="6"/>
      <c r="B5" s="19"/>
      <c r="C5" s="25"/>
      <c r="D5" s="25"/>
      <c r="E5" s="113"/>
      <c r="F5" s="113"/>
      <c r="G5" s="113"/>
      <c r="H5" s="206"/>
      <c r="I5" s="206"/>
      <c r="J5" s="206"/>
      <c r="K5" s="258"/>
      <c r="L5" s="258"/>
      <c r="M5" s="495"/>
    </row>
    <row r="6" spans="1:13" ht="12.75" customHeight="1">
      <c r="A6" s="22" t="s">
        <v>120</v>
      </c>
      <c r="B6" s="27"/>
      <c r="C6" s="27"/>
      <c r="D6" s="27"/>
      <c r="E6" s="109"/>
      <c r="F6" s="109"/>
      <c r="G6" s="109"/>
      <c r="H6" s="98"/>
      <c r="I6" s="98"/>
      <c r="J6" s="98"/>
      <c r="K6" s="43"/>
      <c r="L6" s="43"/>
      <c r="M6" s="495"/>
    </row>
    <row r="7" spans="1:13" ht="12.75" customHeight="1">
      <c r="A7" s="45"/>
      <c r="B7" s="27" t="s">
        <v>121</v>
      </c>
      <c r="C7" s="310">
        <v>62</v>
      </c>
      <c r="D7" s="310">
        <f>SUM(I7:L7)</f>
        <v>61</v>
      </c>
      <c r="E7" s="320">
        <v>9</v>
      </c>
      <c r="F7" s="302">
        <v>20</v>
      </c>
      <c r="G7" s="321">
        <v>16</v>
      </c>
      <c r="H7" s="481">
        <v>17</v>
      </c>
      <c r="I7" s="481">
        <v>14</v>
      </c>
      <c r="J7" s="481">
        <v>13</v>
      </c>
      <c r="K7" s="343">
        <v>16</v>
      </c>
      <c r="L7" s="343">
        <v>18</v>
      </c>
      <c r="M7" s="495"/>
    </row>
    <row r="8" spans="1:13" ht="12.75" customHeight="1">
      <c r="A8" s="10"/>
      <c r="B8" s="27" t="s">
        <v>34</v>
      </c>
      <c r="C8" s="310">
        <v>909</v>
      </c>
      <c r="D8" s="310">
        <f>SUM(I8:L8)</f>
        <v>987</v>
      </c>
      <c r="E8" s="320">
        <v>162</v>
      </c>
      <c r="F8" s="322">
        <v>280</v>
      </c>
      <c r="G8" s="321">
        <v>219</v>
      </c>
      <c r="H8" s="481">
        <v>248</v>
      </c>
      <c r="I8" s="481">
        <v>208</v>
      </c>
      <c r="J8" s="481">
        <v>193</v>
      </c>
      <c r="K8" s="343">
        <v>269</v>
      </c>
      <c r="L8" s="343">
        <v>317</v>
      </c>
      <c r="M8" s="495"/>
    </row>
    <row r="9" spans="1:13" ht="12.75" customHeight="1">
      <c r="A9" s="22" t="s">
        <v>122</v>
      </c>
      <c r="B9" s="27"/>
      <c r="C9" s="212"/>
      <c r="D9" s="212"/>
      <c r="E9" s="226"/>
      <c r="F9" s="226"/>
      <c r="G9" s="223"/>
      <c r="H9" s="226"/>
      <c r="I9" s="226"/>
      <c r="J9" s="226"/>
      <c r="K9" s="223"/>
      <c r="L9" s="343"/>
      <c r="M9" s="495"/>
    </row>
    <row r="10" spans="1:13" ht="12.75" customHeight="1">
      <c r="A10" s="45"/>
      <c r="B10" s="27" t="s">
        <v>121</v>
      </c>
      <c r="C10" s="320">
        <v>4</v>
      </c>
      <c r="D10" s="483" t="s">
        <v>320</v>
      </c>
      <c r="E10" s="320">
        <v>4</v>
      </c>
      <c r="F10" s="483" t="s">
        <v>320</v>
      </c>
      <c r="G10" s="483" t="s">
        <v>320</v>
      </c>
      <c r="H10" s="483" t="s">
        <v>320</v>
      </c>
      <c r="I10" s="483" t="s">
        <v>320</v>
      </c>
      <c r="J10" s="483" t="s">
        <v>320</v>
      </c>
      <c r="K10" s="483" t="s">
        <v>320</v>
      </c>
      <c r="L10" s="483" t="s">
        <v>320</v>
      </c>
      <c r="M10" s="495"/>
    </row>
    <row r="11" spans="1:13" ht="12.75" customHeight="1">
      <c r="A11" s="10"/>
      <c r="B11" s="27" t="s">
        <v>34</v>
      </c>
      <c r="C11" s="310">
        <v>41</v>
      </c>
      <c r="D11" s="483" t="s">
        <v>320</v>
      </c>
      <c r="E11" s="320">
        <v>40</v>
      </c>
      <c r="F11" s="320">
        <v>1</v>
      </c>
      <c r="G11" s="483" t="s">
        <v>320</v>
      </c>
      <c r="H11" s="483" t="s">
        <v>320</v>
      </c>
      <c r="I11" s="483" t="s">
        <v>320</v>
      </c>
      <c r="J11" s="483" t="s">
        <v>320</v>
      </c>
      <c r="K11" s="483" t="s">
        <v>320</v>
      </c>
      <c r="L11" s="483" t="s">
        <v>320</v>
      </c>
      <c r="M11" s="495"/>
    </row>
    <row r="12" spans="1:13" ht="12.75" customHeight="1">
      <c r="A12" s="22" t="s">
        <v>123</v>
      </c>
      <c r="B12" s="27"/>
      <c r="C12" s="43"/>
      <c r="D12" s="212"/>
      <c r="E12" s="481"/>
      <c r="F12" s="226"/>
      <c r="G12" s="223"/>
      <c r="H12" s="226"/>
      <c r="I12" s="226"/>
      <c r="J12" s="226"/>
      <c r="K12" s="223"/>
      <c r="L12" s="343"/>
      <c r="M12" s="495"/>
    </row>
    <row r="13" spans="1:13" ht="12.75" customHeight="1">
      <c r="A13" s="45"/>
      <c r="B13" s="27" t="s">
        <v>121</v>
      </c>
      <c r="C13" s="310">
        <v>148</v>
      </c>
      <c r="D13" s="310">
        <f>SUM(I13:L13)</f>
        <v>140</v>
      </c>
      <c r="E13" s="322">
        <v>46</v>
      </c>
      <c r="F13" s="322">
        <v>41</v>
      </c>
      <c r="G13" s="321">
        <v>18</v>
      </c>
      <c r="H13" s="481">
        <v>43</v>
      </c>
      <c r="I13" s="481">
        <v>26</v>
      </c>
      <c r="J13" s="481">
        <v>44</v>
      </c>
      <c r="K13" s="343">
        <v>26</v>
      </c>
      <c r="L13" s="343">
        <v>44</v>
      </c>
      <c r="M13" s="495"/>
    </row>
    <row r="14" spans="1:13" ht="12.75" customHeight="1">
      <c r="A14" s="10"/>
      <c r="B14" s="27" t="s">
        <v>34</v>
      </c>
      <c r="C14" s="310">
        <v>898</v>
      </c>
      <c r="D14" s="310">
        <f>SUM(I14:L14)</f>
        <v>869</v>
      </c>
      <c r="E14" s="322">
        <v>271</v>
      </c>
      <c r="F14" s="322">
        <v>246</v>
      </c>
      <c r="G14" s="321">
        <v>117</v>
      </c>
      <c r="H14" s="481">
        <v>264</v>
      </c>
      <c r="I14" s="481">
        <v>141</v>
      </c>
      <c r="J14" s="481">
        <v>267</v>
      </c>
      <c r="K14" s="343">
        <v>149</v>
      </c>
      <c r="L14" s="343">
        <v>312</v>
      </c>
      <c r="M14" s="495"/>
    </row>
    <row r="15" spans="1:13" ht="12.75" customHeight="1">
      <c r="A15" s="22" t="s">
        <v>124</v>
      </c>
      <c r="B15" s="27"/>
      <c r="C15" s="43"/>
      <c r="D15" s="43"/>
      <c r="E15" s="481"/>
      <c r="F15" s="481"/>
      <c r="G15" s="343"/>
      <c r="H15" s="481"/>
      <c r="I15" s="481"/>
      <c r="J15" s="481"/>
      <c r="K15" s="343"/>
      <c r="L15" s="343"/>
      <c r="M15" s="495"/>
    </row>
    <row r="16" spans="1:13" ht="12.75" customHeight="1">
      <c r="A16" s="45"/>
      <c r="B16" s="27" t="s">
        <v>121</v>
      </c>
      <c r="C16" s="310">
        <v>22</v>
      </c>
      <c r="D16" s="310">
        <f>SUM(I16:L16)</f>
        <v>21</v>
      </c>
      <c r="E16" s="322">
        <v>6</v>
      </c>
      <c r="F16" s="322">
        <v>5</v>
      </c>
      <c r="G16" s="321">
        <v>5</v>
      </c>
      <c r="H16" s="481">
        <v>6</v>
      </c>
      <c r="I16" s="481">
        <v>6</v>
      </c>
      <c r="J16" s="481">
        <v>5</v>
      </c>
      <c r="K16" s="343">
        <v>4</v>
      </c>
      <c r="L16" s="343">
        <v>6</v>
      </c>
      <c r="M16" s="495"/>
    </row>
    <row r="17" spans="1:13" ht="12.75" customHeight="1">
      <c r="A17" s="10"/>
      <c r="B17" s="27" t="s">
        <v>34</v>
      </c>
      <c r="C17" s="310">
        <v>1815</v>
      </c>
      <c r="D17" s="310">
        <f>SUM(I17:L17)</f>
        <v>1870</v>
      </c>
      <c r="E17" s="322">
        <v>437</v>
      </c>
      <c r="F17" s="322">
        <v>450</v>
      </c>
      <c r="G17" s="321">
        <v>429</v>
      </c>
      <c r="H17" s="481">
        <v>499</v>
      </c>
      <c r="I17" s="481">
        <v>485</v>
      </c>
      <c r="J17" s="481">
        <v>423</v>
      </c>
      <c r="K17" s="343">
        <v>392</v>
      </c>
      <c r="L17" s="343">
        <v>570</v>
      </c>
      <c r="M17" s="495"/>
    </row>
    <row r="18" spans="1:13" ht="12.75" customHeight="1">
      <c r="A18" s="22" t="s">
        <v>135</v>
      </c>
      <c r="B18" s="27"/>
      <c r="C18" s="43"/>
      <c r="D18" s="43"/>
      <c r="E18" s="481"/>
      <c r="F18" s="481"/>
      <c r="G18" s="343"/>
      <c r="H18" s="481"/>
      <c r="I18" s="481"/>
      <c r="J18" s="481"/>
      <c r="K18" s="343"/>
      <c r="L18" s="343"/>
      <c r="M18" s="495"/>
    </row>
    <row r="19" spans="1:13" ht="12.75" customHeight="1">
      <c r="A19" s="10"/>
      <c r="B19" s="27" t="s">
        <v>121</v>
      </c>
      <c r="C19" s="310">
        <v>39</v>
      </c>
      <c r="D19" s="310">
        <f>SUM(I19:L19)</f>
        <v>29</v>
      </c>
      <c r="E19" s="322">
        <v>8</v>
      </c>
      <c r="F19" s="322">
        <v>12</v>
      </c>
      <c r="G19" s="321">
        <v>11</v>
      </c>
      <c r="H19" s="481">
        <v>8</v>
      </c>
      <c r="I19" s="481">
        <v>3</v>
      </c>
      <c r="J19" s="481">
        <v>13</v>
      </c>
      <c r="K19" s="343">
        <v>6</v>
      </c>
      <c r="L19" s="343">
        <v>7</v>
      </c>
      <c r="M19" s="495"/>
    </row>
    <row r="20" spans="1:13" ht="12.75" customHeight="1">
      <c r="A20" s="10"/>
      <c r="B20" s="27" t="s">
        <v>34</v>
      </c>
      <c r="C20" s="310">
        <v>720</v>
      </c>
      <c r="D20" s="310">
        <f>SUM(I20:L20)</f>
        <v>593</v>
      </c>
      <c r="E20" s="322">
        <v>157</v>
      </c>
      <c r="F20" s="322">
        <v>222</v>
      </c>
      <c r="G20" s="321">
        <v>184</v>
      </c>
      <c r="H20" s="481">
        <v>157</v>
      </c>
      <c r="I20" s="481">
        <v>50</v>
      </c>
      <c r="J20" s="481">
        <v>233</v>
      </c>
      <c r="K20" s="343">
        <v>122</v>
      </c>
      <c r="L20" s="343">
        <v>188</v>
      </c>
      <c r="M20" s="495"/>
    </row>
    <row r="21" spans="1:13" ht="12.75" customHeight="1">
      <c r="A21" s="22" t="s">
        <v>302</v>
      </c>
      <c r="B21" s="27"/>
      <c r="C21" s="212"/>
      <c r="D21" s="212"/>
      <c r="E21" s="226"/>
      <c r="F21" s="226"/>
      <c r="G21" s="223"/>
      <c r="H21" s="226"/>
      <c r="I21" s="226"/>
      <c r="J21" s="226"/>
      <c r="K21" s="223"/>
      <c r="L21" s="343"/>
      <c r="M21" s="495"/>
    </row>
    <row r="22" spans="1:13" ht="12.75" customHeight="1">
      <c r="A22" s="10"/>
      <c r="B22" s="27" t="s">
        <v>306</v>
      </c>
      <c r="C22" s="230" t="s">
        <v>387</v>
      </c>
      <c r="D22" s="230" t="s">
        <v>321</v>
      </c>
      <c r="E22" s="230" t="s">
        <v>321</v>
      </c>
      <c r="F22" s="230" t="s">
        <v>321</v>
      </c>
      <c r="G22" s="230" t="s">
        <v>321</v>
      </c>
      <c r="H22" s="230" t="s">
        <v>321</v>
      </c>
      <c r="I22" s="230" t="s">
        <v>321</v>
      </c>
      <c r="J22" s="230" t="s">
        <v>321</v>
      </c>
      <c r="K22" s="230" t="s">
        <v>321</v>
      </c>
      <c r="L22" s="230" t="s">
        <v>321</v>
      </c>
      <c r="M22" s="495"/>
    </row>
    <row r="23" spans="1:13" ht="12.75" customHeight="1">
      <c r="A23" s="10"/>
      <c r="B23" s="27" t="s">
        <v>34</v>
      </c>
      <c r="C23" s="310">
        <v>13471</v>
      </c>
      <c r="D23" s="310">
        <f>SUM(I23:L23)</f>
        <v>17018</v>
      </c>
      <c r="E23" s="310">
        <v>2476</v>
      </c>
      <c r="F23" s="310">
        <v>3290</v>
      </c>
      <c r="G23" s="310">
        <v>3805</v>
      </c>
      <c r="H23" s="481">
        <v>3900</v>
      </c>
      <c r="I23" s="481">
        <v>4036</v>
      </c>
      <c r="J23" s="481">
        <v>4275</v>
      </c>
      <c r="K23" s="343">
        <v>4557</v>
      </c>
      <c r="L23" s="343">
        <v>4150</v>
      </c>
      <c r="M23" s="495"/>
    </row>
    <row r="24" spans="1:13" ht="12.75" customHeight="1">
      <c r="A24" s="22" t="s">
        <v>303</v>
      </c>
      <c r="B24" s="27"/>
      <c r="C24" s="43"/>
      <c r="D24" s="43"/>
      <c r="E24" s="481"/>
      <c r="F24" s="481"/>
      <c r="G24" s="343"/>
      <c r="H24" s="481"/>
      <c r="I24" s="481"/>
      <c r="J24" s="481"/>
      <c r="K24" s="343"/>
      <c r="L24" s="343"/>
      <c r="M24" s="495"/>
    </row>
    <row r="25" spans="1:13" ht="12.75" customHeight="1">
      <c r="A25" s="10"/>
      <c r="B25" s="27" t="s">
        <v>121</v>
      </c>
      <c r="C25" s="43">
        <v>4</v>
      </c>
      <c r="D25" s="43">
        <f>SUM(I25:L25)</f>
        <v>4</v>
      </c>
      <c r="E25" s="481">
        <v>1</v>
      </c>
      <c r="F25" s="481">
        <v>1</v>
      </c>
      <c r="G25" s="343">
        <v>1</v>
      </c>
      <c r="H25" s="481">
        <v>1</v>
      </c>
      <c r="I25" s="481">
        <v>1</v>
      </c>
      <c r="J25" s="481">
        <v>1</v>
      </c>
      <c r="K25" s="343">
        <v>1</v>
      </c>
      <c r="L25" s="343">
        <v>1</v>
      </c>
      <c r="M25" s="495"/>
    </row>
    <row r="26" spans="1:13" ht="12.75" customHeight="1">
      <c r="A26" s="10"/>
      <c r="B26" s="27" t="s">
        <v>34</v>
      </c>
      <c r="C26" s="43">
        <v>1516</v>
      </c>
      <c r="D26" s="43">
        <f>SUM(I26:L26)</f>
        <v>1890</v>
      </c>
      <c r="E26" s="481">
        <v>430</v>
      </c>
      <c r="F26" s="481">
        <v>373</v>
      </c>
      <c r="G26" s="343">
        <v>316</v>
      </c>
      <c r="H26" s="481">
        <v>397</v>
      </c>
      <c r="I26" s="481">
        <v>451</v>
      </c>
      <c r="J26" s="481">
        <v>523</v>
      </c>
      <c r="K26" s="343">
        <v>489</v>
      </c>
      <c r="L26" s="343">
        <v>427</v>
      </c>
      <c r="M26" s="495"/>
    </row>
    <row r="27" spans="1:13" ht="12.75" customHeight="1">
      <c r="A27" s="22" t="s">
        <v>125</v>
      </c>
      <c r="B27" s="27"/>
      <c r="C27" s="43"/>
      <c r="D27" s="43"/>
      <c r="E27" s="481"/>
      <c r="F27" s="481"/>
      <c r="G27" s="343"/>
      <c r="H27" s="481"/>
      <c r="I27" s="481"/>
      <c r="J27" s="481"/>
      <c r="K27" s="343"/>
      <c r="L27" s="343"/>
      <c r="M27" s="495"/>
    </row>
    <row r="28" spans="1:13" ht="12.75" customHeight="1">
      <c r="A28" s="10"/>
      <c r="B28" s="27" t="s">
        <v>121</v>
      </c>
      <c r="C28" s="310">
        <v>62</v>
      </c>
      <c r="D28" s="310">
        <f>SUM(I28:L28)</f>
        <v>56</v>
      </c>
      <c r="E28" s="323">
        <v>9</v>
      </c>
      <c r="F28" s="322">
        <v>9</v>
      </c>
      <c r="G28" s="321">
        <v>21</v>
      </c>
      <c r="H28" s="98">
        <v>23</v>
      </c>
      <c r="I28" s="98">
        <v>3</v>
      </c>
      <c r="J28" s="98">
        <v>11</v>
      </c>
      <c r="K28" s="43">
        <v>29</v>
      </c>
      <c r="L28" s="43">
        <v>13</v>
      </c>
      <c r="M28" s="495"/>
    </row>
    <row r="29" spans="1:13" ht="12.75" customHeight="1">
      <c r="A29" s="10"/>
      <c r="B29" s="27" t="s">
        <v>34</v>
      </c>
      <c r="C29" s="310">
        <v>536</v>
      </c>
      <c r="D29" s="310">
        <f>SUM(I29:L29)</f>
        <v>472</v>
      </c>
      <c r="E29" s="322">
        <v>119</v>
      </c>
      <c r="F29" s="322">
        <v>84</v>
      </c>
      <c r="G29" s="321">
        <v>156</v>
      </c>
      <c r="H29" s="481">
        <v>177</v>
      </c>
      <c r="I29" s="481">
        <v>27</v>
      </c>
      <c r="J29" s="481">
        <v>89</v>
      </c>
      <c r="K29" s="343">
        <v>245</v>
      </c>
      <c r="L29" s="343">
        <v>111</v>
      </c>
      <c r="M29" s="495"/>
    </row>
    <row r="30" spans="1:13" ht="12.75" customHeight="1">
      <c r="A30" s="22" t="s">
        <v>262</v>
      </c>
      <c r="B30" s="27"/>
      <c r="C30" s="43"/>
      <c r="D30" s="43"/>
      <c r="E30" s="481"/>
      <c r="F30" s="481"/>
      <c r="G30" s="343"/>
      <c r="H30" s="481"/>
      <c r="I30" s="481"/>
      <c r="J30" s="481"/>
      <c r="K30" s="343"/>
      <c r="L30" s="343"/>
      <c r="M30" s="495"/>
    </row>
    <row r="31" spans="1:13" ht="12.75" customHeight="1">
      <c r="A31" s="10"/>
      <c r="B31" s="27" t="s">
        <v>121</v>
      </c>
      <c r="C31" s="310">
        <v>7</v>
      </c>
      <c r="D31" s="310">
        <f>SUM(I31:L31)</f>
        <v>7</v>
      </c>
      <c r="E31" s="324">
        <v>1</v>
      </c>
      <c r="F31" s="324">
        <v>2</v>
      </c>
      <c r="G31" s="325">
        <v>1</v>
      </c>
      <c r="H31" s="481">
        <v>3</v>
      </c>
      <c r="I31" s="481">
        <v>1</v>
      </c>
      <c r="J31" s="481">
        <v>2</v>
      </c>
      <c r="K31" s="343">
        <v>2</v>
      </c>
      <c r="L31" s="343">
        <v>2</v>
      </c>
      <c r="M31" s="495"/>
    </row>
    <row r="32" spans="1:13" ht="12.75" customHeight="1">
      <c r="A32" s="10"/>
      <c r="B32" s="27" t="s">
        <v>34</v>
      </c>
      <c r="C32" s="310">
        <v>1751</v>
      </c>
      <c r="D32" s="310">
        <f>SUM(I32:L32)</f>
        <v>1878</v>
      </c>
      <c r="E32" s="322">
        <v>388</v>
      </c>
      <c r="F32" s="322">
        <v>541</v>
      </c>
      <c r="G32" s="321">
        <v>422</v>
      </c>
      <c r="H32" s="481">
        <v>400</v>
      </c>
      <c r="I32" s="481">
        <v>425</v>
      </c>
      <c r="J32" s="481">
        <v>471</v>
      </c>
      <c r="K32" s="343">
        <v>439</v>
      </c>
      <c r="L32" s="343">
        <v>543</v>
      </c>
      <c r="M32" s="495"/>
    </row>
    <row r="33" spans="1:13" ht="12.75" customHeight="1">
      <c r="A33" s="22" t="s">
        <v>126</v>
      </c>
      <c r="B33" s="27"/>
      <c r="C33" s="43"/>
      <c r="D33" s="43"/>
      <c r="E33" s="481"/>
      <c r="F33" s="481"/>
      <c r="G33" s="343"/>
      <c r="H33" s="481"/>
      <c r="I33" s="481"/>
      <c r="J33" s="481"/>
      <c r="K33" s="343"/>
      <c r="L33" s="343"/>
      <c r="M33" s="495"/>
    </row>
    <row r="34" spans="1:13" ht="12.75" customHeight="1">
      <c r="A34" s="10"/>
      <c r="B34" s="27" t="s">
        <v>121</v>
      </c>
      <c r="C34" s="326">
        <v>677</v>
      </c>
      <c r="D34" s="326">
        <f>SUM(I34:L34)</f>
        <v>717</v>
      </c>
      <c r="E34" s="322">
        <v>144</v>
      </c>
      <c r="F34" s="322">
        <v>163</v>
      </c>
      <c r="G34" s="321">
        <v>199</v>
      </c>
      <c r="H34" s="98">
        <v>171</v>
      </c>
      <c r="I34" s="98">
        <v>209</v>
      </c>
      <c r="J34" s="98">
        <v>137</v>
      </c>
      <c r="K34" s="43">
        <v>160</v>
      </c>
      <c r="L34" s="43">
        <v>211</v>
      </c>
      <c r="M34" s="495"/>
    </row>
    <row r="35" spans="1:13" ht="12.75" customHeight="1">
      <c r="A35" s="10"/>
      <c r="B35" s="27" t="s">
        <v>34</v>
      </c>
      <c r="C35" s="326">
        <v>1262</v>
      </c>
      <c r="D35" s="326">
        <f>SUM(I35:L35)</f>
        <v>1443</v>
      </c>
      <c r="E35" s="322">
        <v>252</v>
      </c>
      <c r="F35" s="322">
        <v>302</v>
      </c>
      <c r="G35" s="321">
        <v>376</v>
      </c>
      <c r="H35" s="481">
        <v>332</v>
      </c>
      <c r="I35" s="481">
        <f>307+93</f>
        <v>400</v>
      </c>
      <c r="J35" s="481">
        <v>258</v>
      </c>
      <c r="K35" s="343">
        <v>360</v>
      </c>
      <c r="L35" s="343">
        <v>425</v>
      </c>
      <c r="M35" s="495"/>
    </row>
    <row r="36" spans="1:13" ht="12.75" customHeight="1">
      <c r="A36" s="22" t="s">
        <v>127</v>
      </c>
      <c r="B36" s="27"/>
      <c r="C36" s="43"/>
      <c r="D36" s="43"/>
      <c r="E36" s="481"/>
      <c r="F36" s="481"/>
      <c r="G36" s="343"/>
      <c r="H36" s="481"/>
      <c r="I36" s="481"/>
      <c r="J36" s="481"/>
      <c r="K36" s="343"/>
      <c r="L36" s="343"/>
      <c r="M36" s="495"/>
    </row>
    <row r="37" spans="1:13" ht="12.75" customHeight="1">
      <c r="A37" s="10"/>
      <c r="B37" s="27" t="s">
        <v>121</v>
      </c>
      <c r="C37" s="310">
        <v>104</v>
      </c>
      <c r="D37" s="310">
        <f>SUM(I37:L37)</f>
        <v>105</v>
      </c>
      <c r="E37" s="322">
        <v>25</v>
      </c>
      <c r="F37" s="322">
        <v>26</v>
      </c>
      <c r="G37" s="321">
        <v>27</v>
      </c>
      <c r="H37" s="481">
        <v>26</v>
      </c>
      <c r="I37" s="481">
        <v>21</v>
      </c>
      <c r="J37" s="481">
        <v>31</v>
      </c>
      <c r="K37" s="343">
        <v>26</v>
      </c>
      <c r="L37" s="343">
        <v>27</v>
      </c>
      <c r="M37" s="495"/>
    </row>
    <row r="38" spans="1:13" ht="12.75" customHeight="1">
      <c r="A38" s="10"/>
      <c r="B38" s="27" t="s">
        <v>34</v>
      </c>
      <c r="C38" s="310">
        <v>2235</v>
      </c>
      <c r="D38" s="310">
        <f>SUM(I38:L38)</f>
        <v>2425</v>
      </c>
      <c r="E38" s="322">
        <v>504</v>
      </c>
      <c r="F38" s="322">
        <v>558</v>
      </c>
      <c r="G38" s="321">
        <v>615</v>
      </c>
      <c r="H38" s="481">
        <v>558</v>
      </c>
      <c r="I38" s="481">
        <v>453</v>
      </c>
      <c r="J38" s="481">
        <v>638</v>
      </c>
      <c r="K38" s="343">
        <v>622</v>
      </c>
      <c r="L38" s="343">
        <v>712</v>
      </c>
      <c r="M38" s="495"/>
    </row>
    <row r="39" spans="1:13" ht="3.75" customHeight="1">
      <c r="A39" s="8"/>
      <c r="B39" s="13"/>
      <c r="C39" s="327"/>
      <c r="D39" s="327"/>
      <c r="E39" s="114"/>
      <c r="F39" s="482"/>
      <c r="G39" s="344"/>
      <c r="H39" s="482"/>
      <c r="I39" s="482"/>
      <c r="J39" s="482"/>
      <c r="K39" s="344"/>
      <c r="L39" s="344"/>
      <c r="M39" s="495"/>
    </row>
    <row r="40" spans="1:13" ht="4.5" customHeight="1" hidden="1">
      <c r="A40" s="3"/>
      <c r="B40" s="3"/>
      <c r="C40" s="3"/>
      <c r="D40" s="3"/>
      <c r="E40" s="69"/>
      <c r="F40" s="69"/>
      <c r="G40" s="69"/>
      <c r="M40" s="495"/>
    </row>
    <row r="41" spans="1:13" ht="14.25" customHeight="1">
      <c r="A41" s="59" t="s">
        <v>382</v>
      </c>
      <c r="E41" s="69"/>
      <c r="F41" s="69"/>
      <c r="G41" s="69"/>
      <c r="M41" s="495"/>
    </row>
    <row r="42" spans="1:7" ht="15.75">
      <c r="A42" s="425" t="s">
        <v>381</v>
      </c>
      <c r="E42" s="69"/>
      <c r="F42" s="69"/>
      <c r="G42" s="69"/>
    </row>
    <row r="43" spans="1:7" ht="13.5" customHeight="1">
      <c r="A43" s="231" t="s">
        <v>307</v>
      </c>
      <c r="E43" s="69"/>
      <c r="F43" s="69"/>
      <c r="G43" s="69"/>
    </row>
    <row r="44" spans="5:7" ht="12.75">
      <c r="E44" s="69"/>
      <c r="F44" s="69"/>
      <c r="G44" s="69"/>
    </row>
    <row r="45" spans="5:7" ht="12.75">
      <c r="E45" s="69"/>
      <c r="F45" s="69"/>
      <c r="G45" s="69"/>
    </row>
    <row r="46" spans="5:7" ht="12.75">
      <c r="E46" s="69"/>
      <c r="F46" s="69"/>
      <c r="G46" s="69"/>
    </row>
    <row r="47" spans="5:7" ht="12.75">
      <c r="E47" s="69"/>
      <c r="F47" s="69"/>
      <c r="G47" s="69"/>
    </row>
    <row r="48" spans="5:7" ht="12.75">
      <c r="E48" s="69"/>
      <c r="F48" s="69"/>
      <c r="G48" s="69"/>
    </row>
    <row r="49" spans="5:7" ht="12.75">
      <c r="E49" s="69"/>
      <c r="F49" s="69"/>
      <c r="G49" s="69"/>
    </row>
    <row r="50" spans="5:7" ht="12.75">
      <c r="E50" s="69"/>
      <c r="F50" s="69"/>
      <c r="G50" s="69"/>
    </row>
    <row r="51" spans="5:7" ht="12.75">
      <c r="E51" s="69"/>
      <c r="F51" s="69"/>
      <c r="G51" s="69"/>
    </row>
    <row r="52" spans="5:7" ht="12.75">
      <c r="E52" s="69"/>
      <c r="F52" s="69"/>
      <c r="G52" s="69"/>
    </row>
    <row r="53" spans="5:7" ht="12.75">
      <c r="E53" s="69"/>
      <c r="F53" s="69"/>
      <c r="G53" s="69"/>
    </row>
    <row r="54" spans="5:7" ht="12.75">
      <c r="E54" s="69"/>
      <c r="F54" s="69"/>
      <c r="G54" s="69"/>
    </row>
    <row r="55" spans="5:7" ht="12.75">
      <c r="E55" s="69"/>
      <c r="F55" s="69"/>
      <c r="G55" s="69"/>
    </row>
    <row r="56" spans="5:7" ht="12.75">
      <c r="E56" s="69"/>
      <c r="F56" s="69"/>
      <c r="G56" s="69"/>
    </row>
    <row r="57" spans="5:7" ht="12.75">
      <c r="E57" s="69"/>
      <c r="F57" s="69"/>
      <c r="G57" s="69"/>
    </row>
    <row r="58" spans="5:7" ht="12.75">
      <c r="E58" s="69"/>
      <c r="F58" s="69"/>
      <c r="G58" s="69"/>
    </row>
    <row r="59" spans="5:7" ht="12.75">
      <c r="E59" s="69"/>
      <c r="F59" s="69"/>
      <c r="G59" s="69"/>
    </row>
    <row r="60" spans="5:7" ht="12.75">
      <c r="E60" s="69"/>
      <c r="F60" s="69"/>
      <c r="G60" s="69"/>
    </row>
    <row r="61" spans="5:7" ht="12.75">
      <c r="E61" s="69"/>
      <c r="F61" s="69"/>
      <c r="G61" s="69"/>
    </row>
    <row r="62" spans="5:7" ht="12.75">
      <c r="E62" s="69"/>
      <c r="F62" s="69"/>
      <c r="G62" s="69"/>
    </row>
    <row r="63" spans="5:7" ht="12.75">
      <c r="E63" s="69"/>
      <c r="F63" s="69"/>
      <c r="G63" s="69"/>
    </row>
    <row r="64" spans="5:7" ht="12.75">
      <c r="E64" s="69"/>
      <c r="F64" s="69"/>
      <c r="G64" s="69"/>
    </row>
    <row r="65" spans="5:7" ht="12.75">
      <c r="E65" s="69"/>
      <c r="F65" s="69"/>
      <c r="G65" s="69"/>
    </row>
    <row r="66" spans="5:7" ht="12.75">
      <c r="E66" s="69"/>
      <c r="F66" s="69"/>
      <c r="G66" s="69"/>
    </row>
    <row r="67" spans="5:7" ht="12.75">
      <c r="E67" s="69"/>
      <c r="F67" s="69"/>
      <c r="G67" s="69"/>
    </row>
    <row r="68" spans="5:7" ht="12.75">
      <c r="E68" s="69"/>
      <c r="F68" s="69"/>
      <c r="G68" s="69"/>
    </row>
    <row r="69" spans="5:7" ht="12.75">
      <c r="E69" s="69"/>
      <c r="F69" s="69"/>
      <c r="G69" s="69"/>
    </row>
    <row r="70" spans="5:7" ht="12.75">
      <c r="E70" s="69"/>
      <c r="F70" s="69"/>
      <c r="G70" s="69"/>
    </row>
    <row r="71" spans="5:7" ht="12.75">
      <c r="E71" s="69"/>
      <c r="F71" s="69"/>
      <c r="G71" s="69"/>
    </row>
    <row r="72" spans="5:7" ht="12.75">
      <c r="E72" s="69"/>
      <c r="F72" s="69"/>
      <c r="G72" s="69"/>
    </row>
    <row r="73" spans="5:7" ht="12.75">
      <c r="E73" s="69"/>
      <c r="F73" s="69"/>
      <c r="G73" s="69"/>
    </row>
    <row r="74" spans="5:7" ht="12.75">
      <c r="E74" s="69"/>
      <c r="F74" s="69"/>
      <c r="G74" s="69"/>
    </row>
    <row r="75" spans="5:7" ht="12.75">
      <c r="E75" s="69"/>
      <c r="F75" s="69"/>
      <c r="G75" s="69"/>
    </row>
    <row r="76" spans="5:7" ht="12.75">
      <c r="E76" s="69"/>
      <c r="F76" s="69"/>
      <c r="G76" s="69"/>
    </row>
    <row r="77" spans="5:7" ht="12.75">
      <c r="E77" s="69"/>
      <c r="F77" s="69"/>
      <c r="G77" s="69"/>
    </row>
    <row r="78" spans="5:7" ht="12.75">
      <c r="E78" s="69"/>
      <c r="F78" s="69"/>
      <c r="G78" s="69"/>
    </row>
    <row r="79" spans="5:7" ht="12.75">
      <c r="E79" s="69"/>
      <c r="F79" s="69"/>
      <c r="G79" s="69"/>
    </row>
    <row r="80" spans="5:7" ht="12.75">
      <c r="E80" s="69"/>
      <c r="F80" s="69"/>
      <c r="G80" s="69"/>
    </row>
    <row r="81" spans="5:7" ht="12.75">
      <c r="E81" s="69"/>
      <c r="F81" s="69"/>
      <c r="G81" s="69"/>
    </row>
    <row r="82" spans="5:7" ht="12.75">
      <c r="E82" s="69"/>
      <c r="F82" s="69"/>
      <c r="G82" s="69"/>
    </row>
    <row r="83" spans="5:7" ht="12.75">
      <c r="E83" s="69"/>
      <c r="F83" s="69"/>
      <c r="G83" s="69"/>
    </row>
    <row r="84" spans="5:7" ht="12.75">
      <c r="E84" s="69"/>
      <c r="F84" s="69"/>
      <c r="G84" s="69"/>
    </row>
    <row r="85" spans="5:7" ht="12.75">
      <c r="E85" s="69"/>
      <c r="F85" s="69"/>
      <c r="G85" s="69"/>
    </row>
    <row r="86" spans="5:7" ht="12.75">
      <c r="E86" s="69"/>
      <c r="F86" s="69"/>
      <c r="G86" s="69"/>
    </row>
    <row r="87" spans="5:7" ht="12.75">
      <c r="E87" s="69"/>
      <c r="F87" s="69"/>
      <c r="G87" s="69"/>
    </row>
    <row r="88" spans="5:7" ht="12.75">
      <c r="E88" s="69"/>
      <c r="F88" s="69"/>
      <c r="G88" s="69"/>
    </row>
    <row r="89" spans="5:7" ht="12.75">
      <c r="E89" s="69"/>
      <c r="F89" s="69"/>
      <c r="G89" s="69"/>
    </row>
    <row r="90" spans="5:7" ht="12.75">
      <c r="E90" s="69"/>
      <c r="F90" s="69"/>
      <c r="G90" s="69"/>
    </row>
    <row r="91" spans="5:7" ht="12.75">
      <c r="E91" s="69"/>
      <c r="F91" s="69"/>
      <c r="G91" s="69"/>
    </row>
    <row r="92" spans="5:7" ht="12.75">
      <c r="E92" s="69"/>
      <c r="F92" s="69"/>
      <c r="G92" s="69"/>
    </row>
    <row r="93" spans="5:7" ht="12.75">
      <c r="E93" s="69"/>
      <c r="F93" s="69"/>
      <c r="G93" s="69"/>
    </row>
    <row r="94" spans="5:7" ht="12.75">
      <c r="E94" s="69"/>
      <c r="F94" s="69"/>
      <c r="G94" s="69"/>
    </row>
    <row r="95" spans="5:7" ht="12.75">
      <c r="E95" s="69"/>
      <c r="F95" s="69"/>
      <c r="G95" s="69"/>
    </row>
    <row r="96" spans="5:7" ht="12.75">
      <c r="E96" s="69"/>
      <c r="F96" s="69"/>
      <c r="G96" s="69"/>
    </row>
    <row r="97" spans="5:7" ht="12.75">
      <c r="E97" s="69"/>
      <c r="F97" s="69"/>
      <c r="G97" s="69"/>
    </row>
    <row r="98" spans="5:7" ht="12.75">
      <c r="E98" s="69"/>
      <c r="F98" s="69"/>
      <c r="G98" s="69"/>
    </row>
    <row r="99" spans="5:7" ht="12.75">
      <c r="E99" s="69"/>
      <c r="F99" s="69"/>
      <c r="G99" s="69"/>
    </row>
    <row r="100" spans="5:7" ht="12.75">
      <c r="E100" s="69"/>
      <c r="F100" s="69"/>
      <c r="G100" s="69"/>
    </row>
    <row r="101" spans="5:7" ht="12.75">
      <c r="E101" s="69"/>
      <c r="F101" s="69"/>
      <c r="G101" s="69"/>
    </row>
    <row r="102" spans="5:7" ht="12.75">
      <c r="E102" s="69"/>
      <c r="F102" s="69"/>
      <c r="G102" s="69"/>
    </row>
    <row r="103" spans="5:7" ht="12.75">
      <c r="E103" s="69"/>
      <c r="F103" s="69"/>
      <c r="G103" s="69"/>
    </row>
    <row r="104" spans="5:7" ht="12.75">
      <c r="E104" s="69"/>
      <c r="F104" s="69"/>
      <c r="G104" s="69"/>
    </row>
    <row r="105" spans="5:7" ht="12.75">
      <c r="E105" s="69"/>
      <c r="F105" s="69"/>
      <c r="G105" s="69"/>
    </row>
    <row r="106" spans="5:7" ht="12.75">
      <c r="E106" s="69"/>
      <c r="F106" s="69"/>
      <c r="G106" s="69"/>
    </row>
    <row r="107" spans="5:7" ht="12.75">
      <c r="E107" s="69"/>
      <c r="F107" s="69"/>
      <c r="G107" s="69"/>
    </row>
    <row r="108" spans="5:7" ht="12.75">
      <c r="E108" s="69"/>
      <c r="F108" s="69"/>
      <c r="G108" s="69"/>
    </row>
    <row r="109" spans="5:7" ht="12.75">
      <c r="E109" s="69"/>
      <c r="F109" s="69"/>
      <c r="G109" s="69"/>
    </row>
    <row r="110" spans="5:7" ht="12.75">
      <c r="E110" s="69"/>
      <c r="F110" s="69"/>
      <c r="G110" s="69"/>
    </row>
    <row r="111" spans="5:7" ht="12.75">
      <c r="E111" s="69"/>
      <c r="F111" s="69"/>
      <c r="G111" s="69"/>
    </row>
    <row r="112" spans="5:7" ht="12.75">
      <c r="E112" s="69"/>
      <c r="F112" s="69"/>
      <c r="G112" s="69"/>
    </row>
    <row r="113" spans="5:7" ht="12.75">
      <c r="E113" s="69"/>
      <c r="F113" s="69"/>
      <c r="G113" s="69"/>
    </row>
    <row r="114" spans="5:7" ht="12.75">
      <c r="E114" s="69"/>
      <c r="F114" s="69"/>
      <c r="G114" s="69"/>
    </row>
    <row r="115" spans="5:7" ht="12.75">
      <c r="E115" s="69"/>
      <c r="F115" s="69"/>
      <c r="G115" s="69"/>
    </row>
    <row r="116" spans="5:7" ht="12.75">
      <c r="E116" s="69"/>
      <c r="F116" s="69"/>
      <c r="G116" s="69"/>
    </row>
    <row r="117" spans="5:7" ht="12.75">
      <c r="E117" s="69"/>
      <c r="F117" s="69"/>
      <c r="G117" s="69"/>
    </row>
    <row r="118" spans="5:7" ht="12.75">
      <c r="E118" s="69"/>
      <c r="F118" s="69"/>
      <c r="G118" s="69"/>
    </row>
    <row r="119" spans="5:7" ht="12.75">
      <c r="E119" s="69"/>
      <c r="F119" s="69"/>
      <c r="G119" s="69"/>
    </row>
    <row r="120" spans="5:7" ht="12.75">
      <c r="E120" s="69"/>
      <c r="F120" s="69"/>
      <c r="G120" s="69"/>
    </row>
    <row r="121" spans="5:7" ht="12.75">
      <c r="E121" s="69"/>
      <c r="F121" s="69"/>
      <c r="G121" s="69"/>
    </row>
    <row r="122" spans="5:7" ht="12.75">
      <c r="E122" s="69"/>
      <c r="F122" s="69"/>
      <c r="G122" s="69"/>
    </row>
    <row r="123" spans="5:7" ht="12.75">
      <c r="E123" s="69"/>
      <c r="F123" s="69"/>
      <c r="G123" s="69"/>
    </row>
    <row r="124" spans="5:7" ht="12.75">
      <c r="E124" s="69"/>
      <c r="F124" s="69"/>
      <c r="G124" s="69"/>
    </row>
    <row r="125" spans="5:7" ht="12.75">
      <c r="E125" s="69"/>
      <c r="F125" s="69"/>
      <c r="G125" s="69"/>
    </row>
    <row r="126" spans="5:7" ht="12.75">
      <c r="E126" s="69"/>
      <c r="F126" s="69"/>
      <c r="G126" s="69"/>
    </row>
    <row r="127" spans="5:7" ht="12.75">
      <c r="E127" s="69"/>
      <c r="F127" s="69"/>
      <c r="G127" s="69"/>
    </row>
    <row r="128" spans="5:7" ht="12.75">
      <c r="E128" s="69"/>
      <c r="F128" s="69"/>
      <c r="G128" s="69"/>
    </row>
    <row r="129" spans="5:7" ht="12.75">
      <c r="E129" s="69"/>
      <c r="F129" s="69"/>
      <c r="G129" s="69"/>
    </row>
    <row r="130" spans="5:7" ht="12.75">
      <c r="E130" s="69"/>
      <c r="F130" s="69"/>
      <c r="G130" s="69"/>
    </row>
    <row r="131" spans="5:7" ht="12.75">
      <c r="E131" s="69"/>
      <c r="F131" s="69"/>
      <c r="G131" s="69"/>
    </row>
    <row r="132" spans="5:7" ht="12.75">
      <c r="E132" s="69"/>
      <c r="F132" s="69"/>
      <c r="G132" s="69"/>
    </row>
    <row r="133" spans="5:7" ht="12.75">
      <c r="E133" s="69"/>
      <c r="F133" s="69"/>
      <c r="G133" s="69"/>
    </row>
    <row r="134" spans="5:7" ht="12.75">
      <c r="E134" s="69"/>
      <c r="F134" s="69"/>
      <c r="G134" s="69"/>
    </row>
    <row r="135" spans="5:7" ht="12.75">
      <c r="E135" s="69"/>
      <c r="F135" s="69"/>
      <c r="G135" s="69"/>
    </row>
    <row r="136" spans="5:7" ht="12.75">
      <c r="E136" s="69"/>
      <c r="F136" s="69"/>
      <c r="G136" s="69"/>
    </row>
    <row r="137" spans="5:7" ht="12.75">
      <c r="E137" s="69"/>
      <c r="F137" s="69"/>
      <c r="G137" s="69"/>
    </row>
    <row r="138" spans="5:7" ht="12.75">
      <c r="E138" s="69"/>
      <c r="F138" s="69"/>
      <c r="G138" s="69"/>
    </row>
    <row r="139" spans="5:7" ht="12.75">
      <c r="E139" s="69"/>
      <c r="F139" s="69"/>
      <c r="G139" s="69"/>
    </row>
    <row r="140" spans="5:7" ht="12.75">
      <c r="E140" s="69"/>
      <c r="F140" s="69"/>
      <c r="G140" s="69"/>
    </row>
    <row r="141" spans="5:7" ht="12.75">
      <c r="E141" s="69"/>
      <c r="F141" s="69"/>
      <c r="G141" s="69"/>
    </row>
    <row r="142" spans="5:7" ht="12.75">
      <c r="E142" s="69"/>
      <c r="F142" s="69"/>
      <c r="G142" s="69"/>
    </row>
    <row r="143" spans="5:7" ht="12.75">
      <c r="E143" s="69"/>
      <c r="F143" s="69"/>
      <c r="G143" s="69"/>
    </row>
    <row r="144" spans="5:7" ht="12.75">
      <c r="E144" s="69"/>
      <c r="F144" s="69"/>
      <c r="G144" s="69"/>
    </row>
    <row r="145" spans="5:7" ht="12.75">
      <c r="E145" s="69"/>
      <c r="F145" s="69"/>
      <c r="G145" s="69"/>
    </row>
    <row r="146" spans="5:7" ht="12.75">
      <c r="E146" s="69"/>
      <c r="F146" s="69"/>
      <c r="G146" s="69"/>
    </row>
    <row r="147" spans="5:7" ht="12.75">
      <c r="E147" s="69"/>
      <c r="F147" s="69"/>
      <c r="G147" s="69"/>
    </row>
    <row r="148" spans="5:7" ht="12.75">
      <c r="E148" s="69"/>
      <c r="F148" s="69"/>
      <c r="G148" s="69"/>
    </row>
    <row r="149" spans="5:7" ht="12.75">
      <c r="E149" s="69"/>
      <c r="F149" s="69"/>
      <c r="G149" s="69"/>
    </row>
    <row r="150" spans="5:7" ht="12.75">
      <c r="E150" s="69"/>
      <c r="F150" s="69"/>
      <c r="G150" s="69"/>
    </row>
    <row r="151" spans="5:7" ht="12.75">
      <c r="E151" s="69"/>
      <c r="F151" s="69"/>
      <c r="G151" s="69"/>
    </row>
    <row r="152" spans="5:7" ht="12.75">
      <c r="E152" s="69"/>
      <c r="F152" s="69"/>
      <c r="G152" s="69"/>
    </row>
    <row r="153" spans="5:7" ht="12.75">
      <c r="E153" s="69"/>
      <c r="F153" s="69"/>
      <c r="G153" s="69"/>
    </row>
    <row r="154" spans="5:7" ht="12.75">
      <c r="E154" s="69"/>
      <c r="F154" s="69"/>
      <c r="G154" s="69"/>
    </row>
    <row r="155" spans="5:7" ht="12.75">
      <c r="E155" s="69"/>
      <c r="F155" s="69"/>
      <c r="G155" s="69"/>
    </row>
    <row r="156" spans="5:7" ht="12.75">
      <c r="E156" s="69"/>
      <c r="F156" s="69"/>
      <c r="G156" s="69"/>
    </row>
    <row r="157" spans="5:7" ht="12.75">
      <c r="E157" s="69"/>
      <c r="F157" s="69"/>
      <c r="G157" s="69"/>
    </row>
    <row r="158" spans="5:7" ht="12.75">
      <c r="E158" s="69"/>
      <c r="F158" s="69"/>
      <c r="G158" s="69"/>
    </row>
    <row r="159" spans="5:7" ht="12.75">
      <c r="E159" s="69"/>
      <c r="F159" s="69"/>
      <c r="G159" s="69"/>
    </row>
    <row r="160" spans="5:7" ht="12.75">
      <c r="E160" s="69"/>
      <c r="F160" s="69"/>
      <c r="G160" s="69"/>
    </row>
    <row r="161" spans="5:7" ht="12.75">
      <c r="E161" s="69"/>
      <c r="F161" s="69"/>
      <c r="G161" s="69"/>
    </row>
    <row r="162" spans="5:7" ht="12.75">
      <c r="E162" s="69"/>
      <c r="F162" s="69"/>
      <c r="G162" s="69"/>
    </row>
    <row r="163" spans="5:7" ht="12.75">
      <c r="E163" s="69"/>
      <c r="F163" s="69"/>
      <c r="G163" s="69"/>
    </row>
    <row r="164" spans="5:7" ht="12.75">
      <c r="E164" s="69"/>
      <c r="F164" s="69"/>
      <c r="G164" s="69"/>
    </row>
    <row r="165" spans="5:7" ht="12.75">
      <c r="E165" s="69"/>
      <c r="F165" s="69"/>
      <c r="G165" s="69"/>
    </row>
    <row r="166" spans="5:7" ht="12.75">
      <c r="E166" s="69"/>
      <c r="F166" s="69"/>
      <c r="G166" s="69"/>
    </row>
    <row r="167" spans="5:7" ht="12.75">
      <c r="E167" s="69"/>
      <c r="F167" s="69"/>
      <c r="G167" s="69"/>
    </row>
    <row r="168" spans="5:7" ht="12.75">
      <c r="E168" s="69"/>
      <c r="F168" s="69"/>
      <c r="G168" s="69"/>
    </row>
    <row r="169" spans="5:7" ht="12.75">
      <c r="E169" s="69"/>
      <c r="F169" s="69"/>
      <c r="G169" s="69"/>
    </row>
    <row r="170" spans="5:7" ht="12.75">
      <c r="E170" s="69"/>
      <c r="F170" s="69"/>
      <c r="G170" s="69"/>
    </row>
    <row r="171" spans="5:7" ht="12.75">
      <c r="E171" s="69"/>
      <c r="F171" s="69"/>
      <c r="G171" s="69"/>
    </row>
    <row r="172" spans="5:7" ht="12.75">
      <c r="E172" s="69"/>
      <c r="F172" s="69"/>
      <c r="G172" s="69"/>
    </row>
    <row r="173" spans="5:7" ht="12.75">
      <c r="E173" s="69"/>
      <c r="F173" s="69"/>
      <c r="G173" s="69"/>
    </row>
    <row r="174" spans="5:7" ht="12.75">
      <c r="E174" s="69"/>
      <c r="F174" s="69"/>
      <c r="G174" s="69"/>
    </row>
    <row r="175" spans="5:7" ht="12.75">
      <c r="E175" s="69"/>
      <c r="F175" s="69"/>
      <c r="G175" s="69"/>
    </row>
    <row r="176" spans="5:7" ht="12.75">
      <c r="E176" s="69"/>
      <c r="F176" s="69"/>
      <c r="G176" s="69"/>
    </row>
    <row r="177" spans="5:7" ht="12.75">
      <c r="E177" s="69"/>
      <c r="F177" s="69"/>
      <c r="G177" s="69"/>
    </row>
    <row r="178" spans="5:7" ht="12.75">
      <c r="E178" s="69"/>
      <c r="F178" s="69"/>
      <c r="G178" s="69"/>
    </row>
    <row r="179" spans="5:7" ht="12.75">
      <c r="E179" s="69"/>
      <c r="F179" s="69"/>
      <c r="G179" s="69"/>
    </row>
    <row r="180" spans="5:7" ht="12.75">
      <c r="E180" s="69"/>
      <c r="F180" s="69"/>
      <c r="G180" s="69"/>
    </row>
    <row r="181" spans="5:7" ht="12.75">
      <c r="E181" s="69"/>
      <c r="F181" s="69"/>
      <c r="G181" s="69"/>
    </row>
    <row r="182" spans="5:7" ht="12.75">
      <c r="E182" s="69"/>
      <c r="F182" s="69"/>
      <c r="G182" s="69"/>
    </row>
    <row r="183" spans="5:7" ht="12.75">
      <c r="E183" s="69"/>
      <c r="F183" s="69"/>
      <c r="G183" s="69"/>
    </row>
    <row r="184" spans="5:7" ht="12.75">
      <c r="E184" s="69"/>
      <c r="F184" s="69"/>
      <c r="G184" s="69"/>
    </row>
    <row r="185" spans="5:7" ht="12.75">
      <c r="E185" s="69"/>
      <c r="F185" s="69"/>
      <c r="G185" s="69"/>
    </row>
    <row r="186" spans="5:7" ht="12.75">
      <c r="E186" s="69"/>
      <c r="F186" s="69"/>
      <c r="G186" s="69"/>
    </row>
    <row r="187" spans="5:7" ht="12.75">
      <c r="E187" s="69"/>
      <c r="F187" s="69"/>
      <c r="G187" s="69"/>
    </row>
    <row r="188" spans="5:7" ht="12.75">
      <c r="E188" s="69"/>
      <c r="F188" s="69"/>
      <c r="G188" s="69"/>
    </row>
    <row r="189" spans="5:7" ht="12.75">
      <c r="E189" s="69"/>
      <c r="F189" s="69"/>
      <c r="G189" s="69"/>
    </row>
    <row r="190" spans="5:7" ht="12.75">
      <c r="E190" s="69"/>
      <c r="F190" s="69"/>
      <c r="G190" s="69"/>
    </row>
    <row r="191" spans="5:7" ht="12.75">
      <c r="E191" s="69"/>
      <c r="F191" s="69"/>
      <c r="G191" s="69"/>
    </row>
    <row r="192" spans="5:7" ht="12.75">
      <c r="E192" s="69"/>
      <c r="F192" s="69"/>
      <c r="G192" s="69"/>
    </row>
    <row r="193" spans="5:7" ht="12.75">
      <c r="E193" s="69"/>
      <c r="F193" s="69"/>
      <c r="G193" s="69"/>
    </row>
    <row r="194" spans="5:7" ht="12.75">
      <c r="E194" s="69"/>
      <c r="F194" s="69"/>
      <c r="G194" s="69"/>
    </row>
    <row r="195" spans="5:7" ht="12.75">
      <c r="E195" s="69"/>
      <c r="F195" s="69"/>
      <c r="G195" s="69"/>
    </row>
    <row r="196" spans="5:7" ht="12.75">
      <c r="E196" s="69"/>
      <c r="F196" s="69"/>
      <c r="G196" s="69"/>
    </row>
    <row r="197" spans="5:7" ht="12.75">
      <c r="E197" s="69"/>
      <c r="F197" s="69"/>
      <c r="G197" s="69"/>
    </row>
    <row r="198" spans="5:7" ht="12.75">
      <c r="E198" s="69"/>
      <c r="F198" s="69"/>
      <c r="G198" s="69"/>
    </row>
    <row r="199" spans="5:7" ht="12.75">
      <c r="E199" s="69"/>
      <c r="F199" s="69"/>
      <c r="G199" s="69"/>
    </row>
    <row r="200" spans="5:7" ht="12.75">
      <c r="E200" s="69"/>
      <c r="F200" s="69"/>
      <c r="G200" s="69"/>
    </row>
    <row r="201" spans="5:7" ht="12.75">
      <c r="E201" s="69"/>
      <c r="F201" s="69"/>
      <c r="G201" s="69"/>
    </row>
    <row r="202" spans="5:7" ht="12.75">
      <c r="E202" s="69"/>
      <c r="F202" s="69"/>
      <c r="G202" s="69"/>
    </row>
    <row r="203" spans="5:7" ht="12.75">
      <c r="E203" s="69"/>
      <c r="F203" s="69"/>
      <c r="G203" s="69"/>
    </row>
    <row r="204" spans="5:7" ht="12.75">
      <c r="E204" s="69"/>
      <c r="F204" s="69"/>
      <c r="G204" s="69"/>
    </row>
    <row r="205" spans="5:7" ht="12.75">
      <c r="E205" s="69"/>
      <c r="F205" s="69"/>
      <c r="G205" s="69"/>
    </row>
    <row r="206" spans="5:7" ht="12.75">
      <c r="E206" s="69"/>
      <c r="F206" s="69"/>
      <c r="G206" s="69"/>
    </row>
    <row r="207" spans="5:7" ht="12.75">
      <c r="E207" s="69"/>
      <c r="F207" s="69"/>
      <c r="G207" s="69"/>
    </row>
    <row r="208" spans="5:7" ht="12.75">
      <c r="E208" s="69"/>
      <c r="F208" s="69"/>
      <c r="G208" s="69"/>
    </row>
    <row r="209" spans="5:7" ht="12.75">
      <c r="E209" s="69"/>
      <c r="F209" s="69"/>
      <c r="G209" s="69"/>
    </row>
    <row r="210" spans="5:7" ht="12.75">
      <c r="E210" s="69"/>
      <c r="F210" s="69"/>
      <c r="G210" s="69"/>
    </row>
    <row r="211" spans="5:7" ht="12.75">
      <c r="E211" s="69"/>
      <c r="F211" s="69"/>
      <c r="G211" s="69"/>
    </row>
    <row r="212" spans="5:7" ht="12.75">
      <c r="E212" s="69"/>
      <c r="F212" s="69"/>
      <c r="G212" s="69"/>
    </row>
    <row r="213" spans="5:7" ht="12.75">
      <c r="E213" s="69"/>
      <c r="F213" s="69"/>
      <c r="G213" s="69"/>
    </row>
    <row r="214" spans="5:7" ht="12.75">
      <c r="E214" s="69"/>
      <c r="F214" s="69"/>
      <c r="G214" s="69"/>
    </row>
    <row r="215" spans="5:7" ht="12.75">
      <c r="E215" s="69"/>
      <c r="F215" s="69"/>
      <c r="G215" s="69"/>
    </row>
    <row r="216" spans="5:7" ht="12.75">
      <c r="E216" s="69"/>
      <c r="F216" s="69"/>
      <c r="G216" s="69"/>
    </row>
    <row r="217" spans="5:7" ht="12.75">
      <c r="E217" s="69"/>
      <c r="F217" s="69"/>
      <c r="G217" s="69"/>
    </row>
    <row r="218" spans="5:7" ht="12.75">
      <c r="E218" s="69"/>
      <c r="F218" s="69"/>
      <c r="G218" s="69"/>
    </row>
    <row r="219" spans="5:7" ht="12.75">
      <c r="E219" s="69"/>
      <c r="F219" s="69"/>
      <c r="G219" s="69"/>
    </row>
    <row r="220" spans="5:7" ht="12.75">
      <c r="E220" s="69"/>
      <c r="F220" s="69"/>
      <c r="G220" s="69"/>
    </row>
    <row r="221" spans="5:7" ht="12.75">
      <c r="E221" s="69"/>
      <c r="F221" s="69"/>
      <c r="G221" s="69"/>
    </row>
    <row r="222" spans="5:7" ht="12.75">
      <c r="E222" s="69"/>
      <c r="F222" s="69"/>
      <c r="G222" s="69"/>
    </row>
    <row r="223" spans="5:7" ht="12.75">
      <c r="E223" s="69"/>
      <c r="F223" s="69"/>
      <c r="G223" s="69"/>
    </row>
    <row r="224" spans="5:7" ht="12.75">
      <c r="E224" s="69"/>
      <c r="F224" s="69"/>
      <c r="G224" s="69"/>
    </row>
    <row r="225" spans="5:7" ht="12.75">
      <c r="E225" s="69"/>
      <c r="F225" s="69"/>
      <c r="G225" s="69"/>
    </row>
    <row r="226" spans="5:7" ht="12.75">
      <c r="E226" s="69"/>
      <c r="F226" s="69"/>
      <c r="G226" s="69"/>
    </row>
    <row r="227" spans="5:7" ht="12.75">
      <c r="E227" s="69"/>
      <c r="F227" s="69"/>
      <c r="G227" s="69"/>
    </row>
    <row r="228" spans="5:7" ht="12.75">
      <c r="E228" s="69"/>
      <c r="F228" s="69"/>
      <c r="G228" s="69"/>
    </row>
    <row r="229" spans="5:7" ht="12.75">
      <c r="E229" s="69"/>
      <c r="F229" s="69"/>
      <c r="G229" s="69"/>
    </row>
    <row r="230" spans="5:7" ht="12.75">
      <c r="E230" s="69"/>
      <c r="F230" s="69"/>
      <c r="G230" s="69"/>
    </row>
    <row r="231" spans="5:7" ht="12.75">
      <c r="E231" s="69"/>
      <c r="F231" s="69"/>
      <c r="G231" s="69"/>
    </row>
    <row r="232" spans="5:7" ht="12.75">
      <c r="E232" s="69"/>
      <c r="F232" s="69"/>
      <c r="G232" s="69"/>
    </row>
    <row r="233" spans="5:7" ht="12.75">
      <c r="E233" s="69"/>
      <c r="F233" s="69"/>
      <c r="G233" s="69"/>
    </row>
    <row r="234" spans="5:7" ht="12.75">
      <c r="E234" s="69"/>
      <c r="F234" s="69"/>
      <c r="G234" s="69"/>
    </row>
    <row r="235" spans="5:7" ht="12.75">
      <c r="E235" s="69"/>
      <c r="F235" s="69"/>
      <c r="G235" s="69"/>
    </row>
    <row r="236" spans="5:7" ht="12.75">
      <c r="E236" s="69"/>
      <c r="F236" s="69"/>
      <c r="G236" s="69"/>
    </row>
    <row r="237" spans="5:7" ht="12.75">
      <c r="E237" s="69"/>
      <c r="F237" s="69"/>
      <c r="G237" s="69"/>
    </row>
    <row r="238" spans="5:7" ht="12.75">
      <c r="E238" s="69"/>
      <c r="F238" s="69"/>
      <c r="G238" s="69"/>
    </row>
    <row r="239" spans="5:7" ht="12.75">
      <c r="E239" s="69"/>
      <c r="F239" s="69"/>
      <c r="G239" s="69"/>
    </row>
    <row r="240" spans="5:7" ht="12.75">
      <c r="E240" s="69"/>
      <c r="F240" s="69"/>
      <c r="G240" s="69"/>
    </row>
    <row r="241" spans="5:7" ht="12.75">
      <c r="E241" s="69"/>
      <c r="F241" s="69"/>
      <c r="G241" s="69"/>
    </row>
    <row r="242" spans="5:7" ht="12.75">
      <c r="E242" s="69"/>
      <c r="F242" s="69"/>
      <c r="G242" s="69"/>
    </row>
    <row r="243" spans="5:7" ht="12.75">
      <c r="E243" s="69"/>
      <c r="F243" s="69"/>
      <c r="G243" s="69"/>
    </row>
    <row r="244" spans="5:7" ht="12.75">
      <c r="E244" s="69"/>
      <c r="F244" s="69"/>
      <c r="G244" s="69"/>
    </row>
    <row r="245" spans="5:7" ht="12.75">
      <c r="E245" s="69"/>
      <c r="F245" s="69"/>
      <c r="G245" s="69"/>
    </row>
    <row r="246" spans="5:7" ht="12.75">
      <c r="E246" s="69"/>
      <c r="F246" s="69"/>
      <c r="G246" s="69"/>
    </row>
    <row r="247" spans="5:7" ht="12.75">
      <c r="E247" s="69"/>
      <c r="F247" s="69"/>
      <c r="G247" s="69"/>
    </row>
    <row r="248" spans="5:7" ht="12.75">
      <c r="E248" s="69"/>
      <c r="F248" s="69"/>
      <c r="G248" s="69"/>
    </row>
    <row r="249" spans="5:7" ht="12.75">
      <c r="E249" s="69"/>
      <c r="F249" s="69"/>
      <c r="G249" s="69"/>
    </row>
    <row r="250" spans="5:7" ht="12.75">
      <c r="E250" s="69"/>
      <c r="F250" s="69"/>
      <c r="G250" s="69"/>
    </row>
    <row r="251" spans="5:7" ht="12.75">
      <c r="E251" s="69"/>
      <c r="F251" s="69"/>
      <c r="G251" s="69"/>
    </row>
    <row r="252" spans="5:7" ht="12.75">
      <c r="E252" s="69"/>
      <c r="F252" s="69"/>
      <c r="G252" s="69"/>
    </row>
    <row r="253" spans="5:7" ht="12.75">
      <c r="E253" s="69"/>
      <c r="F253" s="69"/>
      <c r="G253" s="69"/>
    </row>
    <row r="254" spans="5:7" ht="12.75">
      <c r="E254" s="69"/>
      <c r="F254" s="69"/>
      <c r="G254" s="69"/>
    </row>
    <row r="255" spans="5:7" ht="12.75">
      <c r="E255" s="69"/>
      <c r="F255" s="69"/>
      <c r="G255" s="69"/>
    </row>
    <row r="256" spans="5:7" ht="12.75">
      <c r="E256" s="69"/>
      <c r="F256" s="69"/>
      <c r="G256" s="69"/>
    </row>
    <row r="257" spans="5:7" ht="12.75">
      <c r="E257" s="69"/>
      <c r="F257" s="69"/>
      <c r="G257" s="69"/>
    </row>
    <row r="258" spans="5:7" ht="12.75">
      <c r="E258" s="69"/>
      <c r="F258" s="69"/>
      <c r="G258" s="69"/>
    </row>
    <row r="259" spans="5:7" ht="12.75">
      <c r="E259" s="69"/>
      <c r="F259" s="69"/>
      <c r="G259" s="69"/>
    </row>
    <row r="260" spans="5:7" ht="12.75">
      <c r="E260" s="69"/>
      <c r="F260" s="69"/>
      <c r="G260" s="69"/>
    </row>
    <row r="261" spans="5:7" ht="12.75">
      <c r="E261" s="69"/>
      <c r="F261" s="69"/>
      <c r="G261" s="69"/>
    </row>
    <row r="262" spans="5:7" ht="12.75">
      <c r="E262" s="69"/>
      <c r="F262" s="69"/>
      <c r="G262" s="69"/>
    </row>
    <row r="263" spans="5:7" ht="12.75">
      <c r="E263" s="69"/>
      <c r="F263" s="69"/>
      <c r="G263" s="69"/>
    </row>
    <row r="264" spans="5:7" ht="12.75">
      <c r="E264" s="69"/>
      <c r="F264" s="69"/>
      <c r="G264" s="69"/>
    </row>
    <row r="265" spans="5:7" ht="12.75">
      <c r="E265" s="69"/>
      <c r="F265" s="69"/>
      <c r="G265" s="69"/>
    </row>
    <row r="266" spans="5:7" ht="12.75">
      <c r="E266" s="69"/>
      <c r="F266" s="69"/>
      <c r="G266" s="69"/>
    </row>
    <row r="267" spans="5:7" ht="12.75">
      <c r="E267" s="69"/>
      <c r="F267" s="69"/>
      <c r="G267" s="69"/>
    </row>
    <row r="268" spans="5:7" ht="12.75">
      <c r="E268" s="69"/>
      <c r="F268" s="69"/>
      <c r="G268" s="69"/>
    </row>
    <row r="269" spans="5:7" ht="12.75">
      <c r="E269" s="69"/>
      <c r="F269" s="69"/>
      <c r="G269" s="69"/>
    </row>
    <row r="270" spans="5:7" ht="12.75">
      <c r="E270" s="69"/>
      <c r="F270" s="69"/>
      <c r="G270" s="69"/>
    </row>
    <row r="271" spans="5:7" ht="12.75">
      <c r="E271" s="69"/>
      <c r="F271" s="69"/>
      <c r="G271" s="69"/>
    </row>
    <row r="272" spans="5:7" ht="12.75">
      <c r="E272" s="69"/>
      <c r="F272" s="69"/>
      <c r="G272" s="69"/>
    </row>
    <row r="273" spans="5:7" ht="12.75">
      <c r="E273" s="69"/>
      <c r="F273" s="69"/>
      <c r="G273" s="69"/>
    </row>
    <row r="274" spans="5:7" ht="12.75">
      <c r="E274" s="69"/>
      <c r="F274" s="69"/>
      <c r="G274" s="69"/>
    </row>
    <row r="275" spans="5:7" ht="12.75">
      <c r="E275" s="69"/>
      <c r="F275" s="69"/>
      <c r="G275" s="69"/>
    </row>
    <row r="276" spans="5:7" ht="12.75">
      <c r="E276" s="69"/>
      <c r="F276" s="69"/>
      <c r="G276" s="69"/>
    </row>
    <row r="277" spans="5:7" ht="12.75">
      <c r="E277" s="69"/>
      <c r="F277" s="69"/>
      <c r="G277" s="69"/>
    </row>
    <row r="278" spans="5:7" ht="12.75">
      <c r="E278" s="69"/>
      <c r="F278" s="69"/>
      <c r="G278" s="69"/>
    </row>
    <row r="279" spans="5:7" ht="12.75">
      <c r="E279" s="69"/>
      <c r="F279" s="69"/>
      <c r="G279" s="69"/>
    </row>
    <row r="280" spans="5:7" ht="12.75">
      <c r="E280" s="69"/>
      <c r="F280" s="69"/>
      <c r="G280" s="69"/>
    </row>
    <row r="281" spans="5:7" ht="12.75">
      <c r="E281" s="69"/>
      <c r="F281" s="69"/>
      <c r="G281" s="69"/>
    </row>
    <row r="282" spans="5:7" ht="12.75">
      <c r="E282" s="69"/>
      <c r="F282" s="69"/>
      <c r="G282" s="69"/>
    </row>
    <row r="283" spans="5:7" ht="12.75">
      <c r="E283" s="69"/>
      <c r="F283" s="69"/>
      <c r="G283" s="69"/>
    </row>
    <row r="284" spans="5:7" ht="12.75">
      <c r="E284" s="69"/>
      <c r="F284" s="69"/>
      <c r="G284" s="69"/>
    </row>
    <row r="285" spans="5:7" ht="12.75">
      <c r="E285" s="69"/>
      <c r="F285" s="69"/>
      <c r="G285" s="69"/>
    </row>
    <row r="286" spans="5:7" ht="12.75">
      <c r="E286" s="69"/>
      <c r="F286" s="69"/>
      <c r="G286" s="69"/>
    </row>
    <row r="287" spans="5:7" ht="12.75">
      <c r="E287" s="69"/>
      <c r="F287" s="69"/>
      <c r="G287" s="69"/>
    </row>
    <row r="288" spans="5:7" ht="12.75">
      <c r="E288" s="69"/>
      <c r="F288" s="69"/>
      <c r="G288" s="69"/>
    </row>
    <row r="289" spans="5:7" ht="12.75">
      <c r="E289" s="69"/>
      <c r="F289" s="69"/>
      <c r="G289" s="69"/>
    </row>
    <row r="290" spans="5:7" ht="12.75">
      <c r="E290" s="69"/>
      <c r="F290" s="69"/>
      <c r="G290" s="69"/>
    </row>
    <row r="291" spans="5:7" ht="12.75">
      <c r="E291" s="69"/>
      <c r="F291" s="69"/>
      <c r="G291" s="69"/>
    </row>
    <row r="292" spans="5:7" ht="12.75">
      <c r="E292" s="69"/>
      <c r="F292" s="69"/>
      <c r="G292" s="69"/>
    </row>
    <row r="293" spans="5:7" ht="12.75">
      <c r="E293" s="69"/>
      <c r="F293" s="69"/>
      <c r="G293" s="69"/>
    </row>
    <row r="294" spans="5:7" ht="12.75">
      <c r="E294" s="69"/>
      <c r="F294" s="69"/>
      <c r="G294" s="69"/>
    </row>
    <row r="295" spans="5:7" ht="12.75">
      <c r="E295" s="69"/>
      <c r="F295" s="69"/>
      <c r="G295" s="69"/>
    </row>
    <row r="296" spans="5:7" ht="12.75">
      <c r="E296" s="69"/>
      <c r="F296" s="69"/>
      <c r="G296" s="69"/>
    </row>
    <row r="297" spans="5:7" ht="12.75">
      <c r="E297" s="69"/>
      <c r="F297" s="69"/>
      <c r="G297" s="69"/>
    </row>
    <row r="298" spans="5:7" ht="12.75">
      <c r="E298" s="69"/>
      <c r="F298" s="69"/>
      <c r="G298" s="69"/>
    </row>
    <row r="299" spans="5:7" ht="12.75">
      <c r="E299" s="69"/>
      <c r="F299" s="69"/>
      <c r="G299" s="69"/>
    </row>
    <row r="300" spans="5:7" ht="12.75">
      <c r="E300" s="69"/>
      <c r="F300" s="69"/>
      <c r="G300" s="69"/>
    </row>
    <row r="301" spans="5:7" ht="12.75">
      <c r="E301" s="69"/>
      <c r="F301" s="69"/>
      <c r="G301" s="69"/>
    </row>
    <row r="302" spans="5:7" ht="12.75">
      <c r="E302" s="69"/>
      <c r="F302" s="69"/>
      <c r="G302" s="69"/>
    </row>
    <row r="303" spans="5:7" ht="12.75">
      <c r="E303" s="69"/>
      <c r="F303" s="69"/>
      <c r="G303" s="69"/>
    </row>
    <row r="304" spans="5:7" ht="12.75">
      <c r="E304" s="69"/>
      <c r="F304" s="69"/>
      <c r="G304" s="69"/>
    </row>
    <row r="305" spans="5:7" ht="12.75">
      <c r="E305" s="69"/>
      <c r="F305" s="69"/>
      <c r="G305" s="69"/>
    </row>
    <row r="306" spans="5:7" ht="12.75">
      <c r="E306" s="69"/>
      <c r="F306" s="69"/>
      <c r="G306" s="69"/>
    </row>
    <row r="307" spans="5:7" ht="12.75">
      <c r="E307" s="69"/>
      <c r="F307" s="69"/>
      <c r="G307" s="69"/>
    </row>
    <row r="308" spans="5:7" ht="12.75">
      <c r="E308" s="69"/>
      <c r="F308" s="69"/>
      <c r="G308" s="69"/>
    </row>
    <row r="309" spans="5:7" ht="12.75">
      <c r="E309" s="69"/>
      <c r="F309" s="69"/>
      <c r="G309" s="69"/>
    </row>
    <row r="310" spans="5:7" ht="12.75">
      <c r="E310" s="69"/>
      <c r="F310" s="69"/>
      <c r="G310" s="69"/>
    </row>
    <row r="311" spans="5:7" ht="12.75">
      <c r="E311" s="69"/>
      <c r="F311" s="69"/>
      <c r="G311" s="69"/>
    </row>
    <row r="312" spans="5:7" ht="12.75">
      <c r="E312" s="69"/>
      <c r="F312" s="69"/>
      <c r="G312" s="69"/>
    </row>
    <row r="313" spans="5:7" ht="12.75">
      <c r="E313" s="69"/>
      <c r="F313" s="69"/>
      <c r="G313" s="69"/>
    </row>
    <row r="314" spans="5:7" ht="12.75">
      <c r="E314" s="69"/>
      <c r="F314" s="69"/>
      <c r="G314" s="69"/>
    </row>
    <row r="315" spans="5:7" ht="12.75">
      <c r="E315" s="69"/>
      <c r="F315" s="69"/>
      <c r="G315" s="69"/>
    </row>
    <row r="316" spans="5:7" ht="12.75">
      <c r="E316" s="69"/>
      <c r="F316" s="69"/>
      <c r="G316" s="69"/>
    </row>
    <row r="317" spans="5:7" ht="12.75">
      <c r="E317" s="69"/>
      <c r="F317" s="69"/>
      <c r="G317" s="69"/>
    </row>
    <row r="318" spans="5:7" ht="12.75">
      <c r="E318" s="69"/>
      <c r="F318" s="69"/>
      <c r="G318" s="69"/>
    </row>
    <row r="319" spans="5:7" ht="12.75">
      <c r="E319" s="69"/>
      <c r="F319" s="69"/>
      <c r="G319" s="69"/>
    </row>
    <row r="320" spans="5:7" ht="12.75">
      <c r="E320" s="69"/>
      <c r="F320" s="69"/>
      <c r="G320" s="69"/>
    </row>
    <row r="321" spans="5:7" ht="12.75">
      <c r="E321" s="69"/>
      <c r="F321" s="69"/>
      <c r="G321" s="69"/>
    </row>
    <row r="322" spans="5:7" ht="12.75">
      <c r="E322" s="69"/>
      <c r="F322" s="69"/>
      <c r="G322" s="69"/>
    </row>
    <row r="323" spans="5:7" ht="12.75">
      <c r="E323" s="69"/>
      <c r="F323" s="69"/>
      <c r="G323" s="69"/>
    </row>
    <row r="324" spans="5:7" ht="12.75">
      <c r="E324" s="69"/>
      <c r="F324" s="69"/>
      <c r="G324" s="69"/>
    </row>
    <row r="325" spans="5:7" ht="12.75">
      <c r="E325" s="69"/>
      <c r="F325" s="69"/>
      <c r="G325" s="69"/>
    </row>
    <row r="326" spans="5:7" ht="12.75">
      <c r="E326" s="69"/>
      <c r="F326" s="69"/>
      <c r="G326" s="69"/>
    </row>
    <row r="327" spans="5:7" ht="12.75">
      <c r="E327" s="69"/>
      <c r="F327" s="69"/>
      <c r="G327" s="69"/>
    </row>
    <row r="328" spans="5:7" ht="12.75">
      <c r="E328" s="69"/>
      <c r="F328" s="69"/>
      <c r="G328" s="69"/>
    </row>
    <row r="329" spans="5:7" ht="12.75">
      <c r="E329" s="69"/>
      <c r="F329" s="69"/>
      <c r="G329" s="69"/>
    </row>
    <row r="330" spans="5:7" ht="12.75">
      <c r="E330" s="69"/>
      <c r="F330" s="69"/>
      <c r="G330" s="69"/>
    </row>
    <row r="331" spans="5:7" ht="12.75">
      <c r="E331" s="69"/>
      <c r="F331" s="69"/>
      <c r="G331" s="69"/>
    </row>
    <row r="332" spans="5:7" ht="12.75">
      <c r="E332" s="69"/>
      <c r="F332" s="69"/>
      <c r="G332" s="69"/>
    </row>
    <row r="333" spans="5:7" ht="12.75">
      <c r="E333" s="69"/>
      <c r="F333" s="69"/>
      <c r="G333" s="69"/>
    </row>
    <row r="334" spans="5:7" ht="12.75">
      <c r="E334" s="69"/>
      <c r="F334" s="69"/>
      <c r="G334" s="69"/>
    </row>
    <row r="335" spans="5:7" ht="12.75">
      <c r="E335" s="69"/>
      <c r="F335" s="69"/>
      <c r="G335" s="69"/>
    </row>
    <row r="336" spans="5:7" ht="12.75">
      <c r="E336" s="69"/>
      <c r="F336" s="69"/>
      <c r="G336" s="69"/>
    </row>
    <row r="337" spans="5:7" ht="12.75">
      <c r="E337" s="69"/>
      <c r="F337" s="69"/>
      <c r="G337" s="69"/>
    </row>
    <row r="338" spans="5:7" ht="12.75">
      <c r="E338" s="69"/>
      <c r="F338" s="69"/>
      <c r="G338" s="69"/>
    </row>
    <row r="339" spans="5:7" ht="12.75">
      <c r="E339" s="69"/>
      <c r="F339" s="69"/>
      <c r="G339" s="69"/>
    </row>
    <row r="340" spans="5:7" ht="12.75">
      <c r="E340" s="69"/>
      <c r="F340" s="69"/>
      <c r="G340" s="69"/>
    </row>
    <row r="341" spans="5:7" ht="12.75">
      <c r="E341" s="69"/>
      <c r="F341" s="69"/>
      <c r="G341" s="69"/>
    </row>
    <row r="342" spans="5:7" ht="12.75">
      <c r="E342" s="69"/>
      <c r="F342" s="69"/>
      <c r="G342" s="69"/>
    </row>
    <row r="343" spans="5:7" ht="12.75">
      <c r="E343" s="69"/>
      <c r="F343" s="69"/>
      <c r="G343" s="69"/>
    </row>
    <row r="344" spans="5:7" ht="12.75">
      <c r="E344" s="69"/>
      <c r="F344" s="69"/>
      <c r="G344" s="69"/>
    </row>
    <row r="345" spans="5:7" ht="12.75">
      <c r="E345" s="69"/>
      <c r="F345" s="69"/>
      <c r="G345" s="69"/>
    </row>
    <row r="346" spans="5:7" ht="12.75">
      <c r="E346" s="69"/>
      <c r="F346" s="69"/>
      <c r="G346" s="69"/>
    </row>
    <row r="347" spans="5:7" ht="12.75">
      <c r="E347" s="69"/>
      <c r="F347" s="69"/>
      <c r="G347" s="69"/>
    </row>
    <row r="348" spans="5:7" ht="12.75">
      <c r="E348" s="69"/>
      <c r="F348" s="69"/>
      <c r="G348" s="69"/>
    </row>
    <row r="349" spans="5:7" ht="12.75">
      <c r="E349" s="69"/>
      <c r="F349" s="69"/>
      <c r="G349" s="69"/>
    </row>
    <row r="350" spans="5:7" ht="12.75">
      <c r="E350" s="69"/>
      <c r="F350" s="69"/>
      <c r="G350" s="69"/>
    </row>
    <row r="351" spans="5:7" ht="12.75">
      <c r="E351" s="69"/>
      <c r="F351" s="69"/>
      <c r="G351" s="69"/>
    </row>
    <row r="352" spans="5:7" ht="12.75">
      <c r="E352" s="69"/>
      <c r="F352" s="69"/>
      <c r="G352" s="69"/>
    </row>
    <row r="353" spans="5:7" ht="12.75">
      <c r="E353" s="69"/>
      <c r="F353" s="69"/>
      <c r="G353" s="69"/>
    </row>
    <row r="354" spans="5:7" ht="12.75">
      <c r="E354" s="69"/>
      <c r="F354" s="69"/>
      <c r="G354" s="69"/>
    </row>
    <row r="355" spans="5:7" ht="12.75">
      <c r="E355" s="69"/>
      <c r="F355" s="69"/>
      <c r="G355" s="69"/>
    </row>
    <row r="356" spans="5:7" ht="12.75">
      <c r="E356" s="69"/>
      <c r="F356" s="69"/>
      <c r="G356" s="69"/>
    </row>
    <row r="357" spans="5:7" ht="12.75">
      <c r="E357" s="69"/>
      <c r="F357" s="69"/>
      <c r="G357" s="69"/>
    </row>
    <row r="358" spans="5:7" ht="12.75">
      <c r="E358" s="69"/>
      <c r="F358" s="69"/>
      <c r="G358" s="69"/>
    </row>
    <row r="359" spans="5:7" ht="12.75">
      <c r="E359" s="69"/>
      <c r="F359" s="69"/>
      <c r="G359" s="69"/>
    </row>
    <row r="360" spans="5:7" ht="12.75">
      <c r="E360" s="69"/>
      <c r="F360" s="69"/>
      <c r="G360" s="69"/>
    </row>
    <row r="361" spans="5:7" ht="12.75">
      <c r="E361" s="69"/>
      <c r="F361" s="69"/>
      <c r="G361" s="69"/>
    </row>
    <row r="362" spans="5:7" ht="12.75">
      <c r="E362" s="69"/>
      <c r="F362" s="69"/>
      <c r="G362" s="69"/>
    </row>
    <row r="363" spans="5:7" ht="12.75">
      <c r="E363" s="69"/>
      <c r="F363" s="69"/>
      <c r="G363" s="69"/>
    </row>
    <row r="364" spans="5:7" ht="12.75">
      <c r="E364" s="69"/>
      <c r="F364" s="69"/>
      <c r="G364" s="69"/>
    </row>
    <row r="365" spans="5:7" ht="12.75">
      <c r="E365" s="69"/>
      <c r="F365" s="69"/>
      <c r="G365" s="69"/>
    </row>
    <row r="366" spans="5:7" ht="12.75">
      <c r="E366" s="69"/>
      <c r="F366" s="69"/>
      <c r="G366" s="69"/>
    </row>
    <row r="367" spans="5:7" ht="12.75">
      <c r="E367" s="69"/>
      <c r="F367" s="69"/>
      <c r="G367" s="69"/>
    </row>
    <row r="368" spans="5:7" ht="12.75">
      <c r="E368" s="69"/>
      <c r="F368" s="69"/>
      <c r="G368" s="69"/>
    </row>
    <row r="369" spans="5:7" ht="12.75">
      <c r="E369" s="69"/>
      <c r="F369" s="69"/>
      <c r="G369" s="69"/>
    </row>
    <row r="370" spans="5:7" ht="12.75">
      <c r="E370" s="69"/>
      <c r="F370" s="69"/>
      <c r="G370" s="69"/>
    </row>
    <row r="371" spans="5:7" ht="12.75">
      <c r="E371" s="69"/>
      <c r="F371" s="69"/>
      <c r="G371" s="69"/>
    </row>
    <row r="372" spans="5:7" ht="12.75">
      <c r="E372" s="69"/>
      <c r="F372" s="69"/>
      <c r="G372" s="69"/>
    </row>
    <row r="373" spans="5:7" ht="12.75">
      <c r="E373" s="69"/>
      <c r="F373" s="69"/>
      <c r="G373" s="69"/>
    </row>
    <row r="374" spans="5:7" ht="12.75">
      <c r="E374" s="69"/>
      <c r="F374" s="69"/>
      <c r="G374" s="69"/>
    </row>
    <row r="375" spans="5:7" ht="12.75">
      <c r="E375" s="69"/>
      <c r="F375" s="69"/>
      <c r="G375" s="69"/>
    </row>
    <row r="376" spans="5:7" ht="12.75">
      <c r="E376" s="69"/>
      <c r="F376" s="69"/>
      <c r="G376" s="69"/>
    </row>
    <row r="377" spans="5:7" ht="12.75">
      <c r="E377" s="69"/>
      <c r="F377" s="69"/>
      <c r="G377" s="69"/>
    </row>
    <row r="378" spans="5:7" ht="12.75">
      <c r="E378" s="69"/>
      <c r="F378" s="69"/>
      <c r="G378" s="69"/>
    </row>
    <row r="379" spans="5:7" ht="12.75">
      <c r="E379" s="69"/>
      <c r="F379" s="69"/>
      <c r="G379" s="69"/>
    </row>
    <row r="380" spans="5:7" ht="12.75">
      <c r="E380" s="69"/>
      <c r="F380" s="69"/>
      <c r="G380" s="69"/>
    </row>
    <row r="381" spans="5:7" ht="12.75">
      <c r="E381" s="69"/>
      <c r="F381" s="69"/>
      <c r="G381" s="69"/>
    </row>
    <row r="382" spans="5:7" ht="12.75">
      <c r="E382" s="69"/>
      <c r="F382" s="69"/>
      <c r="G382" s="69"/>
    </row>
    <row r="383" spans="5:7" ht="12.75">
      <c r="E383" s="69"/>
      <c r="F383" s="69"/>
      <c r="G383" s="69"/>
    </row>
    <row r="384" spans="5:7" ht="12.75">
      <c r="E384" s="69"/>
      <c r="F384" s="69"/>
      <c r="G384" s="69"/>
    </row>
    <row r="385" spans="5:7" ht="12.75">
      <c r="E385" s="69"/>
      <c r="F385" s="69"/>
      <c r="G385" s="69"/>
    </row>
    <row r="386" spans="5:7" ht="12.75">
      <c r="E386" s="69"/>
      <c r="F386" s="69"/>
      <c r="G386" s="69"/>
    </row>
    <row r="387" spans="5:7" ht="12.75">
      <c r="E387" s="69"/>
      <c r="F387" s="69"/>
      <c r="G387" s="69"/>
    </row>
    <row r="388" spans="5:7" ht="12.75">
      <c r="E388" s="69"/>
      <c r="F388" s="69"/>
      <c r="G388" s="69"/>
    </row>
    <row r="389" spans="5:7" ht="12.75">
      <c r="E389" s="69"/>
      <c r="F389" s="69"/>
      <c r="G389" s="69"/>
    </row>
    <row r="390" spans="5:7" ht="12.75">
      <c r="E390" s="69"/>
      <c r="F390" s="69"/>
      <c r="G390" s="69"/>
    </row>
    <row r="391" spans="5:7" ht="12.75">
      <c r="E391" s="69"/>
      <c r="F391" s="69"/>
      <c r="G391" s="69"/>
    </row>
    <row r="392" spans="5:7" ht="12.75">
      <c r="E392" s="69"/>
      <c r="F392" s="69"/>
      <c r="G392" s="69"/>
    </row>
    <row r="393" spans="5:7" ht="12.75">
      <c r="E393" s="69"/>
      <c r="F393" s="69"/>
      <c r="G393" s="69"/>
    </row>
    <row r="394" spans="5:7" ht="12.75">
      <c r="E394" s="69"/>
      <c r="F394" s="69"/>
      <c r="G394" s="69"/>
    </row>
    <row r="395" spans="5:7" ht="12.75">
      <c r="E395" s="69"/>
      <c r="F395" s="69"/>
      <c r="G395" s="69"/>
    </row>
    <row r="396" spans="5:7" ht="12.75">
      <c r="E396" s="69"/>
      <c r="F396" s="69"/>
      <c r="G396" s="69"/>
    </row>
    <row r="397" spans="5:7" ht="12.75">
      <c r="E397" s="69"/>
      <c r="F397" s="69"/>
      <c r="G397" s="69"/>
    </row>
    <row r="398" spans="5:7" ht="12.75">
      <c r="E398" s="69"/>
      <c r="F398" s="69"/>
      <c r="G398" s="69"/>
    </row>
    <row r="399" spans="5:7" ht="12.75">
      <c r="E399" s="69"/>
      <c r="F399" s="69"/>
      <c r="G399" s="69"/>
    </row>
    <row r="400" spans="5:7" ht="12.75">
      <c r="E400" s="69"/>
      <c r="F400" s="69"/>
      <c r="G400" s="69"/>
    </row>
    <row r="401" spans="5:7" ht="12.75">
      <c r="E401" s="69"/>
      <c r="F401" s="69"/>
      <c r="G401" s="69"/>
    </row>
    <row r="402" spans="5:7" ht="12.75">
      <c r="E402" s="69"/>
      <c r="F402" s="69"/>
      <c r="G402" s="69"/>
    </row>
    <row r="403" spans="5:7" ht="12.75">
      <c r="E403" s="69"/>
      <c r="F403" s="69"/>
      <c r="G403" s="69"/>
    </row>
    <row r="404" spans="5:7" ht="12.75">
      <c r="E404" s="69"/>
      <c r="F404" s="69"/>
      <c r="G404" s="69"/>
    </row>
    <row r="405" spans="5:7" ht="12.75">
      <c r="E405" s="69"/>
      <c r="F405" s="69"/>
      <c r="G405" s="69"/>
    </row>
    <row r="406" spans="5:7" ht="12.75">
      <c r="E406" s="69"/>
      <c r="F406" s="69"/>
      <c r="G406" s="69"/>
    </row>
    <row r="407" spans="5:7" ht="12.75">
      <c r="E407" s="69"/>
      <c r="F407" s="69"/>
      <c r="G407" s="69"/>
    </row>
    <row r="408" spans="5:7" ht="12.75">
      <c r="E408" s="69"/>
      <c r="F408" s="69"/>
      <c r="G408" s="69"/>
    </row>
    <row r="409" spans="5:7" ht="12.75">
      <c r="E409" s="69"/>
      <c r="F409" s="69"/>
      <c r="G409" s="69"/>
    </row>
    <row r="410" spans="5:7" ht="12.75">
      <c r="E410" s="69"/>
      <c r="F410" s="69"/>
      <c r="G410" s="69"/>
    </row>
    <row r="411" spans="5:7" ht="12.75">
      <c r="E411" s="69"/>
      <c r="F411" s="69"/>
      <c r="G411" s="69"/>
    </row>
    <row r="412" spans="5:7" ht="12.75">
      <c r="E412" s="69"/>
      <c r="F412" s="69"/>
      <c r="G412" s="69"/>
    </row>
    <row r="413" spans="5:7" ht="12.75">
      <c r="E413" s="69"/>
      <c r="F413" s="69"/>
      <c r="G413" s="69"/>
    </row>
    <row r="414" spans="5:7" ht="12.75">
      <c r="E414" s="69"/>
      <c r="F414" s="69"/>
      <c r="G414" s="69"/>
    </row>
    <row r="415" spans="5:7" ht="12.75">
      <c r="E415" s="69"/>
      <c r="F415" s="69"/>
      <c r="G415" s="69"/>
    </row>
    <row r="416" spans="5:7" ht="12.75">
      <c r="E416" s="69"/>
      <c r="F416" s="69"/>
      <c r="G416" s="69"/>
    </row>
    <row r="417" spans="5:7" ht="12.75">
      <c r="E417" s="69"/>
      <c r="F417" s="69"/>
      <c r="G417" s="69"/>
    </row>
    <row r="418" spans="5:7" ht="12.75">
      <c r="E418" s="69"/>
      <c r="F418" s="69"/>
      <c r="G418" s="69"/>
    </row>
    <row r="419" spans="5:7" ht="12.75">
      <c r="E419" s="69"/>
      <c r="F419" s="69"/>
      <c r="G419" s="69"/>
    </row>
    <row r="420" spans="5:7" ht="12.75">
      <c r="E420" s="69"/>
      <c r="F420" s="69"/>
      <c r="G420" s="69"/>
    </row>
    <row r="421" spans="5:7" ht="12.75">
      <c r="E421" s="69"/>
      <c r="F421" s="69"/>
      <c r="G421" s="69"/>
    </row>
    <row r="422" spans="5:7" ht="12.75">
      <c r="E422" s="69"/>
      <c r="F422" s="69"/>
      <c r="G422" s="69"/>
    </row>
    <row r="423" spans="5:7" ht="12.75">
      <c r="E423" s="69"/>
      <c r="F423" s="69"/>
      <c r="G423" s="69"/>
    </row>
    <row r="424" spans="5:7" ht="12.75">
      <c r="E424" s="69"/>
      <c r="F424" s="69"/>
      <c r="G424" s="69"/>
    </row>
    <row r="425" spans="5:7" ht="12.75">
      <c r="E425" s="69"/>
      <c r="F425" s="69"/>
      <c r="G425" s="69"/>
    </row>
    <row r="426" spans="5:7" ht="12.75">
      <c r="E426" s="69"/>
      <c r="F426" s="69"/>
      <c r="G426" s="69"/>
    </row>
    <row r="427" spans="5:7" ht="12.75">
      <c r="E427" s="69"/>
      <c r="F427" s="69"/>
      <c r="G427" s="69"/>
    </row>
    <row r="428" spans="5:7" ht="12.75">
      <c r="E428" s="69"/>
      <c r="F428" s="69"/>
      <c r="G428" s="69"/>
    </row>
    <row r="429" spans="5:7" ht="12.75">
      <c r="E429" s="69"/>
      <c r="F429" s="69"/>
      <c r="G429" s="69"/>
    </row>
    <row r="430" spans="5:7" ht="12.75">
      <c r="E430" s="69"/>
      <c r="F430" s="69"/>
      <c r="G430" s="69"/>
    </row>
    <row r="431" spans="5:7" ht="12.75">
      <c r="E431" s="69"/>
      <c r="F431" s="69"/>
      <c r="G431" s="69"/>
    </row>
    <row r="432" spans="5:7" ht="12.75">
      <c r="E432" s="69"/>
      <c r="F432" s="69"/>
      <c r="G432" s="69"/>
    </row>
    <row r="433" spans="5:7" ht="12.75">
      <c r="E433" s="69"/>
      <c r="F433" s="69"/>
      <c r="G433" s="69"/>
    </row>
    <row r="434" spans="5:7" ht="12.75">
      <c r="E434" s="69"/>
      <c r="F434" s="69"/>
      <c r="G434" s="69"/>
    </row>
    <row r="435" spans="5:7" ht="12.75">
      <c r="E435" s="69"/>
      <c r="F435" s="69"/>
      <c r="G435" s="69"/>
    </row>
    <row r="436" spans="5:7" ht="12.75">
      <c r="E436" s="69"/>
      <c r="F436" s="69"/>
      <c r="G436" s="69"/>
    </row>
    <row r="437" spans="5:7" ht="12.75">
      <c r="E437" s="69"/>
      <c r="F437" s="69"/>
      <c r="G437" s="69"/>
    </row>
    <row r="438" spans="5:7" ht="12.75">
      <c r="E438" s="69"/>
      <c r="F438" s="69"/>
      <c r="G438" s="69"/>
    </row>
    <row r="439" spans="5:7" ht="12.75">
      <c r="E439" s="69"/>
      <c r="F439" s="69"/>
      <c r="G439" s="69"/>
    </row>
    <row r="440" spans="5:7" ht="12.75">
      <c r="E440" s="69"/>
      <c r="F440" s="69"/>
      <c r="G440" s="69"/>
    </row>
    <row r="441" spans="5:7" ht="12.75">
      <c r="E441" s="69"/>
      <c r="F441" s="69"/>
      <c r="G441" s="69"/>
    </row>
    <row r="442" spans="5:7" ht="12.75">
      <c r="E442" s="69"/>
      <c r="F442" s="69"/>
      <c r="G442" s="69"/>
    </row>
    <row r="443" spans="5:7" ht="12.75">
      <c r="E443" s="69"/>
      <c r="F443" s="69"/>
      <c r="G443" s="69"/>
    </row>
    <row r="444" spans="5:7" ht="12.75">
      <c r="E444" s="69"/>
      <c r="F444" s="69"/>
      <c r="G444" s="69"/>
    </row>
    <row r="445" spans="5:7" ht="12.75">
      <c r="E445" s="69"/>
      <c r="F445" s="69"/>
      <c r="G445" s="69"/>
    </row>
    <row r="446" spans="5:7" ht="12.75">
      <c r="E446" s="69"/>
      <c r="F446" s="69"/>
      <c r="G446" s="69"/>
    </row>
    <row r="447" spans="5:7" ht="12.75">
      <c r="E447" s="69"/>
      <c r="F447" s="69"/>
      <c r="G447" s="69"/>
    </row>
    <row r="448" spans="5:7" ht="12.75">
      <c r="E448" s="69"/>
      <c r="F448" s="69"/>
      <c r="G448" s="69"/>
    </row>
    <row r="449" spans="5:7" ht="12.75">
      <c r="E449" s="69"/>
      <c r="F449" s="69"/>
      <c r="G449" s="69"/>
    </row>
    <row r="450" spans="5:7" ht="12.75">
      <c r="E450" s="69"/>
      <c r="F450" s="69"/>
      <c r="G450" s="69"/>
    </row>
    <row r="451" spans="5:7" ht="12.75">
      <c r="E451" s="69"/>
      <c r="F451" s="69"/>
      <c r="G451" s="69"/>
    </row>
    <row r="452" spans="5:7" ht="12.75">
      <c r="E452" s="69"/>
      <c r="F452" s="69"/>
      <c r="G452" s="69"/>
    </row>
    <row r="453" spans="5:7" ht="12.75">
      <c r="E453" s="69"/>
      <c r="F453" s="69"/>
      <c r="G453" s="69"/>
    </row>
    <row r="454" spans="5:7" ht="12.75">
      <c r="E454" s="69"/>
      <c r="F454" s="69"/>
      <c r="G454" s="69"/>
    </row>
    <row r="455" spans="5:7" ht="12.75">
      <c r="E455" s="69"/>
      <c r="F455" s="69"/>
      <c r="G455" s="69"/>
    </row>
    <row r="456" spans="5:7" ht="12.75">
      <c r="E456" s="69"/>
      <c r="F456" s="69"/>
      <c r="G456" s="69"/>
    </row>
    <row r="457" spans="5:7" ht="12.75">
      <c r="E457" s="69"/>
      <c r="F457" s="69"/>
      <c r="G457" s="69"/>
    </row>
    <row r="458" spans="5:7" ht="12.75">
      <c r="E458" s="69"/>
      <c r="F458" s="69"/>
      <c r="G458" s="69"/>
    </row>
    <row r="459" spans="5:7" ht="12.75">
      <c r="E459" s="69"/>
      <c r="F459" s="69"/>
      <c r="G459" s="69"/>
    </row>
    <row r="460" spans="5:7" ht="12.75">
      <c r="E460" s="69"/>
      <c r="F460" s="69"/>
      <c r="G460" s="69"/>
    </row>
    <row r="461" spans="5:7" ht="12.75">
      <c r="E461" s="69"/>
      <c r="F461" s="69"/>
      <c r="G461" s="69"/>
    </row>
    <row r="462" spans="5:7" ht="12.75">
      <c r="E462" s="69"/>
      <c r="F462" s="69"/>
      <c r="G462" s="69"/>
    </row>
    <row r="463" spans="5:7" ht="12.75">
      <c r="E463" s="69"/>
      <c r="F463" s="69"/>
      <c r="G463" s="69"/>
    </row>
    <row r="464" spans="5:7" ht="12.75">
      <c r="E464" s="69"/>
      <c r="F464" s="69"/>
      <c r="G464" s="69"/>
    </row>
    <row r="465" spans="5:7" ht="12.75">
      <c r="E465" s="69"/>
      <c r="F465" s="69"/>
      <c r="G465" s="69"/>
    </row>
    <row r="466" spans="5:7" ht="12.75">
      <c r="E466" s="69"/>
      <c r="F466" s="69"/>
      <c r="G466" s="69"/>
    </row>
    <row r="467" spans="5:7" ht="12.75">
      <c r="E467" s="69"/>
      <c r="F467" s="69"/>
      <c r="G467" s="69"/>
    </row>
    <row r="468" spans="5:7" ht="12.75">
      <c r="E468" s="69"/>
      <c r="F468" s="69"/>
      <c r="G468" s="69"/>
    </row>
    <row r="469" spans="5:7" ht="12.75">
      <c r="E469" s="69"/>
      <c r="F469" s="69"/>
      <c r="G469" s="69"/>
    </row>
    <row r="470" spans="5:7" ht="12.75">
      <c r="E470" s="69"/>
      <c r="F470" s="69"/>
      <c r="G470" s="69"/>
    </row>
    <row r="471" spans="5:7" ht="12.75">
      <c r="E471" s="69"/>
      <c r="F471" s="69"/>
      <c r="G471" s="69"/>
    </row>
    <row r="472" spans="5:7" ht="12.75">
      <c r="E472" s="69"/>
      <c r="F472" s="69"/>
      <c r="G472" s="69"/>
    </row>
    <row r="473" spans="5:7" ht="12.75">
      <c r="E473" s="69"/>
      <c r="F473" s="69"/>
      <c r="G473" s="69"/>
    </row>
    <row r="474" spans="5:7" ht="12.75">
      <c r="E474" s="69"/>
      <c r="F474" s="69"/>
      <c r="G474" s="69"/>
    </row>
    <row r="475" spans="5:7" ht="12.75">
      <c r="E475" s="69"/>
      <c r="F475" s="69"/>
      <c r="G475" s="69"/>
    </row>
    <row r="476" spans="5:7" ht="12.75">
      <c r="E476" s="69"/>
      <c r="F476" s="69"/>
      <c r="G476" s="69"/>
    </row>
    <row r="477" spans="5:7" ht="12.75">
      <c r="E477" s="69"/>
      <c r="F477" s="69"/>
      <c r="G477" s="69"/>
    </row>
    <row r="478" spans="5:7" ht="12.75">
      <c r="E478" s="69"/>
      <c r="F478" s="69"/>
      <c r="G478" s="69"/>
    </row>
    <row r="479" spans="5:7" ht="12.75">
      <c r="E479" s="69"/>
      <c r="F479" s="69"/>
      <c r="G479" s="69"/>
    </row>
    <row r="480" spans="5:7" ht="12.75">
      <c r="E480" s="69"/>
      <c r="F480" s="69"/>
      <c r="G480" s="69"/>
    </row>
    <row r="481" spans="5:7" ht="12.75">
      <c r="E481" s="69"/>
      <c r="F481" s="69"/>
      <c r="G481" s="69"/>
    </row>
    <row r="482" spans="5:7" ht="12.75">
      <c r="E482" s="69"/>
      <c r="F482" s="69"/>
      <c r="G482" s="69"/>
    </row>
    <row r="483" spans="5:7" ht="12.75">
      <c r="E483" s="69"/>
      <c r="F483" s="69"/>
      <c r="G483" s="69"/>
    </row>
    <row r="484" spans="5:7" ht="12.75">
      <c r="E484" s="69"/>
      <c r="F484" s="69"/>
      <c r="G484" s="69"/>
    </row>
    <row r="485" spans="5:7" ht="12.75">
      <c r="E485" s="69"/>
      <c r="F485" s="69"/>
      <c r="G485" s="69"/>
    </row>
    <row r="486" spans="5:7" ht="12.75">
      <c r="E486" s="69"/>
      <c r="F486" s="69"/>
      <c r="G486" s="69"/>
    </row>
    <row r="487" spans="5:7" ht="12.75">
      <c r="E487" s="69"/>
      <c r="F487" s="69"/>
      <c r="G487" s="69"/>
    </row>
    <row r="488" spans="5:7" ht="12.75">
      <c r="E488" s="69"/>
      <c r="F488" s="69"/>
      <c r="G488" s="69"/>
    </row>
    <row r="489" spans="5:7" ht="12.75">
      <c r="E489" s="69"/>
      <c r="F489" s="69"/>
      <c r="G489" s="69"/>
    </row>
    <row r="490" spans="5:7" ht="12.75">
      <c r="E490" s="69"/>
      <c r="F490" s="69"/>
      <c r="G490" s="69"/>
    </row>
    <row r="491" spans="5:7" ht="12.75">
      <c r="E491" s="69"/>
      <c r="F491" s="69"/>
      <c r="G491" s="69"/>
    </row>
    <row r="492" spans="5:7" ht="12.75">
      <c r="E492" s="69"/>
      <c r="F492" s="69"/>
      <c r="G492" s="69"/>
    </row>
    <row r="493" spans="5:7" ht="12.75">
      <c r="E493" s="69"/>
      <c r="F493" s="69"/>
      <c r="G493" s="69"/>
    </row>
    <row r="494" spans="5:7" ht="12.75">
      <c r="E494" s="69"/>
      <c r="F494" s="69"/>
      <c r="G494" s="69"/>
    </row>
    <row r="495" spans="5:7" ht="12.75">
      <c r="E495" s="69"/>
      <c r="F495" s="69"/>
      <c r="G495" s="69"/>
    </row>
    <row r="496" spans="5:7" ht="12.75">
      <c r="E496" s="69"/>
      <c r="F496" s="69"/>
      <c r="G496" s="69"/>
    </row>
    <row r="497" spans="5:7" ht="12.75">
      <c r="E497" s="69"/>
      <c r="F497" s="69"/>
      <c r="G497" s="69"/>
    </row>
    <row r="498" spans="5:7" ht="12.75">
      <c r="E498" s="69"/>
      <c r="F498" s="69"/>
      <c r="G498" s="69"/>
    </row>
    <row r="499" spans="5:7" ht="12.75">
      <c r="E499" s="69"/>
      <c r="F499" s="69"/>
      <c r="G499" s="69"/>
    </row>
    <row r="500" spans="5:7" ht="12.75">
      <c r="E500" s="69"/>
      <c r="F500" s="69"/>
      <c r="G500" s="69"/>
    </row>
    <row r="501" spans="5:7" ht="12.75">
      <c r="E501" s="69"/>
      <c r="F501" s="69"/>
      <c r="G501" s="69"/>
    </row>
    <row r="502" spans="5:7" ht="12.75">
      <c r="E502" s="69"/>
      <c r="F502" s="69"/>
      <c r="G502" s="69"/>
    </row>
    <row r="503" spans="5:7" ht="12.75">
      <c r="E503" s="69"/>
      <c r="F503" s="69"/>
      <c r="G503" s="69"/>
    </row>
    <row r="504" spans="5:7" ht="12.75">
      <c r="E504" s="69"/>
      <c r="F504" s="69"/>
      <c r="G504" s="69"/>
    </row>
    <row r="505" spans="5:7" ht="12.75">
      <c r="E505" s="69"/>
      <c r="F505" s="69"/>
      <c r="G505" s="69"/>
    </row>
    <row r="506" spans="5:7" ht="12.75">
      <c r="E506" s="69"/>
      <c r="F506" s="69"/>
      <c r="G506" s="69"/>
    </row>
    <row r="507" spans="5:7" ht="12.75">
      <c r="E507" s="69"/>
      <c r="F507" s="69"/>
      <c r="G507" s="69"/>
    </row>
    <row r="508" spans="5:7" ht="12.75">
      <c r="E508" s="69"/>
      <c r="F508" s="69"/>
      <c r="G508" s="69"/>
    </row>
    <row r="509" spans="5:7" ht="12.75">
      <c r="E509" s="69"/>
      <c r="F509" s="69"/>
      <c r="G509" s="69"/>
    </row>
    <row r="510" spans="5:7" ht="12.75">
      <c r="E510" s="69"/>
      <c r="F510" s="69"/>
      <c r="G510" s="69"/>
    </row>
    <row r="511" spans="5:7" ht="12.75">
      <c r="E511" s="69"/>
      <c r="F511" s="69"/>
      <c r="G511" s="69"/>
    </row>
    <row r="512" spans="5:7" ht="12.75">
      <c r="E512" s="69"/>
      <c r="F512" s="69"/>
      <c r="G512" s="69"/>
    </row>
    <row r="513" spans="5:7" ht="12.75">
      <c r="E513" s="69"/>
      <c r="F513" s="69"/>
      <c r="G513" s="69"/>
    </row>
    <row r="514" spans="5:7" ht="12.75">
      <c r="E514" s="69"/>
      <c r="F514" s="69"/>
      <c r="G514" s="69"/>
    </row>
    <row r="515" spans="5:7" ht="12.75">
      <c r="E515" s="69"/>
      <c r="F515" s="69"/>
      <c r="G515" s="69"/>
    </row>
    <row r="516" spans="5:7" ht="12.75">
      <c r="E516" s="69"/>
      <c r="F516" s="69"/>
      <c r="G516" s="69"/>
    </row>
    <row r="517" spans="5:7" ht="12.75">
      <c r="E517" s="69"/>
      <c r="F517" s="69"/>
      <c r="G517" s="69"/>
    </row>
    <row r="518" spans="5:7" ht="12.75">
      <c r="E518" s="69"/>
      <c r="F518" s="69"/>
      <c r="G518" s="69"/>
    </row>
    <row r="519" spans="5:7" ht="12.75">
      <c r="E519" s="69"/>
      <c r="F519" s="69"/>
      <c r="G519" s="69"/>
    </row>
    <row r="520" spans="5:7" ht="12.75">
      <c r="E520" s="69"/>
      <c r="F520" s="69"/>
      <c r="G520" s="69"/>
    </row>
    <row r="521" spans="5:7" ht="12.75">
      <c r="E521" s="69"/>
      <c r="F521" s="69"/>
      <c r="G521" s="69"/>
    </row>
    <row r="522" spans="5:7" ht="12.75">
      <c r="E522" s="69"/>
      <c r="F522" s="69"/>
      <c r="G522" s="69"/>
    </row>
    <row r="523" spans="5:7" ht="12.75">
      <c r="E523" s="69"/>
      <c r="F523" s="69"/>
      <c r="G523" s="69"/>
    </row>
    <row r="524" spans="5:7" ht="12.75">
      <c r="E524" s="69"/>
      <c r="F524" s="69"/>
      <c r="G524" s="69"/>
    </row>
    <row r="525" spans="5:7" ht="12.75">
      <c r="E525" s="69"/>
      <c r="F525" s="69"/>
      <c r="G525" s="69"/>
    </row>
    <row r="526" spans="5:7" ht="12.75">
      <c r="E526" s="69"/>
      <c r="F526" s="69"/>
      <c r="G526" s="69"/>
    </row>
    <row r="527" spans="5:7" ht="12.75">
      <c r="E527" s="69"/>
      <c r="F527" s="69"/>
      <c r="G527" s="69"/>
    </row>
    <row r="528" spans="5:7" ht="12.75">
      <c r="E528" s="69"/>
      <c r="F528" s="69"/>
      <c r="G528" s="69"/>
    </row>
    <row r="529" spans="5:7" ht="12.75">
      <c r="E529" s="69"/>
      <c r="F529" s="69"/>
      <c r="G529" s="69"/>
    </row>
  </sheetData>
  <mergeCells count="6">
    <mergeCell ref="M1:M41"/>
    <mergeCell ref="A3:B4"/>
    <mergeCell ref="E3:H3"/>
    <mergeCell ref="C3:C4"/>
    <mergeCell ref="I3:L3"/>
    <mergeCell ref="D3:D4"/>
  </mergeCells>
  <printOptions/>
  <pageMargins left="0.61" right="0" top="0.46" bottom="0" header="0.26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E14">
      <selection activeCell="K30" sqref="K30"/>
    </sheetView>
  </sheetViews>
  <sheetFormatPr defaultColWidth="9.140625" defaultRowHeight="12.75"/>
  <cols>
    <col min="1" max="1" width="32.57421875" style="21" customWidth="1"/>
    <col min="2" max="3" width="10.28125" style="21" customWidth="1"/>
    <col min="4" max="11" width="10.28125" style="1" customWidth="1"/>
    <col min="12" max="12" width="4.00390625" style="21" customWidth="1"/>
    <col min="13" max="13" width="13.7109375" style="21" customWidth="1"/>
    <col min="14" max="16384" width="9.140625" style="21" customWidth="1"/>
  </cols>
  <sheetData>
    <row r="1" spans="1:12" ht="17.25" customHeight="1">
      <c r="A1" s="34" t="s">
        <v>359</v>
      </c>
      <c r="B1" s="3"/>
      <c r="C1" s="3"/>
      <c r="L1" s="533" t="s">
        <v>295</v>
      </c>
    </row>
    <row r="2" spans="1:12" ht="12.75" customHeight="1">
      <c r="A2" s="4"/>
      <c r="B2" s="3"/>
      <c r="C2" s="3"/>
      <c r="E2" s="61"/>
      <c r="F2" s="61"/>
      <c r="H2" s="61"/>
      <c r="J2" s="61"/>
      <c r="K2" s="61" t="s">
        <v>34</v>
      </c>
      <c r="L2" s="533"/>
    </row>
    <row r="3" spans="1:12" ht="3.75" customHeight="1">
      <c r="A3" s="12"/>
      <c r="B3" s="3"/>
      <c r="C3" s="3"/>
      <c r="D3" s="83"/>
      <c r="E3" s="83"/>
      <c r="F3" s="83"/>
      <c r="G3" s="83"/>
      <c r="H3" s="83"/>
      <c r="I3" s="83"/>
      <c r="J3" s="83"/>
      <c r="K3" s="83"/>
      <c r="L3" s="533"/>
    </row>
    <row r="4" spans="1:12" ht="0.75" customHeight="1" hidden="1">
      <c r="A4" s="19"/>
      <c r="B4" s="12"/>
      <c r="C4" s="12"/>
      <c r="L4" s="533"/>
    </row>
    <row r="5" spans="1:12" ht="18" customHeight="1">
      <c r="A5" s="534" t="s">
        <v>38</v>
      </c>
      <c r="B5" s="492" t="s">
        <v>328</v>
      </c>
      <c r="C5" s="492" t="s">
        <v>300</v>
      </c>
      <c r="D5" s="488" t="s">
        <v>328</v>
      </c>
      <c r="E5" s="489"/>
      <c r="F5" s="489"/>
      <c r="G5" s="490"/>
      <c r="H5" s="488" t="s">
        <v>300</v>
      </c>
      <c r="I5" s="489"/>
      <c r="J5" s="489"/>
      <c r="K5" s="490"/>
      <c r="L5" s="533"/>
    </row>
    <row r="6" spans="1:12" ht="16.5" customHeight="1">
      <c r="A6" s="535"/>
      <c r="B6" s="525"/>
      <c r="C6" s="525"/>
      <c r="D6" s="41" t="s">
        <v>208</v>
      </c>
      <c r="E6" s="41" t="s">
        <v>210</v>
      </c>
      <c r="F6" s="41" t="s">
        <v>213</v>
      </c>
      <c r="G6" s="41" t="s">
        <v>257</v>
      </c>
      <c r="H6" s="41" t="s">
        <v>208</v>
      </c>
      <c r="I6" s="41" t="s">
        <v>210</v>
      </c>
      <c r="J6" s="41" t="s">
        <v>213</v>
      </c>
      <c r="K6" s="41" t="s">
        <v>257</v>
      </c>
      <c r="L6" s="533"/>
    </row>
    <row r="7" spans="1:12" ht="12" customHeight="1">
      <c r="A7" s="141" t="s">
        <v>271</v>
      </c>
      <c r="B7" s="234">
        <f>B8+B30+'Table 11 cont''d'!B15+'Table 11 cont''d'!B32+'Table 11 cont''d'!B41</f>
        <v>93282</v>
      </c>
      <c r="C7" s="234">
        <f>SUM(H7:K7)</f>
        <v>115612</v>
      </c>
      <c r="D7" s="234">
        <f>D8+D30+'Table 11 cont''d'!D15+'Table 11 cont''d'!D32+'Table 11 cont''d'!D41</f>
        <v>18333</v>
      </c>
      <c r="E7" s="234">
        <f>E8+E30+'Table 11 cont''d'!E15+'Table 11 cont''d'!E32+'Table 11 cont''d'!E41</f>
        <v>24585</v>
      </c>
      <c r="F7" s="234">
        <f>F8+F30+'Table 11 cont''d'!F15+'Table 11 cont''d'!F32+'Table 11 cont''d'!F41</f>
        <v>24717</v>
      </c>
      <c r="G7" s="234">
        <v>25647</v>
      </c>
      <c r="H7" s="234">
        <f>H8+H30+'Table 11 cont''d'!H15+'Table 11 cont''d'!H32+'Table 11 cont''d'!H41</f>
        <v>23606</v>
      </c>
      <c r="I7" s="234">
        <f>I8+I30+'Table 11 cont''d'!I15+'Table 11 cont''d'!I32+'Table 11 cont''d'!I41</f>
        <v>27236</v>
      </c>
      <c r="J7" s="234">
        <f>J8+J30+'Table 11 cont''d'!J15+'Table 11 cont''d'!J32+'Table 11 cont''d'!J41</f>
        <v>27697</v>
      </c>
      <c r="K7" s="234">
        <f>K8+K30+'Table 11 cont''d'!K15+'Table 11 cont''d'!K32+'Table 11 cont''d'!K41</f>
        <v>37073</v>
      </c>
      <c r="L7" s="533"/>
    </row>
    <row r="8" spans="1:13" ht="11.25" customHeight="1">
      <c r="A8" s="22" t="s">
        <v>224</v>
      </c>
      <c r="B8" s="312">
        <v>30202</v>
      </c>
      <c r="C8" s="312">
        <f aca="true" t="shared" si="0" ref="C8:C41">SUM(H8:K8)</f>
        <v>41817</v>
      </c>
      <c r="D8" s="312">
        <v>5543</v>
      </c>
      <c r="E8" s="312">
        <v>8186</v>
      </c>
      <c r="F8" s="312">
        <v>8497</v>
      </c>
      <c r="G8" s="312">
        <v>7976</v>
      </c>
      <c r="H8" s="312">
        <v>7530</v>
      </c>
      <c r="I8" s="312">
        <v>9316</v>
      </c>
      <c r="J8" s="312">
        <v>8707</v>
      </c>
      <c r="K8" s="312">
        <v>16264</v>
      </c>
      <c r="L8" s="533"/>
      <c r="M8" s="89"/>
    </row>
    <row r="9" spans="1:13" ht="11.25" customHeight="1">
      <c r="A9" s="16" t="s">
        <v>89</v>
      </c>
      <c r="B9" s="313">
        <v>187</v>
      </c>
      <c r="C9" s="313">
        <f t="shared" si="0"/>
        <v>191</v>
      </c>
      <c r="D9" s="313">
        <v>34</v>
      </c>
      <c r="E9" s="313">
        <v>55</v>
      </c>
      <c r="F9" s="313">
        <v>47</v>
      </c>
      <c r="G9" s="313">
        <v>51</v>
      </c>
      <c r="H9" s="313">
        <v>50</v>
      </c>
      <c r="I9" s="313">
        <v>47</v>
      </c>
      <c r="J9" s="313">
        <v>38</v>
      </c>
      <c r="K9" s="313">
        <v>56</v>
      </c>
      <c r="L9" s="533"/>
      <c r="M9" s="89"/>
    </row>
    <row r="10" spans="1:13" ht="11.25" customHeight="1">
      <c r="A10" s="16" t="s">
        <v>90</v>
      </c>
      <c r="B10" s="313">
        <v>1488</v>
      </c>
      <c r="C10" s="313">
        <f t="shared" si="0"/>
        <v>1749</v>
      </c>
      <c r="D10" s="313">
        <v>370</v>
      </c>
      <c r="E10" s="313">
        <v>366</v>
      </c>
      <c r="F10" s="313">
        <v>331</v>
      </c>
      <c r="G10" s="313">
        <v>421</v>
      </c>
      <c r="H10" s="313">
        <v>467</v>
      </c>
      <c r="I10" s="313">
        <v>424</v>
      </c>
      <c r="J10" s="313">
        <v>414</v>
      </c>
      <c r="K10" s="313">
        <v>444</v>
      </c>
      <c r="L10" s="533"/>
      <c r="M10" s="89"/>
    </row>
    <row r="11" spans="1:12" ht="11.25" customHeight="1">
      <c r="A11" s="16" t="s">
        <v>91</v>
      </c>
      <c r="B11" s="313">
        <v>1010</v>
      </c>
      <c r="C11" s="313">
        <f t="shared" si="0"/>
        <v>240</v>
      </c>
      <c r="D11" s="313">
        <v>72</v>
      </c>
      <c r="E11" s="313">
        <v>81</v>
      </c>
      <c r="F11" s="313">
        <v>753</v>
      </c>
      <c r="G11" s="313">
        <v>104</v>
      </c>
      <c r="H11" s="313">
        <v>77</v>
      </c>
      <c r="I11" s="313">
        <v>69</v>
      </c>
      <c r="J11" s="313">
        <v>38</v>
      </c>
      <c r="K11" s="313">
        <v>56</v>
      </c>
      <c r="L11" s="533"/>
    </row>
    <row r="12" spans="1:12" s="3" customFormat="1" ht="11.25" customHeight="1">
      <c r="A12" s="16" t="s">
        <v>92</v>
      </c>
      <c r="B12" s="313">
        <v>4485</v>
      </c>
      <c r="C12" s="313">
        <f t="shared" si="0"/>
        <v>2785</v>
      </c>
      <c r="D12" s="313">
        <v>511</v>
      </c>
      <c r="E12" s="313">
        <v>1429</v>
      </c>
      <c r="F12" s="313">
        <v>1319</v>
      </c>
      <c r="G12" s="313">
        <v>1226</v>
      </c>
      <c r="H12" s="313">
        <v>719</v>
      </c>
      <c r="I12" s="313">
        <v>1158</v>
      </c>
      <c r="J12" s="313">
        <v>450</v>
      </c>
      <c r="K12" s="313">
        <v>458</v>
      </c>
      <c r="L12" s="533"/>
    </row>
    <row r="13" spans="1:12" ht="11.25" customHeight="1">
      <c r="A13" s="16" t="s">
        <v>93</v>
      </c>
      <c r="B13" s="313">
        <v>6958</v>
      </c>
      <c r="C13" s="313">
        <f t="shared" si="0"/>
        <v>16437</v>
      </c>
      <c r="D13" s="313">
        <v>1606</v>
      </c>
      <c r="E13" s="313">
        <v>1799</v>
      </c>
      <c r="F13" s="313">
        <v>1672</v>
      </c>
      <c r="G13" s="313">
        <v>1881</v>
      </c>
      <c r="H13" s="313">
        <v>1866</v>
      </c>
      <c r="I13" s="313">
        <v>2194</v>
      </c>
      <c r="J13" s="313">
        <v>2981</v>
      </c>
      <c r="K13" s="313">
        <v>9396</v>
      </c>
      <c r="L13" s="533"/>
    </row>
    <row r="14" spans="1:12" ht="11.25" customHeight="1">
      <c r="A14" s="16" t="s">
        <v>94</v>
      </c>
      <c r="B14" s="313">
        <v>3794</v>
      </c>
      <c r="C14" s="313">
        <f t="shared" si="0"/>
        <v>4614</v>
      </c>
      <c r="D14" s="313">
        <v>659</v>
      </c>
      <c r="E14" s="313">
        <v>1030</v>
      </c>
      <c r="F14" s="313">
        <v>1294</v>
      </c>
      <c r="G14" s="313">
        <v>811</v>
      </c>
      <c r="H14" s="313">
        <v>1140</v>
      </c>
      <c r="I14" s="313">
        <v>1389</v>
      </c>
      <c r="J14" s="313">
        <v>880</v>
      </c>
      <c r="K14" s="313">
        <v>1205</v>
      </c>
      <c r="L14" s="533"/>
    </row>
    <row r="15" spans="1:12" ht="11.25" customHeight="1">
      <c r="A15" s="16" t="s">
        <v>95</v>
      </c>
      <c r="B15" s="313">
        <v>33</v>
      </c>
      <c r="C15" s="313">
        <f t="shared" si="0"/>
        <v>35</v>
      </c>
      <c r="D15" s="313">
        <v>13</v>
      </c>
      <c r="E15" s="313">
        <v>8</v>
      </c>
      <c r="F15" s="313">
        <v>5</v>
      </c>
      <c r="G15" s="313">
        <v>7</v>
      </c>
      <c r="H15" s="313">
        <v>23</v>
      </c>
      <c r="I15" s="313">
        <v>3</v>
      </c>
      <c r="J15" s="313">
        <v>6</v>
      </c>
      <c r="K15" s="313">
        <v>3</v>
      </c>
      <c r="L15" s="533"/>
    </row>
    <row r="16" spans="1:12" ht="11.25" customHeight="1">
      <c r="A16" s="16" t="s">
        <v>296</v>
      </c>
      <c r="B16" s="313">
        <v>2141</v>
      </c>
      <c r="C16" s="313">
        <f t="shared" si="0"/>
        <v>4008</v>
      </c>
      <c r="D16" s="313">
        <v>351</v>
      </c>
      <c r="E16" s="313">
        <v>815</v>
      </c>
      <c r="F16" s="313">
        <v>319</v>
      </c>
      <c r="G16" s="313">
        <v>656</v>
      </c>
      <c r="H16" s="313">
        <v>766</v>
      </c>
      <c r="I16" s="313">
        <v>1202</v>
      </c>
      <c r="J16" s="313">
        <v>1023</v>
      </c>
      <c r="K16" s="313">
        <v>1017</v>
      </c>
      <c r="L16" s="533"/>
    </row>
    <row r="17" spans="1:12" ht="11.25" customHeight="1">
      <c r="A17" s="16" t="s">
        <v>96</v>
      </c>
      <c r="B17" s="313">
        <v>253</v>
      </c>
      <c r="C17" s="313">
        <f t="shared" si="0"/>
        <v>296</v>
      </c>
      <c r="D17" s="313">
        <v>54</v>
      </c>
      <c r="E17" s="313">
        <v>54</v>
      </c>
      <c r="F17" s="313">
        <v>80</v>
      </c>
      <c r="G17" s="313">
        <v>65</v>
      </c>
      <c r="H17" s="313">
        <v>75</v>
      </c>
      <c r="I17" s="313">
        <v>55</v>
      </c>
      <c r="J17" s="313">
        <v>65</v>
      </c>
      <c r="K17" s="313">
        <v>101</v>
      </c>
      <c r="L17" s="533"/>
    </row>
    <row r="18" spans="1:12" ht="11.25" customHeight="1">
      <c r="A18" s="16" t="s">
        <v>226</v>
      </c>
      <c r="B18" s="314">
        <v>275</v>
      </c>
      <c r="C18" s="314">
        <f t="shared" si="0"/>
        <v>242</v>
      </c>
      <c r="D18" s="313">
        <v>84</v>
      </c>
      <c r="E18" s="328">
        <v>41</v>
      </c>
      <c r="F18" s="328">
        <v>85</v>
      </c>
      <c r="G18" s="313">
        <v>65</v>
      </c>
      <c r="H18" s="313">
        <v>34</v>
      </c>
      <c r="I18" s="313">
        <v>53</v>
      </c>
      <c r="J18" s="313">
        <v>98</v>
      </c>
      <c r="K18" s="313">
        <v>57</v>
      </c>
      <c r="L18" s="533"/>
    </row>
    <row r="19" spans="1:12" ht="11.25" customHeight="1">
      <c r="A19" s="16" t="s">
        <v>97</v>
      </c>
      <c r="B19" s="313">
        <v>2402</v>
      </c>
      <c r="C19" s="313">
        <f t="shared" si="0"/>
        <v>2952</v>
      </c>
      <c r="D19" s="313">
        <v>416</v>
      </c>
      <c r="E19" s="313">
        <v>805</v>
      </c>
      <c r="F19" s="313">
        <v>546</v>
      </c>
      <c r="G19" s="313">
        <v>635</v>
      </c>
      <c r="H19" s="313">
        <v>543</v>
      </c>
      <c r="I19" s="313">
        <v>673</v>
      </c>
      <c r="J19" s="313">
        <v>784</v>
      </c>
      <c r="K19" s="313">
        <v>952</v>
      </c>
      <c r="L19" s="533"/>
    </row>
    <row r="20" spans="1:12" ht="11.25" customHeight="1">
      <c r="A20" s="16" t="s">
        <v>98</v>
      </c>
      <c r="B20" s="313">
        <v>466</v>
      </c>
      <c r="C20" s="313">
        <f t="shared" si="0"/>
        <v>668</v>
      </c>
      <c r="D20" s="313">
        <v>86</v>
      </c>
      <c r="E20" s="313">
        <v>130</v>
      </c>
      <c r="F20" s="313">
        <v>119</v>
      </c>
      <c r="G20" s="313">
        <v>131</v>
      </c>
      <c r="H20" s="313">
        <v>124</v>
      </c>
      <c r="I20" s="313">
        <v>141</v>
      </c>
      <c r="J20" s="313">
        <v>147</v>
      </c>
      <c r="K20" s="313">
        <v>256</v>
      </c>
      <c r="L20" s="533"/>
    </row>
    <row r="21" spans="1:12" ht="11.25" customHeight="1">
      <c r="A21" s="16" t="s">
        <v>99</v>
      </c>
      <c r="B21" s="313">
        <v>88</v>
      </c>
      <c r="C21" s="313">
        <f t="shared" si="0"/>
        <v>149</v>
      </c>
      <c r="D21" s="313">
        <v>13</v>
      </c>
      <c r="E21" s="313">
        <v>23</v>
      </c>
      <c r="F21" s="313">
        <v>25</v>
      </c>
      <c r="G21" s="313">
        <v>27</v>
      </c>
      <c r="H21" s="313">
        <v>28</v>
      </c>
      <c r="I21" s="313">
        <v>21</v>
      </c>
      <c r="J21" s="313">
        <v>52</v>
      </c>
      <c r="K21" s="313">
        <v>48</v>
      </c>
      <c r="L21" s="533"/>
    </row>
    <row r="22" spans="1:12" ht="11.25" customHeight="1">
      <c r="A22" s="16" t="s">
        <v>111</v>
      </c>
      <c r="B22" s="313">
        <v>16</v>
      </c>
      <c r="C22" s="313">
        <f t="shared" si="0"/>
        <v>36</v>
      </c>
      <c r="D22" s="313">
        <v>3</v>
      </c>
      <c r="E22" s="328">
        <v>1</v>
      </c>
      <c r="F22" s="328">
        <v>2</v>
      </c>
      <c r="G22" s="313">
        <v>10</v>
      </c>
      <c r="H22" s="313">
        <v>20</v>
      </c>
      <c r="I22" s="313">
        <v>3</v>
      </c>
      <c r="J22" s="313">
        <v>9</v>
      </c>
      <c r="K22" s="313">
        <v>4</v>
      </c>
      <c r="L22" s="533"/>
    </row>
    <row r="23" spans="1:12" ht="11.25" customHeight="1">
      <c r="A23" s="16" t="s">
        <v>101</v>
      </c>
      <c r="B23" s="313">
        <v>2091</v>
      </c>
      <c r="C23" s="313">
        <f t="shared" si="0"/>
        <v>2343</v>
      </c>
      <c r="D23" s="313">
        <v>346</v>
      </c>
      <c r="E23" s="313">
        <v>499</v>
      </c>
      <c r="F23" s="313">
        <v>592</v>
      </c>
      <c r="G23" s="313">
        <v>654</v>
      </c>
      <c r="H23" s="313">
        <v>448</v>
      </c>
      <c r="I23" s="313">
        <v>625</v>
      </c>
      <c r="J23" s="313">
        <v>571</v>
      </c>
      <c r="K23" s="313">
        <v>699</v>
      </c>
      <c r="L23" s="533"/>
    </row>
    <row r="24" spans="1:12" ht="11.25" customHeight="1">
      <c r="A24" s="16" t="s">
        <v>102</v>
      </c>
      <c r="B24" s="313">
        <v>220</v>
      </c>
      <c r="C24" s="313">
        <f t="shared" si="0"/>
        <v>199</v>
      </c>
      <c r="D24" s="313">
        <v>45</v>
      </c>
      <c r="E24" s="313">
        <v>76</v>
      </c>
      <c r="F24" s="313">
        <v>43</v>
      </c>
      <c r="G24" s="313">
        <v>56</v>
      </c>
      <c r="H24" s="313">
        <v>35</v>
      </c>
      <c r="I24" s="313">
        <v>64</v>
      </c>
      <c r="J24" s="313">
        <v>34</v>
      </c>
      <c r="K24" s="313">
        <v>66</v>
      </c>
      <c r="L24" s="533"/>
    </row>
    <row r="25" spans="1:12" ht="11.25" customHeight="1">
      <c r="A25" s="16" t="s">
        <v>227</v>
      </c>
      <c r="B25" s="314">
        <v>1121</v>
      </c>
      <c r="C25" s="314">
        <f t="shared" si="0"/>
        <v>1296</v>
      </c>
      <c r="D25" s="313">
        <v>238</v>
      </c>
      <c r="E25" s="313">
        <v>249</v>
      </c>
      <c r="F25" s="313">
        <v>298</v>
      </c>
      <c r="G25" s="313">
        <v>336</v>
      </c>
      <c r="H25" s="313">
        <v>312</v>
      </c>
      <c r="I25" s="313">
        <v>337</v>
      </c>
      <c r="J25" s="313">
        <v>304</v>
      </c>
      <c r="K25" s="313">
        <v>343</v>
      </c>
      <c r="L25" s="533"/>
    </row>
    <row r="26" spans="1:12" ht="11.25" customHeight="1">
      <c r="A26" s="16" t="s">
        <v>228</v>
      </c>
      <c r="B26" s="314">
        <v>192</v>
      </c>
      <c r="C26" s="314">
        <f t="shared" si="0"/>
        <v>282</v>
      </c>
      <c r="D26" s="313">
        <v>33</v>
      </c>
      <c r="E26" s="313">
        <v>42</v>
      </c>
      <c r="F26" s="313">
        <v>52</v>
      </c>
      <c r="G26" s="313">
        <v>65</v>
      </c>
      <c r="H26" s="313">
        <v>46</v>
      </c>
      <c r="I26" s="313">
        <v>54</v>
      </c>
      <c r="J26" s="313">
        <v>88</v>
      </c>
      <c r="K26" s="313">
        <v>94</v>
      </c>
      <c r="L26" s="533"/>
    </row>
    <row r="27" spans="1:12" ht="11.25" customHeight="1">
      <c r="A27" s="16" t="s">
        <v>115</v>
      </c>
      <c r="B27" s="313">
        <v>9</v>
      </c>
      <c r="C27" s="313">
        <f t="shared" si="0"/>
        <v>22</v>
      </c>
      <c r="D27" s="328">
        <v>3</v>
      </c>
      <c r="E27" s="328">
        <v>5</v>
      </c>
      <c r="F27" s="328">
        <v>1</v>
      </c>
      <c r="G27" s="329">
        <v>0</v>
      </c>
      <c r="H27" s="313">
        <v>1</v>
      </c>
      <c r="I27" s="313">
        <v>17</v>
      </c>
      <c r="J27" s="313">
        <v>2</v>
      </c>
      <c r="K27" s="313">
        <v>2</v>
      </c>
      <c r="L27" s="533"/>
    </row>
    <row r="28" spans="1:12" ht="11.25" customHeight="1">
      <c r="A28" s="16" t="s">
        <v>103</v>
      </c>
      <c r="B28" s="313">
        <v>2589</v>
      </c>
      <c r="C28" s="313">
        <f t="shared" si="0"/>
        <v>2894</v>
      </c>
      <c r="D28" s="313">
        <v>540</v>
      </c>
      <c r="E28" s="313">
        <v>596</v>
      </c>
      <c r="F28" s="313">
        <v>798</v>
      </c>
      <c r="G28" s="313">
        <v>655</v>
      </c>
      <c r="H28" s="313">
        <v>663</v>
      </c>
      <c r="I28" s="313">
        <v>683</v>
      </c>
      <c r="J28" s="313">
        <v>639</v>
      </c>
      <c r="K28" s="313">
        <v>909</v>
      </c>
      <c r="L28" s="533"/>
    </row>
    <row r="29" spans="1:12" ht="11.25" customHeight="1">
      <c r="A29" s="16" t="s">
        <v>119</v>
      </c>
      <c r="B29" s="271">
        <f>B8-SUM(B9:B28)</f>
        <v>384</v>
      </c>
      <c r="C29" s="271">
        <f t="shared" si="0"/>
        <v>379</v>
      </c>
      <c r="D29" s="313">
        <f>D8-SUM(D9:D28)</f>
        <v>66</v>
      </c>
      <c r="E29" s="313">
        <f>E8-SUM(E9:E28)</f>
        <v>82</v>
      </c>
      <c r="F29" s="313">
        <f>F8-SUM(F9:F28)</f>
        <v>116</v>
      </c>
      <c r="G29" s="313">
        <v>120</v>
      </c>
      <c r="H29" s="313">
        <f>H8-SUM(H9:H28)</f>
        <v>93</v>
      </c>
      <c r="I29" s="313">
        <f>I8-SUM(I9:I28)</f>
        <v>104</v>
      </c>
      <c r="J29" s="313">
        <f>J8-SUM(J9:J28)</f>
        <v>84</v>
      </c>
      <c r="K29" s="313">
        <f>K8-SUM(K9:K28)</f>
        <v>98</v>
      </c>
      <c r="L29" s="533"/>
    </row>
    <row r="30" spans="1:12" ht="12.75" customHeight="1">
      <c r="A30" s="22" t="s">
        <v>220</v>
      </c>
      <c r="B30" s="312">
        <v>44326</v>
      </c>
      <c r="C30" s="312">
        <f t="shared" si="0"/>
        <v>52745</v>
      </c>
      <c r="D30" s="312">
        <v>8811</v>
      </c>
      <c r="E30" s="312">
        <v>11554</v>
      </c>
      <c r="F30" s="312">
        <v>11605</v>
      </c>
      <c r="G30" s="430">
        <v>12356</v>
      </c>
      <c r="H30" s="430">
        <v>11740</v>
      </c>
      <c r="I30" s="430">
        <v>12421</v>
      </c>
      <c r="J30" s="430">
        <v>13611</v>
      </c>
      <c r="K30" s="430">
        <v>14973</v>
      </c>
      <c r="L30" s="533"/>
    </row>
    <row r="31" spans="1:12" ht="11.25" customHeight="1">
      <c r="A31" s="16" t="s">
        <v>229</v>
      </c>
      <c r="B31" s="314">
        <v>5086</v>
      </c>
      <c r="C31" s="314">
        <f t="shared" si="0"/>
        <v>1349</v>
      </c>
      <c r="D31" s="328">
        <v>908</v>
      </c>
      <c r="E31" s="328">
        <v>2238</v>
      </c>
      <c r="F31" s="328">
        <v>952</v>
      </c>
      <c r="G31" s="313">
        <v>988</v>
      </c>
      <c r="H31" s="313">
        <v>878</v>
      </c>
      <c r="I31" s="313">
        <v>332</v>
      </c>
      <c r="J31" s="313">
        <v>137</v>
      </c>
      <c r="K31" s="313">
        <v>2</v>
      </c>
      <c r="L31" s="533"/>
    </row>
    <row r="32" spans="1:12" ht="11.25" customHeight="1">
      <c r="A32" s="16" t="s">
        <v>230</v>
      </c>
      <c r="B32" s="314">
        <v>9166</v>
      </c>
      <c r="C32" s="314">
        <f t="shared" si="0"/>
        <v>9986</v>
      </c>
      <c r="D32" s="313">
        <v>1735</v>
      </c>
      <c r="E32" s="313">
        <v>2361</v>
      </c>
      <c r="F32" s="313">
        <v>2380</v>
      </c>
      <c r="G32" s="313">
        <v>2690</v>
      </c>
      <c r="H32" s="313">
        <v>1793</v>
      </c>
      <c r="I32" s="313">
        <v>2326</v>
      </c>
      <c r="J32" s="313">
        <v>2624</v>
      </c>
      <c r="K32" s="313">
        <v>3243</v>
      </c>
      <c r="L32" s="533"/>
    </row>
    <row r="33" spans="1:12" ht="13.5" customHeight="1">
      <c r="A33" s="16" t="s">
        <v>340</v>
      </c>
      <c r="B33" s="313">
        <v>652</v>
      </c>
      <c r="C33" s="313">
        <f t="shared" si="0"/>
        <v>596</v>
      </c>
      <c r="D33" s="313">
        <v>142</v>
      </c>
      <c r="E33" s="313">
        <v>209</v>
      </c>
      <c r="F33" s="313">
        <v>145</v>
      </c>
      <c r="G33" s="313">
        <v>156</v>
      </c>
      <c r="H33" s="313">
        <v>138</v>
      </c>
      <c r="I33" s="313">
        <v>162</v>
      </c>
      <c r="J33" s="313">
        <v>142</v>
      </c>
      <c r="K33" s="313">
        <v>154</v>
      </c>
      <c r="L33" s="533"/>
    </row>
    <row r="34" spans="1:12" ht="11.25" customHeight="1">
      <c r="A34" s="16" t="s">
        <v>106</v>
      </c>
      <c r="B34" s="313">
        <v>6461</v>
      </c>
      <c r="C34" s="313">
        <f t="shared" si="0"/>
        <v>15694</v>
      </c>
      <c r="D34" s="313">
        <v>1702</v>
      </c>
      <c r="E34" s="313">
        <v>1612</v>
      </c>
      <c r="F34" s="313">
        <v>1731</v>
      </c>
      <c r="G34" s="313">
        <v>1416</v>
      </c>
      <c r="H34" s="313">
        <v>2330</v>
      </c>
      <c r="I34" s="313">
        <v>2308</v>
      </c>
      <c r="J34" s="313">
        <v>4684</v>
      </c>
      <c r="K34" s="313">
        <v>6372</v>
      </c>
      <c r="L34" s="533"/>
    </row>
    <row r="35" spans="1:12" ht="11.25" customHeight="1">
      <c r="A35" s="16" t="s">
        <v>231</v>
      </c>
      <c r="B35" s="314">
        <v>2112</v>
      </c>
      <c r="C35" s="314">
        <f t="shared" si="0"/>
        <v>2345</v>
      </c>
      <c r="D35" s="313">
        <v>436</v>
      </c>
      <c r="E35" s="313">
        <v>594</v>
      </c>
      <c r="F35" s="313">
        <v>558</v>
      </c>
      <c r="G35" s="313">
        <v>524</v>
      </c>
      <c r="H35" s="313">
        <v>558</v>
      </c>
      <c r="I35" s="313">
        <v>630</v>
      </c>
      <c r="J35" s="313">
        <v>528</v>
      </c>
      <c r="K35" s="313">
        <v>629</v>
      </c>
      <c r="L35" s="533"/>
    </row>
    <row r="36" spans="1:12" ht="11.25" customHeight="1">
      <c r="A36" s="16" t="s">
        <v>304</v>
      </c>
      <c r="B36" s="314">
        <v>59</v>
      </c>
      <c r="C36" s="314">
        <f t="shared" si="0"/>
        <v>76</v>
      </c>
      <c r="D36" s="313">
        <v>13</v>
      </c>
      <c r="E36" s="313">
        <v>6</v>
      </c>
      <c r="F36" s="313">
        <v>20</v>
      </c>
      <c r="G36" s="313">
        <v>20</v>
      </c>
      <c r="H36" s="313">
        <v>10</v>
      </c>
      <c r="I36" s="313">
        <v>29</v>
      </c>
      <c r="J36" s="313">
        <v>20</v>
      </c>
      <c r="K36" s="313">
        <v>17</v>
      </c>
      <c r="L36" s="533"/>
    </row>
    <row r="37" spans="1:12" ht="11.25" customHeight="1">
      <c r="A37" s="16" t="s">
        <v>232</v>
      </c>
      <c r="B37" s="314">
        <v>3333</v>
      </c>
      <c r="C37" s="314">
        <f t="shared" si="0"/>
        <v>3254</v>
      </c>
      <c r="D37" s="313">
        <v>708</v>
      </c>
      <c r="E37" s="313">
        <v>823</v>
      </c>
      <c r="F37" s="313">
        <v>926</v>
      </c>
      <c r="G37" s="313">
        <v>876</v>
      </c>
      <c r="H37" s="313">
        <v>677</v>
      </c>
      <c r="I37" s="313">
        <v>951</v>
      </c>
      <c r="J37" s="313">
        <v>756</v>
      </c>
      <c r="K37" s="313">
        <v>870</v>
      </c>
      <c r="L37" s="533"/>
    </row>
    <row r="38" spans="1:12" ht="11.25" customHeight="1">
      <c r="A38" s="16" t="s">
        <v>233</v>
      </c>
      <c r="B38" s="314">
        <v>96</v>
      </c>
      <c r="C38" s="314">
        <f t="shared" si="0"/>
        <v>94</v>
      </c>
      <c r="D38" s="329">
        <v>0</v>
      </c>
      <c r="E38" s="329">
        <v>0</v>
      </c>
      <c r="F38" s="328">
        <v>57</v>
      </c>
      <c r="G38" s="313">
        <v>39</v>
      </c>
      <c r="H38" s="329">
        <v>0</v>
      </c>
      <c r="I38" s="313">
        <v>1</v>
      </c>
      <c r="J38" s="313">
        <v>92</v>
      </c>
      <c r="K38" s="313">
        <v>1</v>
      </c>
      <c r="L38" s="533"/>
    </row>
    <row r="39" spans="1:12" ht="11.25" customHeight="1">
      <c r="A39" s="16" t="s">
        <v>234</v>
      </c>
      <c r="B39" s="314">
        <v>906</v>
      </c>
      <c r="C39" s="314">
        <f t="shared" si="0"/>
        <v>1082</v>
      </c>
      <c r="D39" s="313">
        <v>153</v>
      </c>
      <c r="E39" s="328">
        <v>223</v>
      </c>
      <c r="F39" s="313">
        <v>246</v>
      </c>
      <c r="G39" s="313">
        <v>284</v>
      </c>
      <c r="H39" s="313">
        <v>220</v>
      </c>
      <c r="I39" s="313">
        <v>292</v>
      </c>
      <c r="J39" s="313">
        <v>261</v>
      </c>
      <c r="K39" s="313">
        <v>309</v>
      </c>
      <c r="L39" s="533"/>
    </row>
    <row r="40" spans="1:12" ht="11.25" customHeight="1">
      <c r="A40" s="16" t="s">
        <v>108</v>
      </c>
      <c r="B40" s="314">
        <v>2670</v>
      </c>
      <c r="C40" s="314">
        <f t="shared" si="0"/>
        <v>2979</v>
      </c>
      <c r="D40" s="328">
        <v>484</v>
      </c>
      <c r="E40" s="328">
        <v>638</v>
      </c>
      <c r="F40" s="328">
        <v>719</v>
      </c>
      <c r="G40" s="313">
        <v>829</v>
      </c>
      <c r="H40" s="313">
        <v>574</v>
      </c>
      <c r="I40" s="313">
        <v>712</v>
      </c>
      <c r="J40" s="313">
        <v>878</v>
      </c>
      <c r="K40" s="313">
        <v>815</v>
      </c>
      <c r="L40" s="533"/>
    </row>
    <row r="41" spans="1:12" ht="11.25" customHeight="1">
      <c r="A41" s="17" t="s">
        <v>110</v>
      </c>
      <c r="B41" s="330">
        <v>1011</v>
      </c>
      <c r="C41" s="330">
        <f t="shared" si="0"/>
        <v>1239</v>
      </c>
      <c r="D41" s="330">
        <v>221</v>
      </c>
      <c r="E41" s="330">
        <v>293</v>
      </c>
      <c r="F41" s="330">
        <v>255</v>
      </c>
      <c r="G41" s="330">
        <v>242</v>
      </c>
      <c r="H41" s="330">
        <v>298</v>
      </c>
      <c r="I41" s="330">
        <v>257</v>
      </c>
      <c r="J41" s="330">
        <v>316</v>
      </c>
      <c r="K41" s="330">
        <v>368</v>
      </c>
      <c r="L41" s="533"/>
    </row>
    <row r="42" spans="1:11" ht="16.5" customHeight="1">
      <c r="A42" s="59" t="s">
        <v>382</v>
      </c>
      <c r="B42" s="165"/>
      <c r="C42" s="165"/>
      <c r="D42" s="21"/>
      <c r="E42" s="21"/>
      <c r="F42" s="21"/>
      <c r="G42" s="21"/>
      <c r="H42" s="21"/>
      <c r="I42" s="21"/>
      <c r="J42" s="21"/>
      <c r="K42" s="21"/>
    </row>
    <row r="43" spans="1:11" ht="15" customHeight="1">
      <c r="A43" s="425" t="s">
        <v>381</v>
      </c>
      <c r="D43" s="21"/>
      <c r="E43" s="21"/>
      <c r="F43" s="21"/>
      <c r="G43" s="21"/>
      <c r="H43" s="21"/>
      <c r="I43" s="21"/>
      <c r="J43" s="21"/>
      <c r="K43" s="21"/>
    </row>
    <row r="44" spans="4:11" ht="12.75">
      <c r="D44" s="21"/>
      <c r="E44" s="21"/>
      <c r="F44" s="21"/>
      <c r="G44" s="21"/>
      <c r="H44" s="21"/>
      <c r="I44" s="21"/>
      <c r="J44" s="21"/>
      <c r="K44" s="21"/>
    </row>
    <row r="45" spans="4:11" ht="12.75">
      <c r="D45" s="21"/>
      <c r="E45" s="21"/>
      <c r="F45" s="21"/>
      <c r="G45" s="21"/>
      <c r="H45" s="21"/>
      <c r="I45" s="21"/>
      <c r="J45" s="21"/>
      <c r="K45" s="21"/>
    </row>
    <row r="46" spans="4:11" ht="12.75">
      <c r="D46" s="21"/>
      <c r="E46" s="21"/>
      <c r="F46" s="21"/>
      <c r="G46" s="21"/>
      <c r="H46" s="21"/>
      <c r="I46" s="21"/>
      <c r="J46" s="21"/>
      <c r="K46" s="21"/>
    </row>
    <row r="47" spans="4:11" ht="12.75">
      <c r="D47" s="21"/>
      <c r="E47" s="21"/>
      <c r="F47" s="21"/>
      <c r="G47" s="21"/>
      <c r="H47" s="21"/>
      <c r="I47" s="21"/>
      <c r="J47" s="21"/>
      <c r="K47" s="21"/>
    </row>
  </sheetData>
  <mergeCells count="6">
    <mergeCell ref="L1:L41"/>
    <mergeCell ref="A5:A6"/>
    <mergeCell ref="D5:G5"/>
    <mergeCell ref="B5:B6"/>
    <mergeCell ref="H5:K5"/>
    <mergeCell ref="C5:C6"/>
  </mergeCells>
  <printOptions/>
  <pageMargins left="0.61" right="0.25" top="0.63" bottom="0.31" header="0.17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37">
      <selection activeCell="E38" sqref="E38"/>
    </sheetView>
  </sheetViews>
  <sheetFormatPr defaultColWidth="9.140625" defaultRowHeight="12.75"/>
  <cols>
    <col min="1" max="1" width="35.8515625" style="21" customWidth="1"/>
    <col min="2" max="3" width="9.7109375" style="21" customWidth="1"/>
    <col min="4" max="11" width="9.7109375" style="1" customWidth="1"/>
    <col min="12" max="12" width="3.8515625" style="21" customWidth="1"/>
    <col min="13" max="13" width="0.13671875" style="21" customWidth="1"/>
    <col min="14" max="16384" width="9.140625" style="21" customWidth="1"/>
  </cols>
  <sheetData>
    <row r="1" spans="1:12" ht="18.75" customHeight="1">
      <c r="A1" s="34" t="s">
        <v>360</v>
      </c>
      <c r="B1" s="3"/>
      <c r="C1" s="3"/>
      <c r="E1" s="83"/>
      <c r="F1" s="83"/>
      <c r="G1" s="83"/>
      <c r="H1" s="83"/>
      <c r="I1" s="83"/>
      <c r="J1" s="83"/>
      <c r="K1" s="83"/>
      <c r="L1" s="536" t="s">
        <v>254</v>
      </c>
    </row>
    <row r="2" spans="1:12" ht="13.5" customHeight="1">
      <c r="A2" s="4"/>
      <c r="B2" s="3"/>
      <c r="C2" s="3"/>
      <c r="E2" s="189"/>
      <c r="F2" s="189"/>
      <c r="H2" s="61"/>
      <c r="I2" s="61"/>
      <c r="J2" s="61"/>
      <c r="K2" s="61" t="s">
        <v>34</v>
      </c>
      <c r="L2" s="536"/>
    </row>
    <row r="3" spans="1:12" ht="0" customHeight="1" hidden="1">
      <c r="A3" s="12"/>
      <c r="B3" s="3"/>
      <c r="C3" s="3"/>
      <c r="D3" s="191"/>
      <c r="E3" s="189"/>
      <c r="F3" s="189"/>
      <c r="G3" s="192"/>
      <c r="H3" s="189"/>
      <c r="I3" s="189"/>
      <c r="J3" s="189"/>
      <c r="K3" s="189"/>
      <c r="L3" s="536"/>
    </row>
    <row r="4" spans="1:12" ht="11.25" customHeight="1">
      <c r="A4" s="534" t="s">
        <v>38</v>
      </c>
      <c r="B4" s="492" t="s">
        <v>328</v>
      </c>
      <c r="C4" s="492" t="s">
        <v>300</v>
      </c>
      <c r="D4" s="488" t="s">
        <v>328</v>
      </c>
      <c r="E4" s="489"/>
      <c r="F4" s="489"/>
      <c r="G4" s="490"/>
      <c r="H4" s="488" t="s">
        <v>300</v>
      </c>
      <c r="I4" s="489"/>
      <c r="J4" s="489"/>
      <c r="K4" s="490"/>
      <c r="L4" s="536"/>
    </row>
    <row r="5" spans="1:12" ht="12" customHeight="1">
      <c r="A5" s="535"/>
      <c r="B5" s="525"/>
      <c r="C5" s="525"/>
      <c r="D5" s="41" t="s">
        <v>208</v>
      </c>
      <c r="E5" s="41" t="s">
        <v>210</v>
      </c>
      <c r="F5" s="41" t="s">
        <v>213</v>
      </c>
      <c r="G5" s="41" t="s">
        <v>257</v>
      </c>
      <c r="H5" s="41" t="s">
        <v>208</v>
      </c>
      <c r="I5" s="259" t="s">
        <v>210</v>
      </c>
      <c r="J5" s="41" t="s">
        <v>213</v>
      </c>
      <c r="K5" s="41" t="s">
        <v>257</v>
      </c>
      <c r="L5" s="536"/>
    </row>
    <row r="6" spans="1:12" ht="9.75" customHeight="1">
      <c r="A6" s="90" t="s">
        <v>225</v>
      </c>
      <c r="B6" s="91"/>
      <c r="C6" s="91"/>
      <c r="D6" s="101"/>
      <c r="E6" s="101"/>
      <c r="F6" s="101"/>
      <c r="G6" s="190"/>
      <c r="H6" s="227"/>
      <c r="I6" s="227"/>
      <c r="J6" s="190"/>
      <c r="K6" s="190"/>
      <c r="L6" s="536"/>
    </row>
    <row r="7" spans="1:12" ht="12" customHeight="1">
      <c r="A7" s="16" t="s">
        <v>235</v>
      </c>
      <c r="B7" s="313">
        <v>580</v>
      </c>
      <c r="C7" s="313">
        <f>SUM(H7:K7)</f>
        <v>774</v>
      </c>
      <c r="D7" s="313">
        <v>192</v>
      </c>
      <c r="E7" s="313">
        <v>70</v>
      </c>
      <c r="F7" s="313">
        <v>165</v>
      </c>
      <c r="G7" s="313">
        <v>153</v>
      </c>
      <c r="H7" s="313">
        <v>184</v>
      </c>
      <c r="I7" s="313">
        <v>124</v>
      </c>
      <c r="J7" s="313">
        <v>212</v>
      </c>
      <c r="K7" s="313">
        <v>254</v>
      </c>
      <c r="L7" s="536"/>
    </row>
    <row r="8" spans="1:12" ht="12" customHeight="1">
      <c r="A8" s="16" t="s">
        <v>236</v>
      </c>
      <c r="B8" s="313">
        <v>3409</v>
      </c>
      <c r="C8" s="313">
        <f aca="true" t="shared" si="0" ref="C8:C44">SUM(H8:K8)</f>
        <v>3996</v>
      </c>
      <c r="D8" s="313">
        <v>366</v>
      </c>
      <c r="E8" s="313">
        <v>368</v>
      </c>
      <c r="F8" s="313">
        <v>1108</v>
      </c>
      <c r="G8" s="313">
        <v>1567</v>
      </c>
      <c r="H8" s="313">
        <v>1194</v>
      </c>
      <c r="I8" s="313">
        <v>2099</v>
      </c>
      <c r="J8" s="313">
        <v>661</v>
      </c>
      <c r="K8" s="313">
        <v>42</v>
      </c>
      <c r="L8" s="536"/>
    </row>
    <row r="9" spans="1:12" ht="12" customHeight="1">
      <c r="A9" s="16" t="s">
        <v>112</v>
      </c>
      <c r="B9" s="313">
        <v>1586</v>
      </c>
      <c r="C9" s="313">
        <f t="shared" si="0"/>
        <v>1103</v>
      </c>
      <c r="D9" s="313">
        <v>210</v>
      </c>
      <c r="E9" s="313">
        <v>251</v>
      </c>
      <c r="F9" s="313">
        <v>843</v>
      </c>
      <c r="G9" s="313">
        <v>282</v>
      </c>
      <c r="H9" s="313">
        <v>244</v>
      </c>
      <c r="I9" s="313">
        <v>252</v>
      </c>
      <c r="J9" s="313">
        <v>238</v>
      </c>
      <c r="K9" s="313">
        <v>369</v>
      </c>
      <c r="L9" s="536"/>
    </row>
    <row r="10" spans="1:12" ht="12" customHeight="1">
      <c r="A10" s="16" t="s">
        <v>113</v>
      </c>
      <c r="B10" s="313">
        <v>88</v>
      </c>
      <c r="C10" s="313">
        <f t="shared" si="0"/>
        <v>78</v>
      </c>
      <c r="D10" s="313">
        <v>20</v>
      </c>
      <c r="E10" s="313">
        <v>27</v>
      </c>
      <c r="F10" s="313">
        <v>21</v>
      </c>
      <c r="G10" s="313">
        <v>20</v>
      </c>
      <c r="H10" s="313">
        <v>23</v>
      </c>
      <c r="I10" s="313">
        <v>18</v>
      </c>
      <c r="J10" s="313">
        <v>17</v>
      </c>
      <c r="K10" s="313">
        <v>20</v>
      </c>
      <c r="L10" s="536"/>
    </row>
    <row r="11" spans="1:12" ht="12" customHeight="1">
      <c r="A11" s="16" t="s">
        <v>237</v>
      </c>
      <c r="B11" s="313">
        <v>1718</v>
      </c>
      <c r="C11" s="313">
        <f t="shared" si="0"/>
        <v>2340</v>
      </c>
      <c r="D11" s="313">
        <v>408</v>
      </c>
      <c r="E11" s="313">
        <v>326</v>
      </c>
      <c r="F11" s="313">
        <v>381</v>
      </c>
      <c r="G11" s="313">
        <v>603</v>
      </c>
      <c r="H11" s="313">
        <v>509</v>
      </c>
      <c r="I11" s="313">
        <v>522</v>
      </c>
      <c r="J11" s="313">
        <v>807</v>
      </c>
      <c r="K11" s="313">
        <v>502</v>
      </c>
      <c r="L11" s="536"/>
    </row>
    <row r="12" spans="1:12" ht="12" customHeight="1">
      <c r="A12" s="16" t="s">
        <v>238</v>
      </c>
      <c r="B12" s="313">
        <v>1532</v>
      </c>
      <c r="C12" s="313">
        <f t="shared" si="0"/>
        <v>1677</v>
      </c>
      <c r="D12" s="313">
        <v>246</v>
      </c>
      <c r="E12" s="313">
        <v>356</v>
      </c>
      <c r="F12" s="313">
        <v>433</v>
      </c>
      <c r="G12" s="313">
        <v>497</v>
      </c>
      <c r="H12" s="313">
        <v>357</v>
      </c>
      <c r="I12" s="313">
        <v>349</v>
      </c>
      <c r="J12" s="313">
        <v>435</v>
      </c>
      <c r="K12" s="313">
        <v>536</v>
      </c>
      <c r="L12" s="536"/>
    </row>
    <row r="13" spans="1:12" ht="9.75" customHeight="1">
      <c r="A13" s="16" t="s">
        <v>239</v>
      </c>
      <c r="B13" s="313">
        <v>3588</v>
      </c>
      <c r="C13" s="313">
        <f t="shared" si="0"/>
        <v>3310</v>
      </c>
      <c r="D13" s="313">
        <v>807</v>
      </c>
      <c r="E13" s="313">
        <v>1058</v>
      </c>
      <c r="F13" s="313">
        <v>610</v>
      </c>
      <c r="G13" s="313">
        <v>1113</v>
      </c>
      <c r="H13" s="313">
        <v>1469</v>
      </c>
      <c r="I13" s="313">
        <v>1001</v>
      </c>
      <c r="J13" s="313">
        <v>732</v>
      </c>
      <c r="K13" s="313">
        <v>108</v>
      </c>
      <c r="L13" s="536"/>
    </row>
    <row r="14" spans="1:12" ht="12" customHeight="1">
      <c r="A14" s="16" t="s">
        <v>119</v>
      </c>
      <c r="B14" s="315">
        <f>'Table 11'!B30-SUM('Table 11'!B31:B41)-SUM(B7:B13)</f>
        <v>273</v>
      </c>
      <c r="C14" s="315">
        <f t="shared" si="0"/>
        <v>773</v>
      </c>
      <c r="D14" s="332">
        <f>'Table 11'!D30-SUM('Table 11'!D31:D41)-SUM(D7:D13)</f>
        <v>60</v>
      </c>
      <c r="E14" s="332">
        <f>'Table 11'!E30-SUM('Table 11'!E31:E41)-SUM(E7:E13)</f>
        <v>101</v>
      </c>
      <c r="F14" s="332">
        <f>'Table 11'!F30-SUM('Table 11'!F31:F41)-SUM(F7:F13)</f>
        <v>55</v>
      </c>
      <c r="G14" s="313">
        <v>57</v>
      </c>
      <c r="H14" s="313">
        <f>'Table 11'!H30-SUM('Table 11'!H31:H41)-SUM(H7:H13)</f>
        <v>284</v>
      </c>
      <c r="I14" s="313">
        <f>'Table 11'!I30-SUM('Table 11'!I31:I41)-SUM(I7:I13)</f>
        <v>56</v>
      </c>
      <c r="J14" s="313">
        <f>'Table 11'!J30-SUM('Table 11'!J31:J41)-SUM(J7:J13)</f>
        <v>71</v>
      </c>
      <c r="K14" s="313">
        <f>'Table 11'!K30-SUM('Table 11'!K31:K41)-SUM(K7:K13)</f>
        <v>362</v>
      </c>
      <c r="L14" s="536"/>
    </row>
    <row r="15" spans="1:12" ht="11.25" customHeight="1">
      <c r="A15" s="22" t="s">
        <v>221</v>
      </c>
      <c r="B15" s="312">
        <v>11355</v>
      </c>
      <c r="C15" s="312">
        <f t="shared" si="0"/>
        <v>12938</v>
      </c>
      <c r="D15" s="312">
        <v>2413</v>
      </c>
      <c r="E15" s="312">
        <v>2786</v>
      </c>
      <c r="F15" s="312">
        <v>2883</v>
      </c>
      <c r="G15" s="430">
        <v>3273</v>
      </c>
      <c r="H15" s="430">
        <v>2856</v>
      </c>
      <c r="I15" s="430">
        <v>3238</v>
      </c>
      <c r="J15" s="430">
        <v>3297</v>
      </c>
      <c r="K15" s="430">
        <v>3547</v>
      </c>
      <c r="L15" s="536"/>
    </row>
    <row r="16" spans="1:12" ht="12" customHeight="1">
      <c r="A16" s="16" t="s">
        <v>240</v>
      </c>
      <c r="B16" s="314">
        <v>11</v>
      </c>
      <c r="C16" s="314">
        <f t="shared" si="0"/>
        <v>26</v>
      </c>
      <c r="D16" s="331">
        <v>0</v>
      </c>
      <c r="E16" s="328">
        <v>11</v>
      </c>
      <c r="F16" s="331">
        <v>0</v>
      </c>
      <c r="G16" s="331">
        <v>0</v>
      </c>
      <c r="H16" s="331">
        <v>0</v>
      </c>
      <c r="I16" s="313">
        <v>17</v>
      </c>
      <c r="J16" s="313">
        <v>9</v>
      </c>
      <c r="K16" s="331">
        <v>0</v>
      </c>
      <c r="L16" s="536"/>
    </row>
    <row r="17" spans="1:12" ht="12" customHeight="1">
      <c r="A17" s="16" t="s">
        <v>241</v>
      </c>
      <c r="B17" s="314">
        <v>46</v>
      </c>
      <c r="C17" s="314">
        <f t="shared" si="0"/>
        <v>35</v>
      </c>
      <c r="D17" s="313">
        <v>12</v>
      </c>
      <c r="E17" s="313">
        <v>9</v>
      </c>
      <c r="F17" s="313">
        <v>12</v>
      </c>
      <c r="G17" s="313">
        <v>13</v>
      </c>
      <c r="H17" s="313">
        <v>8</v>
      </c>
      <c r="I17" s="313">
        <v>10</v>
      </c>
      <c r="J17" s="313">
        <v>10</v>
      </c>
      <c r="K17" s="313">
        <v>7</v>
      </c>
      <c r="L17" s="536"/>
    </row>
    <row r="18" spans="1:12" ht="12" customHeight="1">
      <c r="A18" s="16" t="s">
        <v>289</v>
      </c>
      <c r="B18" s="314">
        <v>630</v>
      </c>
      <c r="C18" s="314">
        <f t="shared" si="0"/>
        <v>886</v>
      </c>
      <c r="D18" s="313">
        <v>114</v>
      </c>
      <c r="E18" s="313">
        <v>160</v>
      </c>
      <c r="F18" s="313">
        <v>179</v>
      </c>
      <c r="G18" s="313">
        <v>177</v>
      </c>
      <c r="H18" s="313">
        <v>121</v>
      </c>
      <c r="I18" s="313">
        <v>243</v>
      </c>
      <c r="J18" s="313">
        <v>267</v>
      </c>
      <c r="K18" s="313">
        <v>255</v>
      </c>
      <c r="L18" s="536"/>
    </row>
    <row r="19" spans="1:12" ht="12" customHeight="1">
      <c r="A19" s="16" t="s">
        <v>107</v>
      </c>
      <c r="B19" s="313">
        <v>283</v>
      </c>
      <c r="C19" s="313">
        <f t="shared" si="0"/>
        <v>420</v>
      </c>
      <c r="D19" s="313">
        <v>109</v>
      </c>
      <c r="E19" s="313">
        <v>52</v>
      </c>
      <c r="F19" s="313">
        <v>49</v>
      </c>
      <c r="G19" s="313">
        <v>73</v>
      </c>
      <c r="H19" s="313">
        <v>74</v>
      </c>
      <c r="I19" s="313">
        <v>135</v>
      </c>
      <c r="J19" s="313">
        <v>130</v>
      </c>
      <c r="K19" s="313">
        <v>81</v>
      </c>
      <c r="L19" s="536"/>
    </row>
    <row r="20" spans="1:12" ht="12" customHeight="1">
      <c r="A20" s="16" t="s">
        <v>329</v>
      </c>
      <c r="B20" s="313">
        <v>436</v>
      </c>
      <c r="C20" s="313">
        <f t="shared" si="0"/>
        <v>478</v>
      </c>
      <c r="D20" s="313">
        <v>95</v>
      </c>
      <c r="E20" s="313">
        <v>106</v>
      </c>
      <c r="F20" s="313">
        <v>103</v>
      </c>
      <c r="G20" s="313">
        <v>132</v>
      </c>
      <c r="H20" s="313">
        <v>113</v>
      </c>
      <c r="I20" s="313">
        <v>123</v>
      </c>
      <c r="J20" s="313">
        <v>120</v>
      </c>
      <c r="K20" s="313">
        <v>122</v>
      </c>
      <c r="L20" s="536"/>
    </row>
    <row r="21" spans="1:12" ht="12" customHeight="1">
      <c r="A21" s="16" t="s">
        <v>242</v>
      </c>
      <c r="B21" s="314">
        <v>35</v>
      </c>
      <c r="C21" s="314">
        <f t="shared" si="0"/>
        <v>94</v>
      </c>
      <c r="D21" s="328">
        <v>4</v>
      </c>
      <c r="E21" s="328">
        <v>12</v>
      </c>
      <c r="F21" s="313">
        <v>14</v>
      </c>
      <c r="G21" s="313">
        <v>5</v>
      </c>
      <c r="H21" s="313">
        <v>14</v>
      </c>
      <c r="I21" s="331">
        <v>0</v>
      </c>
      <c r="J21" s="313">
        <v>48</v>
      </c>
      <c r="K21" s="313">
        <v>32</v>
      </c>
      <c r="L21" s="536"/>
    </row>
    <row r="22" spans="1:12" ht="12" customHeight="1">
      <c r="A22" s="16" t="s">
        <v>243</v>
      </c>
      <c r="B22" s="314">
        <v>95</v>
      </c>
      <c r="C22" s="314">
        <f t="shared" si="0"/>
        <v>145</v>
      </c>
      <c r="D22" s="313">
        <v>26</v>
      </c>
      <c r="E22" s="313">
        <v>25</v>
      </c>
      <c r="F22" s="313">
        <v>26</v>
      </c>
      <c r="G22" s="313">
        <v>18</v>
      </c>
      <c r="H22" s="313">
        <v>32</v>
      </c>
      <c r="I22" s="313">
        <v>23</v>
      </c>
      <c r="J22" s="313">
        <v>38</v>
      </c>
      <c r="K22" s="313">
        <v>52</v>
      </c>
      <c r="L22" s="536"/>
    </row>
    <row r="23" spans="1:12" ht="12" customHeight="1">
      <c r="A23" s="16" t="s">
        <v>308</v>
      </c>
      <c r="B23" s="313">
        <v>461</v>
      </c>
      <c r="C23" s="313">
        <f t="shared" si="0"/>
        <v>166</v>
      </c>
      <c r="D23" s="328">
        <v>118</v>
      </c>
      <c r="E23" s="328">
        <v>128</v>
      </c>
      <c r="F23" s="328">
        <v>88</v>
      </c>
      <c r="G23" s="313">
        <v>127</v>
      </c>
      <c r="H23" s="313">
        <v>5</v>
      </c>
      <c r="I23" s="313">
        <v>76</v>
      </c>
      <c r="J23" s="313">
        <v>80</v>
      </c>
      <c r="K23" s="313">
        <v>5</v>
      </c>
      <c r="L23" s="536"/>
    </row>
    <row r="24" spans="1:12" ht="12" customHeight="1">
      <c r="A24" s="16" t="s">
        <v>100</v>
      </c>
      <c r="B24" s="313">
        <v>116</v>
      </c>
      <c r="C24" s="313">
        <f t="shared" si="0"/>
        <v>109</v>
      </c>
      <c r="D24" s="313">
        <v>49</v>
      </c>
      <c r="E24" s="313">
        <v>27</v>
      </c>
      <c r="F24" s="313">
        <v>19</v>
      </c>
      <c r="G24" s="313">
        <v>21</v>
      </c>
      <c r="H24" s="313">
        <v>32</v>
      </c>
      <c r="I24" s="313">
        <v>24</v>
      </c>
      <c r="J24" s="313">
        <v>21</v>
      </c>
      <c r="K24" s="313">
        <v>32</v>
      </c>
      <c r="L24" s="536"/>
    </row>
    <row r="25" spans="1:12" ht="12" customHeight="1">
      <c r="A25" s="16" t="s">
        <v>251</v>
      </c>
      <c r="B25" s="313">
        <v>282</v>
      </c>
      <c r="C25" s="313">
        <f t="shared" si="0"/>
        <v>1037</v>
      </c>
      <c r="D25" s="313">
        <v>23</v>
      </c>
      <c r="E25" s="313">
        <v>76</v>
      </c>
      <c r="F25" s="313">
        <v>95</v>
      </c>
      <c r="G25" s="313">
        <v>88</v>
      </c>
      <c r="H25" s="313">
        <v>246</v>
      </c>
      <c r="I25" s="313">
        <v>157</v>
      </c>
      <c r="J25" s="313">
        <v>339</v>
      </c>
      <c r="K25" s="313">
        <v>295</v>
      </c>
      <c r="L25" s="536"/>
    </row>
    <row r="26" spans="1:12" ht="12" customHeight="1">
      <c r="A26" s="16" t="s">
        <v>330</v>
      </c>
      <c r="B26" s="313">
        <v>8066</v>
      </c>
      <c r="C26" s="313">
        <f t="shared" si="0"/>
        <v>8489</v>
      </c>
      <c r="D26" s="313">
        <v>1673</v>
      </c>
      <c r="E26" s="313">
        <v>2026</v>
      </c>
      <c r="F26" s="313">
        <v>1987</v>
      </c>
      <c r="G26" s="313">
        <v>2380</v>
      </c>
      <c r="H26" s="313">
        <v>1963</v>
      </c>
      <c r="I26" s="313">
        <v>2246</v>
      </c>
      <c r="J26" s="313">
        <v>1922</v>
      </c>
      <c r="K26" s="313">
        <v>2358</v>
      </c>
      <c r="L26" s="536"/>
    </row>
    <row r="27" spans="1:12" ht="12" customHeight="1">
      <c r="A27" s="16" t="s">
        <v>114</v>
      </c>
      <c r="B27" s="313">
        <v>195</v>
      </c>
      <c r="C27" s="313">
        <f t="shared" si="0"/>
        <v>250</v>
      </c>
      <c r="D27" s="313">
        <v>35</v>
      </c>
      <c r="E27" s="313">
        <v>36</v>
      </c>
      <c r="F27" s="328">
        <v>55</v>
      </c>
      <c r="G27" s="313">
        <v>69</v>
      </c>
      <c r="H27" s="313">
        <v>47</v>
      </c>
      <c r="I27" s="313">
        <v>44</v>
      </c>
      <c r="J27" s="313">
        <v>102</v>
      </c>
      <c r="K27" s="313">
        <v>57</v>
      </c>
      <c r="L27" s="536"/>
    </row>
    <row r="28" spans="1:12" ht="12" customHeight="1">
      <c r="A28" s="16" t="s">
        <v>309</v>
      </c>
      <c r="B28" s="313">
        <v>77</v>
      </c>
      <c r="C28" s="313">
        <f t="shared" si="0"/>
        <v>39</v>
      </c>
      <c r="D28" s="313">
        <v>67</v>
      </c>
      <c r="E28" s="313">
        <v>1</v>
      </c>
      <c r="F28" s="328">
        <v>1</v>
      </c>
      <c r="G28" s="313">
        <v>8</v>
      </c>
      <c r="H28" s="313">
        <v>13</v>
      </c>
      <c r="I28" s="313">
        <v>5</v>
      </c>
      <c r="J28" s="313">
        <v>10</v>
      </c>
      <c r="K28" s="313">
        <v>11</v>
      </c>
      <c r="L28" s="536"/>
    </row>
    <row r="29" spans="1:12" ht="12" customHeight="1">
      <c r="A29" s="57" t="s">
        <v>117</v>
      </c>
      <c r="B29" s="313">
        <v>254</v>
      </c>
      <c r="C29" s="313">
        <f t="shared" si="0"/>
        <v>369</v>
      </c>
      <c r="D29" s="328">
        <v>45</v>
      </c>
      <c r="E29" s="328">
        <v>44</v>
      </c>
      <c r="F29" s="328">
        <v>60</v>
      </c>
      <c r="G29" s="313">
        <v>105</v>
      </c>
      <c r="H29" s="313">
        <v>79</v>
      </c>
      <c r="I29" s="313">
        <v>66</v>
      </c>
      <c r="J29" s="313">
        <v>100</v>
      </c>
      <c r="K29" s="313">
        <v>124</v>
      </c>
      <c r="L29" s="536"/>
    </row>
    <row r="30" spans="1:12" ht="12" customHeight="1">
      <c r="A30" s="16" t="s">
        <v>118</v>
      </c>
      <c r="B30" s="314">
        <v>84</v>
      </c>
      <c r="C30" s="314">
        <f t="shared" si="0"/>
        <v>89</v>
      </c>
      <c r="D30" s="313">
        <v>12</v>
      </c>
      <c r="E30" s="313">
        <v>16</v>
      </c>
      <c r="F30" s="313">
        <v>39</v>
      </c>
      <c r="G30" s="313">
        <v>17</v>
      </c>
      <c r="H30" s="313">
        <v>38</v>
      </c>
      <c r="I30" s="313">
        <v>14</v>
      </c>
      <c r="J30" s="313">
        <v>19</v>
      </c>
      <c r="K30" s="313">
        <v>18</v>
      </c>
      <c r="L30" s="536"/>
    </row>
    <row r="31" spans="1:12" ht="9.75" customHeight="1">
      <c r="A31" s="16" t="s">
        <v>119</v>
      </c>
      <c r="B31" s="313">
        <f>B15-SUM(B16:B30)</f>
        <v>284</v>
      </c>
      <c r="C31" s="313">
        <f t="shared" si="0"/>
        <v>306</v>
      </c>
      <c r="D31" s="313">
        <f>D15-SUM(D16:D30)</f>
        <v>31</v>
      </c>
      <c r="E31" s="313">
        <f>E15-SUM(E16:E30)</f>
        <v>57</v>
      </c>
      <c r="F31" s="313">
        <f>F15-SUM(F16:F30)</f>
        <v>156</v>
      </c>
      <c r="G31" s="313">
        <v>40</v>
      </c>
      <c r="H31" s="313">
        <f>H15-SUM(H16:H30)</f>
        <v>71</v>
      </c>
      <c r="I31" s="313">
        <f>I15-SUM(I16:I30)</f>
        <v>55</v>
      </c>
      <c r="J31" s="313">
        <f>J15-SUM(J16:J30)</f>
        <v>82</v>
      </c>
      <c r="K31" s="313">
        <f>K15-SUM(K16:K30)</f>
        <v>98</v>
      </c>
      <c r="L31" s="536"/>
    </row>
    <row r="32" spans="1:12" ht="12" customHeight="1">
      <c r="A32" s="22" t="s">
        <v>222</v>
      </c>
      <c r="B32" s="312">
        <v>3743</v>
      </c>
      <c r="C32" s="312">
        <f t="shared" si="0"/>
        <v>4107</v>
      </c>
      <c r="D32" s="312">
        <v>660</v>
      </c>
      <c r="E32" s="312">
        <v>1138</v>
      </c>
      <c r="F32" s="312">
        <v>862</v>
      </c>
      <c r="G32" s="430">
        <v>1083</v>
      </c>
      <c r="H32" s="430">
        <v>716</v>
      </c>
      <c r="I32" s="430">
        <v>1195</v>
      </c>
      <c r="J32" s="430">
        <v>1087</v>
      </c>
      <c r="K32" s="430">
        <v>1109</v>
      </c>
      <c r="L32" s="536"/>
    </row>
    <row r="33" spans="1:12" ht="12" customHeight="1">
      <c r="A33" s="16" t="s">
        <v>244</v>
      </c>
      <c r="B33" s="314">
        <v>1137</v>
      </c>
      <c r="C33" s="314">
        <f t="shared" si="0"/>
        <v>994</v>
      </c>
      <c r="D33" s="313">
        <v>208</v>
      </c>
      <c r="E33" s="313">
        <v>325</v>
      </c>
      <c r="F33" s="313">
        <v>222</v>
      </c>
      <c r="G33" s="313">
        <v>382</v>
      </c>
      <c r="H33" s="313">
        <v>124</v>
      </c>
      <c r="I33" s="313">
        <v>309</v>
      </c>
      <c r="J33" s="313">
        <v>229</v>
      </c>
      <c r="K33" s="313">
        <v>332</v>
      </c>
      <c r="L33" s="536"/>
    </row>
    <row r="34" spans="1:12" ht="12" customHeight="1">
      <c r="A34" s="16" t="s">
        <v>245</v>
      </c>
      <c r="B34" s="314">
        <v>394</v>
      </c>
      <c r="C34" s="314">
        <f t="shared" si="0"/>
        <v>291</v>
      </c>
      <c r="D34" s="313">
        <v>79</v>
      </c>
      <c r="E34" s="313">
        <v>149</v>
      </c>
      <c r="F34" s="313">
        <v>99</v>
      </c>
      <c r="G34" s="313">
        <v>67</v>
      </c>
      <c r="H34" s="313">
        <v>56</v>
      </c>
      <c r="I34" s="313">
        <v>125</v>
      </c>
      <c r="J34" s="313">
        <v>41</v>
      </c>
      <c r="K34" s="313">
        <v>69</v>
      </c>
      <c r="L34" s="536"/>
    </row>
    <row r="35" spans="1:12" ht="12" customHeight="1">
      <c r="A35" s="16" t="s">
        <v>105</v>
      </c>
      <c r="B35" s="313">
        <v>60</v>
      </c>
      <c r="C35" s="313">
        <f t="shared" si="0"/>
        <v>85</v>
      </c>
      <c r="D35" s="313">
        <v>13</v>
      </c>
      <c r="E35" s="313">
        <v>17</v>
      </c>
      <c r="F35" s="313">
        <v>14</v>
      </c>
      <c r="G35" s="313">
        <v>16</v>
      </c>
      <c r="H35" s="313">
        <v>13</v>
      </c>
      <c r="I35" s="313">
        <v>20</v>
      </c>
      <c r="J35" s="313">
        <v>36</v>
      </c>
      <c r="K35" s="313">
        <v>16</v>
      </c>
      <c r="L35" s="536"/>
    </row>
    <row r="36" spans="1:12" ht="12" customHeight="1">
      <c r="A36" s="16" t="s">
        <v>246</v>
      </c>
      <c r="B36" s="314">
        <v>55</v>
      </c>
      <c r="C36" s="314">
        <f t="shared" si="0"/>
        <v>56</v>
      </c>
      <c r="D36" s="313">
        <v>14</v>
      </c>
      <c r="E36" s="313">
        <v>8</v>
      </c>
      <c r="F36" s="313">
        <v>17</v>
      </c>
      <c r="G36" s="313">
        <v>16</v>
      </c>
      <c r="H36" s="313">
        <v>10</v>
      </c>
      <c r="I36" s="313">
        <v>10</v>
      </c>
      <c r="J36" s="313">
        <v>15</v>
      </c>
      <c r="K36" s="313">
        <v>21</v>
      </c>
      <c r="L36" s="536"/>
    </row>
    <row r="37" spans="1:12" ht="12" customHeight="1">
      <c r="A37" s="16" t="s">
        <v>247</v>
      </c>
      <c r="B37" s="314">
        <v>45</v>
      </c>
      <c r="C37" s="314">
        <f t="shared" si="0"/>
        <v>79</v>
      </c>
      <c r="D37" s="313">
        <v>8</v>
      </c>
      <c r="E37" s="313">
        <v>19</v>
      </c>
      <c r="F37" s="313">
        <v>8</v>
      </c>
      <c r="G37" s="313">
        <v>10</v>
      </c>
      <c r="H37" s="313">
        <v>7</v>
      </c>
      <c r="I37" s="313">
        <v>11</v>
      </c>
      <c r="J37" s="313">
        <v>43</v>
      </c>
      <c r="K37" s="313">
        <v>18</v>
      </c>
      <c r="L37" s="536"/>
    </row>
    <row r="38" spans="1:12" ht="12" customHeight="1">
      <c r="A38" s="16" t="s">
        <v>248</v>
      </c>
      <c r="B38" s="314">
        <v>17</v>
      </c>
      <c r="C38" s="314">
        <f t="shared" si="0"/>
        <v>11</v>
      </c>
      <c r="D38" s="333">
        <v>0</v>
      </c>
      <c r="E38" s="314">
        <v>1</v>
      </c>
      <c r="F38" s="333">
        <v>0</v>
      </c>
      <c r="G38" s="313">
        <v>16</v>
      </c>
      <c r="H38" s="313">
        <v>2</v>
      </c>
      <c r="I38" s="313">
        <v>4</v>
      </c>
      <c r="J38" s="331">
        <v>0</v>
      </c>
      <c r="K38" s="313">
        <v>5</v>
      </c>
      <c r="L38" s="536"/>
    </row>
    <row r="39" spans="1:12" ht="12" customHeight="1">
      <c r="A39" s="16" t="s">
        <v>116</v>
      </c>
      <c r="B39" s="314">
        <v>1972</v>
      </c>
      <c r="C39" s="314">
        <f t="shared" si="0"/>
        <v>2337</v>
      </c>
      <c r="D39" s="313">
        <v>320</v>
      </c>
      <c r="E39" s="313">
        <v>606</v>
      </c>
      <c r="F39" s="313">
        <v>492</v>
      </c>
      <c r="G39" s="313">
        <v>554</v>
      </c>
      <c r="H39" s="313">
        <v>486</v>
      </c>
      <c r="I39" s="313">
        <v>628</v>
      </c>
      <c r="J39" s="313">
        <v>613</v>
      </c>
      <c r="K39" s="313">
        <v>610</v>
      </c>
      <c r="L39" s="536"/>
    </row>
    <row r="40" spans="1:12" ht="12" customHeight="1">
      <c r="A40" s="16" t="s">
        <v>119</v>
      </c>
      <c r="B40" s="314">
        <f>B32-SUM(B33:B39)</f>
        <v>63</v>
      </c>
      <c r="C40" s="314">
        <f t="shared" si="0"/>
        <v>254</v>
      </c>
      <c r="D40" s="313">
        <f>D32-SUM(D33:D39)</f>
        <v>18</v>
      </c>
      <c r="E40" s="313">
        <f>E32-SUM(E33:E39)</f>
        <v>13</v>
      </c>
      <c r="F40" s="313">
        <f>F32-SUM(F33:F39)</f>
        <v>10</v>
      </c>
      <c r="G40" s="313">
        <v>22</v>
      </c>
      <c r="H40" s="313">
        <f>H32-SUM(H33:H39)</f>
        <v>18</v>
      </c>
      <c r="I40" s="313">
        <f>I32-SUM(I33:I39)</f>
        <v>88</v>
      </c>
      <c r="J40" s="313">
        <f>J32-SUM(J33:J39)</f>
        <v>110</v>
      </c>
      <c r="K40" s="313">
        <f>K32-SUM(K33:K39)</f>
        <v>38</v>
      </c>
      <c r="L40" s="536"/>
    </row>
    <row r="41" spans="1:13" ht="11.25" customHeight="1">
      <c r="A41" s="22" t="s">
        <v>223</v>
      </c>
      <c r="B41" s="312">
        <v>3656</v>
      </c>
      <c r="C41" s="312">
        <f t="shared" si="0"/>
        <v>4005</v>
      </c>
      <c r="D41" s="312">
        <v>906</v>
      </c>
      <c r="E41" s="312">
        <v>921</v>
      </c>
      <c r="F41" s="312">
        <v>870</v>
      </c>
      <c r="G41" s="430">
        <v>959</v>
      </c>
      <c r="H41" s="430">
        <v>764</v>
      </c>
      <c r="I41" s="430">
        <v>1066</v>
      </c>
      <c r="J41" s="430">
        <v>995</v>
      </c>
      <c r="K41" s="430">
        <v>1180</v>
      </c>
      <c r="L41" s="536"/>
      <c r="M41" s="89"/>
    </row>
    <row r="42" spans="1:13" ht="11.25" customHeight="1">
      <c r="A42" s="16" t="s">
        <v>104</v>
      </c>
      <c r="B42" s="313">
        <v>2699</v>
      </c>
      <c r="C42" s="313">
        <f t="shared" si="0"/>
        <v>3106</v>
      </c>
      <c r="D42" s="313">
        <v>620</v>
      </c>
      <c r="E42" s="313">
        <v>655</v>
      </c>
      <c r="F42" s="313">
        <v>683</v>
      </c>
      <c r="G42" s="313">
        <v>741</v>
      </c>
      <c r="H42" s="313">
        <v>561</v>
      </c>
      <c r="I42" s="313">
        <v>819</v>
      </c>
      <c r="J42" s="313">
        <v>816</v>
      </c>
      <c r="K42" s="313">
        <v>910</v>
      </c>
      <c r="L42" s="536"/>
      <c r="M42" s="89"/>
    </row>
    <row r="43" spans="1:12" ht="12" customHeight="1">
      <c r="A43" s="16" t="s">
        <v>109</v>
      </c>
      <c r="B43" s="313">
        <v>823</v>
      </c>
      <c r="C43" s="313">
        <f t="shared" si="0"/>
        <v>851</v>
      </c>
      <c r="D43" s="313">
        <v>205</v>
      </c>
      <c r="E43" s="313">
        <v>239</v>
      </c>
      <c r="F43" s="313">
        <v>174</v>
      </c>
      <c r="G43" s="313">
        <v>205</v>
      </c>
      <c r="H43" s="313">
        <v>203</v>
      </c>
      <c r="I43" s="313">
        <v>224</v>
      </c>
      <c r="J43" s="313">
        <v>179</v>
      </c>
      <c r="K43" s="313">
        <v>245</v>
      </c>
      <c r="L43" s="536"/>
    </row>
    <row r="44" spans="1:12" ht="12" customHeight="1">
      <c r="A44" s="17" t="s">
        <v>119</v>
      </c>
      <c r="B44" s="317">
        <f>B41-SUM(B42:B43)</f>
        <v>134</v>
      </c>
      <c r="C44" s="317">
        <f t="shared" si="0"/>
        <v>48</v>
      </c>
      <c r="D44" s="317">
        <f>D41-SUM(D42:D43)</f>
        <v>81</v>
      </c>
      <c r="E44" s="317">
        <f>E41-SUM(E42:E43)</f>
        <v>27</v>
      </c>
      <c r="F44" s="317">
        <f>F41-SUM(F42:F43)</f>
        <v>13</v>
      </c>
      <c r="G44" s="330">
        <v>13</v>
      </c>
      <c r="H44" s="431">
        <v>0</v>
      </c>
      <c r="I44" s="330">
        <f>I41-SUM(I42:I43)</f>
        <v>23</v>
      </c>
      <c r="J44" s="431">
        <v>0</v>
      </c>
      <c r="K44" s="330">
        <f>K41-SUM(K42:K43)</f>
        <v>25</v>
      </c>
      <c r="L44" s="536"/>
    </row>
    <row r="45" spans="1:12" ht="15.75" customHeight="1">
      <c r="A45" s="59" t="s">
        <v>382</v>
      </c>
      <c r="B45" s="165"/>
      <c r="C45" s="165"/>
      <c r="D45" s="21"/>
      <c r="E45" s="21"/>
      <c r="F45" s="21"/>
      <c r="L45" s="536"/>
    </row>
    <row r="46" spans="1:12" ht="12" customHeight="1">
      <c r="A46" s="425" t="s">
        <v>381</v>
      </c>
      <c r="D46" s="21"/>
      <c r="E46" s="21"/>
      <c r="F46" s="21"/>
      <c r="L46" s="362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  <row r="50" spans="4:6" ht="12.75">
      <c r="D50" s="21"/>
      <c r="E50" s="21"/>
      <c r="F50" s="21"/>
    </row>
  </sheetData>
  <mergeCells count="6">
    <mergeCell ref="L1:L45"/>
    <mergeCell ref="A4:A5"/>
    <mergeCell ref="D4:G4"/>
    <mergeCell ref="B4:B5"/>
    <mergeCell ref="H4:K4"/>
    <mergeCell ref="C4:C5"/>
  </mergeCells>
  <printOptions/>
  <pageMargins left="0.61" right="0.25" top="0.32" bottom="0.19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F12">
      <selection activeCell="N1" sqref="N1:N34"/>
    </sheetView>
  </sheetViews>
  <sheetFormatPr defaultColWidth="9.140625" defaultRowHeight="12.75"/>
  <cols>
    <col min="1" max="1" width="17.00390625" style="0" customWidth="1"/>
    <col min="14" max="14" width="3.7109375" style="0" customWidth="1"/>
  </cols>
  <sheetData>
    <row r="1" spans="1:14" ht="18.75">
      <c r="A1" s="538" t="s">
        <v>323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7" t="s">
        <v>361</v>
      </c>
    </row>
    <row r="2" spans="1:14" ht="12.75">
      <c r="A2" s="134"/>
      <c r="B2" s="106"/>
      <c r="C2" s="106"/>
      <c r="D2" s="106"/>
      <c r="E2" s="106"/>
      <c r="F2" s="193"/>
      <c r="G2" s="193"/>
      <c r="H2" s="193"/>
      <c r="I2" s="193"/>
      <c r="J2" s="193"/>
      <c r="K2" s="193"/>
      <c r="L2" s="105"/>
      <c r="M2" s="82" t="s">
        <v>250</v>
      </c>
      <c r="N2" s="537"/>
    </row>
    <row r="3" spans="1:14" ht="3.75" customHeight="1">
      <c r="A3" s="134"/>
      <c r="B3" s="106"/>
      <c r="C3" s="106"/>
      <c r="D3" s="106"/>
      <c r="E3" s="106"/>
      <c r="F3" s="108"/>
      <c r="G3" s="108"/>
      <c r="H3" s="108"/>
      <c r="I3" s="108"/>
      <c r="J3" s="108"/>
      <c r="K3" s="108"/>
      <c r="L3" s="108"/>
      <c r="M3" s="108"/>
      <c r="N3" s="537"/>
    </row>
    <row r="4" spans="1:14" ht="14.25">
      <c r="A4" s="539" t="s">
        <v>137</v>
      </c>
      <c r="B4" s="542" t="s">
        <v>331</v>
      </c>
      <c r="C4" s="543"/>
      <c r="D4" s="542" t="s">
        <v>336</v>
      </c>
      <c r="E4" s="543"/>
      <c r="F4" s="546" t="s">
        <v>332</v>
      </c>
      <c r="G4" s="547"/>
      <c r="H4" s="547"/>
      <c r="I4" s="547"/>
      <c r="J4" s="547"/>
      <c r="K4" s="547"/>
      <c r="L4" s="547"/>
      <c r="M4" s="548"/>
      <c r="N4" s="537"/>
    </row>
    <row r="5" spans="1:14" ht="12.75">
      <c r="A5" s="540"/>
      <c r="B5" s="544"/>
      <c r="C5" s="545"/>
      <c r="D5" s="544"/>
      <c r="E5" s="545"/>
      <c r="F5" s="549" t="s">
        <v>0</v>
      </c>
      <c r="G5" s="550"/>
      <c r="H5" s="549" t="s">
        <v>1</v>
      </c>
      <c r="I5" s="550"/>
      <c r="J5" s="549" t="s">
        <v>2</v>
      </c>
      <c r="K5" s="550"/>
      <c r="L5" s="549" t="s">
        <v>3</v>
      </c>
      <c r="M5" s="550"/>
      <c r="N5" s="537"/>
    </row>
    <row r="6" spans="1:14" ht="25.5">
      <c r="A6" s="541"/>
      <c r="B6" s="80" t="s">
        <v>261</v>
      </c>
      <c r="C6" s="80" t="s">
        <v>333</v>
      </c>
      <c r="D6" s="80" t="s">
        <v>261</v>
      </c>
      <c r="E6" s="80" t="s">
        <v>333</v>
      </c>
      <c r="F6" s="80" t="s">
        <v>138</v>
      </c>
      <c r="G6" s="80" t="s">
        <v>333</v>
      </c>
      <c r="H6" s="80" t="s">
        <v>138</v>
      </c>
      <c r="I6" s="80" t="s">
        <v>333</v>
      </c>
      <c r="J6" s="80" t="s">
        <v>138</v>
      </c>
      <c r="K6" s="80" t="s">
        <v>333</v>
      </c>
      <c r="L6" s="80" t="s">
        <v>138</v>
      </c>
      <c r="M6" s="80" t="s">
        <v>333</v>
      </c>
      <c r="N6" s="537"/>
    </row>
    <row r="7" spans="1:14" s="1" customFormat="1" ht="15.75" customHeight="1">
      <c r="A7" s="275" t="s">
        <v>139</v>
      </c>
      <c r="B7" s="445">
        <v>10637375</v>
      </c>
      <c r="C7" s="445">
        <v>5480893</v>
      </c>
      <c r="D7" s="445">
        <f>F7+H7+J7+L7</f>
        <v>11816254</v>
      </c>
      <c r="E7" s="445">
        <f>G7+I7+K7+M7</f>
        <v>6618833</v>
      </c>
      <c r="F7" s="446">
        <v>2666694</v>
      </c>
      <c r="G7" s="447">
        <v>1378399</v>
      </c>
      <c r="H7" s="446">
        <v>2961188</v>
      </c>
      <c r="I7" s="446">
        <f>1492087+230000</f>
        <v>1722087</v>
      </c>
      <c r="J7" s="446">
        <v>2966977</v>
      </c>
      <c r="K7" s="446">
        <v>1536259</v>
      </c>
      <c r="L7" s="446">
        <v>3221395</v>
      </c>
      <c r="M7" s="446">
        <f>1732088+250000</f>
        <v>1982088</v>
      </c>
      <c r="N7" s="537"/>
    </row>
    <row r="8" spans="1:14" ht="15" customHeight="1">
      <c r="A8" s="276" t="s">
        <v>273</v>
      </c>
      <c r="B8" s="432">
        <v>0</v>
      </c>
      <c r="C8" s="432">
        <v>0</v>
      </c>
      <c r="D8" s="436">
        <f aca="true" t="shared" si="0" ref="D8:E32">F8+H8+J8+L8</f>
        <v>472</v>
      </c>
      <c r="E8" s="432">
        <f aca="true" t="shared" si="1" ref="E8:E32">G8+I8+K8+M8</f>
        <v>0</v>
      </c>
      <c r="F8" s="433">
        <v>238</v>
      </c>
      <c r="G8" s="432">
        <v>0</v>
      </c>
      <c r="H8" s="432">
        <v>0</v>
      </c>
      <c r="I8" s="432">
        <v>0</v>
      </c>
      <c r="J8" s="434">
        <v>209</v>
      </c>
      <c r="K8" s="432">
        <v>0</v>
      </c>
      <c r="L8" s="433">
        <v>25</v>
      </c>
      <c r="M8" s="432">
        <v>0</v>
      </c>
      <c r="N8" s="537"/>
    </row>
    <row r="9" spans="1:14" ht="15" customHeight="1">
      <c r="A9" s="276" t="s">
        <v>274</v>
      </c>
      <c r="B9" s="435">
        <v>619</v>
      </c>
      <c r="C9" s="436">
        <v>273</v>
      </c>
      <c r="D9" s="436">
        <f t="shared" si="0"/>
        <v>5616</v>
      </c>
      <c r="E9" s="436">
        <f t="shared" si="1"/>
        <v>543</v>
      </c>
      <c r="F9" s="433">
        <v>552</v>
      </c>
      <c r="G9" s="433">
        <v>485</v>
      </c>
      <c r="H9" s="433">
        <v>434</v>
      </c>
      <c r="I9" s="433">
        <v>58</v>
      </c>
      <c r="J9" s="433">
        <v>1471</v>
      </c>
      <c r="K9" s="432">
        <v>0</v>
      </c>
      <c r="L9" s="433">
        <v>3159</v>
      </c>
      <c r="M9" s="432">
        <v>0</v>
      </c>
      <c r="N9" s="537"/>
    </row>
    <row r="10" spans="1:14" ht="15" customHeight="1">
      <c r="A10" s="276" t="s">
        <v>275</v>
      </c>
      <c r="B10" s="437">
        <v>905</v>
      </c>
      <c r="C10" s="436">
        <v>16395</v>
      </c>
      <c r="D10" s="432">
        <f t="shared" si="0"/>
        <v>0</v>
      </c>
      <c r="E10" s="432">
        <f t="shared" si="0"/>
        <v>0</v>
      </c>
      <c r="F10" s="432">
        <v>0</v>
      </c>
      <c r="G10" s="432">
        <v>0</v>
      </c>
      <c r="H10" s="438">
        <v>0</v>
      </c>
      <c r="I10" s="432">
        <v>0</v>
      </c>
      <c r="J10" s="432">
        <v>0</v>
      </c>
      <c r="K10" s="432">
        <v>0</v>
      </c>
      <c r="L10" s="432">
        <v>0</v>
      </c>
      <c r="M10" s="432">
        <v>0</v>
      </c>
      <c r="N10" s="537"/>
    </row>
    <row r="11" spans="1:14" ht="15" customHeight="1">
      <c r="A11" s="276" t="s">
        <v>276</v>
      </c>
      <c r="B11" s="439" t="s">
        <v>320</v>
      </c>
      <c r="C11" s="432">
        <v>0</v>
      </c>
      <c r="D11" s="435">
        <f t="shared" si="0"/>
        <v>4132</v>
      </c>
      <c r="E11" s="432">
        <f t="shared" si="1"/>
        <v>0</v>
      </c>
      <c r="F11" s="432">
        <v>0</v>
      </c>
      <c r="G11" s="432">
        <v>0</v>
      </c>
      <c r="H11" s="438">
        <v>0</v>
      </c>
      <c r="I11" s="432">
        <v>0</v>
      </c>
      <c r="J11" s="432">
        <v>0</v>
      </c>
      <c r="K11" s="432">
        <v>0</v>
      </c>
      <c r="L11" s="433">
        <v>4132</v>
      </c>
      <c r="M11" s="432">
        <v>0</v>
      </c>
      <c r="N11" s="537"/>
    </row>
    <row r="12" spans="1:14" ht="15" customHeight="1">
      <c r="A12" s="276" t="s">
        <v>156</v>
      </c>
      <c r="B12" s="435">
        <v>50442</v>
      </c>
      <c r="C12" s="436">
        <v>10196</v>
      </c>
      <c r="D12" s="435">
        <f t="shared" si="0"/>
        <v>10859</v>
      </c>
      <c r="E12" s="435">
        <f t="shared" si="1"/>
        <v>14099</v>
      </c>
      <c r="F12" s="432">
        <v>0</v>
      </c>
      <c r="G12" s="434">
        <v>2387</v>
      </c>
      <c r="H12" s="433">
        <v>10859</v>
      </c>
      <c r="I12" s="433">
        <v>5541</v>
      </c>
      <c r="J12" s="432">
        <v>0</v>
      </c>
      <c r="K12" s="433">
        <v>3574</v>
      </c>
      <c r="L12" s="438">
        <v>0</v>
      </c>
      <c r="M12" s="433">
        <v>2597</v>
      </c>
      <c r="N12" s="537"/>
    </row>
    <row r="13" spans="1:14" ht="15" customHeight="1">
      <c r="A13" s="276" t="s">
        <v>153</v>
      </c>
      <c r="B13" s="437">
        <v>11270</v>
      </c>
      <c r="C13" s="440">
        <v>10845</v>
      </c>
      <c r="D13" s="440">
        <f t="shared" si="0"/>
        <v>2887</v>
      </c>
      <c r="E13" s="440">
        <f t="shared" si="1"/>
        <v>5366</v>
      </c>
      <c r="F13" s="433">
        <v>100</v>
      </c>
      <c r="G13" s="434">
        <v>1156</v>
      </c>
      <c r="H13" s="433">
        <v>1084</v>
      </c>
      <c r="I13" s="433">
        <v>1961</v>
      </c>
      <c r="J13" s="433">
        <v>668</v>
      </c>
      <c r="K13" s="433">
        <v>1551</v>
      </c>
      <c r="L13" s="433">
        <v>1035</v>
      </c>
      <c r="M13" s="433">
        <v>698</v>
      </c>
      <c r="N13" s="537"/>
    </row>
    <row r="14" spans="1:14" ht="15" customHeight="1">
      <c r="A14" s="276" t="s">
        <v>157</v>
      </c>
      <c r="B14" s="437">
        <v>11321</v>
      </c>
      <c r="C14" s="440">
        <v>250</v>
      </c>
      <c r="D14" s="441">
        <f t="shared" si="0"/>
        <v>26514</v>
      </c>
      <c r="E14" s="441">
        <f t="shared" si="1"/>
        <v>17780</v>
      </c>
      <c r="F14" s="432">
        <v>0</v>
      </c>
      <c r="G14" s="434">
        <v>955</v>
      </c>
      <c r="H14" s="433">
        <v>17414</v>
      </c>
      <c r="I14" s="433">
        <v>506</v>
      </c>
      <c r="J14" s="433">
        <v>9100</v>
      </c>
      <c r="K14" s="433">
        <v>1451</v>
      </c>
      <c r="L14" s="438">
        <v>0</v>
      </c>
      <c r="M14" s="433">
        <v>14868</v>
      </c>
      <c r="N14" s="537"/>
    </row>
    <row r="15" spans="1:14" ht="15" customHeight="1">
      <c r="A15" s="276" t="s">
        <v>143</v>
      </c>
      <c r="B15" s="439" t="s">
        <v>320</v>
      </c>
      <c r="C15" s="436">
        <v>11325</v>
      </c>
      <c r="D15" s="432">
        <f t="shared" si="0"/>
        <v>0</v>
      </c>
      <c r="E15" s="435">
        <f t="shared" si="1"/>
        <v>5809</v>
      </c>
      <c r="F15" s="432">
        <v>0</v>
      </c>
      <c r="G15" s="432">
        <v>0</v>
      </c>
      <c r="H15" s="438">
        <v>0</v>
      </c>
      <c r="I15" s="433">
        <v>789</v>
      </c>
      <c r="J15" s="432">
        <v>0</v>
      </c>
      <c r="K15" s="433">
        <v>1710</v>
      </c>
      <c r="L15" s="438">
        <v>0</v>
      </c>
      <c r="M15" s="433">
        <v>3310</v>
      </c>
      <c r="N15" s="537"/>
    </row>
    <row r="16" spans="1:14" ht="15" customHeight="1">
      <c r="A16" s="276" t="s">
        <v>158</v>
      </c>
      <c r="B16" s="437">
        <v>45704</v>
      </c>
      <c r="C16" s="440">
        <v>1857</v>
      </c>
      <c r="D16" s="440">
        <f t="shared" si="0"/>
        <v>35517</v>
      </c>
      <c r="E16" s="440">
        <f t="shared" si="1"/>
        <v>45150</v>
      </c>
      <c r="F16" s="433">
        <v>8435</v>
      </c>
      <c r="G16" s="434">
        <v>590</v>
      </c>
      <c r="H16" s="433">
        <v>9847</v>
      </c>
      <c r="I16" s="433">
        <v>23968</v>
      </c>
      <c r="J16" s="433">
        <v>10498</v>
      </c>
      <c r="K16" s="433">
        <v>18151</v>
      </c>
      <c r="L16" s="433">
        <v>6737</v>
      </c>
      <c r="M16" s="433">
        <v>2441</v>
      </c>
      <c r="N16" s="537"/>
    </row>
    <row r="17" spans="1:14" ht="15" customHeight="1">
      <c r="A17" s="276" t="s">
        <v>159</v>
      </c>
      <c r="B17" s="437">
        <v>34826</v>
      </c>
      <c r="C17" s="440">
        <v>67</v>
      </c>
      <c r="D17" s="440">
        <f t="shared" si="0"/>
        <v>100250</v>
      </c>
      <c r="E17" s="432">
        <f t="shared" si="0"/>
        <v>0</v>
      </c>
      <c r="F17" s="433">
        <v>23307</v>
      </c>
      <c r="G17" s="432">
        <v>0</v>
      </c>
      <c r="H17" s="438">
        <v>0</v>
      </c>
      <c r="I17" s="438">
        <v>0</v>
      </c>
      <c r="J17" s="433">
        <v>42609</v>
      </c>
      <c r="K17" s="438">
        <v>0</v>
      </c>
      <c r="L17" s="433">
        <v>34334</v>
      </c>
      <c r="M17" s="438">
        <v>0</v>
      </c>
      <c r="N17" s="537"/>
    </row>
    <row r="18" spans="1:14" ht="15" customHeight="1">
      <c r="A18" s="276" t="s">
        <v>144</v>
      </c>
      <c r="B18" s="437">
        <v>303</v>
      </c>
      <c r="C18" s="440">
        <v>110468</v>
      </c>
      <c r="D18" s="440">
        <f t="shared" si="0"/>
        <v>475</v>
      </c>
      <c r="E18" s="440">
        <f t="shared" si="1"/>
        <v>135400</v>
      </c>
      <c r="F18" s="433">
        <v>20</v>
      </c>
      <c r="G18" s="434">
        <v>25624</v>
      </c>
      <c r="H18" s="433">
        <v>18</v>
      </c>
      <c r="I18" s="433">
        <v>27033</v>
      </c>
      <c r="J18" s="433">
        <v>119</v>
      </c>
      <c r="K18" s="433">
        <v>39582</v>
      </c>
      <c r="L18" s="433">
        <v>318</v>
      </c>
      <c r="M18" s="433">
        <v>43161</v>
      </c>
      <c r="N18" s="537"/>
    </row>
    <row r="19" spans="1:14" ht="15" customHeight="1">
      <c r="A19" s="276" t="s">
        <v>160</v>
      </c>
      <c r="B19" s="437">
        <v>29687</v>
      </c>
      <c r="C19" s="436">
        <v>11503</v>
      </c>
      <c r="D19" s="436">
        <f t="shared" si="0"/>
        <v>43283</v>
      </c>
      <c r="E19" s="436">
        <f t="shared" si="1"/>
        <v>14484</v>
      </c>
      <c r="F19" s="433">
        <v>10347</v>
      </c>
      <c r="G19" s="434">
        <v>2488</v>
      </c>
      <c r="H19" s="433">
        <v>11182</v>
      </c>
      <c r="I19" s="433">
        <v>1571</v>
      </c>
      <c r="J19" s="433">
        <v>8682</v>
      </c>
      <c r="K19" s="433">
        <v>9870</v>
      </c>
      <c r="L19" s="433">
        <v>13072</v>
      </c>
      <c r="M19" s="433">
        <v>555</v>
      </c>
      <c r="N19" s="537"/>
    </row>
    <row r="20" spans="1:14" ht="15" customHeight="1">
      <c r="A20" s="276" t="s">
        <v>277</v>
      </c>
      <c r="B20" s="437">
        <v>57165</v>
      </c>
      <c r="C20" s="436">
        <v>52</v>
      </c>
      <c r="D20" s="435">
        <f t="shared" si="0"/>
        <v>21658</v>
      </c>
      <c r="E20" s="435">
        <f t="shared" si="1"/>
        <v>206</v>
      </c>
      <c r="F20" s="432">
        <v>0</v>
      </c>
      <c r="G20" s="432">
        <v>0</v>
      </c>
      <c r="H20" s="432">
        <v>0</v>
      </c>
      <c r="I20" s="438">
        <v>0</v>
      </c>
      <c r="J20" s="438">
        <v>0</v>
      </c>
      <c r="K20" s="433">
        <v>206</v>
      </c>
      <c r="L20" s="433">
        <v>21658</v>
      </c>
      <c r="M20" s="438">
        <v>0</v>
      </c>
      <c r="N20" s="537"/>
    </row>
    <row r="21" spans="1:14" ht="15" customHeight="1">
      <c r="A21" s="276" t="s">
        <v>161</v>
      </c>
      <c r="B21" s="437">
        <v>8533</v>
      </c>
      <c r="C21" s="440">
        <v>6705</v>
      </c>
      <c r="D21" s="440">
        <f t="shared" si="0"/>
        <v>18402</v>
      </c>
      <c r="E21" s="440">
        <f t="shared" si="1"/>
        <v>10144</v>
      </c>
      <c r="F21" s="433">
        <v>2369</v>
      </c>
      <c r="G21" s="434">
        <v>400</v>
      </c>
      <c r="H21" s="433">
        <v>12390</v>
      </c>
      <c r="I21" s="433">
        <v>1458</v>
      </c>
      <c r="J21" s="433">
        <v>1635</v>
      </c>
      <c r="K21" s="433">
        <v>3706</v>
      </c>
      <c r="L21" s="433">
        <v>2008</v>
      </c>
      <c r="M21" s="433">
        <v>4580</v>
      </c>
      <c r="N21" s="537"/>
    </row>
    <row r="22" spans="1:14" ht="15" customHeight="1">
      <c r="A22" s="276" t="s">
        <v>278</v>
      </c>
      <c r="B22" s="437">
        <v>3254</v>
      </c>
      <c r="C22" s="432">
        <v>0</v>
      </c>
      <c r="D22" s="440">
        <f t="shared" si="0"/>
        <v>4999</v>
      </c>
      <c r="E22" s="432">
        <f t="shared" si="1"/>
        <v>0</v>
      </c>
      <c r="F22" s="433">
        <v>1369</v>
      </c>
      <c r="G22" s="432">
        <v>0</v>
      </c>
      <c r="H22" s="433">
        <v>832</v>
      </c>
      <c r="I22" s="438">
        <v>0</v>
      </c>
      <c r="J22" s="433">
        <v>656</v>
      </c>
      <c r="K22" s="438">
        <v>0</v>
      </c>
      <c r="L22" s="433">
        <v>2142</v>
      </c>
      <c r="M22" s="438">
        <v>0</v>
      </c>
      <c r="N22" s="537"/>
    </row>
    <row r="23" spans="1:14" ht="15" customHeight="1">
      <c r="A23" s="276" t="s">
        <v>145</v>
      </c>
      <c r="B23" s="437">
        <v>1912</v>
      </c>
      <c r="C23" s="436">
        <v>23483</v>
      </c>
      <c r="D23" s="436">
        <f t="shared" si="0"/>
        <v>2423</v>
      </c>
      <c r="E23" s="436">
        <f t="shared" si="1"/>
        <v>16816</v>
      </c>
      <c r="F23" s="433">
        <v>895</v>
      </c>
      <c r="G23" s="434">
        <v>14828</v>
      </c>
      <c r="H23" s="433">
        <v>4</v>
      </c>
      <c r="I23" s="433">
        <v>1509</v>
      </c>
      <c r="J23" s="433">
        <v>321</v>
      </c>
      <c r="K23" s="433">
        <v>284</v>
      </c>
      <c r="L23" s="433">
        <v>1203</v>
      </c>
      <c r="M23" s="433">
        <v>195</v>
      </c>
      <c r="N23" s="537"/>
    </row>
    <row r="24" spans="1:14" ht="15" customHeight="1">
      <c r="A24" s="276" t="s">
        <v>279</v>
      </c>
      <c r="B24" s="437">
        <v>3653</v>
      </c>
      <c r="C24" s="432">
        <v>0</v>
      </c>
      <c r="D24" s="436">
        <f t="shared" si="0"/>
        <v>677</v>
      </c>
      <c r="E24" s="436">
        <f t="shared" si="1"/>
        <v>480980</v>
      </c>
      <c r="F24" s="433">
        <v>7</v>
      </c>
      <c r="G24" s="432">
        <v>0</v>
      </c>
      <c r="H24" s="432">
        <v>0</v>
      </c>
      <c r="I24" s="433">
        <f>77+230000</f>
        <v>230077</v>
      </c>
      <c r="J24" s="438">
        <v>0</v>
      </c>
      <c r="K24" s="438">
        <v>0</v>
      </c>
      <c r="L24" s="433">
        <v>670</v>
      </c>
      <c r="M24" s="433">
        <f>903+250000</f>
        <v>250903</v>
      </c>
      <c r="N24" s="537"/>
    </row>
    <row r="25" spans="1:14" ht="15" customHeight="1">
      <c r="A25" s="276" t="s">
        <v>163</v>
      </c>
      <c r="B25" s="439" t="s">
        <v>320</v>
      </c>
      <c r="C25" s="440">
        <v>5613</v>
      </c>
      <c r="D25" s="441">
        <f t="shared" si="0"/>
        <v>8</v>
      </c>
      <c r="E25" s="441">
        <f t="shared" si="1"/>
        <v>968</v>
      </c>
      <c r="F25" s="432">
        <v>0</v>
      </c>
      <c r="G25" s="434">
        <v>104</v>
      </c>
      <c r="H25" s="432">
        <v>0</v>
      </c>
      <c r="I25" s="433">
        <v>46</v>
      </c>
      <c r="J25" s="433">
        <v>3</v>
      </c>
      <c r="K25" s="433">
        <v>204</v>
      </c>
      <c r="L25" s="433">
        <v>5</v>
      </c>
      <c r="M25" s="433">
        <v>614</v>
      </c>
      <c r="N25" s="537"/>
    </row>
    <row r="26" spans="1:14" ht="15" customHeight="1">
      <c r="A26" s="276" t="s">
        <v>164</v>
      </c>
      <c r="B26" s="437">
        <v>145</v>
      </c>
      <c r="C26" s="440">
        <v>4105</v>
      </c>
      <c r="D26" s="432">
        <f t="shared" si="0"/>
        <v>0</v>
      </c>
      <c r="E26" s="441">
        <f t="shared" si="1"/>
        <v>3710</v>
      </c>
      <c r="F26" s="432">
        <v>0</v>
      </c>
      <c r="G26" s="434">
        <v>2609</v>
      </c>
      <c r="H26" s="432">
        <v>0</v>
      </c>
      <c r="I26" s="433">
        <v>1101</v>
      </c>
      <c r="J26" s="438">
        <v>0</v>
      </c>
      <c r="K26" s="438">
        <v>0</v>
      </c>
      <c r="L26" s="438">
        <v>0</v>
      </c>
      <c r="M26" s="438">
        <v>0</v>
      </c>
      <c r="N26" s="537"/>
    </row>
    <row r="27" spans="1:14" ht="15" customHeight="1">
      <c r="A27" s="276" t="s">
        <v>165</v>
      </c>
      <c r="B27" s="437">
        <v>44002</v>
      </c>
      <c r="C27" s="436">
        <v>20643</v>
      </c>
      <c r="D27" s="432">
        <f t="shared" si="0"/>
        <v>0</v>
      </c>
      <c r="E27" s="435">
        <f t="shared" si="1"/>
        <v>60221</v>
      </c>
      <c r="F27" s="432">
        <v>0</v>
      </c>
      <c r="G27" s="434">
        <v>14080</v>
      </c>
      <c r="H27" s="432">
        <v>0</v>
      </c>
      <c r="I27" s="433">
        <v>17546</v>
      </c>
      <c r="J27" s="438">
        <v>0</v>
      </c>
      <c r="K27" s="433">
        <v>17013</v>
      </c>
      <c r="L27" s="438">
        <v>0</v>
      </c>
      <c r="M27" s="433">
        <v>11582</v>
      </c>
      <c r="N27" s="537"/>
    </row>
    <row r="28" spans="1:14" ht="15" customHeight="1">
      <c r="A28" s="276" t="s">
        <v>166</v>
      </c>
      <c r="B28" s="437">
        <v>3790</v>
      </c>
      <c r="C28" s="436">
        <v>14270</v>
      </c>
      <c r="D28" s="436">
        <f t="shared" si="0"/>
        <v>4305</v>
      </c>
      <c r="E28" s="436">
        <f t="shared" si="1"/>
        <v>11361</v>
      </c>
      <c r="F28" s="433">
        <v>1140</v>
      </c>
      <c r="G28" s="434">
        <v>1584</v>
      </c>
      <c r="H28" s="433">
        <v>2069</v>
      </c>
      <c r="I28" s="433">
        <v>1103</v>
      </c>
      <c r="J28" s="433">
        <v>867</v>
      </c>
      <c r="K28" s="433">
        <v>96</v>
      </c>
      <c r="L28" s="433">
        <v>229</v>
      </c>
      <c r="M28" s="433">
        <v>8578</v>
      </c>
      <c r="N28" s="537"/>
    </row>
    <row r="29" spans="1:14" ht="15" customHeight="1">
      <c r="A29" s="276" t="s">
        <v>24</v>
      </c>
      <c r="B29" s="437">
        <v>283154</v>
      </c>
      <c r="C29" s="440">
        <v>207080</v>
      </c>
      <c r="D29" s="440">
        <f t="shared" si="0"/>
        <v>420305</v>
      </c>
      <c r="E29" s="440">
        <f t="shared" si="1"/>
        <v>138210</v>
      </c>
      <c r="F29" s="433">
        <v>73740</v>
      </c>
      <c r="G29" s="434">
        <v>45580</v>
      </c>
      <c r="H29" s="433">
        <v>135223</v>
      </c>
      <c r="I29" s="433">
        <v>17268</v>
      </c>
      <c r="J29" s="433">
        <v>130238</v>
      </c>
      <c r="K29" s="433">
        <v>32275</v>
      </c>
      <c r="L29" s="433">
        <v>81104</v>
      </c>
      <c r="M29" s="433">
        <v>43087</v>
      </c>
      <c r="N29" s="537"/>
    </row>
    <row r="30" spans="1:14" ht="15" customHeight="1">
      <c r="A30" s="276" t="s">
        <v>146</v>
      </c>
      <c r="B30" s="437">
        <v>23025</v>
      </c>
      <c r="C30" s="436">
        <v>17269</v>
      </c>
      <c r="D30" s="436">
        <f t="shared" si="0"/>
        <v>66199</v>
      </c>
      <c r="E30" s="436">
        <f t="shared" si="1"/>
        <v>31941</v>
      </c>
      <c r="F30" s="433">
        <v>21431</v>
      </c>
      <c r="G30" s="434">
        <v>5599</v>
      </c>
      <c r="H30" s="433">
        <v>6762</v>
      </c>
      <c r="I30" s="433">
        <v>6332</v>
      </c>
      <c r="J30" s="433">
        <v>15854</v>
      </c>
      <c r="K30" s="433">
        <v>9403</v>
      </c>
      <c r="L30" s="433">
        <v>22152</v>
      </c>
      <c r="M30" s="433">
        <v>10607</v>
      </c>
      <c r="N30" s="537"/>
    </row>
    <row r="31" spans="1:14" ht="15" customHeight="1">
      <c r="A31" s="276" t="s">
        <v>167</v>
      </c>
      <c r="B31" s="439" t="s">
        <v>320</v>
      </c>
      <c r="C31" s="432">
        <v>0</v>
      </c>
      <c r="D31" s="436">
        <f t="shared" si="0"/>
        <v>3</v>
      </c>
      <c r="E31" s="432">
        <f t="shared" si="1"/>
        <v>0</v>
      </c>
      <c r="F31" s="433">
        <v>3</v>
      </c>
      <c r="G31" s="432">
        <v>0</v>
      </c>
      <c r="H31" s="438">
        <v>0</v>
      </c>
      <c r="I31" s="438">
        <v>0</v>
      </c>
      <c r="J31" s="438">
        <v>0</v>
      </c>
      <c r="K31" s="438">
        <v>0</v>
      </c>
      <c r="L31" s="438">
        <v>0</v>
      </c>
      <c r="M31" s="438">
        <v>0</v>
      </c>
      <c r="N31" s="537"/>
    </row>
    <row r="32" spans="1:14" ht="15" customHeight="1">
      <c r="A32" s="280" t="s">
        <v>305</v>
      </c>
      <c r="B32" s="442">
        <v>436058</v>
      </c>
      <c r="C32" s="443">
        <v>3372880</v>
      </c>
      <c r="D32" s="443">
        <f t="shared" si="0"/>
        <v>478253</v>
      </c>
      <c r="E32" s="443">
        <f t="shared" si="1"/>
        <v>3293486</v>
      </c>
      <c r="F32" s="444">
        <v>113477</v>
      </c>
      <c r="G32" s="444">
        <v>739506</v>
      </c>
      <c r="H32" s="444">
        <v>123344</v>
      </c>
      <c r="I32" s="444">
        <v>869090</v>
      </c>
      <c r="J32" s="444">
        <v>119698</v>
      </c>
      <c r="K32" s="444">
        <v>802979</v>
      </c>
      <c r="L32" s="444">
        <v>121734</v>
      </c>
      <c r="M32" s="444">
        <v>881911</v>
      </c>
      <c r="N32" s="537"/>
    </row>
    <row r="33" ht="6" customHeight="1">
      <c r="N33" s="537"/>
    </row>
    <row r="34" spans="1:14" ht="15.75">
      <c r="A34" s="281" t="s">
        <v>383</v>
      </c>
      <c r="B34" s="429" t="s">
        <v>385</v>
      </c>
      <c r="D34" s="95" t="s">
        <v>384</v>
      </c>
      <c r="N34" s="537"/>
    </row>
  </sheetData>
  <mergeCells count="10">
    <mergeCell ref="N1:N34"/>
    <mergeCell ref="A1:M1"/>
    <mergeCell ref="A4:A6"/>
    <mergeCell ref="B4:C5"/>
    <mergeCell ref="F4:M4"/>
    <mergeCell ref="F5:G5"/>
    <mergeCell ref="H5:I5"/>
    <mergeCell ref="J5:K5"/>
    <mergeCell ref="L5:M5"/>
    <mergeCell ref="D4:E5"/>
  </mergeCells>
  <printOptions/>
  <pageMargins left="0.75" right="0.75" top="0.59" bottom="0.42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D1">
      <selection activeCell="A2" sqref="A2"/>
    </sheetView>
  </sheetViews>
  <sheetFormatPr defaultColWidth="9.140625" defaultRowHeight="12.75"/>
  <cols>
    <col min="1" max="1" width="19.00390625" style="134" customWidth="1"/>
    <col min="2" max="5" width="9.7109375" style="77" customWidth="1"/>
    <col min="6" max="13" width="9.7109375" style="78" customWidth="1"/>
    <col min="14" max="14" width="5.57421875" style="18" customWidth="1"/>
    <col min="15" max="16384" width="9.140625" style="18" customWidth="1"/>
  </cols>
  <sheetData>
    <row r="1" spans="1:14" s="105" customFormat="1" ht="21" customHeight="1">
      <c r="A1" s="538" t="s">
        <v>389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26" t="s">
        <v>362</v>
      </c>
    </row>
    <row r="2" spans="1:14" s="105" customFormat="1" ht="3.75" customHeight="1">
      <c r="A2" s="134"/>
      <c r="B2" s="106"/>
      <c r="C2" s="106"/>
      <c r="D2" s="106"/>
      <c r="E2" s="106"/>
      <c r="F2" s="107"/>
      <c r="G2" s="107"/>
      <c r="H2" s="107"/>
      <c r="I2" s="107"/>
      <c r="J2" s="107"/>
      <c r="K2" s="107"/>
      <c r="L2" s="107"/>
      <c r="M2" s="107"/>
      <c r="N2" s="526"/>
    </row>
    <row r="3" spans="1:14" s="105" customFormat="1" ht="11.25" customHeight="1">
      <c r="A3" s="134"/>
      <c r="B3" s="106"/>
      <c r="C3" s="106"/>
      <c r="D3" s="106"/>
      <c r="E3" s="106"/>
      <c r="F3" s="193"/>
      <c r="G3" s="193"/>
      <c r="H3" s="193"/>
      <c r="I3" s="193"/>
      <c r="J3" s="193"/>
      <c r="K3" s="193"/>
      <c r="M3" s="82" t="s">
        <v>250</v>
      </c>
      <c r="N3" s="526"/>
    </row>
    <row r="4" spans="1:14" s="105" customFormat="1" ht="3" customHeight="1">
      <c r="A4" s="134"/>
      <c r="B4" s="106"/>
      <c r="C4" s="106"/>
      <c r="D4" s="106"/>
      <c r="E4" s="106"/>
      <c r="F4" s="108"/>
      <c r="G4" s="108"/>
      <c r="H4" s="108"/>
      <c r="I4" s="108"/>
      <c r="J4" s="108"/>
      <c r="K4" s="108"/>
      <c r="L4" s="108"/>
      <c r="M4" s="108"/>
      <c r="N4" s="526"/>
    </row>
    <row r="5" spans="1:14" s="105" customFormat="1" ht="15" customHeight="1">
      <c r="A5" s="539" t="s">
        <v>137</v>
      </c>
      <c r="B5" s="542" t="s">
        <v>331</v>
      </c>
      <c r="C5" s="543"/>
      <c r="D5" s="542" t="s">
        <v>336</v>
      </c>
      <c r="E5" s="543"/>
      <c r="F5" s="546" t="s">
        <v>332</v>
      </c>
      <c r="G5" s="547"/>
      <c r="H5" s="547"/>
      <c r="I5" s="547"/>
      <c r="J5" s="547"/>
      <c r="K5" s="547"/>
      <c r="L5" s="547"/>
      <c r="M5" s="548"/>
      <c r="N5" s="526"/>
    </row>
    <row r="6" spans="1:14" s="105" customFormat="1" ht="15" customHeight="1">
      <c r="A6" s="540"/>
      <c r="B6" s="544"/>
      <c r="C6" s="545"/>
      <c r="D6" s="544"/>
      <c r="E6" s="545"/>
      <c r="F6" s="549" t="s">
        <v>0</v>
      </c>
      <c r="G6" s="550"/>
      <c r="H6" s="549" t="s">
        <v>1</v>
      </c>
      <c r="I6" s="550"/>
      <c r="J6" s="549" t="s">
        <v>2</v>
      </c>
      <c r="K6" s="550"/>
      <c r="L6" s="549" t="s">
        <v>3</v>
      </c>
      <c r="M6" s="550"/>
      <c r="N6" s="526"/>
    </row>
    <row r="7" spans="1:14" s="105" customFormat="1" ht="29.25" customHeight="1">
      <c r="A7" s="541"/>
      <c r="B7" s="80" t="s">
        <v>261</v>
      </c>
      <c r="C7" s="80" t="s">
        <v>333</v>
      </c>
      <c r="D7" s="80" t="s">
        <v>261</v>
      </c>
      <c r="E7" s="80" t="s">
        <v>333</v>
      </c>
      <c r="F7" s="80" t="s">
        <v>138</v>
      </c>
      <c r="G7" s="80" t="s">
        <v>333</v>
      </c>
      <c r="H7" s="80" t="s">
        <v>138</v>
      </c>
      <c r="I7" s="80" t="s">
        <v>333</v>
      </c>
      <c r="J7" s="80" t="s">
        <v>138</v>
      </c>
      <c r="K7" s="80" t="s">
        <v>333</v>
      </c>
      <c r="L7" s="80" t="s">
        <v>138</v>
      </c>
      <c r="M7" s="80" t="s">
        <v>333</v>
      </c>
      <c r="N7" s="526"/>
    </row>
    <row r="8" spans="1:14" s="105" customFormat="1" ht="15.75" customHeight="1">
      <c r="A8" s="276" t="s">
        <v>133</v>
      </c>
      <c r="B8" s="337">
        <v>2504</v>
      </c>
      <c r="C8" s="338">
        <v>3703</v>
      </c>
      <c r="D8" s="338">
        <f>F8+H8+J8+L8</f>
        <v>2467</v>
      </c>
      <c r="E8" s="338">
        <f>G8+I8+K8+M8</f>
        <v>613</v>
      </c>
      <c r="F8" s="260">
        <v>450</v>
      </c>
      <c r="G8" s="260">
        <v>216</v>
      </c>
      <c r="H8" s="260">
        <v>949</v>
      </c>
      <c r="I8" s="260">
        <v>32</v>
      </c>
      <c r="J8" s="260">
        <v>504</v>
      </c>
      <c r="K8" s="260">
        <v>64</v>
      </c>
      <c r="L8" s="433">
        <v>564</v>
      </c>
      <c r="M8" s="433">
        <v>301</v>
      </c>
      <c r="N8" s="526"/>
    </row>
    <row r="9" spans="1:14" s="105" customFormat="1" ht="15.75" customHeight="1">
      <c r="A9" s="276" t="s">
        <v>168</v>
      </c>
      <c r="B9" s="337">
        <v>35107</v>
      </c>
      <c r="C9" s="336">
        <v>1545</v>
      </c>
      <c r="D9" s="336">
        <f aca="true" t="shared" si="0" ref="D9:D30">F9+H9+J9+L9</f>
        <v>94672</v>
      </c>
      <c r="E9" s="336">
        <f aca="true" t="shared" si="1" ref="D9:E30">G9+I9+K9+M9</f>
        <v>5617</v>
      </c>
      <c r="F9" s="260">
        <v>14498</v>
      </c>
      <c r="G9" s="278">
        <v>0</v>
      </c>
      <c r="H9" s="260">
        <v>17</v>
      </c>
      <c r="I9" s="260">
        <v>118</v>
      </c>
      <c r="J9" s="260">
        <v>48463</v>
      </c>
      <c r="K9" s="260">
        <v>2286</v>
      </c>
      <c r="L9" s="433">
        <v>31694</v>
      </c>
      <c r="M9" s="433">
        <v>3213</v>
      </c>
      <c r="N9" s="526"/>
    </row>
    <row r="10" spans="1:14" s="105" customFormat="1" ht="15.75" customHeight="1">
      <c r="A10" s="276" t="s">
        <v>280</v>
      </c>
      <c r="B10" s="337">
        <v>40794</v>
      </c>
      <c r="C10" s="277">
        <v>0</v>
      </c>
      <c r="D10" s="277">
        <f t="shared" si="0"/>
        <v>0</v>
      </c>
      <c r="E10" s="277">
        <f t="shared" si="1"/>
        <v>0</v>
      </c>
      <c r="F10" s="278">
        <v>0</v>
      </c>
      <c r="G10" s="278">
        <v>0</v>
      </c>
      <c r="H10" s="278">
        <v>0</v>
      </c>
      <c r="I10" s="278">
        <v>0</v>
      </c>
      <c r="J10" s="278">
        <v>0</v>
      </c>
      <c r="K10" s="278">
        <v>0</v>
      </c>
      <c r="L10" s="438">
        <v>0</v>
      </c>
      <c r="M10" s="438">
        <v>0</v>
      </c>
      <c r="N10" s="526"/>
    </row>
    <row r="11" spans="1:14" s="105" customFormat="1" ht="15.75" customHeight="1">
      <c r="A11" s="276" t="s">
        <v>147</v>
      </c>
      <c r="B11" s="337">
        <v>460634</v>
      </c>
      <c r="C11" s="338">
        <v>38047</v>
      </c>
      <c r="D11" s="338">
        <f t="shared" si="0"/>
        <v>165778</v>
      </c>
      <c r="E11" s="338">
        <f t="shared" si="1"/>
        <v>35243</v>
      </c>
      <c r="F11" s="260">
        <v>5304</v>
      </c>
      <c r="G11" s="260">
        <v>1618</v>
      </c>
      <c r="H11" s="260">
        <v>75575</v>
      </c>
      <c r="I11" s="260">
        <v>1188</v>
      </c>
      <c r="J11" s="260">
        <v>79799</v>
      </c>
      <c r="K11" s="260">
        <v>6194</v>
      </c>
      <c r="L11" s="433">
        <v>5100</v>
      </c>
      <c r="M11" s="433">
        <v>26243</v>
      </c>
      <c r="N11" s="526"/>
    </row>
    <row r="12" spans="1:14" s="105" customFormat="1" ht="15.75" customHeight="1">
      <c r="A12" s="276" t="s">
        <v>148</v>
      </c>
      <c r="B12" s="337">
        <v>9101</v>
      </c>
      <c r="C12" s="338">
        <v>3284</v>
      </c>
      <c r="D12" s="338">
        <f t="shared" si="0"/>
        <v>3730</v>
      </c>
      <c r="E12" s="277">
        <f t="shared" si="1"/>
        <v>0</v>
      </c>
      <c r="F12" s="260">
        <v>343</v>
      </c>
      <c r="G12" s="278">
        <v>0</v>
      </c>
      <c r="H12" s="260">
        <v>382</v>
      </c>
      <c r="I12" s="278">
        <v>0</v>
      </c>
      <c r="J12" s="260">
        <v>2194</v>
      </c>
      <c r="K12" s="278">
        <v>0</v>
      </c>
      <c r="L12" s="433">
        <v>811</v>
      </c>
      <c r="M12" s="438">
        <v>0</v>
      </c>
      <c r="N12" s="526"/>
    </row>
    <row r="13" spans="1:14" s="105" customFormat="1" ht="15.75" customHeight="1">
      <c r="A13" s="276" t="s">
        <v>169</v>
      </c>
      <c r="B13" s="337">
        <v>457</v>
      </c>
      <c r="C13" s="338">
        <v>20803</v>
      </c>
      <c r="D13" s="338">
        <f t="shared" si="0"/>
        <v>944</v>
      </c>
      <c r="E13" s="338">
        <f t="shared" si="1"/>
        <v>6751</v>
      </c>
      <c r="F13" s="260">
        <v>34</v>
      </c>
      <c r="G13" s="260">
        <v>891</v>
      </c>
      <c r="H13" s="260">
        <v>414</v>
      </c>
      <c r="I13" s="260">
        <v>1328</v>
      </c>
      <c r="J13" s="260">
        <v>194</v>
      </c>
      <c r="K13" s="260">
        <v>1740</v>
      </c>
      <c r="L13" s="433">
        <v>302</v>
      </c>
      <c r="M13" s="433">
        <v>2792</v>
      </c>
      <c r="N13" s="526"/>
    </row>
    <row r="14" spans="1:14" s="105" customFormat="1" ht="15.75" customHeight="1">
      <c r="A14" s="276" t="s">
        <v>281</v>
      </c>
      <c r="B14" s="334" t="s">
        <v>320</v>
      </c>
      <c r="C14" s="277">
        <v>0</v>
      </c>
      <c r="D14" s="338">
        <f t="shared" si="0"/>
        <v>423</v>
      </c>
      <c r="E14" s="277">
        <f t="shared" si="1"/>
        <v>0</v>
      </c>
      <c r="F14" s="260">
        <v>75</v>
      </c>
      <c r="G14" s="278">
        <v>0</v>
      </c>
      <c r="H14" s="260">
        <v>284</v>
      </c>
      <c r="I14" s="278">
        <v>0</v>
      </c>
      <c r="J14" s="278">
        <v>0</v>
      </c>
      <c r="K14" s="278">
        <v>0</v>
      </c>
      <c r="L14" s="433">
        <v>64</v>
      </c>
      <c r="M14" s="438">
        <v>0</v>
      </c>
      <c r="N14" s="526"/>
    </row>
    <row r="15" spans="1:14" s="105" customFormat="1" ht="15.75" customHeight="1">
      <c r="A15" s="276" t="s">
        <v>149</v>
      </c>
      <c r="B15" s="337">
        <v>3</v>
      </c>
      <c r="C15" s="338">
        <v>30396</v>
      </c>
      <c r="D15" s="338">
        <f t="shared" si="0"/>
        <v>15</v>
      </c>
      <c r="E15" s="338">
        <f t="shared" si="1"/>
        <v>12454</v>
      </c>
      <c r="F15" s="278">
        <v>0</v>
      </c>
      <c r="G15" s="260">
        <v>1082</v>
      </c>
      <c r="H15" s="260">
        <v>4</v>
      </c>
      <c r="I15" s="260">
        <v>1659</v>
      </c>
      <c r="J15" s="260">
        <v>11</v>
      </c>
      <c r="K15" s="260">
        <v>1653</v>
      </c>
      <c r="L15" s="438">
        <v>0</v>
      </c>
      <c r="M15" s="433">
        <v>8060</v>
      </c>
      <c r="N15" s="526"/>
    </row>
    <row r="16" spans="1:14" s="105" customFormat="1" ht="15.75" customHeight="1">
      <c r="A16" s="276" t="s">
        <v>282</v>
      </c>
      <c r="B16" s="334" t="s">
        <v>320</v>
      </c>
      <c r="C16" s="338">
        <v>93219</v>
      </c>
      <c r="D16" s="338">
        <f t="shared" si="0"/>
        <v>3</v>
      </c>
      <c r="E16" s="338">
        <f t="shared" si="1"/>
        <v>23091</v>
      </c>
      <c r="F16" s="278">
        <v>0</v>
      </c>
      <c r="G16" s="260">
        <v>23091</v>
      </c>
      <c r="H16" s="278">
        <v>0</v>
      </c>
      <c r="I16" s="278">
        <v>0</v>
      </c>
      <c r="J16" s="260">
        <v>3</v>
      </c>
      <c r="K16" s="278">
        <v>0</v>
      </c>
      <c r="L16" s="438">
        <v>0</v>
      </c>
      <c r="M16" s="438">
        <v>0</v>
      </c>
      <c r="N16" s="526"/>
    </row>
    <row r="17" spans="1:14" s="105" customFormat="1" ht="15.75" customHeight="1">
      <c r="A17" s="276" t="s">
        <v>170</v>
      </c>
      <c r="B17" s="337">
        <v>175</v>
      </c>
      <c r="C17" s="338">
        <v>23427</v>
      </c>
      <c r="D17" s="338">
        <f t="shared" si="0"/>
        <v>568</v>
      </c>
      <c r="E17" s="338">
        <f t="shared" si="1"/>
        <v>38237</v>
      </c>
      <c r="F17" s="260">
        <v>57</v>
      </c>
      <c r="G17" s="260">
        <v>7401</v>
      </c>
      <c r="H17" s="260">
        <v>147</v>
      </c>
      <c r="I17" s="260">
        <v>10122</v>
      </c>
      <c r="J17" s="260">
        <v>272</v>
      </c>
      <c r="K17" s="260">
        <v>8163</v>
      </c>
      <c r="L17" s="433">
        <v>92</v>
      </c>
      <c r="M17" s="433">
        <v>12551</v>
      </c>
      <c r="N17" s="526"/>
    </row>
    <row r="18" spans="1:14" s="105" customFormat="1" ht="15.75" customHeight="1">
      <c r="A18" s="276" t="s">
        <v>25</v>
      </c>
      <c r="B18" s="337">
        <v>281756</v>
      </c>
      <c r="C18" s="338">
        <v>419233</v>
      </c>
      <c r="D18" s="338">
        <f t="shared" si="0"/>
        <v>1036960</v>
      </c>
      <c r="E18" s="338">
        <f t="shared" si="1"/>
        <v>474562</v>
      </c>
      <c r="F18" s="260">
        <v>245737</v>
      </c>
      <c r="G18" s="260">
        <v>98337</v>
      </c>
      <c r="H18" s="260">
        <v>156791</v>
      </c>
      <c r="I18" s="260">
        <v>137631</v>
      </c>
      <c r="J18" s="260">
        <v>339049</v>
      </c>
      <c r="K18" s="260">
        <v>110653</v>
      </c>
      <c r="L18" s="433">
        <v>295383</v>
      </c>
      <c r="M18" s="433">
        <v>127941</v>
      </c>
      <c r="N18" s="526"/>
    </row>
    <row r="19" spans="1:14" s="105" customFormat="1" ht="15.75" customHeight="1">
      <c r="A19" s="276" t="s">
        <v>171</v>
      </c>
      <c r="B19" s="337">
        <v>30484</v>
      </c>
      <c r="C19" s="277">
        <v>0</v>
      </c>
      <c r="D19" s="338">
        <f t="shared" si="0"/>
        <v>2163</v>
      </c>
      <c r="E19" s="338">
        <f t="shared" si="1"/>
        <v>968</v>
      </c>
      <c r="F19" s="260">
        <v>20</v>
      </c>
      <c r="G19" s="278">
        <v>0</v>
      </c>
      <c r="H19" s="260">
        <v>929</v>
      </c>
      <c r="I19" s="260">
        <v>968</v>
      </c>
      <c r="J19" s="260">
        <v>5</v>
      </c>
      <c r="K19" s="278">
        <v>0</v>
      </c>
      <c r="L19" s="433">
        <v>1209</v>
      </c>
      <c r="M19" s="438">
        <v>0</v>
      </c>
      <c r="N19" s="526"/>
    </row>
    <row r="20" spans="1:14" s="105" customFormat="1" ht="15.75" customHeight="1">
      <c r="A20" s="276" t="s">
        <v>283</v>
      </c>
      <c r="B20" s="337">
        <v>27694</v>
      </c>
      <c r="C20" s="277">
        <v>0</v>
      </c>
      <c r="D20" s="338">
        <f t="shared" si="0"/>
        <v>3</v>
      </c>
      <c r="E20" s="338">
        <f t="shared" si="1"/>
        <v>2</v>
      </c>
      <c r="F20" s="260">
        <v>3</v>
      </c>
      <c r="G20" s="260">
        <v>2</v>
      </c>
      <c r="H20" s="278">
        <v>0</v>
      </c>
      <c r="I20" s="278">
        <v>0</v>
      </c>
      <c r="J20" s="278">
        <v>0</v>
      </c>
      <c r="K20" s="278">
        <v>0</v>
      </c>
      <c r="L20" s="438">
        <v>0</v>
      </c>
      <c r="M20" s="438">
        <v>0</v>
      </c>
      <c r="N20" s="526"/>
    </row>
    <row r="21" spans="1:14" s="105" customFormat="1" ht="15.75" customHeight="1">
      <c r="A21" s="276" t="s">
        <v>284</v>
      </c>
      <c r="B21" s="335">
        <v>8065789</v>
      </c>
      <c r="C21" s="336">
        <v>787869</v>
      </c>
      <c r="D21" s="336">
        <f t="shared" si="0"/>
        <v>8488246</v>
      </c>
      <c r="E21" s="336">
        <f t="shared" si="1"/>
        <v>1487669</v>
      </c>
      <c r="F21" s="260">
        <v>1962640</v>
      </c>
      <c r="G21" s="260">
        <v>336301</v>
      </c>
      <c r="H21" s="260">
        <v>2246055</v>
      </c>
      <c r="I21" s="260">
        <v>324216</v>
      </c>
      <c r="J21" s="260">
        <v>1921798</v>
      </c>
      <c r="K21" s="260">
        <v>420244</v>
      </c>
      <c r="L21" s="433">
        <v>2357753</v>
      </c>
      <c r="M21" s="433">
        <v>406908</v>
      </c>
      <c r="N21" s="526"/>
    </row>
    <row r="22" spans="1:14" ht="15.75" customHeight="1">
      <c r="A22" s="276" t="s">
        <v>150</v>
      </c>
      <c r="B22" s="334" t="s">
        <v>320</v>
      </c>
      <c r="C22" s="336">
        <v>53</v>
      </c>
      <c r="D22" s="336">
        <f t="shared" si="0"/>
        <v>30</v>
      </c>
      <c r="E22" s="277">
        <f t="shared" si="1"/>
        <v>0</v>
      </c>
      <c r="F22" s="278">
        <v>0</v>
      </c>
      <c r="G22" s="278">
        <v>0</v>
      </c>
      <c r="H22" s="278">
        <v>0</v>
      </c>
      <c r="I22" s="278">
        <v>0</v>
      </c>
      <c r="J22" s="260">
        <v>2</v>
      </c>
      <c r="K22" s="278">
        <v>0</v>
      </c>
      <c r="L22" s="433">
        <v>28</v>
      </c>
      <c r="M22" s="438">
        <v>0</v>
      </c>
      <c r="N22" s="526"/>
    </row>
    <row r="23" spans="1:14" ht="15.75" customHeight="1">
      <c r="A23" s="276" t="s">
        <v>151</v>
      </c>
      <c r="B23" s="337">
        <v>195068</v>
      </c>
      <c r="C23" s="338">
        <v>3293</v>
      </c>
      <c r="D23" s="338">
        <f t="shared" si="0"/>
        <v>249289</v>
      </c>
      <c r="E23" s="338">
        <f t="shared" si="1"/>
        <v>4120</v>
      </c>
      <c r="F23" s="260">
        <v>47327</v>
      </c>
      <c r="G23" s="260">
        <v>3933</v>
      </c>
      <c r="H23" s="279">
        <v>43581</v>
      </c>
      <c r="I23" s="278">
        <v>0</v>
      </c>
      <c r="J23" s="260">
        <v>101617</v>
      </c>
      <c r="K23" s="260">
        <v>1</v>
      </c>
      <c r="L23" s="484">
        <v>56764</v>
      </c>
      <c r="M23" s="484">
        <v>186</v>
      </c>
      <c r="N23" s="526"/>
    </row>
    <row r="24" spans="1:14" ht="15.75" customHeight="1">
      <c r="A24" s="276" t="s">
        <v>44</v>
      </c>
      <c r="B24" s="337">
        <v>77281</v>
      </c>
      <c r="C24" s="338">
        <v>78977</v>
      </c>
      <c r="D24" s="338">
        <f t="shared" si="0"/>
        <v>38981</v>
      </c>
      <c r="E24" s="338">
        <f t="shared" si="1"/>
        <v>38854</v>
      </c>
      <c r="F24" s="260">
        <v>12943</v>
      </c>
      <c r="G24" s="260">
        <v>17069</v>
      </c>
      <c r="H24" s="279">
        <v>5125</v>
      </c>
      <c r="I24" s="279">
        <v>7608</v>
      </c>
      <c r="J24" s="279">
        <v>10210</v>
      </c>
      <c r="K24" s="279">
        <v>5604</v>
      </c>
      <c r="L24" s="484">
        <v>10703</v>
      </c>
      <c r="M24" s="484">
        <v>8573</v>
      </c>
      <c r="N24" s="526"/>
    </row>
    <row r="25" spans="1:14" ht="15.75" customHeight="1">
      <c r="A25" s="276" t="s">
        <v>172</v>
      </c>
      <c r="B25" s="336">
        <v>171</v>
      </c>
      <c r="C25" s="336">
        <v>18797</v>
      </c>
      <c r="D25" s="277">
        <f t="shared" si="1"/>
        <v>0</v>
      </c>
      <c r="E25" s="336">
        <f t="shared" si="1"/>
        <v>7218</v>
      </c>
      <c r="F25" s="278">
        <v>0</v>
      </c>
      <c r="G25" s="260">
        <v>389</v>
      </c>
      <c r="H25" s="278">
        <v>0</v>
      </c>
      <c r="I25" s="279">
        <v>384</v>
      </c>
      <c r="J25" s="278">
        <v>0</v>
      </c>
      <c r="K25" s="279">
        <v>5689</v>
      </c>
      <c r="L25" s="438">
        <v>0</v>
      </c>
      <c r="M25" s="484">
        <v>756</v>
      </c>
      <c r="N25" s="526"/>
    </row>
    <row r="26" spans="1:14" ht="15.75" customHeight="1">
      <c r="A26" s="276" t="s">
        <v>285</v>
      </c>
      <c r="B26" s="334" t="s">
        <v>320</v>
      </c>
      <c r="C26" s="336">
        <v>1538</v>
      </c>
      <c r="D26" s="277">
        <f t="shared" si="1"/>
        <v>0</v>
      </c>
      <c r="E26" s="336">
        <f t="shared" si="1"/>
        <v>406</v>
      </c>
      <c r="F26" s="278">
        <v>0</v>
      </c>
      <c r="G26" s="278">
        <v>0</v>
      </c>
      <c r="H26" s="278">
        <v>0</v>
      </c>
      <c r="I26" s="279">
        <v>224</v>
      </c>
      <c r="J26" s="278">
        <v>0</v>
      </c>
      <c r="K26" s="278">
        <v>0</v>
      </c>
      <c r="L26" s="438">
        <v>0</v>
      </c>
      <c r="M26" s="484">
        <v>182</v>
      </c>
      <c r="N26" s="526"/>
    </row>
    <row r="27" spans="1:14" ht="15.75" customHeight="1">
      <c r="A27" s="276" t="s">
        <v>28</v>
      </c>
      <c r="B27" s="337">
        <v>16073</v>
      </c>
      <c r="C27" s="338">
        <v>16813</v>
      </c>
      <c r="D27" s="338">
        <f t="shared" si="0"/>
        <v>1492</v>
      </c>
      <c r="E27" s="338">
        <f t="shared" si="1"/>
        <v>13181</v>
      </c>
      <c r="F27" s="260">
        <v>961</v>
      </c>
      <c r="G27" s="260">
        <v>208</v>
      </c>
      <c r="H27" s="279">
        <v>5</v>
      </c>
      <c r="I27" s="279">
        <v>2574</v>
      </c>
      <c r="J27" s="279">
        <v>8</v>
      </c>
      <c r="K27" s="279">
        <v>9312</v>
      </c>
      <c r="L27" s="484">
        <v>518</v>
      </c>
      <c r="M27" s="484">
        <v>1087</v>
      </c>
      <c r="N27" s="526"/>
    </row>
    <row r="28" spans="1:14" ht="15.75" customHeight="1">
      <c r="A28" s="276" t="s">
        <v>286</v>
      </c>
      <c r="B28" s="334" t="s">
        <v>320</v>
      </c>
      <c r="C28" s="336">
        <v>459</v>
      </c>
      <c r="D28" s="277">
        <f t="shared" si="1"/>
        <v>0</v>
      </c>
      <c r="E28" s="336">
        <f t="shared" si="1"/>
        <v>3958</v>
      </c>
      <c r="F28" s="278">
        <v>0</v>
      </c>
      <c r="G28" s="260">
        <v>2575</v>
      </c>
      <c r="H28" s="278">
        <v>0</v>
      </c>
      <c r="I28" s="279">
        <v>775</v>
      </c>
      <c r="J28" s="278">
        <v>0</v>
      </c>
      <c r="K28" s="278">
        <v>0</v>
      </c>
      <c r="L28" s="438">
        <v>0</v>
      </c>
      <c r="M28" s="484">
        <v>608</v>
      </c>
      <c r="N28" s="526"/>
    </row>
    <row r="29" spans="1:14" ht="15.75" customHeight="1">
      <c r="A29" s="276" t="s">
        <v>152</v>
      </c>
      <c r="B29" s="337">
        <v>254365</v>
      </c>
      <c r="C29" s="338">
        <v>15611</v>
      </c>
      <c r="D29" s="338">
        <f t="shared" si="0"/>
        <v>369472</v>
      </c>
      <c r="E29" s="338">
        <f t="shared" si="1"/>
        <v>30622</v>
      </c>
      <c r="F29" s="260">
        <v>79243</v>
      </c>
      <c r="G29" s="260">
        <v>10180</v>
      </c>
      <c r="H29" s="279">
        <v>66007</v>
      </c>
      <c r="I29" s="279">
        <v>4243</v>
      </c>
      <c r="J29" s="279">
        <v>100474</v>
      </c>
      <c r="K29" s="279">
        <v>4231</v>
      </c>
      <c r="L29" s="484">
        <v>123748</v>
      </c>
      <c r="M29" s="484">
        <v>11968</v>
      </c>
      <c r="N29" s="526"/>
    </row>
    <row r="30" spans="1:14" ht="15.75" customHeight="1">
      <c r="A30" s="276" t="s">
        <v>30</v>
      </c>
      <c r="B30" s="339">
        <v>84178</v>
      </c>
      <c r="C30" s="338">
        <v>52548</v>
      </c>
      <c r="D30" s="338">
        <f t="shared" si="0"/>
        <v>89297</v>
      </c>
      <c r="E30" s="338">
        <f t="shared" si="1"/>
        <v>51158</v>
      </c>
      <c r="F30" s="260">
        <v>38291</v>
      </c>
      <c r="G30" s="260">
        <v>10582</v>
      </c>
      <c r="H30" s="279">
        <v>14162</v>
      </c>
      <c r="I30" s="279">
        <v>16538</v>
      </c>
      <c r="J30" s="279">
        <v>18592</v>
      </c>
      <c r="K30" s="279">
        <v>10849</v>
      </c>
      <c r="L30" s="484">
        <v>18252</v>
      </c>
      <c r="M30" s="484">
        <v>13189</v>
      </c>
      <c r="N30" s="526"/>
    </row>
    <row r="31" spans="1:14" ht="15.75" customHeight="1">
      <c r="A31" s="280" t="s">
        <v>287</v>
      </c>
      <c r="B31" s="340">
        <f>'Table 12'!B7-SUM('Table 12'!B8:B32,'Table 12(cont''d)'!B8:B30)</f>
        <v>5973</v>
      </c>
      <c r="C31" s="340">
        <f>'Table 12'!C7-SUM('Table 12'!C8:C32,'Table 12(cont''d)'!C8:C30)</f>
        <v>25999</v>
      </c>
      <c r="D31" s="340">
        <f>'Table 12'!D7-SUM('Table 12'!D8:D32,'Table 12(cont''d)'!D8:D30)</f>
        <v>24484</v>
      </c>
      <c r="E31" s="340">
        <f>'Table 12'!E7-SUM('Table 12'!E8:E32,'Table 12(cont''d)'!E8:E30)</f>
        <v>97435</v>
      </c>
      <c r="F31" s="340">
        <f>'Table 12'!F7-SUM('Table 12'!F8:F32,'Table 12(cont''d)'!F8:F30)</f>
        <v>1338</v>
      </c>
      <c r="G31" s="340">
        <f>'Table 12'!G7-SUM('Table 12'!G8:G32,'Table 12(cont''d)'!G8:G30)</f>
        <v>6549</v>
      </c>
      <c r="H31" s="340">
        <f>'Table 12'!H7-SUM('Table 12'!H8:H32,'Table 12(cont''d)'!H8:H30)</f>
        <v>19299</v>
      </c>
      <c r="I31" s="340">
        <f>'Table 12'!I7-SUM('Table 12'!I8:I32,'Table 12(cont''d)'!I8:I30)</f>
        <v>5522</v>
      </c>
      <c r="J31" s="340">
        <f>'Table 12'!J7-SUM('Table 12'!J8:J32,'Table 12(cont''d)'!J8:J30)</f>
        <v>1154</v>
      </c>
      <c r="K31" s="340">
        <f>'Table 12'!K7-SUM('Table 12'!K8:K32,'Table 12(cont''d)'!K8:K30)</f>
        <v>7521</v>
      </c>
      <c r="L31" s="485">
        <f>'Table 12'!L7-SUM('Table 12'!L8:L32,'Table 12(cont''d)'!L8:L30)</f>
        <v>2693</v>
      </c>
      <c r="M31" s="485">
        <f>'Table 12'!M7-SUM('Table 12'!M8:M32,'Table 12(cont''d)'!M8:M30)</f>
        <v>77843</v>
      </c>
      <c r="N31" s="526"/>
    </row>
    <row r="32" spans="1:14" ht="12" customHeight="1">
      <c r="A32" s="358"/>
      <c r="B32" s="359"/>
      <c r="C32" s="359"/>
      <c r="D32" s="359"/>
      <c r="E32" s="359"/>
      <c r="F32" s="360"/>
      <c r="G32" s="360"/>
      <c r="H32" s="360"/>
      <c r="I32" s="360"/>
      <c r="J32" s="360"/>
      <c r="K32" s="360"/>
      <c r="L32" s="361"/>
      <c r="M32" s="361"/>
      <c r="N32" s="526"/>
    </row>
    <row r="33" spans="1:14" ht="16.5" customHeight="1">
      <c r="A33" s="281" t="s">
        <v>383</v>
      </c>
      <c r="B33" s="429" t="s">
        <v>385</v>
      </c>
      <c r="C33"/>
      <c r="D33" s="95" t="s">
        <v>384</v>
      </c>
      <c r="E33"/>
      <c r="F33" s="282"/>
      <c r="G33" s="282"/>
      <c r="H33" s="283"/>
      <c r="I33" s="283"/>
      <c r="J33" s="283"/>
      <c r="K33" s="283"/>
      <c r="L33" s="283"/>
      <c r="M33" s="283"/>
      <c r="N33" s="526"/>
    </row>
    <row r="34" spans="1:14" ht="15" customHeight="1">
      <c r="A34" s="84"/>
      <c r="N34" s="198"/>
    </row>
    <row r="35" spans="1:14" ht="15" customHeight="1">
      <c r="A35" s="92"/>
      <c r="N35" s="198"/>
    </row>
    <row r="36" ht="18.75" customHeight="1">
      <c r="N36" s="198"/>
    </row>
    <row r="37" ht="18.75" customHeight="1"/>
    <row r="38" ht="18.75" customHeight="1"/>
    <row r="39" ht="18.75" customHeight="1"/>
    <row r="40" ht="3" customHeight="1"/>
  </sheetData>
  <mergeCells count="10">
    <mergeCell ref="N1:N33"/>
    <mergeCell ref="A1:M1"/>
    <mergeCell ref="B5:C6"/>
    <mergeCell ref="H6:I6"/>
    <mergeCell ref="F5:M5"/>
    <mergeCell ref="L6:M6"/>
    <mergeCell ref="F6:G6"/>
    <mergeCell ref="A5:A7"/>
    <mergeCell ref="J6:K6"/>
    <mergeCell ref="D5:E6"/>
  </mergeCells>
  <printOptions/>
  <pageMargins left="0.37" right="0" top="0.68" bottom="0" header="0.3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85" zoomScaleNormal="85" workbookViewId="0" topLeftCell="A16">
      <selection activeCell="C21" sqref="C21:D21"/>
    </sheetView>
  </sheetViews>
  <sheetFormatPr defaultColWidth="9.140625" defaultRowHeight="12.75"/>
  <cols>
    <col min="1" max="1" width="5.7109375" style="18" customWidth="1"/>
    <col min="2" max="2" width="29.8515625" style="18" customWidth="1"/>
    <col min="3" max="7" width="8.7109375" style="18" customWidth="1"/>
    <col min="8" max="12" width="8.7109375" style="152" customWidth="1"/>
    <col min="13" max="13" width="4.140625" style="18" customWidth="1"/>
    <col min="14" max="14" width="13.7109375" style="18" customWidth="1"/>
    <col min="15" max="16384" width="8.8515625" style="18" customWidth="1"/>
  </cols>
  <sheetData>
    <row r="1" spans="1:13" ht="18" customHeight="1">
      <c r="A1" s="509" t="s">
        <v>267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2" t="s">
        <v>311</v>
      </c>
    </row>
    <row r="2" ht="12.75">
      <c r="M2" s="503"/>
    </row>
    <row r="3" spans="1:13" ht="22.5" customHeight="1">
      <c r="A3" s="419" t="s">
        <v>343</v>
      </c>
      <c r="B3" s="419"/>
      <c r="C3" s="419"/>
      <c r="D3" s="419"/>
      <c r="M3" s="503"/>
    </row>
    <row r="4" ht="21.75" customHeight="1">
      <c r="M4" s="503"/>
    </row>
    <row r="5" spans="1:13" ht="24.75" customHeight="1">
      <c r="A5" s="120"/>
      <c r="B5" s="121"/>
      <c r="C5" s="507" t="s">
        <v>324</v>
      </c>
      <c r="D5" s="507" t="s">
        <v>334</v>
      </c>
      <c r="E5" s="504" t="s">
        <v>324</v>
      </c>
      <c r="F5" s="505"/>
      <c r="G5" s="505"/>
      <c r="H5" s="506"/>
      <c r="I5" s="504" t="s">
        <v>334</v>
      </c>
      <c r="J5" s="505"/>
      <c r="K5" s="505"/>
      <c r="L5" s="506"/>
      <c r="M5" s="503"/>
    </row>
    <row r="6" spans="1:13" ht="24.75" customHeight="1">
      <c r="A6" s="122"/>
      <c r="B6" s="123"/>
      <c r="C6" s="508"/>
      <c r="D6" s="508"/>
      <c r="E6" s="144" t="s">
        <v>0</v>
      </c>
      <c r="F6" s="167" t="s">
        <v>1</v>
      </c>
      <c r="G6" s="167" t="s">
        <v>2</v>
      </c>
      <c r="H6" s="144" t="s">
        <v>257</v>
      </c>
      <c r="I6" s="144" t="s">
        <v>0</v>
      </c>
      <c r="J6" s="167" t="s">
        <v>1</v>
      </c>
      <c r="K6" s="167" t="s">
        <v>2</v>
      </c>
      <c r="L6" s="126" t="s">
        <v>3</v>
      </c>
      <c r="M6" s="503"/>
    </row>
    <row r="7" spans="1:13" ht="24.75" customHeight="1">
      <c r="A7" s="122"/>
      <c r="B7" s="138" t="s">
        <v>268</v>
      </c>
      <c r="C7" s="363"/>
      <c r="D7" s="138"/>
      <c r="E7" s="117"/>
      <c r="F7" s="117"/>
      <c r="G7" s="123"/>
      <c r="H7" s="180"/>
      <c r="I7" s="208"/>
      <c r="J7" s="208"/>
      <c r="K7" s="208"/>
      <c r="L7" s="208"/>
      <c r="M7" s="503"/>
    </row>
    <row r="8" spans="1:13" ht="24.75" customHeight="1">
      <c r="A8" s="122"/>
      <c r="B8" s="137"/>
      <c r="C8" s="118"/>
      <c r="D8" s="137"/>
      <c r="E8" s="118"/>
      <c r="F8" s="118"/>
      <c r="G8" s="123"/>
      <c r="H8" s="180"/>
      <c r="I8" s="145"/>
      <c r="J8" s="145"/>
      <c r="K8" s="145"/>
      <c r="L8" s="145"/>
      <c r="M8" s="503"/>
    </row>
    <row r="9" spans="1:13" ht="24.75" customHeight="1">
      <c r="A9" s="122"/>
      <c r="B9" s="137" t="s">
        <v>298</v>
      </c>
      <c r="C9" s="287">
        <v>11981</v>
      </c>
      <c r="D9" s="285">
        <f>SUM(I9:L9)</f>
        <v>14101</v>
      </c>
      <c r="E9" s="285">
        <v>1969</v>
      </c>
      <c r="F9" s="285">
        <v>3571</v>
      </c>
      <c r="G9" s="285">
        <v>3030</v>
      </c>
      <c r="H9" s="285">
        <v>3411</v>
      </c>
      <c r="I9" s="287">
        <v>3481</v>
      </c>
      <c r="J9" s="287">
        <v>3985</v>
      </c>
      <c r="K9" s="287">
        <v>2978</v>
      </c>
      <c r="L9" s="287">
        <v>3657</v>
      </c>
      <c r="M9" s="503"/>
    </row>
    <row r="10" spans="1:14" ht="24.75" customHeight="1">
      <c r="A10" s="122"/>
      <c r="B10" s="137"/>
      <c r="C10" s="118"/>
      <c r="E10" s="122"/>
      <c r="F10" s="122"/>
      <c r="G10" s="118"/>
      <c r="H10" s="285"/>
      <c r="I10" s="287"/>
      <c r="J10" s="287"/>
      <c r="K10" s="287"/>
      <c r="L10" s="287"/>
      <c r="M10" s="503"/>
      <c r="N10" s="342"/>
    </row>
    <row r="11" spans="1:13" ht="24.75" customHeight="1">
      <c r="A11" s="122"/>
      <c r="B11" s="137" t="s">
        <v>269</v>
      </c>
      <c r="C11" s="287">
        <v>75778</v>
      </c>
      <c r="D11" s="285">
        <f>SUM(I11:L11)</f>
        <v>89966</v>
      </c>
      <c r="E11" s="285">
        <v>16511</v>
      </c>
      <c r="F11" s="285">
        <v>16939</v>
      </c>
      <c r="G11" s="287">
        <v>18015</v>
      </c>
      <c r="H11" s="285">
        <v>24313</v>
      </c>
      <c r="I11" s="287">
        <f>9545+8066</f>
        <v>17611</v>
      </c>
      <c r="J11" s="287">
        <v>20265</v>
      </c>
      <c r="K11" s="341">
        <v>29979</v>
      </c>
      <c r="L11" s="287">
        <v>22111</v>
      </c>
      <c r="M11" s="503"/>
    </row>
    <row r="12" spans="1:13" ht="24.75" customHeight="1">
      <c r="A12" s="122"/>
      <c r="B12" s="137"/>
      <c r="C12" s="118"/>
      <c r="D12" s="122"/>
      <c r="E12" s="122"/>
      <c r="F12" s="122"/>
      <c r="G12" s="118"/>
      <c r="H12" s="285"/>
      <c r="I12" s="287"/>
      <c r="J12" s="287"/>
      <c r="K12" s="287"/>
      <c r="L12" s="287"/>
      <c r="M12" s="503"/>
    </row>
    <row r="13" spans="1:13" ht="24.75" customHeight="1">
      <c r="A13" s="122"/>
      <c r="B13" s="137"/>
      <c r="C13" s="135"/>
      <c r="D13" s="286"/>
      <c r="E13" s="286"/>
      <c r="F13" s="286"/>
      <c r="G13" s="135"/>
      <c r="H13" s="289"/>
      <c r="I13" s="290"/>
      <c r="J13" s="290"/>
      <c r="K13" s="290"/>
      <c r="L13" s="290"/>
      <c r="M13" s="503"/>
    </row>
    <row r="14" spans="1:13" ht="24.75" customHeight="1">
      <c r="A14" s="122"/>
      <c r="B14" s="137"/>
      <c r="C14" s="228"/>
      <c r="D14" s="355"/>
      <c r="E14" s="356"/>
      <c r="F14" s="356"/>
      <c r="G14" s="357"/>
      <c r="H14" s="285"/>
      <c r="I14" s="291"/>
      <c r="J14" s="291"/>
      <c r="K14" s="287"/>
      <c r="L14" s="287"/>
      <c r="M14" s="503"/>
    </row>
    <row r="15" spans="1:14" ht="24.75" customHeight="1">
      <c r="A15" s="122"/>
      <c r="B15" s="138" t="s">
        <v>290</v>
      </c>
      <c r="C15" s="139"/>
      <c r="D15" s="139"/>
      <c r="E15" s="118"/>
      <c r="F15" s="118"/>
      <c r="G15" s="118"/>
      <c r="H15" s="285"/>
      <c r="I15" s="287"/>
      <c r="J15" s="287"/>
      <c r="K15" s="287"/>
      <c r="L15" s="287"/>
      <c r="M15" s="503"/>
      <c r="N15" s="197"/>
    </row>
    <row r="16" spans="1:13" ht="24.75" customHeight="1">
      <c r="A16" s="122"/>
      <c r="B16" s="137"/>
      <c r="C16" s="118"/>
      <c r="D16" s="123"/>
      <c r="E16" s="118"/>
      <c r="F16" s="118"/>
      <c r="G16" s="118"/>
      <c r="H16" s="285"/>
      <c r="I16" s="287"/>
      <c r="J16" s="287"/>
      <c r="K16" s="287"/>
      <c r="L16" s="287"/>
      <c r="M16" s="503"/>
    </row>
    <row r="17" spans="1:13" ht="24.75" customHeight="1">
      <c r="A17" s="122"/>
      <c r="B17" s="137" t="s">
        <v>299</v>
      </c>
      <c r="C17" s="287">
        <v>14398</v>
      </c>
      <c r="D17" s="285">
        <f>SUM(I17:L17)</f>
        <v>17413</v>
      </c>
      <c r="E17" s="285">
        <v>2019</v>
      </c>
      <c r="F17" s="285">
        <v>4158</v>
      </c>
      <c r="G17" s="287">
        <v>4172</v>
      </c>
      <c r="H17" s="285">
        <v>4049</v>
      </c>
      <c r="I17" s="287">
        <v>4172</v>
      </c>
      <c r="J17" s="287">
        <v>4855</v>
      </c>
      <c r="K17" s="287">
        <v>3511</v>
      </c>
      <c r="L17" s="287">
        <v>4875</v>
      </c>
      <c r="M17" s="503"/>
    </row>
    <row r="18" spans="1:13" ht="24.75" customHeight="1">
      <c r="A18" s="122"/>
      <c r="B18" s="137"/>
      <c r="C18" s="229"/>
      <c r="D18" s="127"/>
      <c r="E18" s="229"/>
      <c r="F18" s="229"/>
      <c r="G18" s="229"/>
      <c r="H18" s="285"/>
      <c r="I18" s="287"/>
      <c r="J18" s="287"/>
      <c r="K18" s="287"/>
      <c r="L18" s="287"/>
      <c r="M18" s="503"/>
    </row>
    <row r="19" spans="1:13" ht="24.75" customHeight="1">
      <c r="A19" s="122"/>
      <c r="B19" s="137" t="s">
        <v>269</v>
      </c>
      <c r="C19" s="287">
        <v>85740</v>
      </c>
      <c r="D19" s="285">
        <f>SUM(I19:L19)</f>
        <v>91576</v>
      </c>
      <c r="E19" s="285">
        <v>19584</v>
      </c>
      <c r="F19" s="285">
        <v>19578</v>
      </c>
      <c r="G19" s="285">
        <v>19402</v>
      </c>
      <c r="H19" s="285">
        <v>27176</v>
      </c>
      <c r="I19" s="287">
        <f>11826+6142</f>
        <v>17968</v>
      </c>
      <c r="J19" s="287">
        <v>18344</v>
      </c>
      <c r="K19" s="287">
        <f>14711+8215</f>
        <v>22926</v>
      </c>
      <c r="L19" s="287">
        <v>32338</v>
      </c>
      <c r="M19" s="503"/>
    </row>
    <row r="20" spans="1:13" ht="18" customHeight="1">
      <c r="A20" s="124"/>
      <c r="B20" s="153"/>
      <c r="C20" s="119"/>
      <c r="D20" s="125"/>
      <c r="E20" s="168"/>
      <c r="F20" s="168"/>
      <c r="G20" s="194"/>
      <c r="H20" s="181"/>
      <c r="I20" s="209"/>
      <c r="J20" s="209"/>
      <c r="K20" s="209"/>
      <c r="L20" s="168"/>
      <c r="M20" s="503"/>
    </row>
    <row r="21" spans="1:13" ht="18.75" customHeight="1">
      <c r="A21" s="422" t="s">
        <v>366</v>
      </c>
      <c r="B21" s="422"/>
      <c r="C21" s="510" t="s">
        <v>367</v>
      </c>
      <c r="D21" s="491"/>
      <c r="E21" s="197"/>
      <c r="F21" s="197"/>
      <c r="G21" s="197"/>
      <c r="H21" s="423"/>
      <c r="I21" s="423"/>
      <c r="J21" s="423"/>
      <c r="K21" s="423"/>
      <c r="L21" s="197"/>
      <c r="M21" s="503"/>
    </row>
    <row r="22" spans="1:13" ht="12.75">
      <c r="A22" s="18" t="s">
        <v>297</v>
      </c>
      <c r="M22" s="503"/>
    </row>
    <row r="28" ht="12" customHeight="1"/>
  </sheetData>
  <mergeCells count="7">
    <mergeCell ref="M1:M22"/>
    <mergeCell ref="E5:H5"/>
    <mergeCell ref="C5:C6"/>
    <mergeCell ref="I5:L5"/>
    <mergeCell ref="A1:L1"/>
    <mergeCell ref="D5:D6"/>
    <mergeCell ref="C21:D21"/>
  </mergeCells>
  <printOptions/>
  <pageMargins left="0.93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E5">
      <selection activeCell="D8" sqref="D8"/>
    </sheetView>
  </sheetViews>
  <sheetFormatPr defaultColWidth="9.140625" defaultRowHeight="12.75"/>
  <cols>
    <col min="1" max="1" width="20.7109375" style="366" customWidth="1"/>
    <col min="2" max="2" width="9.7109375" style="366" customWidth="1"/>
    <col min="3" max="3" width="9.57421875" style="366" customWidth="1"/>
    <col min="4" max="4" width="9.7109375" style="366" customWidth="1"/>
    <col min="5" max="5" width="9.8515625" style="366" customWidth="1"/>
    <col min="6" max="13" width="9.28125" style="366" customWidth="1"/>
    <col min="14" max="14" width="6.140625" style="366" customWidth="1"/>
    <col min="15" max="15" width="8.00390625" style="366" customWidth="1"/>
    <col min="16" max="16384" width="9.140625" style="366" customWidth="1"/>
  </cols>
  <sheetData>
    <row r="1" spans="1:14" ht="17.25" customHeight="1">
      <c r="A1" s="79" t="s">
        <v>325</v>
      </c>
      <c r="B1" s="77"/>
      <c r="C1" s="77"/>
      <c r="D1" s="77"/>
      <c r="E1" s="77"/>
      <c r="F1" s="364"/>
      <c r="G1" s="364"/>
      <c r="H1" s="364"/>
      <c r="I1" s="364"/>
      <c r="J1" s="364"/>
      <c r="K1" s="364"/>
      <c r="L1" s="364"/>
      <c r="M1" s="364"/>
      <c r="N1" s="551" t="s">
        <v>363</v>
      </c>
    </row>
    <row r="2" spans="1:14" ht="4.5" customHeight="1">
      <c r="A2" s="79"/>
      <c r="B2" s="77"/>
      <c r="C2" s="77"/>
      <c r="D2" s="77"/>
      <c r="E2" s="77"/>
      <c r="F2" s="364"/>
      <c r="G2" s="364"/>
      <c r="H2" s="364"/>
      <c r="I2" s="364"/>
      <c r="J2" s="364"/>
      <c r="K2" s="364"/>
      <c r="L2" s="364"/>
      <c r="M2" s="364"/>
      <c r="N2" s="551"/>
    </row>
    <row r="3" spans="1:14" ht="12.75" customHeight="1">
      <c r="A3" s="77"/>
      <c r="B3" s="77"/>
      <c r="C3" s="77"/>
      <c r="D3" s="77"/>
      <c r="E3" s="77"/>
      <c r="F3" s="82"/>
      <c r="G3" s="82"/>
      <c r="H3" s="82"/>
      <c r="I3" s="82"/>
      <c r="J3" s="82"/>
      <c r="K3" s="82"/>
      <c r="L3" s="82" t="s">
        <v>250</v>
      </c>
      <c r="M3" s="82"/>
      <c r="N3" s="551"/>
    </row>
    <row r="4" spans="1:14" ht="3" customHeight="1">
      <c r="A4" s="77"/>
      <c r="B4" s="77"/>
      <c r="C4" s="77"/>
      <c r="D4" s="77"/>
      <c r="E4" s="77"/>
      <c r="F4" s="82"/>
      <c r="G4" s="82"/>
      <c r="H4" s="82"/>
      <c r="I4" s="82"/>
      <c r="J4" s="82"/>
      <c r="K4" s="82"/>
      <c r="L4" s="82"/>
      <c r="M4" s="82"/>
      <c r="N4" s="551"/>
    </row>
    <row r="5" spans="1:14" s="367" customFormat="1" ht="14.25" customHeight="1">
      <c r="A5" s="556" t="s">
        <v>140</v>
      </c>
      <c r="B5" s="542" t="s">
        <v>331</v>
      </c>
      <c r="C5" s="543"/>
      <c r="D5" s="542" t="s">
        <v>336</v>
      </c>
      <c r="E5" s="543"/>
      <c r="F5" s="553" t="s">
        <v>336</v>
      </c>
      <c r="G5" s="554"/>
      <c r="H5" s="554"/>
      <c r="I5" s="554"/>
      <c r="J5" s="554"/>
      <c r="K5" s="554"/>
      <c r="L5" s="554"/>
      <c r="M5" s="555"/>
      <c r="N5" s="552"/>
    </row>
    <row r="6" spans="1:14" s="367" customFormat="1" ht="12.75">
      <c r="A6" s="557"/>
      <c r="B6" s="544"/>
      <c r="C6" s="545"/>
      <c r="D6" s="544"/>
      <c r="E6" s="545"/>
      <c r="F6" s="559" t="s">
        <v>0</v>
      </c>
      <c r="G6" s="559"/>
      <c r="H6" s="549" t="s">
        <v>1</v>
      </c>
      <c r="I6" s="550"/>
      <c r="J6" s="549" t="s">
        <v>2</v>
      </c>
      <c r="K6" s="550"/>
      <c r="L6" s="549" t="s">
        <v>3</v>
      </c>
      <c r="M6" s="550"/>
      <c r="N6" s="552"/>
    </row>
    <row r="7" spans="1:14" ht="33.75" customHeight="1">
      <c r="A7" s="558"/>
      <c r="B7" s="80" t="s">
        <v>337</v>
      </c>
      <c r="C7" s="80" t="s">
        <v>335</v>
      </c>
      <c r="D7" s="80" t="s">
        <v>337</v>
      </c>
      <c r="E7" s="80" t="s">
        <v>335</v>
      </c>
      <c r="F7" s="80" t="s">
        <v>337</v>
      </c>
      <c r="G7" s="80" t="s">
        <v>335</v>
      </c>
      <c r="H7" s="80" t="s">
        <v>337</v>
      </c>
      <c r="I7" s="80" t="s">
        <v>335</v>
      </c>
      <c r="J7" s="80" t="s">
        <v>337</v>
      </c>
      <c r="K7" s="80" t="s">
        <v>335</v>
      </c>
      <c r="L7" s="80" t="s">
        <v>337</v>
      </c>
      <c r="M7" s="80" t="s">
        <v>335</v>
      </c>
      <c r="N7" s="551"/>
    </row>
    <row r="8" spans="1:14" s="367" customFormat="1" ht="16.5" customHeight="1">
      <c r="A8" s="451" t="s">
        <v>128</v>
      </c>
      <c r="B8" s="288">
        <f>SUM(B9:B28)</f>
        <v>2196928</v>
      </c>
      <c r="C8" s="288">
        <f>SUM(C9:C28)</f>
        <v>4280206</v>
      </c>
      <c r="D8" s="288">
        <f>F8+H8+J8+L8</f>
        <v>3540152</v>
      </c>
      <c r="E8" s="288">
        <f>G8+I8+K8+M8</f>
        <v>4274888</v>
      </c>
      <c r="F8" s="452">
        <f aca="true" t="shared" si="0" ref="F8:M8">SUM(F9:F28)</f>
        <v>721766</v>
      </c>
      <c r="G8" s="452">
        <f t="shared" si="0"/>
        <v>955922</v>
      </c>
      <c r="H8" s="452">
        <f t="shared" si="0"/>
        <v>783582</v>
      </c>
      <c r="I8" s="452">
        <f t="shared" si="0"/>
        <v>1083506</v>
      </c>
      <c r="J8" s="452">
        <f t="shared" si="0"/>
        <v>1079337</v>
      </c>
      <c r="K8" s="452">
        <f t="shared" si="0"/>
        <v>1022896</v>
      </c>
      <c r="L8" s="452">
        <f t="shared" si="0"/>
        <v>955467</v>
      </c>
      <c r="M8" s="452">
        <f t="shared" si="0"/>
        <v>1212564</v>
      </c>
      <c r="N8" s="552"/>
    </row>
    <row r="9" spans="1:14" s="367" customFormat="1" ht="16.5" customHeight="1">
      <c r="A9" s="453" t="s">
        <v>142</v>
      </c>
      <c r="B9" s="448" t="s">
        <v>322</v>
      </c>
      <c r="C9" s="449">
        <v>1490</v>
      </c>
      <c r="D9" s="449">
        <f aca="true" t="shared" si="1" ref="D9:D28">F9+H9+J9+L9</f>
        <v>11</v>
      </c>
      <c r="E9" s="449">
        <f aca="true" t="shared" si="2" ref="E9:E28">G9+I9+K9+M9</f>
        <v>90765</v>
      </c>
      <c r="F9" s="454">
        <v>0</v>
      </c>
      <c r="G9" s="486">
        <v>2247</v>
      </c>
      <c r="H9" s="486">
        <v>11</v>
      </c>
      <c r="I9" s="486">
        <v>5115</v>
      </c>
      <c r="J9" s="454">
        <v>0</v>
      </c>
      <c r="K9" s="486">
        <v>6080</v>
      </c>
      <c r="L9" s="455">
        <v>0</v>
      </c>
      <c r="M9" s="486">
        <v>77323</v>
      </c>
      <c r="N9" s="552"/>
    </row>
    <row r="10" spans="1:14" s="367" customFormat="1" ht="16.5" customHeight="1">
      <c r="A10" s="453" t="s">
        <v>143</v>
      </c>
      <c r="B10" s="448" t="s">
        <v>322</v>
      </c>
      <c r="C10" s="324">
        <v>11325</v>
      </c>
      <c r="D10" s="454">
        <v>0</v>
      </c>
      <c r="E10" s="324">
        <f t="shared" si="2"/>
        <v>5809</v>
      </c>
      <c r="F10" s="454">
        <v>0</v>
      </c>
      <c r="G10" s="454">
        <v>0</v>
      </c>
      <c r="H10" s="454">
        <v>0</v>
      </c>
      <c r="I10" s="486">
        <v>789</v>
      </c>
      <c r="J10" s="454">
        <v>0</v>
      </c>
      <c r="K10" s="486">
        <v>1710</v>
      </c>
      <c r="L10" s="455">
        <v>0</v>
      </c>
      <c r="M10" s="486">
        <v>3310</v>
      </c>
      <c r="N10" s="552"/>
    </row>
    <row r="11" spans="1:14" s="367" customFormat="1" ht="16.5" customHeight="1">
      <c r="A11" s="453" t="s">
        <v>144</v>
      </c>
      <c r="B11" s="324">
        <v>303</v>
      </c>
      <c r="C11" s="324">
        <v>110468</v>
      </c>
      <c r="D11" s="324">
        <f t="shared" si="1"/>
        <v>475</v>
      </c>
      <c r="E11" s="324">
        <f t="shared" si="2"/>
        <v>135400</v>
      </c>
      <c r="F11" s="486">
        <v>20</v>
      </c>
      <c r="G11" s="486">
        <v>25624</v>
      </c>
      <c r="H11" s="486">
        <v>18</v>
      </c>
      <c r="I11" s="486">
        <v>27033</v>
      </c>
      <c r="J11" s="486">
        <v>119</v>
      </c>
      <c r="K11" s="486">
        <v>39582</v>
      </c>
      <c r="L11" s="486">
        <v>318</v>
      </c>
      <c r="M11" s="486">
        <v>43161</v>
      </c>
      <c r="N11" s="552"/>
    </row>
    <row r="12" spans="1:14" s="367" customFormat="1" ht="16.5" customHeight="1">
      <c r="A12" s="453" t="s">
        <v>162</v>
      </c>
      <c r="B12" s="324">
        <v>1939</v>
      </c>
      <c r="C12" s="449">
        <v>5955</v>
      </c>
      <c r="D12" s="454">
        <v>0</v>
      </c>
      <c r="E12" s="449">
        <f t="shared" si="2"/>
        <v>7</v>
      </c>
      <c r="F12" s="454">
        <v>0</v>
      </c>
      <c r="G12" s="454">
        <v>0</v>
      </c>
      <c r="H12" s="454">
        <v>0</v>
      </c>
      <c r="I12" s="486">
        <v>5</v>
      </c>
      <c r="J12" s="454">
        <v>0</v>
      </c>
      <c r="K12" s="454">
        <v>0</v>
      </c>
      <c r="L12" s="455">
        <v>0</v>
      </c>
      <c r="M12" s="486">
        <v>2</v>
      </c>
      <c r="N12" s="552"/>
    </row>
    <row r="13" spans="1:14" ht="16.5" customHeight="1">
      <c r="A13" s="453" t="s">
        <v>155</v>
      </c>
      <c r="B13" s="324">
        <v>196</v>
      </c>
      <c r="C13" s="454">
        <v>0</v>
      </c>
      <c r="D13" s="454">
        <v>0</v>
      </c>
      <c r="E13" s="449">
        <f t="shared" si="2"/>
        <v>152</v>
      </c>
      <c r="F13" s="454">
        <v>0</v>
      </c>
      <c r="G13" s="454">
        <v>0</v>
      </c>
      <c r="H13" s="454">
        <v>0</v>
      </c>
      <c r="I13" s="454">
        <v>0</v>
      </c>
      <c r="J13" s="454">
        <v>0</v>
      </c>
      <c r="K13" s="486">
        <v>152</v>
      </c>
      <c r="L13" s="455">
        <v>0</v>
      </c>
      <c r="M13" s="455">
        <v>0</v>
      </c>
      <c r="N13" s="551"/>
    </row>
    <row r="14" spans="1:14" s="367" customFormat="1" ht="16.5" customHeight="1">
      <c r="A14" s="453" t="s">
        <v>175</v>
      </c>
      <c r="B14" s="449">
        <v>629971</v>
      </c>
      <c r="C14" s="324">
        <v>2591</v>
      </c>
      <c r="D14" s="324">
        <f t="shared" si="1"/>
        <v>885933</v>
      </c>
      <c r="E14" s="324">
        <f t="shared" si="2"/>
        <v>3926</v>
      </c>
      <c r="F14" s="324">
        <v>121282</v>
      </c>
      <c r="G14" s="324">
        <v>27</v>
      </c>
      <c r="H14" s="324">
        <v>243101</v>
      </c>
      <c r="I14" s="324">
        <v>20</v>
      </c>
      <c r="J14" s="324">
        <v>266510</v>
      </c>
      <c r="K14" s="324">
        <v>3071</v>
      </c>
      <c r="L14" s="486">
        <v>255040</v>
      </c>
      <c r="M14" s="486">
        <v>808</v>
      </c>
      <c r="N14" s="552"/>
    </row>
    <row r="15" spans="1:14" s="367" customFormat="1" ht="16.5" customHeight="1">
      <c r="A15" s="453" t="s">
        <v>258</v>
      </c>
      <c r="B15" s="454">
        <v>0</v>
      </c>
      <c r="C15" s="454">
        <v>0</v>
      </c>
      <c r="D15" s="454">
        <f t="shared" si="1"/>
        <v>0</v>
      </c>
      <c r="E15" s="324">
        <f t="shared" si="2"/>
        <v>3608</v>
      </c>
      <c r="F15" s="454">
        <v>0</v>
      </c>
      <c r="G15" s="324">
        <v>3572</v>
      </c>
      <c r="H15" s="454">
        <v>0</v>
      </c>
      <c r="I15" s="454">
        <v>0</v>
      </c>
      <c r="J15" s="454">
        <v>0</v>
      </c>
      <c r="K15" s="454">
        <v>0</v>
      </c>
      <c r="L15" s="455">
        <v>0</v>
      </c>
      <c r="M15" s="486">
        <v>36</v>
      </c>
      <c r="N15" s="552"/>
    </row>
    <row r="16" spans="1:14" s="367" customFormat="1" ht="16.5" customHeight="1">
      <c r="A16" s="453" t="s">
        <v>145</v>
      </c>
      <c r="B16" s="324">
        <v>1912</v>
      </c>
      <c r="C16" s="449">
        <v>23483</v>
      </c>
      <c r="D16" s="449">
        <f t="shared" si="1"/>
        <v>2423</v>
      </c>
      <c r="E16" s="449">
        <f t="shared" si="2"/>
        <v>16816</v>
      </c>
      <c r="F16" s="486">
        <v>895</v>
      </c>
      <c r="G16" s="486">
        <v>14828</v>
      </c>
      <c r="H16" s="486">
        <v>4</v>
      </c>
      <c r="I16" s="486">
        <v>1509</v>
      </c>
      <c r="J16" s="486">
        <v>321</v>
      </c>
      <c r="K16" s="486">
        <v>284</v>
      </c>
      <c r="L16" s="486">
        <v>1203</v>
      </c>
      <c r="M16" s="486">
        <v>195</v>
      </c>
      <c r="N16" s="552"/>
    </row>
    <row r="17" spans="1:14" s="367" customFormat="1" ht="16.5" customHeight="1">
      <c r="A17" s="456" t="s">
        <v>24</v>
      </c>
      <c r="B17" s="324">
        <v>283154</v>
      </c>
      <c r="C17" s="324">
        <v>207080</v>
      </c>
      <c r="D17" s="324">
        <f t="shared" si="1"/>
        <v>420305</v>
      </c>
      <c r="E17" s="324">
        <f t="shared" si="2"/>
        <v>138209</v>
      </c>
      <c r="F17" s="486">
        <v>73740</v>
      </c>
      <c r="G17" s="486">
        <v>45580</v>
      </c>
      <c r="H17" s="486">
        <v>135223</v>
      </c>
      <c r="I17" s="486">
        <v>17268</v>
      </c>
      <c r="J17" s="486">
        <v>130238</v>
      </c>
      <c r="K17" s="486">
        <v>32275</v>
      </c>
      <c r="L17" s="486">
        <v>81104</v>
      </c>
      <c r="M17" s="486">
        <v>43086</v>
      </c>
      <c r="N17" s="552"/>
    </row>
    <row r="18" spans="1:14" ht="16.5" customHeight="1">
      <c r="A18" s="456" t="s">
        <v>341</v>
      </c>
      <c r="B18" s="324">
        <v>347</v>
      </c>
      <c r="C18" s="454">
        <v>0</v>
      </c>
      <c r="D18" s="454">
        <f t="shared" si="1"/>
        <v>0</v>
      </c>
      <c r="E18" s="454">
        <f t="shared" si="2"/>
        <v>0</v>
      </c>
      <c r="F18" s="454">
        <v>0</v>
      </c>
      <c r="G18" s="454">
        <v>0</v>
      </c>
      <c r="H18" s="454">
        <v>0</v>
      </c>
      <c r="I18" s="454">
        <v>0</v>
      </c>
      <c r="J18" s="454">
        <v>0</v>
      </c>
      <c r="K18" s="454">
        <v>0</v>
      </c>
      <c r="L18" s="455">
        <v>0</v>
      </c>
      <c r="M18" s="455">
        <v>0</v>
      </c>
      <c r="N18" s="551"/>
    </row>
    <row r="19" spans="1:14" s="367" customFormat="1" ht="16.5" customHeight="1">
      <c r="A19" s="453" t="s">
        <v>305</v>
      </c>
      <c r="B19" s="324">
        <v>436058</v>
      </c>
      <c r="C19" s="324">
        <v>3372880</v>
      </c>
      <c r="D19" s="324">
        <f t="shared" si="1"/>
        <v>478253</v>
      </c>
      <c r="E19" s="324">
        <f t="shared" si="2"/>
        <v>3293486</v>
      </c>
      <c r="F19" s="486">
        <v>113477</v>
      </c>
      <c r="G19" s="486">
        <v>739506</v>
      </c>
      <c r="H19" s="486">
        <v>123344</v>
      </c>
      <c r="I19" s="486">
        <v>869090</v>
      </c>
      <c r="J19" s="486">
        <v>119698</v>
      </c>
      <c r="K19" s="486">
        <v>802979</v>
      </c>
      <c r="L19" s="486">
        <v>121734</v>
      </c>
      <c r="M19" s="486">
        <v>881911</v>
      </c>
      <c r="N19" s="552"/>
    </row>
    <row r="20" spans="1:14" s="367" customFormat="1" ht="16.5" customHeight="1">
      <c r="A20" s="453" t="s">
        <v>133</v>
      </c>
      <c r="B20" s="324">
        <v>2504</v>
      </c>
      <c r="C20" s="324">
        <v>3703</v>
      </c>
      <c r="D20" s="324">
        <f t="shared" si="1"/>
        <v>2467</v>
      </c>
      <c r="E20" s="324">
        <f t="shared" si="2"/>
        <v>613</v>
      </c>
      <c r="F20" s="486">
        <v>450</v>
      </c>
      <c r="G20" s="486">
        <v>216</v>
      </c>
      <c r="H20" s="486">
        <v>949</v>
      </c>
      <c r="I20" s="486">
        <v>32</v>
      </c>
      <c r="J20" s="486">
        <v>504</v>
      </c>
      <c r="K20" s="486">
        <v>64</v>
      </c>
      <c r="L20" s="486">
        <v>564</v>
      </c>
      <c r="M20" s="486">
        <v>301</v>
      </c>
      <c r="N20" s="552"/>
    </row>
    <row r="21" spans="1:14" ht="16.5" customHeight="1">
      <c r="A21" s="453" t="s">
        <v>148</v>
      </c>
      <c r="B21" s="324">
        <v>9101</v>
      </c>
      <c r="C21" s="324">
        <v>3284</v>
      </c>
      <c r="D21" s="324">
        <f t="shared" si="1"/>
        <v>3730</v>
      </c>
      <c r="E21" s="454">
        <v>0</v>
      </c>
      <c r="F21" s="324">
        <v>343</v>
      </c>
      <c r="G21" s="454">
        <v>0</v>
      </c>
      <c r="H21" s="486">
        <v>382</v>
      </c>
      <c r="I21" s="454">
        <v>0</v>
      </c>
      <c r="J21" s="324">
        <v>2194</v>
      </c>
      <c r="K21" s="454">
        <v>0</v>
      </c>
      <c r="L21" s="486">
        <v>811</v>
      </c>
      <c r="M21" s="455">
        <v>0</v>
      </c>
      <c r="N21" s="551"/>
    </row>
    <row r="22" spans="1:14" s="367" customFormat="1" ht="16.5" customHeight="1">
      <c r="A22" s="453" t="s">
        <v>149</v>
      </c>
      <c r="B22" s="324">
        <v>3</v>
      </c>
      <c r="C22" s="324">
        <v>30396</v>
      </c>
      <c r="D22" s="324">
        <f t="shared" si="1"/>
        <v>15</v>
      </c>
      <c r="E22" s="324">
        <f t="shared" si="2"/>
        <v>12454</v>
      </c>
      <c r="F22" s="454">
        <v>0</v>
      </c>
      <c r="G22" s="486">
        <v>1082</v>
      </c>
      <c r="H22" s="486">
        <v>4</v>
      </c>
      <c r="I22" s="486">
        <v>1659</v>
      </c>
      <c r="J22" s="486">
        <v>11</v>
      </c>
      <c r="K22" s="486">
        <v>1653</v>
      </c>
      <c r="L22" s="455">
        <v>0</v>
      </c>
      <c r="M22" s="486">
        <v>8060</v>
      </c>
      <c r="N22" s="552"/>
    </row>
    <row r="23" spans="1:14" s="367" customFormat="1" ht="16.5" customHeight="1">
      <c r="A23" s="453" t="s">
        <v>25</v>
      </c>
      <c r="B23" s="324">
        <v>281756</v>
      </c>
      <c r="C23" s="324">
        <v>419233</v>
      </c>
      <c r="D23" s="324">
        <f t="shared" si="1"/>
        <v>1036960</v>
      </c>
      <c r="E23" s="324">
        <f t="shared" si="2"/>
        <v>474562</v>
      </c>
      <c r="F23" s="486">
        <v>245737</v>
      </c>
      <c r="G23" s="486">
        <v>98337</v>
      </c>
      <c r="H23" s="486">
        <v>156791</v>
      </c>
      <c r="I23" s="486">
        <v>137631</v>
      </c>
      <c r="J23" s="486">
        <v>339049</v>
      </c>
      <c r="K23" s="486">
        <v>110653</v>
      </c>
      <c r="L23" s="486">
        <v>295383</v>
      </c>
      <c r="M23" s="486">
        <v>127941</v>
      </c>
      <c r="N23" s="552"/>
    </row>
    <row r="24" spans="1:14" ht="16.5" customHeight="1">
      <c r="A24" s="453" t="s">
        <v>150</v>
      </c>
      <c r="B24" s="448" t="s">
        <v>322</v>
      </c>
      <c r="C24" s="449">
        <v>53</v>
      </c>
      <c r="D24" s="449">
        <f t="shared" si="1"/>
        <v>30</v>
      </c>
      <c r="E24" s="454">
        <v>0</v>
      </c>
      <c r="F24" s="454">
        <v>0</v>
      </c>
      <c r="G24" s="454">
        <v>0</v>
      </c>
      <c r="H24" s="454">
        <v>0</v>
      </c>
      <c r="I24" s="454">
        <v>0</v>
      </c>
      <c r="J24" s="486">
        <v>2</v>
      </c>
      <c r="K24" s="454">
        <v>0</v>
      </c>
      <c r="L24" s="486">
        <v>28</v>
      </c>
      <c r="M24" s="455">
        <v>0</v>
      </c>
      <c r="N24" s="551"/>
    </row>
    <row r="25" spans="1:14" s="367" customFormat="1" ht="16.5" customHeight="1">
      <c r="A25" s="453" t="s">
        <v>151</v>
      </c>
      <c r="B25" s="324">
        <v>195068</v>
      </c>
      <c r="C25" s="324">
        <v>3293</v>
      </c>
      <c r="D25" s="324">
        <f t="shared" si="1"/>
        <v>249289</v>
      </c>
      <c r="E25" s="324">
        <f t="shared" si="2"/>
        <v>4120</v>
      </c>
      <c r="F25" s="486">
        <v>47327</v>
      </c>
      <c r="G25" s="486">
        <v>3933</v>
      </c>
      <c r="H25" s="486">
        <v>43581</v>
      </c>
      <c r="I25" s="454">
        <v>0</v>
      </c>
      <c r="J25" s="486">
        <v>101617</v>
      </c>
      <c r="K25" s="486">
        <v>1</v>
      </c>
      <c r="L25" s="486">
        <v>56764</v>
      </c>
      <c r="M25" s="486">
        <v>186</v>
      </c>
      <c r="N25" s="552"/>
    </row>
    <row r="26" spans="1:14" s="367" customFormat="1" ht="16.5" customHeight="1">
      <c r="A26" s="453" t="s">
        <v>28</v>
      </c>
      <c r="B26" s="449">
        <v>16073</v>
      </c>
      <c r="C26" s="324">
        <v>16813</v>
      </c>
      <c r="D26" s="324">
        <f t="shared" si="1"/>
        <v>1492</v>
      </c>
      <c r="E26" s="324">
        <f t="shared" si="2"/>
        <v>13181</v>
      </c>
      <c r="F26" s="486">
        <v>961</v>
      </c>
      <c r="G26" s="486">
        <v>208</v>
      </c>
      <c r="H26" s="486">
        <v>5</v>
      </c>
      <c r="I26" s="486">
        <v>2574</v>
      </c>
      <c r="J26" s="486">
        <v>8</v>
      </c>
      <c r="K26" s="486">
        <v>9312</v>
      </c>
      <c r="L26" s="486">
        <v>518</v>
      </c>
      <c r="M26" s="486">
        <v>1087</v>
      </c>
      <c r="N26" s="552"/>
    </row>
    <row r="27" spans="1:14" s="367" customFormat="1" ht="16.5" customHeight="1">
      <c r="A27" s="453" t="s">
        <v>152</v>
      </c>
      <c r="B27" s="324">
        <v>254365</v>
      </c>
      <c r="C27" s="324">
        <v>15611</v>
      </c>
      <c r="D27" s="324">
        <f t="shared" si="1"/>
        <v>369472</v>
      </c>
      <c r="E27" s="324">
        <f t="shared" si="2"/>
        <v>30622</v>
      </c>
      <c r="F27" s="486">
        <v>79243</v>
      </c>
      <c r="G27" s="486">
        <v>10180</v>
      </c>
      <c r="H27" s="486">
        <v>66007</v>
      </c>
      <c r="I27" s="486">
        <v>4243</v>
      </c>
      <c r="J27" s="486">
        <v>100474</v>
      </c>
      <c r="K27" s="486">
        <v>4231</v>
      </c>
      <c r="L27" s="486">
        <v>123748</v>
      </c>
      <c r="M27" s="486">
        <v>11968</v>
      </c>
      <c r="N27" s="552"/>
    </row>
    <row r="28" spans="1:14" s="367" customFormat="1" ht="16.5" customHeight="1">
      <c r="A28" s="457" t="s">
        <v>30</v>
      </c>
      <c r="B28" s="450">
        <v>84178</v>
      </c>
      <c r="C28" s="450">
        <v>52548</v>
      </c>
      <c r="D28" s="450">
        <f t="shared" si="1"/>
        <v>89297</v>
      </c>
      <c r="E28" s="450">
        <f t="shared" si="2"/>
        <v>51158</v>
      </c>
      <c r="F28" s="487">
        <v>38291</v>
      </c>
      <c r="G28" s="487">
        <v>10582</v>
      </c>
      <c r="H28" s="487">
        <v>14162</v>
      </c>
      <c r="I28" s="487">
        <v>16538</v>
      </c>
      <c r="J28" s="487">
        <v>18592</v>
      </c>
      <c r="K28" s="487">
        <v>10849</v>
      </c>
      <c r="L28" s="487">
        <v>18252</v>
      </c>
      <c r="M28" s="487">
        <v>13189</v>
      </c>
      <c r="N28" s="552"/>
    </row>
    <row r="29" spans="1:14" ht="6.75" customHeight="1">
      <c r="A29" s="282"/>
      <c r="B29" s="368"/>
      <c r="C29" s="368"/>
      <c r="D29" s="368"/>
      <c r="E29" s="368"/>
      <c r="F29" s="369"/>
      <c r="G29" s="369"/>
      <c r="H29" s="369"/>
      <c r="I29" s="369"/>
      <c r="J29" s="369"/>
      <c r="K29" s="369"/>
      <c r="L29" s="369"/>
      <c r="M29" s="369"/>
      <c r="N29" s="551"/>
    </row>
    <row r="30" spans="1:14" s="367" customFormat="1" ht="12.75" customHeight="1">
      <c r="A30" s="281" t="s">
        <v>383</v>
      </c>
      <c r="B30" s="429" t="s">
        <v>385</v>
      </c>
      <c r="C30"/>
      <c r="D30" s="95" t="s">
        <v>384</v>
      </c>
      <c r="E30"/>
      <c r="F30" s="282"/>
      <c r="G30" s="282"/>
      <c r="H30" s="282"/>
      <c r="I30" s="282"/>
      <c r="J30" s="282"/>
      <c r="K30" s="282"/>
      <c r="L30" s="282"/>
      <c r="M30" s="282"/>
      <c r="N30" s="552"/>
    </row>
    <row r="31" spans="1:14" s="367" customFormat="1" ht="12.75" customHeight="1">
      <c r="A31" s="281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552"/>
    </row>
    <row r="32" spans="1:14" ht="12.75" customHeight="1">
      <c r="A32" s="92"/>
      <c r="N32" s="551"/>
    </row>
    <row r="33" ht="19.5" customHeight="1"/>
    <row r="34" ht="12.75" customHeight="1"/>
    <row r="35" ht="12.75" customHeight="1"/>
    <row r="36" ht="12.75" customHeight="1"/>
    <row r="37" ht="27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9">
    <mergeCell ref="N1:N32"/>
    <mergeCell ref="L6:M6"/>
    <mergeCell ref="F5:M5"/>
    <mergeCell ref="A5:A7"/>
    <mergeCell ref="B5:C6"/>
    <mergeCell ref="F6:G6"/>
    <mergeCell ref="H6:I6"/>
    <mergeCell ref="J6:K6"/>
    <mergeCell ref="D5:E6"/>
  </mergeCells>
  <printOptions/>
  <pageMargins left="0.71" right="0" top="0.77" bottom="0.16" header="0.25" footer="0.1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C1">
      <selection activeCell="A6" sqref="A6"/>
    </sheetView>
  </sheetViews>
  <sheetFormatPr defaultColWidth="9.140625" defaultRowHeight="12.75"/>
  <cols>
    <col min="1" max="1" width="13.8515625" style="366" customWidth="1"/>
    <col min="2" max="13" width="9.421875" style="366" customWidth="1"/>
    <col min="14" max="14" width="3.28125" style="366" customWidth="1"/>
    <col min="15" max="16384" width="9.140625" style="366" customWidth="1"/>
  </cols>
  <sheetData>
    <row r="1" spans="1:14" ht="18.75">
      <c r="A1" s="79" t="s">
        <v>326</v>
      </c>
      <c r="B1" s="370"/>
      <c r="C1" s="370"/>
      <c r="D1" s="370"/>
      <c r="E1" s="370"/>
      <c r="F1" s="371"/>
      <c r="G1" s="371"/>
      <c r="N1" s="551" t="s">
        <v>364</v>
      </c>
    </row>
    <row r="2" spans="1:14" ht="12.75">
      <c r="A2" s="364"/>
      <c r="B2" s="370"/>
      <c r="C2" s="370"/>
      <c r="D2" s="370"/>
      <c r="E2" s="370"/>
      <c r="F2" s="82"/>
      <c r="G2" s="82"/>
      <c r="I2" s="82"/>
      <c r="J2" s="82"/>
      <c r="K2" s="82"/>
      <c r="L2" s="82"/>
      <c r="M2" s="82" t="s">
        <v>250</v>
      </c>
      <c r="N2" s="560"/>
    </row>
    <row r="3" spans="1:14" s="367" customFormat="1" ht="15.75">
      <c r="A3" s="561" t="s">
        <v>141</v>
      </c>
      <c r="B3" s="564" t="s">
        <v>324</v>
      </c>
      <c r="C3" s="565"/>
      <c r="D3" s="564" t="s">
        <v>334</v>
      </c>
      <c r="E3" s="565"/>
      <c r="F3" s="569" t="s">
        <v>386</v>
      </c>
      <c r="G3" s="570"/>
      <c r="H3" s="570"/>
      <c r="I3" s="570"/>
      <c r="J3" s="570"/>
      <c r="K3" s="570"/>
      <c r="L3" s="570"/>
      <c r="M3" s="571"/>
      <c r="N3" s="560"/>
    </row>
    <row r="4" spans="1:14" s="367" customFormat="1" ht="12.75">
      <c r="A4" s="562"/>
      <c r="B4" s="566"/>
      <c r="C4" s="567"/>
      <c r="D4" s="566"/>
      <c r="E4" s="567"/>
      <c r="F4" s="568" t="s">
        <v>0</v>
      </c>
      <c r="G4" s="568"/>
      <c r="H4" s="572" t="s">
        <v>1</v>
      </c>
      <c r="I4" s="573"/>
      <c r="J4" s="572" t="s">
        <v>2</v>
      </c>
      <c r="K4" s="573"/>
      <c r="L4" s="572" t="s">
        <v>3</v>
      </c>
      <c r="M4" s="573"/>
      <c r="N4" s="560"/>
    </row>
    <row r="5" spans="1:14" ht="41.25">
      <c r="A5" s="563"/>
      <c r="B5" s="472" t="s">
        <v>337</v>
      </c>
      <c r="C5" s="472" t="s">
        <v>388</v>
      </c>
      <c r="D5" s="472" t="s">
        <v>337</v>
      </c>
      <c r="E5" s="472" t="s">
        <v>388</v>
      </c>
      <c r="F5" s="472" t="s">
        <v>337</v>
      </c>
      <c r="G5" s="472" t="s">
        <v>388</v>
      </c>
      <c r="H5" s="472" t="s">
        <v>337</v>
      </c>
      <c r="I5" s="472" t="s">
        <v>388</v>
      </c>
      <c r="J5" s="472" t="s">
        <v>337</v>
      </c>
      <c r="K5" s="472" t="s">
        <v>388</v>
      </c>
      <c r="L5" s="472" t="s">
        <v>337</v>
      </c>
      <c r="M5" s="472" t="s">
        <v>388</v>
      </c>
      <c r="N5" s="560"/>
    </row>
    <row r="6" spans="1:14" s="367" customFormat="1" ht="21.75" customHeight="1">
      <c r="A6" s="458" t="s">
        <v>128</v>
      </c>
      <c r="B6" s="459">
        <f>SUM(B7:B19)</f>
        <v>9619469</v>
      </c>
      <c r="C6" s="459">
        <f>SUM(C7:C19)</f>
        <v>4385816</v>
      </c>
      <c r="D6" s="459">
        <f>F6+H6+J6+L6</f>
        <v>9954610</v>
      </c>
      <c r="E6" s="459">
        <f>G6+I6+K6+M6</f>
        <v>5069989</v>
      </c>
      <c r="F6" s="460">
        <f aca="true" t="shared" si="0" ref="F6:M6">SUM(F7:F19)</f>
        <v>2281549</v>
      </c>
      <c r="G6" s="460">
        <f t="shared" si="0"/>
        <v>1128407</v>
      </c>
      <c r="H6" s="460">
        <f t="shared" si="0"/>
        <v>2583037</v>
      </c>
      <c r="I6" s="460">
        <f t="shared" si="0"/>
        <v>1236323</v>
      </c>
      <c r="J6" s="460">
        <f t="shared" si="0"/>
        <v>2371408</v>
      </c>
      <c r="K6" s="460">
        <f t="shared" si="0"/>
        <v>1267352</v>
      </c>
      <c r="L6" s="461">
        <f t="shared" si="0"/>
        <v>2718616</v>
      </c>
      <c r="M6" s="461">
        <f t="shared" si="0"/>
        <v>1437907</v>
      </c>
      <c r="N6" s="560"/>
    </row>
    <row r="7" spans="1:14" s="367" customFormat="1" ht="21.75" customHeight="1">
      <c r="A7" s="462" t="s">
        <v>142</v>
      </c>
      <c r="B7" s="464" t="s">
        <v>322</v>
      </c>
      <c r="C7" s="465">
        <v>1490</v>
      </c>
      <c r="D7" s="465">
        <f aca="true" t="shared" si="1" ref="D7:D19">F7+H7+J7+L7</f>
        <v>11</v>
      </c>
      <c r="E7" s="465">
        <f aca="true" t="shared" si="2" ref="E7:E19">G7+I7+K7+M7</f>
        <v>90765</v>
      </c>
      <c r="F7" s="466">
        <v>0</v>
      </c>
      <c r="G7" s="467">
        <v>2247</v>
      </c>
      <c r="H7" s="467">
        <v>11</v>
      </c>
      <c r="I7" s="467">
        <v>5115</v>
      </c>
      <c r="J7" s="466">
        <v>0</v>
      </c>
      <c r="K7" s="467">
        <v>6080</v>
      </c>
      <c r="L7" s="466">
        <v>0</v>
      </c>
      <c r="M7" s="322">
        <v>77323</v>
      </c>
      <c r="N7" s="560"/>
    </row>
    <row r="8" spans="1:14" s="367" customFormat="1" ht="21.75" customHeight="1">
      <c r="A8" s="462" t="s">
        <v>153</v>
      </c>
      <c r="B8" s="322">
        <v>11270</v>
      </c>
      <c r="C8" s="322">
        <v>10845</v>
      </c>
      <c r="D8" s="322">
        <f t="shared" si="1"/>
        <v>2887</v>
      </c>
      <c r="E8" s="322">
        <f t="shared" si="2"/>
        <v>5366</v>
      </c>
      <c r="F8" s="467">
        <v>100</v>
      </c>
      <c r="G8" s="467">
        <v>1156</v>
      </c>
      <c r="H8" s="467">
        <v>1084</v>
      </c>
      <c r="I8" s="467">
        <v>1961</v>
      </c>
      <c r="J8" s="467">
        <v>668</v>
      </c>
      <c r="K8" s="467">
        <v>1551</v>
      </c>
      <c r="L8" s="322">
        <v>1035</v>
      </c>
      <c r="M8" s="322">
        <v>698</v>
      </c>
      <c r="N8" s="560"/>
    </row>
    <row r="9" spans="1:14" ht="21.75" customHeight="1">
      <c r="A9" s="462" t="s">
        <v>154</v>
      </c>
      <c r="B9" s="468">
        <v>196</v>
      </c>
      <c r="C9" s="464" t="s">
        <v>322</v>
      </c>
      <c r="D9" s="466">
        <v>0</v>
      </c>
      <c r="E9" s="468">
        <f t="shared" si="2"/>
        <v>152</v>
      </c>
      <c r="F9" s="466">
        <v>0</v>
      </c>
      <c r="G9" s="466">
        <v>0</v>
      </c>
      <c r="H9" s="466">
        <v>0</v>
      </c>
      <c r="I9" s="466">
        <v>0</v>
      </c>
      <c r="J9" s="466">
        <v>0</v>
      </c>
      <c r="K9" s="467">
        <v>152</v>
      </c>
      <c r="L9" s="466">
        <v>0</v>
      </c>
      <c r="M9" s="466">
        <v>0</v>
      </c>
      <c r="N9" s="560"/>
    </row>
    <row r="10" spans="1:14" s="367" customFormat="1" ht="21.75" customHeight="1">
      <c r="A10" s="462" t="s">
        <v>146</v>
      </c>
      <c r="B10" s="468">
        <v>23025</v>
      </c>
      <c r="C10" s="468">
        <v>17269</v>
      </c>
      <c r="D10" s="468">
        <f t="shared" si="1"/>
        <v>66199</v>
      </c>
      <c r="E10" s="468">
        <f t="shared" si="2"/>
        <v>31941</v>
      </c>
      <c r="F10" s="467">
        <v>21431</v>
      </c>
      <c r="G10" s="467">
        <v>5599</v>
      </c>
      <c r="H10" s="467">
        <v>6762</v>
      </c>
      <c r="I10" s="467">
        <v>6332</v>
      </c>
      <c r="J10" s="467">
        <v>15854</v>
      </c>
      <c r="K10" s="467">
        <v>9403</v>
      </c>
      <c r="L10" s="322">
        <v>22152</v>
      </c>
      <c r="M10" s="322">
        <v>10607</v>
      </c>
      <c r="N10" s="560"/>
    </row>
    <row r="11" spans="1:14" s="367" customFormat="1" ht="21.75" customHeight="1">
      <c r="A11" s="462" t="s">
        <v>305</v>
      </c>
      <c r="B11" s="469">
        <v>436058</v>
      </c>
      <c r="C11" s="469">
        <v>3372880</v>
      </c>
      <c r="D11" s="469">
        <f t="shared" si="1"/>
        <v>478253</v>
      </c>
      <c r="E11" s="469">
        <f t="shared" si="2"/>
        <v>3293486</v>
      </c>
      <c r="F11" s="467">
        <v>113477</v>
      </c>
      <c r="G11" s="467">
        <v>739506</v>
      </c>
      <c r="H11" s="467">
        <v>123344</v>
      </c>
      <c r="I11" s="467">
        <v>869090</v>
      </c>
      <c r="J11" s="467">
        <v>119698</v>
      </c>
      <c r="K11" s="467">
        <v>802979</v>
      </c>
      <c r="L11" s="322">
        <v>121734</v>
      </c>
      <c r="M11" s="322">
        <v>881911</v>
      </c>
      <c r="N11" s="560"/>
    </row>
    <row r="12" spans="1:14" s="367" customFormat="1" ht="21.75" customHeight="1">
      <c r="A12" s="462" t="s">
        <v>133</v>
      </c>
      <c r="B12" s="322">
        <v>2504</v>
      </c>
      <c r="C12" s="322">
        <v>3703</v>
      </c>
      <c r="D12" s="322">
        <f t="shared" si="1"/>
        <v>2467</v>
      </c>
      <c r="E12" s="322">
        <f t="shared" si="2"/>
        <v>613</v>
      </c>
      <c r="F12" s="467">
        <v>450</v>
      </c>
      <c r="G12" s="467">
        <v>216</v>
      </c>
      <c r="H12" s="467">
        <v>949</v>
      </c>
      <c r="I12" s="467">
        <v>32</v>
      </c>
      <c r="J12" s="467">
        <v>504</v>
      </c>
      <c r="K12" s="467">
        <v>64</v>
      </c>
      <c r="L12" s="322">
        <v>564</v>
      </c>
      <c r="M12" s="322">
        <v>301</v>
      </c>
      <c r="N12" s="560"/>
    </row>
    <row r="13" spans="1:14" s="367" customFormat="1" ht="21.75" customHeight="1">
      <c r="A13" s="462" t="s">
        <v>147</v>
      </c>
      <c r="B13" s="322">
        <v>460634</v>
      </c>
      <c r="C13" s="322">
        <v>38047</v>
      </c>
      <c r="D13" s="322">
        <f t="shared" si="1"/>
        <v>165778</v>
      </c>
      <c r="E13" s="322">
        <f t="shared" si="2"/>
        <v>35243</v>
      </c>
      <c r="F13" s="467">
        <v>5304</v>
      </c>
      <c r="G13" s="467">
        <v>1618</v>
      </c>
      <c r="H13" s="467">
        <v>75575</v>
      </c>
      <c r="I13" s="467">
        <v>1188</v>
      </c>
      <c r="J13" s="467">
        <v>79799</v>
      </c>
      <c r="K13" s="467">
        <v>6194</v>
      </c>
      <c r="L13" s="322">
        <v>5100</v>
      </c>
      <c r="M13" s="322">
        <v>26243</v>
      </c>
      <c r="N13" s="560"/>
    </row>
    <row r="14" spans="1:14" ht="21.75" customHeight="1">
      <c r="A14" s="462" t="s">
        <v>148</v>
      </c>
      <c r="B14" s="322">
        <v>9101</v>
      </c>
      <c r="C14" s="322">
        <v>3284</v>
      </c>
      <c r="D14" s="322">
        <f t="shared" si="1"/>
        <v>3730</v>
      </c>
      <c r="E14" s="466">
        <v>0</v>
      </c>
      <c r="F14" s="467">
        <v>343</v>
      </c>
      <c r="G14" s="466">
        <v>0</v>
      </c>
      <c r="H14" s="467">
        <v>382</v>
      </c>
      <c r="I14" s="466">
        <v>0</v>
      </c>
      <c r="J14" s="467">
        <v>2194</v>
      </c>
      <c r="K14" s="466">
        <v>0</v>
      </c>
      <c r="L14" s="322">
        <v>811</v>
      </c>
      <c r="M14" s="466">
        <v>0</v>
      </c>
      <c r="N14" s="560"/>
    </row>
    <row r="15" spans="1:14" s="367" customFormat="1" ht="21.75" customHeight="1">
      <c r="A15" s="462" t="s">
        <v>284</v>
      </c>
      <c r="B15" s="322">
        <v>8065789</v>
      </c>
      <c r="C15" s="322">
        <v>787869</v>
      </c>
      <c r="D15" s="322">
        <f t="shared" si="1"/>
        <v>8488246</v>
      </c>
      <c r="E15" s="322">
        <f t="shared" si="2"/>
        <v>1487669</v>
      </c>
      <c r="F15" s="467">
        <v>1962640</v>
      </c>
      <c r="G15" s="467">
        <v>336301</v>
      </c>
      <c r="H15" s="467">
        <v>2246055</v>
      </c>
      <c r="I15" s="467">
        <v>324216</v>
      </c>
      <c r="J15" s="467">
        <v>1921798</v>
      </c>
      <c r="K15" s="467">
        <v>420244</v>
      </c>
      <c r="L15" s="322">
        <v>2357753</v>
      </c>
      <c r="M15" s="322">
        <v>406908</v>
      </c>
      <c r="N15" s="560"/>
    </row>
    <row r="16" spans="1:14" s="367" customFormat="1" ht="21.75" customHeight="1">
      <c r="A16" s="462" t="s">
        <v>151</v>
      </c>
      <c r="B16" s="322">
        <v>195068</v>
      </c>
      <c r="C16" s="322">
        <v>3293</v>
      </c>
      <c r="D16" s="322">
        <f t="shared" si="1"/>
        <v>249289</v>
      </c>
      <c r="E16" s="322">
        <f t="shared" si="2"/>
        <v>4120</v>
      </c>
      <c r="F16" s="467">
        <v>47327</v>
      </c>
      <c r="G16" s="467">
        <v>3933</v>
      </c>
      <c r="H16" s="467">
        <v>43581</v>
      </c>
      <c r="I16" s="466">
        <v>0</v>
      </c>
      <c r="J16" s="467">
        <v>101617</v>
      </c>
      <c r="K16" s="467">
        <v>1</v>
      </c>
      <c r="L16" s="322">
        <v>56764</v>
      </c>
      <c r="M16" s="322">
        <v>186</v>
      </c>
      <c r="N16" s="560"/>
    </row>
    <row r="17" spans="1:14" s="367" customFormat="1" ht="21.75" customHeight="1">
      <c r="A17" s="462" t="s">
        <v>44</v>
      </c>
      <c r="B17" s="322">
        <v>77281</v>
      </c>
      <c r="C17" s="322">
        <v>78977</v>
      </c>
      <c r="D17" s="322">
        <f t="shared" si="1"/>
        <v>38981</v>
      </c>
      <c r="E17" s="322">
        <f t="shared" si="2"/>
        <v>38854</v>
      </c>
      <c r="F17" s="467">
        <v>12943</v>
      </c>
      <c r="G17" s="467">
        <v>17069</v>
      </c>
      <c r="H17" s="467">
        <v>5125</v>
      </c>
      <c r="I17" s="467">
        <v>7608</v>
      </c>
      <c r="J17" s="467">
        <v>10210</v>
      </c>
      <c r="K17" s="467">
        <v>5604</v>
      </c>
      <c r="L17" s="322">
        <v>10703</v>
      </c>
      <c r="M17" s="322">
        <v>8573</v>
      </c>
      <c r="N17" s="560"/>
    </row>
    <row r="18" spans="1:14" s="367" customFormat="1" ht="21.75" customHeight="1">
      <c r="A18" s="462" t="s">
        <v>152</v>
      </c>
      <c r="B18" s="322">
        <v>254365</v>
      </c>
      <c r="C18" s="322">
        <v>15611</v>
      </c>
      <c r="D18" s="322">
        <f t="shared" si="1"/>
        <v>369472</v>
      </c>
      <c r="E18" s="322">
        <f t="shared" si="2"/>
        <v>30622</v>
      </c>
      <c r="F18" s="467">
        <v>79243</v>
      </c>
      <c r="G18" s="467">
        <v>10180</v>
      </c>
      <c r="H18" s="467">
        <v>66007</v>
      </c>
      <c r="I18" s="467">
        <v>4243</v>
      </c>
      <c r="J18" s="467">
        <v>100474</v>
      </c>
      <c r="K18" s="467">
        <v>4231</v>
      </c>
      <c r="L18" s="322">
        <v>123748</v>
      </c>
      <c r="M18" s="322">
        <v>11968</v>
      </c>
      <c r="N18" s="560"/>
    </row>
    <row r="19" spans="1:14" s="367" customFormat="1" ht="21.75" customHeight="1">
      <c r="A19" s="463" t="s">
        <v>30</v>
      </c>
      <c r="B19" s="470">
        <v>84178</v>
      </c>
      <c r="C19" s="470">
        <v>52548</v>
      </c>
      <c r="D19" s="470">
        <f t="shared" si="1"/>
        <v>89297</v>
      </c>
      <c r="E19" s="470">
        <f t="shared" si="2"/>
        <v>51158</v>
      </c>
      <c r="F19" s="471">
        <v>38291</v>
      </c>
      <c r="G19" s="471">
        <v>10582</v>
      </c>
      <c r="H19" s="471">
        <v>14162</v>
      </c>
      <c r="I19" s="471">
        <v>16538</v>
      </c>
      <c r="J19" s="471">
        <v>18592</v>
      </c>
      <c r="K19" s="471">
        <v>10849</v>
      </c>
      <c r="L19" s="470">
        <v>18252</v>
      </c>
      <c r="M19" s="470">
        <v>13189</v>
      </c>
      <c r="N19" s="560"/>
    </row>
    <row r="20" spans="1:14" ht="12.75">
      <c r="A20" s="166"/>
      <c r="B20" s="372"/>
      <c r="C20" s="372"/>
      <c r="D20" s="372"/>
      <c r="E20" s="372"/>
      <c r="F20" s="373"/>
      <c r="G20" s="373"/>
      <c r="N20" s="560"/>
    </row>
    <row r="21" spans="1:14" ht="15.75">
      <c r="A21" s="281" t="s">
        <v>383</v>
      </c>
      <c r="B21" s="429" t="s">
        <v>385</v>
      </c>
      <c r="C21"/>
      <c r="D21" s="95" t="s">
        <v>384</v>
      </c>
      <c r="E21"/>
      <c r="N21" s="560"/>
    </row>
    <row r="22" ht="12.75">
      <c r="N22" s="365"/>
    </row>
    <row r="23" ht="12.75">
      <c r="N23" s="365"/>
    </row>
    <row r="24" ht="12.75">
      <c r="N24" s="365"/>
    </row>
    <row r="25" ht="12.75">
      <c r="N25" s="365"/>
    </row>
  </sheetData>
  <mergeCells count="9">
    <mergeCell ref="N1:N21"/>
    <mergeCell ref="A3:A5"/>
    <mergeCell ref="B3:C4"/>
    <mergeCell ref="F4:G4"/>
    <mergeCell ref="F3:M3"/>
    <mergeCell ref="H4:I4"/>
    <mergeCell ref="L4:M4"/>
    <mergeCell ref="J4:K4"/>
    <mergeCell ref="D3:E4"/>
  </mergeCells>
  <printOptions/>
  <pageMargins left="0.75" right="0.75" top="0.92" bottom="0.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C1">
      <selection activeCell="K7" sqref="K7"/>
    </sheetView>
  </sheetViews>
  <sheetFormatPr defaultColWidth="9.140625" defaultRowHeight="12.75"/>
  <cols>
    <col min="1" max="1" width="43.28125" style="0" customWidth="1"/>
    <col min="2" max="3" width="8.7109375" style="0" customWidth="1"/>
    <col min="4" max="11" width="8.7109375" style="1" customWidth="1"/>
    <col min="12" max="12" width="3.421875" style="0" customWidth="1"/>
    <col min="13" max="13" width="12.00390625" style="0" bestFit="1" customWidth="1"/>
  </cols>
  <sheetData>
    <row r="1" spans="1:12" ht="15" customHeight="1">
      <c r="A1" s="86" t="s">
        <v>344</v>
      </c>
      <c r="B1" s="3"/>
      <c r="C1" s="3"/>
      <c r="L1" s="502" t="s">
        <v>314</v>
      </c>
    </row>
    <row r="2" spans="1:12" ht="1.5" customHeight="1">
      <c r="A2" s="86"/>
      <c r="B2" s="3"/>
      <c r="C2" s="3"/>
      <c r="L2" s="502"/>
    </row>
    <row r="3" spans="1:12" ht="12" customHeight="1">
      <c r="A3" s="3"/>
      <c r="B3" s="3"/>
      <c r="C3" s="3"/>
      <c r="D3" s="61"/>
      <c r="E3" s="61"/>
      <c r="F3" s="61"/>
      <c r="H3" s="61"/>
      <c r="J3" s="61" t="s">
        <v>207</v>
      </c>
      <c r="K3" s="61"/>
      <c r="L3" s="502"/>
    </row>
    <row r="4" spans="1:12" ht="2.25" customHeight="1">
      <c r="A4" s="3"/>
      <c r="B4" s="12"/>
      <c r="C4" s="12"/>
      <c r="L4" s="502"/>
    </row>
    <row r="5" spans="1:12" ht="23.25" customHeight="1">
      <c r="A5" s="492" t="s">
        <v>182</v>
      </c>
      <c r="B5" s="492" t="s">
        <v>292</v>
      </c>
      <c r="C5" s="492" t="s">
        <v>339</v>
      </c>
      <c r="D5" s="488" t="s">
        <v>292</v>
      </c>
      <c r="E5" s="489"/>
      <c r="F5" s="489"/>
      <c r="G5" s="490"/>
      <c r="H5" s="488" t="s">
        <v>339</v>
      </c>
      <c r="I5" s="489"/>
      <c r="J5" s="489"/>
      <c r="K5" s="490"/>
      <c r="L5" s="502"/>
    </row>
    <row r="6" spans="1:12" ht="18" customHeight="1">
      <c r="A6" s="493"/>
      <c r="B6" s="493"/>
      <c r="C6" s="493"/>
      <c r="D6" s="63" t="s">
        <v>208</v>
      </c>
      <c r="E6" s="63" t="s">
        <v>1</v>
      </c>
      <c r="F6" s="63" t="s">
        <v>2</v>
      </c>
      <c r="G6" s="63" t="s">
        <v>3</v>
      </c>
      <c r="H6" s="63" t="s">
        <v>208</v>
      </c>
      <c r="I6" s="63" t="s">
        <v>210</v>
      </c>
      <c r="J6" s="63" t="s">
        <v>2</v>
      </c>
      <c r="K6" s="63" t="s">
        <v>3</v>
      </c>
      <c r="L6" s="502"/>
    </row>
    <row r="7" spans="1:12" ht="30" customHeight="1">
      <c r="A7" s="142" t="s">
        <v>270</v>
      </c>
      <c r="B7" s="232">
        <v>59095</v>
      </c>
      <c r="C7" s="232">
        <f>C8+C19+C20+C23+C24+C25+C26+'Table 3 cont''d'!C7+'Table 3 cont''d'!C8+'Table 3 cont''d'!C18</f>
        <v>69099</v>
      </c>
      <c r="D7" s="232">
        <f>D8+D19+D20+D23+D24+D25+D26+'Table 3 cont''d'!D7+'Table 3 cont''d'!D8+'Table 3 cont''d'!D18</f>
        <v>12070</v>
      </c>
      <c r="E7" s="232">
        <f>E8+E19+E20+E23+E24+E25+E26+'Table 3 cont''d'!E7+'Table 3 cont''d'!E8+'Table 3 cont''d'!E18</f>
        <v>13803</v>
      </c>
      <c r="F7" s="232">
        <f>F8+F19+F20+F23+F24+F25+F26+'Table 3 cont''d'!F7+'Table 3 cont''d'!F8+'Table 3 cont''d'!F18</f>
        <v>16897</v>
      </c>
      <c r="G7" s="272">
        <v>16325</v>
      </c>
      <c r="H7" s="232">
        <f>H8+H19+H20+H23+H24+H25+H26+'Table 3 cont''d'!H7+'Table 3 cont''d'!H8+'Table 3 cont''d'!H18</f>
        <v>14485</v>
      </c>
      <c r="I7" s="232">
        <f>I8+I19+I20+I23+I24+I25+I26+'Table 3 cont''d'!I7+'Table 3 cont''d'!I8+'Table 3 cont''d'!I18</f>
        <v>16265</v>
      </c>
      <c r="J7" s="232">
        <f>J8+J19+J20+J23+J24+J25+J26+'Table 3 cont''d'!J7+'Table 3 cont''d'!J8+'Table 3 cont''d'!J18</f>
        <v>17991</v>
      </c>
      <c r="K7" s="232">
        <f>K8+K19+K20+K23+K24+K25+K26+'Table 3 cont''d'!K7+'Table 3 cont''d'!K8+'Table 3 cont''d'!K18</f>
        <v>20358</v>
      </c>
      <c r="L7" s="502"/>
    </row>
    <row r="8" spans="1:12" ht="24.75" customHeight="1">
      <c r="A8" s="65" t="s">
        <v>41</v>
      </c>
      <c r="B8" s="236">
        <v>17248</v>
      </c>
      <c r="C8" s="236">
        <f>SUM(H8:K8)</f>
        <v>20201</v>
      </c>
      <c r="D8" s="237">
        <v>3711</v>
      </c>
      <c r="E8" s="237">
        <v>2393</v>
      </c>
      <c r="F8" s="236">
        <v>6055</v>
      </c>
      <c r="G8" s="236">
        <v>5089</v>
      </c>
      <c r="H8" s="237">
        <v>4393</v>
      </c>
      <c r="I8" s="237">
        <v>2459</v>
      </c>
      <c r="J8" s="237">
        <v>6816</v>
      </c>
      <c r="K8" s="237">
        <v>6533</v>
      </c>
      <c r="L8" s="502"/>
    </row>
    <row r="9" spans="1:12" ht="13.5" customHeight="1">
      <c r="A9" s="67" t="s">
        <v>183</v>
      </c>
      <c r="B9" s="236"/>
      <c r="C9" s="236"/>
      <c r="D9" s="237"/>
      <c r="E9" s="237"/>
      <c r="F9" s="236"/>
      <c r="G9" s="236"/>
      <c r="H9" s="237"/>
      <c r="I9" s="237"/>
      <c r="J9" s="237"/>
      <c r="K9" s="237"/>
      <c r="L9" s="502"/>
    </row>
    <row r="10" spans="1:12" ht="15" customHeight="1">
      <c r="A10" s="7" t="s">
        <v>184</v>
      </c>
      <c r="B10" s="238"/>
      <c r="C10" s="238"/>
      <c r="D10" s="237"/>
      <c r="E10" s="237"/>
      <c r="F10" s="236"/>
      <c r="G10" s="236"/>
      <c r="H10" s="237"/>
      <c r="I10" s="237"/>
      <c r="J10" s="237"/>
      <c r="K10" s="237"/>
      <c r="L10" s="502"/>
    </row>
    <row r="11" spans="1:12" s="69" customFormat="1" ht="12.75">
      <c r="A11" s="68" t="s">
        <v>185</v>
      </c>
      <c r="B11" s="239">
        <v>537</v>
      </c>
      <c r="C11" s="239">
        <f>SUM(H11:K11)</f>
        <v>542</v>
      </c>
      <c r="D11" s="240">
        <v>122</v>
      </c>
      <c r="E11" s="240">
        <v>42</v>
      </c>
      <c r="F11" s="241">
        <v>222</v>
      </c>
      <c r="G11" s="241">
        <v>151</v>
      </c>
      <c r="H11" s="240">
        <v>129</v>
      </c>
      <c r="I11" s="240">
        <v>19</v>
      </c>
      <c r="J11" s="240">
        <v>213</v>
      </c>
      <c r="K11" s="240">
        <v>181</v>
      </c>
      <c r="L11" s="502"/>
    </row>
    <row r="12" spans="1:12" s="69" customFormat="1" ht="12.75">
      <c r="A12" s="68" t="s">
        <v>186</v>
      </c>
      <c r="B12" s="239">
        <v>10536</v>
      </c>
      <c r="C12" s="239">
        <f>SUM(H12:K12)</f>
        <v>11165</v>
      </c>
      <c r="D12" s="240">
        <v>2285</v>
      </c>
      <c r="E12" s="240">
        <v>856</v>
      </c>
      <c r="F12" s="241">
        <v>4412</v>
      </c>
      <c r="G12" s="241">
        <v>2983</v>
      </c>
      <c r="H12" s="240">
        <v>2465</v>
      </c>
      <c r="I12" s="240">
        <v>449</v>
      </c>
      <c r="J12" s="240">
        <v>4339</v>
      </c>
      <c r="K12" s="240">
        <v>3912</v>
      </c>
      <c r="L12" s="502"/>
    </row>
    <row r="13" spans="1:12" ht="15" customHeight="1">
      <c r="A13" s="7" t="s">
        <v>187</v>
      </c>
      <c r="B13" s="238"/>
      <c r="C13" s="238"/>
      <c r="D13" s="237"/>
      <c r="E13" s="237"/>
      <c r="F13" s="236"/>
      <c r="G13" s="242"/>
      <c r="H13" s="243"/>
      <c r="I13" s="243"/>
      <c r="J13" s="243"/>
      <c r="K13" s="243"/>
      <c r="L13" s="502"/>
    </row>
    <row r="14" spans="1:12" s="69" customFormat="1" ht="12.75">
      <c r="A14" s="68" t="s">
        <v>185</v>
      </c>
      <c r="B14" s="238">
        <v>111</v>
      </c>
      <c r="C14" s="238">
        <f>SUM(H14:K14)</f>
        <v>69</v>
      </c>
      <c r="D14" s="240" t="s">
        <v>320</v>
      </c>
      <c r="E14" s="240" t="s">
        <v>320</v>
      </c>
      <c r="F14" s="244">
        <v>49</v>
      </c>
      <c r="G14" s="244">
        <v>62</v>
      </c>
      <c r="H14" s="240" t="s">
        <v>320</v>
      </c>
      <c r="I14" s="240" t="s">
        <v>320</v>
      </c>
      <c r="J14" s="240">
        <v>24</v>
      </c>
      <c r="K14" s="240">
        <v>45</v>
      </c>
      <c r="L14" s="502"/>
    </row>
    <row r="15" spans="1:12" s="69" customFormat="1" ht="12.75">
      <c r="A15" s="68" t="s">
        <v>186</v>
      </c>
      <c r="B15" s="238">
        <v>173</v>
      </c>
      <c r="C15" s="238">
        <f>SUM(H15:K15)</f>
        <v>152</v>
      </c>
      <c r="D15" s="240" t="s">
        <v>320</v>
      </c>
      <c r="E15" s="240" t="s">
        <v>320</v>
      </c>
      <c r="F15" s="244">
        <v>84</v>
      </c>
      <c r="G15" s="244">
        <v>89</v>
      </c>
      <c r="H15" s="240" t="s">
        <v>320</v>
      </c>
      <c r="I15" s="240" t="s">
        <v>320</v>
      </c>
      <c r="J15" s="240">
        <v>52</v>
      </c>
      <c r="K15" s="240">
        <v>100</v>
      </c>
      <c r="L15" s="502"/>
    </row>
    <row r="16" spans="1:12" ht="15" customHeight="1">
      <c r="A16" s="7" t="s">
        <v>188</v>
      </c>
      <c r="B16" s="238"/>
      <c r="C16" s="238"/>
      <c r="D16" s="237"/>
      <c r="E16" s="237"/>
      <c r="F16" s="236"/>
      <c r="G16" s="242"/>
      <c r="H16" s="243"/>
      <c r="I16" s="243"/>
      <c r="J16" s="243"/>
      <c r="K16" s="243"/>
      <c r="L16" s="502"/>
    </row>
    <row r="17" spans="1:12" s="69" customFormat="1" ht="12.75">
      <c r="A17" s="68" t="s">
        <v>189</v>
      </c>
      <c r="B17" s="238">
        <v>66881</v>
      </c>
      <c r="C17" s="238">
        <f>SUM(H17:K17)</f>
        <v>79707</v>
      </c>
      <c r="D17" s="240">
        <v>14202</v>
      </c>
      <c r="E17" s="240">
        <v>14550</v>
      </c>
      <c r="F17" s="241">
        <v>16250</v>
      </c>
      <c r="G17" s="241">
        <v>21879</v>
      </c>
      <c r="H17" s="240">
        <v>17587</v>
      </c>
      <c r="I17" s="240">
        <v>19804</v>
      </c>
      <c r="J17" s="240">
        <v>21551</v>
      </c>
      <c r="K17" s="240">
        <v>20765</v>
      </c>
      <c r="L17" s="502"/>
    </row>
    <row r="18" spans="1:12" s="69" customFormat="1" ht="12.75">
      <c r="A18" s="68" t="s">
        <v>186</v>
      </c>
      <c r="B18" s="238">
        <v>4785</v>
      </c>
      <c r="C18" s="238">
        <f>SUM(H18:K18)</f>
        <v>7120</v>
      </c>
      <c r="D18" s="240">
        <v>975</v>
      </c>
      <c r="E18" s="240">
        <v>1078</v>
      </c>
      <c r="F18" s="241">
        <v>1239</v>
      </c>
      <c r="G18" s="241">
        <v>1493</v>
      </c>
      <c r="H18" s="240">
        <v>1480</v>
      </c>
      <c r="I18" s="240">
        <v>1681</v>
      </c>
      <c r="J18" s="240">
        <v>1886</v>
      </c>
      <c r="K18" s="240">
        <v>2073</v>
      </c>
      <c r="L18" s="502"/>
    </row>
    <row r="19" spans="1:12" ht="24.75" customHeight="1">
      <c r="A19" s="116" t="s">
        <v>53</v>
      </c>
      <c r="B19" s="245">
        <v>204</v>
      </c>
      <c r="C19" s="245">
        <f>SUM(H19:K19)</f>
        <v>291</v>
      </c>
      <c r="D19" s="246">
        <v>35</v>
      </c>
      <c r="E19" s="246">
        <v>49</v>
      </c>
      <c r="F19" s="245">
        <v>52</v>
      </c>
      <c r="G19" s="245">
        <v>68</v>
      </c>
      <c r="H19" s="246">
        <v>38</v>
      </c>
      <c r="I19" s="246">
        <v>64</v>
      </c>
      <c r="J19" s="246">
        <v>47</v>
      </c>
      <c r="K19" s="246">
        <v>142</v>
      </c>
      <c r="L19" s="502"/>
    </row>
    <row r="20" spans="1:12" ht="24.75" customHeight="1">
      <c r="A20" s="116" t="s">
        <v>190</v>
      </c>
      <c r="B20" s="245">
        <v>560</v>
      </c>
      <c r="C20" s="245">
        <f>SUM(H20:K20)</f>
        <v>861</v>
      </c>
      <c r="D20" s="246">
        <v>108</v>
      </c>
      <c r="E20" s="246">
        <v>143</v>
      </c>
      <c r="F20" s="245">
        <v>151</v>
      </c>
      <c r="G20" s="245">
        <v>158</v>
      </c>
      <c r="H20" s="246">
        <v>176</v>
      </c>
      <c r="I20" s="246">
        <v>198</v>
      </c>
      <c r="J20" s="246">
        <v>198</v>
      </c>
      <c r="K20" s="246">
        <v>289</v>
      </c>
      <c r="L20" s="502"/>
    </row>
    <row r="21" spans="1:12" ht="12" customHeight="1">
      <c r="A21" s="67" t="s">
        <v>183</v>
      </c>
      <c r="B21" s="236"/>
      <c r="C21" s="236"/>
      <c r="D21" s="237"/>
      <c r="E21" s="237"/>
      <c r="F21" s="236"/>
      <c r="G21" s="236"/>
      <c r="H21" s="237"/>
      <c r="I21" s="237"/>
      <c r="J21" s="237"/>
      <c r="K21" s="237"/>
      <c r="L21" s="502"/>
    </row>
    <row r="22" spans="1:12" ht="15" customHeight="1">
      <c r="A22" s="7" t="s">
        <v>191</v>
      </c>
      <c r="B22" s="238">
        <v>100</v>
      </c>
      <c r="C22" s="238">
        <f>SUM(H22:K22)</f>
        <v>100</v>
      </c>
      <c r="D22" s="240">
        <v>28</v>
      </c>
      <c r="E22" s="240">
        <v>25</v>
      </c>
      <c r="F22" s="241">
        <v>18</v>
      </c>
      <c r="G22" s="241">
        <v>29</v>
      </c>
      <c r="H22" s="240">
        <v>26</v>
      </c>
      <c r="I22" s="240">
        <v>24</v>
      </c>
      <c r="J22" s="240">
        <v>18</v>
      </c>
      <c r="K22" s="240">
        <v>32</v>
      </c>
      <c r="L22" s="502"/>
    </row>
    <row r="23" spans="1:12" ht="15" customHeight="1">
      <c r="A23" s="20" t="s">
        <v>192</v>
      </c>
      <c r="B23" s="246">
        <v>50</v>
      </c>
      <c r="C23" s="246">
        <f>SUM(H23:K23)</f>
        <v>70</v>
      </c>
      <c r="D23" s="247">
        <v>8</v>
      </c>
      <c r="E23" s="247">
        <v>10</v>
      </c>
      <c r="F23" s="248">
        <v>10</v>
      </c>
      <c r="G23" s="248">
        <v>22</v>
      </c>
      <c r="H23" s="247">
        <v>7</v>
      </c>
      <c r="I23" s="247">
        <v>35</v>
      </c>
      <c r="J23" s="247">
        <v>16</v>
      </c>
      <c r="K23" s="247">
        <v>12</v>
      </c>
      <c r="L23" s="502"/>
    </row>
    <row r="24" spans="1:12" ht="24.75" customHeight="1">
      <c r="A24" s="116" t="s">
        <v>193</v>
      </c>
      <c r="B24" s="247">
        <v>32</v>
      </c>
      <c r="C24" s="247">
        <f>SUM(H24:K24)</f>
        <v>30</v>
      </c>
      <c r="D24" s="246">
        <v>9</v>
      </c>
      <c r="E24" s="246">
        <v>4</v>
      </c>
      <c r="F24" s="245">
        <v>14</v>
      </c>
      <c r="G24" s="245">
        <v>5</v>
      </c>
      <c r="H24" s="246">
        <v>7</v>
      </c>
      <c r="I24" s="246">
        <v>2</v>
      </c>
      <c r="J24" s="246">
        <v>5</v>
      </c>
      <c r="K24" s="246">
        <v>16</v>
      </c>
      <c r="L24" s="502"/>
    </row>
    <row r="25" spans="1:12" ht="24.75" customHeight="1">
      <c r="A25" s="116" t="s">
        <v>194</v>
      </c>
      <c r="B25" s="245">
        <v>860</v>
      </c>
      <c r="C25" s="245">
        <f>SUM(H25:K25)</f>
        <v>868</v>
      </c>
      <c r="D25" s="246">
        <v>232</v>
      </c>
      <c r="E25" s="246">
        <v>202</v>
      </c>
      <c r="F25" s="245">
        <v>183</v>
      </c>
      <c r="G25" s="245">
        <v>243</v>
      </c>
      <c r="H25" s="246">
        <v>156</v>
      </c>
      <c r="I25" s="246">
        <v>202</v>
      </c>
      <c r="J25" s="246">
        <v>189</v>
      </c>
      <c r="K25" s="246">
        <v>321</v>
      </c>
      <c r="L25" s="502"/>
    </row>
    <row r="26" spans="1:12" ht="22.5" customHeight="1">
      <c r="A26" s="70" t="s">
        <v>195</v>
      </c>
      <c r="B26" s="245">
        <v>5002</v>
      </c>
      <c r="C26" s="245">
        <f>SUM(H26:K26)</f>
        <v>5536</v>
      </c>
      <c r="D26" s="246">
        <v>1039</v>
      </c>
      <c r="E26" s="246">
        <v>1305</v>
      </c>
      <c r="F26" s="245">
        <v>1308</v>
      </c>
      <c r="G26" s="245">
        <v>1350</v>
      </c>
      <c r="H26" s="246">
        <v>1223</v>
      </c>
      <c r="I26" s="246">
        <v>1408</v>
      </c>
      <c r="J26" s="246">
        <v>1468</v>
      </c>
      <c r="K26" s="246">
        <v>1437</v>
      </c>
      <c r="L26" s="502"/>
    </row>
    <row r="27" spans="1:12" ht="13.5" customHeight="1">
      <c r="A27" s="67" t="s">
        <v>183</v>
      </c>
      <c r="B27" s="236"/>
      <c r="C27" s="236"/>
      <c r="D27" s="237"/>
      <c r="E27" s="237"/>
      <c r="F27" s="236"/>
      <c r="G27" s="236"/>
      <c r="H27" s="237"/>
      <c r="I27" s="237"/>
      <c r="J27" s="237"/>
      <c r="K27" s="237"/>
      <c r="L27" s="502"/>
    </row>
    <row r="28" spans="1:12" ht="15" customHeight="1">
      <c r="A28" s="7" t="s">
        <v>255</v>
      </c>
      <c r="B28" s="238">
        <v>2197</v>
      </c>
      <c r="C28" s="238">
        <f>SUM(H28:K28)</f>
        <v>2482</v>
      </c>
      <c r="D28" s="240">
        <v>459</v>
      </c>
      <c r="E28" s="240">
        <v>579</v>
      </c>
      <c r="F28" s="241">
        <v>617</v>
      </c>
      <c r="G28" s="241">
        <v>542</v>
      </c>
      <c r="H28" s="240">
        <v>536</v>
      </c>
      <c r="I28" s="240">
        <v>681</v>
      </c>
      <c r="J28" s="240">
        <v>646</v>
      </c>
      <c r="K28" s="240">
        <v>619</v>
      </c>
      <c r="L28" s="502"/>
    </row>
    <row r="29" spans="1:12" ht="15" customHeight="1">
      <c r="A29" s="7" t="s">
        <v>196</v>
      </c>
      <c r="B29" s="238">
        <v>1431</v>
      </c>
      <c r="C29" s="238">
        <f>SUM(H29:K29)</f>
        <v>1514</v>
      </c>
      <c r="D29" s="240">
        <v>313</v>
      </c>
      <c r="E29" s="240">
        <v>400</v>
      </c>
      <c r="F29" s="241">
        <v>359</v>
      </c>
      <c r="G29" s="241">
        <v>359</v>
      </c>
      <c r="H29" s="240">
        <v>342</v>
      </c>
      <c r="I29" s="240">
        <v>373</v>
      </c>
      <c r="J29" s="240">
        <v>416</v>
      </c>
      <c r="K29" s="240">
        <v>383</v>
      </c>
      <c r="L29" s="502"/>
    </row>
    <row r="30" spans="1:12" ht="15" customHeight="1">
      <c r="A30" s="7" t="s">
        <v>197</v>
      </c>
      <c r="B30" s="238">
        <v>39</v>
      </c>
      <c r="C30" s="238">
        <f>SUM(H30:K30)</f>
        <v>53</v>
      </c>
      <c r="D30" s="240">
        <v>8</v>
      </c>
      <c r="E30" s="240">
        <v>9</v>
      </c>
      <c r="F30" s="241">
        <v>16</v>
      </c>
      <c r="G30" s="241">
        <v>6</v>
      </c>
      <c r="H30" s="240">
        <v>7</v>
      </c>
      <c r="I30" s="240">
        <v>17</v>
      </c>
      <c r="J30" s="240">
        <v>18</v>
      </c>
      <c r="K30" s="240">
        <v>11</v>
      </c>
      <c r="L30" s="502"/>
    </row>
    <row r="31" spans="1:12" ht="3" customHeight="1">
      <c r="A31" s="9"/>
      <c r="B31" s="249"/>
      <c r="C31" s="249"/>
      <c r="D31" s="250"/>
      <c r="E31" s="250"/>
      <c r="F31" s="251"/>
      <c r="G31" s="251"/>
      <c r="H31" s="250"/>
      <c r="I31" s="250"/>
      <c r="J31" s="250"/>
      <c r="K31" s="250"/>
      <c r="L31" s="502"/>
    </row>
    <row r="32" spans="1:12" ht="0.75" customHeight="1" hidden="1">
      <c r="A32" s="13"/>
      <c r="B32" s="252"/>
      <c r="C32" s="252"/>
      <c r="D32" s="253"/>
      <c r="E32" s="253"/>
      <c r="F32" s="253"/>
      <c r="G32" s="253"/>
      <c r="H32" s="253"/>
      <c r="I32" s="253"/>
      <c r="J32" s="253"/>
      <c r="K32" s="253"/>
      <c r="L32" s="502"/>
    </row>
    <row r="33" spans="1:12" ht="2.25" customHeight="1">
      <c r="A33" s="72"/>
      <c r="B33" s="254"/>
      <c r="C33" s="254"/>
      <c r="D33" s="255"/>
      <c r="E33" s="255"/>
      <c r="F33" s="255"/>
      <c r="G33" s="255"/>
      <c r="H33" s="255"/>
      <c r="I33" s="255"/>
      <c r="J33" s="255"/>
      <c r="K33" s="255"/>
      <c r="L33" s="502"/>
    </row>
    <row r="34" spans="1:12" ht="14.25" customHeight="1">
      <c r="A34" s="95" t="s">
        <v>370</v>
      </c>
      <c r="B34" s="422" t="s">
        <v>371</v>
      </c>
      <c r="C34" s="169"/>
      <c r="D34" s="422" t="s">
        <v>372</v>
      </c>
      <c r="L34" s="502"/>
    </row>
    <row r="35" spans="1:12" ht="11.25" customHeight="1">
      <c r="A35" s="92"/>
      <c r="L35" s="502"/>
    </row>
  </sheetData>
  <mergeCells count="6">
    <mergeCell ref="L1:L35"/>
    <mergeCell ref="A5:A6"/>
    <mergeCell ref="D5:G5"/>
    <mergeCell ref="B5:B6"/>
    <mergeCell ref="H5:K5"/>
    <mergeCell ref="C5:C6"/>
  </mergeCells>
  <printOptions/>
  <pageMargins left="0.71" right="0.28" top="0.54" bottom="0.19" header="0.25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4">
      <selection activeCell="K7" sqref="K7"/>
    </sheetView>
  </sheetViews>
  <sheetFormatPr defaultColWidth="9.140625" defaultRowHeight="12.75"/>
  <cols>
    <col min="1" max="1" width="40.7109375" style="0" customWidth="1"/>
    <col min="2" max="11" width="9.00390625" style="0" customWidth="1"/>
    <col min="12" max="12" width="3.57421875" style="0" customWidth="1"/>
  </cols>
  <sheetData>
    <row r="1" spans="1:12" ht="19.5" customHeight="1">
      <c r="A1" s="23" t="s">
        <v>345</v>
      </c>
      <c r="B1" s="3"/>
      <c r="C1" s="3"/>
      <c r="L1" s="495" t="s">
        <v>315</v>
      </c>
    </row>
    <row r="2" spans="1:12" ht="3.75" customHeight="1">
      <c r="A2" s="3"/>
      <c r="B2" s="3"/>
      <c r="C2" s="3"/>
      <c r="L2" s="511"/>
    </row>
    <row r="3" spans="1:12" ht="12" customHeight="1">
      <c r="A3" s="3"/>
      <c r="B3" s="3"/>
      <c r="C3" s="3"/>
      <c r="D3" s="61"/>
      <c r="E3" s="61"/>
      <c r="F3" s="61"/>
      <c r="H3" s="61"/>
      <c r="J3" s="61" t="s">
        <v>198</v>
      </c>
      <c r="K3" s="61"/>
      <c r="L3" s="511"/>
    </row>
    <row r="4" spans="1:12" ht="4.5" customHeight="1">
      <c r="A4" s="3"/>
      <c r="B4" s="199"/>
      <c r="C4" s="199"/>
      <c r="L4" s="511"/>
    </row>
    <row r="5" spans="1:12" ht="19.5" customHeight="1">
      <c r="A5" s="492" t="s">
        <v>182</v>
      </c>
      <c r="B5" s="492" t="s">
        <v>292</v>
      </c>
      <c r="C5" s="492" t="s">
        <v>339</v>
      </c>
      <c r="D5" s="488" t="s">
        <v>292</v>
      </c>
      <c r="E5" s="489"/>
      <c r="F5" s="489"/>
      <c r="G5" s="490"/>
      <c r="H5" s="488" t="s">
        <v>339</v>
      </c>
      <c r="I5" s="489"/>
      <c r="J5" s="489"/>
      <c r="K5" s="490"/>
      <c r="L5" s="511"/>
    </row>
    <row r="6" spans="1:12" ht="19.5" customHeight="1">
      <c r="A6" s="493"/>
      <c r="B6" s="493"/>
      <c r="C6" s="493"/>
      <c r="D6" s="63" t="s">
        <v>291</v>
      </c>
      <c r="E6" s="63" t="s">
        <v>210</v>
      </c>
      <c r="F6" s="63" t="s">
        <v>213</v>
      </c>
      <c r="G6" s="63" t="s">
        <v>257</v>
      </c>
      <c r="H6" s="63" t="s">
        <v>291</v>
      </c>
      <c r="I6" s="63" t="s">
        <v>346</v>
      </c>
      <c r="J6" s="63" t="s">
        <v>213</v>
      </c>
      <c r="K6" s="63" t="s">
        <v>257</v>
      </c>
      <c r="L6" s="511"/>
    </row>
    <row r="7" spans="1:12" ht="39.75" customHeight="1">
      <c r="A7" s="64" t="s">
        <v>199</v>
      </c>
      <c r="B7" s="62">
        <v>9335</v>
      </c>
      <c r="C7" s="62">
        <f>SUM(H7:K7)</f>
        <v>12081</v>
      </c>
      <c r="D7" s="87">
        <v>789</v>
      </c>
      <c r="E7" s="87">
        <v>2965</v>
      </c>
      <c r="F7" s="183">
        <v>2966</v>
      </c>
      <c r="G7" s="183">
        <v>2615</v>
      </c>
      <c r="H7" s="87">
        <v>2675</v>
      </c>
      <c r="I7" s="87">
        <f>4153+230</f>
        <v>4383</v>
      </c>
      <c r="J7" s="87">
        <v>2011</v>
      </c>
      <c r="K7" s="87">
        <f>2762+250</f>
        <v>3012</v>
      </c>
      <c r="L7" s="511"/>
    </row>
    <row r="8" spans="1:12" ht="39.75" customHeight="1">
      <c r="A8" s="65" t="s">
        <v>40</v>
      </c>
      <c r="B8" s="62">
        <v>25757</v>
      </c>
      <c r="C8" s="62">
        <f>SUM(H8:K8)</f>
        <v>29073</v>
      </c>
      <c r="D8" s="85">
        <v>6137</v>
      </c>
      <c r="E8" s="85">
        <v>6720</v>
      </c>
      <c r="F8" s="62">
        <v>6139</v>
      </c>
      <c r="G8" s="62">
        <v>6761</v>
      </c>
      <c r="H8" s="85">
        <v>5784</v>
      </c>
      <c r="I8" s="85">
        <v>7489</v>
      </c>
      <c r="J8" s="85">
        <v>7227</v>
      </c>
      <c r="K8" s="85">
        <v>8573</v>
      </c>
      <c r="L8" s="511"/>
    </row>
    <row r="9" spans="1:12" ht="13.5" customHeight="1">
      <c r="A9" s="67" t="s">
        <v>183</v>
      </c>
      <c r="B9" s="62"/>
      <c r="C9" s="62"/>
      <c r="D9" s="85"/>
      <c r="E9" s="85"/>
      <c r="F9" s="62"/>
      <c r="G9" s="204"/>
      <c r="H9" s="97"/>
      <c r="I9" s="97"/>
      <c r="J9" s="97"/>
      <c r="K9" s="97"/>
      <c r="L9" s="511"/>
    </row>
    <row r="10" spans="1:12" ht="30" customHeight="1">
      <c r="A10" s="73" t="s">
        <v>200</v>
      </c>
      <c r="B10" s="43">
        <v>21843</v>
      </c>
      <c r="C10" s="43">
        <v>24531</v>
      </c>
      <c r="D10" s="98">
        <v>5219</v>
      </c>
      <c r="E10" s="98">
        <v>5757</v>
      </c>
      <c r="F10" s="43">
        <v>5197</v>
      </c>
      <c r="G10" s="43">
        <v>5670</v>
      </c>
      <c r="H10" s="98">
        <v>4868</v>
      </c>
      <c r="I10" s="98">
        <v>6272</v>
      </c>
      <c r="J10" s="98">
        <v>6251</v>
      </c>
      <c r="K10" s="98">
        <v>7140</v>
      </c>
      <c r="L10" s="511"/>
    </row>
    <row r="11" spans="1:12" ht="30" customHeight="1">
      <c r="A11" s="7" t="s">
        <v>201</v>
      </c>
      <c r="B11" s="43">
        <v>155</v>
      </c>
      <c r="C11" s="43">
        <f aca="true" t="shared" si="0" ref="C11:C16">SUM(H11:K11)</f>
        <v>208</v>
      </c>
      <c r="D11" s="98">
        <v>35</v>
      </c>
      <c r="E11" s="98">
        <v>33</v>
      </c>
      <c r="F11" s="43">
        <v>38</v>
      </c>
      <c r="G11" s="43">
        <v>49</v>
      </c>
      <c r="H11" s="98">
        <v>52</v>
      </c>
      <c r="I11" s="98">
        <v>60</v>
      </c>
      <c r="J11" s="98">
        <v>36</v>
      </c>
      <c r="K11" s="98">
        <v>60</v>
      </c>
      <c r="L11" s="511"/>
    </row>
    <row r="12" spans="1:12" ht="30" customHeight="1">
      <c r="A12" s="73" t="s">
        <v>215</v>
      </c>
      <c r="B12" s="43">
        <v>154</v>
      </c>
      <c r="C12" s="43">
        <f t="shared" si="0"/>
        <v>177</v>
      </c>
      <c r="D12" s="98">
        <v>33</v>
      </c>
      <c r="E12" s="98">
        <v>36</v>
      </c>
      <c r="F12" s="43">
        <v>42</v>
      </c>
      <c r="G12" s="43">
        <v>43</v>
      </c>
      <c r="H12" s="98">
        <v>40</v>
      </c>
      <c r="I12" s="98">
        <v>44</v>
      </c>
      <c r="J12" s="98">
        <v>44</v>
      </c>
      <c r="K12" s="98">
        <v>49</v>
      </c>
      <c r="L12" s="511"/>
    </row>
    <row r="13" spans="1:12" ht="30" customHeight="1">
      <c r="A13" s="7" t="s">
        <v>202</v>
      </c>
      <c r="B13" s="43">
        <v>512</v>
      </c>
      <c r="C13" s="43">
        <f t="shared" si="0"/>
        <v>499</v>
      </c>
      <c r="D13" s="98">
        <v>160</v>
      </c>
      <c r="E13" s="98">
        <v>129</v>
      </c>
      <c r="F13" s="43">
        <v>107</v>
      </c>
      <c r="G13" s="43">
        <v>116</v>
      </c>
      <c r="H13" s="98">
        <v>137</v>
      </c>
      <c r="I13" s="98">
        <v>150</v>
      </c>
      <c r="J13" s="98">
        <v>119</v>
      </c>
      <c r="K13" s="98">
        <v>93</v>
      </c>
      <c r="L13" s="511"/>
    </row>
    <row r="14" spans="1:12" ht="30" customHeight="1">
      <c r="A14" s="7" t="s">
        <v>203</v>
      </c>
      <c r="B14" s="43">
        <v>201</v>
      </c>
      <c r="C14" s="43">
        <f t="shared" si="0"/>
        <v>190</v>
      </c>
      <c r="D14" s="99">
        <v>39</v>
      </c>
      <c r="E14" s="99">
        <v>59</v>
      </c>
      <c r="F14" s="195">
        <v>52</v>
      </c>
      <c r="G14" s="195">
        <v>51</v>
      </c>
      <c r="H14" s="99">
        <v>41</v>
      </c>
      <c r="I14" s="99">
        <v>40</v>
      </c>
      <c r="J14" s="99">
        <v>40</v>
      </c>
      <c r="K14" s="99">
        <v>69</v>
      </c>
      <c r="L14" s="511"/>
    </row>
    <row r="15" spans="1:12" ht="30" customHeight="1">
      <c r="A15" s="73" t="s">
        <v>212</v>
      </c>
      <c r="B15" s="43">
        <v>1139</v>
      </c>
      <c r="C15" s="43">
        <f t="shared" si="0"/>
        <v>1094</v>
      </c>
      <c r="D15" s="98">
        <v>277</v>
      </c>
      <c r="E15" s="98">
        <v>286</v>
      </c>
      <c r="F15" s="43">
        <v>241</v>
      </c>
      <c r="G15" s="43">
        <v>335</v>
      </c>
      <c r="H15" s="98">
        <v>274</v>
      </c>
      <c r="I15" s="98">
        <v>254</v>
      </c>
      <c r="J15" s="98">
        <v>262</v>
      </c>
      <c r="K15" s="98">
        <v>304</v>
      </c>
      <c r="L15" s="511"/>
    </row>
    <row r="16" spans="1:12" ht="30" customHeight="1">
      <c r="A16" s="73" t="s">
        <v>204</v>
      </c>
      <c r="B16" s="43">
        <v>278</v>
      </c>
      <c r="C16" s="43">
        <f t="shared" si="0"/>
        <v>307</v>
      </c>
      <c r="D16" s="98">
        <v>53</v>
      </c>
      <c r="E16" s="98">
        <v>76</v>
      </c>
      <c r="F16" s="43">
        <v>76</v>
      </c>
      <c r="G16" s="43">
        <v>73</v>
      </c>
      <c r="H16" s="98">
        <v>55</v>
      </c>
      <c r="I16" s="98">
        <v>77</v>
      </c>
      <c r="J16" s="98">
        <v>81</v>
      </c>
      <c r="K16" s="98">
        <v>94</v>
      </c>
      <c r="L16" s="511"/>
    </row>
    <row r="17" spans="1:12" ht="8.25" customHeight="1">
      <c r="A17" s="73"/>
      <c r="B17" s="200"/>
      <c r="D17" s="85"/>
      <c r="E17" s="85"/>
      <c r="F17" s="62"/>
      <c r="G17" s="204"/>
      <c r="H17" s="97"/>
      <c r="I17" s="97"/>
      <c r="J17" s="97"/>
      <c r="K17" s="97"/>
      <c r="L17" s="511"/>
    </row>
    <row r="18" spans="1:12" ht="15" customHeight="1">
      <c r="A18" s="74" t="s">
        <v>256</v>
      </c>
      <c r="B18" s="85">
        <v>47</v>
      </c>
      <c r="C18" s="85">
        <f>SUM(H18:K18)</f>
        <v>88</v>
      </c>
      <c r="D18" s="115">
        <v>2</v>
      </c>
      <c r="E18" s="115">
        <v>12</v>
      </c>
      <c r="F18" s="184">
        <v>19</v>
      </c>
      <c r="G18" s="184">
        <v>14</v>
      </c>
      <c r="H18" s="184">
        <v>26</v>
      </c>
      <c r="I18" s="115">
        <v>25</v>
      </c>
      <c r="J18" s="115">
        <v>14</v>
      </c>
      <c r="K18" s="115">
        <v>23</v>
      </c>
      <c r="L18" s="511"/>
    </row>
    <row r="19" spans="1:12" ht="4.5" customHeight="1">
      <c r="A19" s="71"/>
      <c r="B19" s="58"/>
      <c r="C19" s="58"/>
      <c r="D19" s="9"/>
      <c r="E19" s="9"/>
      <c r="F19" s="11"/>
      <c r="G19" s="11"/>
      <c r="H19" s="9"/>
      <c r="I19" s="9"/>
      <c r="J19" s="9"/>
      <c r="K19" s="9"/>
      <c r="L19" s="511"/>
    </row>
    <row r="20" spans="1:12" ht="23.25" customHeight="1">
      <c r="A20" s="95" t="s">
        <v>370</v>
      </c>
      <c r="B20" s="422" t="s">
        <v>371</v>
      </c>
      <c r="C20" s="169"/>
      <c r="D20" s="422" t="s">
        <v>372</v>
      </c>
      <c r="E20" s="103"/>
      <c r="F20" s="103"/>
      <c r="G20" s="103"/>
      <c r="H20" s="103"/>
      <c r="I20" s="103"/>
      <c r="J20" s="103"/>
      <c r="K20" s="103"/>
      <c r="L20" s="511"/>
    </row>
    <row r="21" ht="15" customHeight="1">
      <c r="A21" s="95"/>
    </row>
  </sheetData>
  <mergeCells count="6">
    <mergeCell ref="L1:L20"/>
    <mergeCell ref="A5:A6"/>
    <mergeCell ref="D5:G5"/>
    <mergeCell ref="B5:B6"/>
    <mergeCell ref="H5:K5"/>
    <mergeCell ref="C5:C6"/>
  </mergeCells>
  <printOptions/>
  <pageMargins left="0.66" right="0.26" top="0.94" bottom="0.5" header="0.18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39" sqref="B39"/>
    </sheetView>
  </sheetViews>
  <sheetFormatPr defaultColWidth="9.140625" defaultRowHeight="12.75"/>
  <cols>
    <col min="1" max="1" width="40.57421875" style="18" customWidth="1"/>
    <col min="2" max="3" width="9.28125" style="18" customWidth="1"/>
    <col min="4" max="11" width="9.28125" style="152" customWidth="1"/>
    <col min="12" max="12" width="4.8515625" style="18" customWidth="1"/>
    <col min="13" max="13" width="3.7109375" style="18" customWidth="1"/>
    <col min="14" max="16384" width="8.8515625" style="18" customWidth="1"/>
  </cols>
  <sheetData>
    <row r="1" spans="1:12" ht="18.75">
      <c r="A1" s="163" t="s">
        <v>347</v>
      </c>
      <c r="L1" s="502" t="s">
        <v>316</v>
      </c>
    </row>
    <row r="2" spans="1:12" ht="11.25" customHeight="1">
      <c r="A2" s="151"/>
      <c r="L2" s="502"/>
    </row>
    <row r="3" spans="4:12" ht="12" customHeight="1">
      <c r="D3" s="149"/>
      <c r="E3" s="149"/>
      <c r="F3" s="149"/>
      <c r="H3" s="149"/>
      <c r="J3" s="149" t="s">
        <v>207</v>
      </c>
      <c r="K3" s="149"/>
      <c r="L3" s="512"/>
    </row>
    <row r="4" spans="2:12" ht="5.25" customHeight="1">
      <c r="B4" s="137"/>
      <c r="C4" s="137"/>
      <c r="L4" s="512"/>
    </row>
    <row r="5" spans="1:12" ht="21.75" customHeight="1">
      <c r="A5" s="507" t="s">
        <v>182</v>
      </c>
      <c r="B5" s="492" t="s">
        <v>328</v>
      </c>
      <c r="C5" s="492" t="s">
        <v>300</v>
      </c>
      <c r="D5" s="504" t="s">
        <v>324</v>
      </c>
      <c r="E5" s="505"/>
      <c r="F5" s="505"/>
      <c r="G5" s="506"/>
      <c r="H5" s="504" t="s">
        <v>334</v>
      </c>
      <c r="I5" s="505"/>
      <c r="J5" s="505"/>
      <c r="K5" s="506"/>
      <c r="L5" s="512"/>
    </row>
    <row r="6" spans="1:12" ht="15" customHeight="1">
      <c r="A6" s="508"/>
      <c r="B6" s="493"/>
      <c r="C6" s="493"/>
      <c r="D6" s="135" t="s">
        <v>0</v>
      </c>
      <c r="E6" s="135" t="s">
        <v>1</v>
      </c>
      <c r="F6" s="135" t="s">
        <v>2</v>
      </c>
      <c r="G6" s="135" t="s">
        <v>3</v>
      </c>
      <c r="H6" s="135" t="s">
        <v>0</v>
      </c>
      <c r="I6" s="135" t="s">
        <v>1</v>
      </c>
      <c r="J6" s="135" t="s">
        <v>2</v>
      </c>
      <c r="K6" s="135" t="s">
        <v>3</v>
      </c>
      <c r="L6" s="512"/>
    </row>
    <row r="7" spans="1:12" ht="30" customHeight="1">
      <c r="A7" s="154" t="s">
        <v>270</v>
      </c>
      <c r="B7" s="272">
        <f>B8+B19+B20+B23+B24+B25+B26+'Table 4 cont''d'!B7+'Table 4 cont''d'!B8+'Table 4 cont''d'!B19</f>
        <v>42104</v>
      </c>
      <c r="C7" s="272">
        <f>C8+C19+C20+C23+C24+C25+C26+'Table 4 cont''d'!C7+'Table 4 cont''d'!C8+'Table 4 cont''d'!C19</f>
        <v>47737</v>
      </c>
      <c r="D7" s="301">
        <f>D8+D19+D20+D23+D24+D25+D26+'Table 4 cont''d'!D7+'Table 4 cont''d'!D8+'Table 4 cont''d'!D19</f>
        <v>9312</v>
      </c>
      <c r="E7" s="301">
        <f>E8+E19+E20+E23+E24+E25+E26+'Table 4 cont''d'!E7+'Table 4 cont''d'!E8+'Table 4 cont''d'!E19</f>
        <v>9090</v>
      </c>
      <c r="F7" s="301">
        <f>F8+F19+F20+F23+F24+F25+F26+'Table 4 cont''d'!F7+'Table 4 cont''d'!F8+'Table 4 cont''d'!F19</f>
        <v>12131</v>
      </c>
      <c r="G7" s="398">
        <v>11571</v>
      </c>
      <c r="H7" s="398">
        <f>H8+H19+H20+H23+H24+H25+H26+'Table 4 cont''d'!H7+'Table 4 cont''d'!H8+'Table 4 cont''d'!H19</f>
        <v>9688</v>
      </c>
      <c r="I7" s="398">
        <f>I8+I19+I20+I23+I24+I25+I26+'Table 4 cont''d'!I7+'Table 4 cont''d'!I8+'Table 4 cont''d'!I19</f>
        <v>9872</v>
      </c>
      <c r="J7" s="398">
        <f>J8+J19+J20+J23+J24+J25+J26+'Table 4 cont''d'!J7+'Table 4 cont''d'!J8+'Table 4 cont''d'!J19</f>
        <v>13768</v>
      </c>
      <c r="K7" s="398">
        <f>K8+K19+K20+K23+K24+K25+K26+'Table 4 cont''d'!K7+'Table 4 cont''d'!K8+'Table 4 cont''d'!K19</f>
        <v>14409</v>
      </c>
      <c r="L7" s="512"/>
    </row>
    <row r="8" spans="1:12" ht="24.75" customHeight="1">
      <c r="A8" s="90" t="s">
        <v>41</v>
      </c>
      <c r="B8" s="62">
        <v>15437</v>
      </c>
      <c r="C8" s="62">
        <f>SUM(H8:K8)</f>
        <v>17854</v>
      </c>
      <c r="D8" s="85">
        <v>3208</v>
      </c>
      <c r="E8" s="85">
        <v>2079</v>
      </c>
      <c r="F8" s="85">
        <v>5670</v>
      </c>
      <c r="G8" s="399">
        <v>4480</v>
      </c>
      <c r="H8" s="400">
        <v>3815</v>
      </c>
      <c r="I8" s="400">
        <v>2099</v>
      </c>
      <c r="J8" s="399">
        <v>6208</v>
      </c>
      <c r="K8" s="400">
        <v>5732</v>
      </c>
      <c r="L8" s="512"/>
    </row>
    <row r="9" spans="1:12" ht="13.5" customHeight="1">
      <c r="A9" s="155" t="s">
        <v>183</v>
      </c>
      <c r="B9" s="62"/>
      <c r="C9" s="62"/>
      <c r="D9" s="85"/>
      <c r="E9" s="85"/>
      <c r="F9" s="85"/>
      <c r="G9" s="185"/>
      <c r="H9" s="353"/>
      <c r="I9" s="353"/>
      <c r="J9" s="185"/>
      <c r="K9" s="185"/>
      <c r="L9" s="512"/>
    </row>
    <row r="10" spans="1:12" ht="15" customHeight="1">
      <c r="A10" s="118" t="s">
        <v>184</v>
      </c>
      <c r="B10" s="43"/>
      <c r="C10" s="43"/>
      <c r="D10" s="302"/>
      <c r="E10" s="302"/>
      <c r="F10" s="302"/>
      <c r="G10" s="185"/>
      <c r="H10" s="353"/>
      <c r="I10" s="353"/>
      <c r="J10" s="185"/>
      <c r="K10" s="185"/>
      <c r="L10" s="512"/>
    </row>
    <row r="11" spans="1:12" s="157" customFormat="1" ht="12.75">
      <c r="A11" s="156" t="s">
        <v>185</v>
      </c>
      <c r="B11" s="43">
        <v>537</v>
      </c>
      <c r="C11" s="43">
        <f>SUM(H11:K11)</f>
        <v>542</v>
      </c>
      <c r="D11" s="302">
        <v>122</v>
      </c>
      <c r="E11" s="302">
        <v>42</v>
      </c>
      <c r="F11" s="302">
        <v>222</v>
      </c>
      <c r="G11" s="346">
        <v>151</v>
      </c>
      <c r="H11" s="347">
        <v>129</v>
      </c>
      <c r="I11" s="347">
        <v>19</v>
      </c>
      <c r="J11" s="348">
        <v>213</v>
      </c>
      <c r="K11" s="348">
        <v>181</v>
      </c>
      <c r="L11" s="512"/>
    </row>
    <row r="12" spans="1:12" s="157" customFormat="1" ht="12.75">
      <c r="A12" s="156" t="s">
        <v>186</v>
      </c>
      <c r="B12" s="43">
        <v>10536</v>
      </c>
      <c r="C12" s="43">
        <f>SUM(H12:K12)</f>
        <v>11165</v>
      </c>
      <c r="D12" s="302">
        <v>2285</v>
      </c>
      <c r="E12" s="302">
        <v>856</v>
      </c>
      <c r="F12" s="302">
        <v>4412</v>
      </c>
      <c r="G12" s="346">
        <v>2983</v>
      </c>
      <c r="H12" s="347">
        <v>2465</v>
      </c>
      <c r="I12" s="347">
        <v>449</v>
      </c>
      <c r="J12" s="348">
        <v>4339</v>
      </c>
      <c r="K12" s="348">
        <v>3912</v>
      </c>
      <c r="L12" s="512"/>
    </row>
    <row r="13" spans="1:12" ht="15" customHeight="1">
      <c r="A13" s="118" t="s">
        <v>187</v>
      </c>
      <c r="B13" s="31"/>
      <c r="C13" s="31"/>
      <c r="D13" s="303"/>
      <c r="E13" s="303"/>
      <c r="F13" s="98"/>
      <c r="G13" s="205"/>
      <c r="H13" s="97"/>
      <c r="I13" s="97"/>
      <c r="J13" s="204"/>
      <c r="K13" s="216"/>
      <c r="L13" s="512"/>
    </row>
    <row r="14" spans="1:12" s="157" customFormat="1" ht="12.75">
      <c r="A14" s="156" t="s">
        <v>185</v>
      </c>
      <c r="B14" s="43">
        <v>111</v>
      </c>
      <c r="C14" s="43">
        <f>SUM(H14:K14)</f>
        <v>69</v>
      </c>
      <c r="D14" s="303">
        <v>0</v>
      </c>
      <c r="E14" s="303">
        <v>0</v>
      </c>
      <c r="F14" s="98">
        <v>49</v>
      </c>
      <c r="G14" s="349">
        <v>62</v>
      </c>
      <c r="H14" s="304">
        <v>0</v>
      </c>
      <c r="I14" s="304">
        <v>0</v>
      </c>
      <c r="J14" s="348">
        <v>24</v>
      </c>
      <c r="K14" s="347">
        <v>45</v>
      </c>
      <c r="L14" s="512"/>
    </row>
    <row r="15" spans="1:12" s="157" customFormat="1" ht="12.75">
      <c r="A15" s="156" t="s">
        <v>186</v>
      </c>
      <c r="B15" s="43">
        <v>173</v>
      </c>
      <c r="C15" s="43">
        <f>SUM(H15:K15)</f>
        <v>152</v>
      </c>
      <c r="D15" s="303">
        <v>0</v>
      </c>
      <c r="E15" s="303">
        <v>0</v>
      </c>
      <c r="F15" s="98">
        <v>84</v>
      </c>
      <c r="G15" s="349">
        <v>89</v>
      </c>
      <c r="H15" s="304">
        <v>0</v>
      </c>
      <c r="I15" s="304">
        <v>0</v>
      </c>
      <c r="J15" s="348">
        <v>52</v>
      </c>
      <c r="K15" s="347">
        <v>100</v>
      </c>
      <c r="L15" s="512"/>
    </row>
    <row r="16" spans="1:12" ht="15" customHeight="1">
      <c r="A16" s="118" t="s">
        <v>188</v>
      </c>
      <c r="B16" s="31"/>
      <c r="C16" s="31"/>
      <c r="D16" s="98"/>
      <c r="E16" s="98"/>
      <c r="F16" s="98"/>
      <c r="G16" s="205"/>
      <c r="H16" s="222"/>
      <c r="I16" s="222"/>
      <c r="J16" s="205"/>
      <c r="K16" s="205"/>
      <c r="L16" s="512"/>
    </row>
    <row r="17" spans="1:12" s="157" customFormat="1" ht="12.75">
      <c r="A17" s="156" t="s">
        <v>189</v>
      </c>
      <c r="B17" s="43">
        <v>36401</v>
      </c>
      <c r="C17" s="43">
        <f>SUM(H17:K17)</f>
        <v>50084</v>
      </c>
      <c r="D17" s="98">
        <v>6500</v>
      </c>
      <c r="E17" s="98">
        <v>9618</v>
      </c>
      <c r="F17" s="98">
        <v>9983</v>
      </c>
      <c r="G17" s="346">
        <v>10300</v>
      </c>
      <c r="H17" s="350">
        <v>10501</v>
      </c>
      <c r="I17" s="350">
        <v>14343</v>
      </c>
      <c r="J17" s="346">
        <v>12510</v>
      </c>
      <c r="K17" s="346">
        <v>12730</v>
      </c>
      <c r="L17" s="512"/>
    </row>
    <row r="18" spans="1:12" s="157" customFormat="1" ht="12.75">
      <c r="A18" s="156" t="s">
        <v>186</v>
      </c>
      <c r="B18" s="43">
        <v>3168</v>
      </c>
      <c r="C18" s="43">
        <f>SUM(H18:K18)</f>
        <v>5025</v>
      </c>
      <c r="D18" s="98">
        <v>518</v>
      </c>
      <c r="E18" s="98">
        <v>809</v>
      </c>
      <c r="F18" s="98">
        <v>904</v>
      </c>
      <c r="G18" s="346">
        <v>937</v>
      </c>
      <c r="H18" s="350">
        <v>952</v>
      </c>
      <c r="I18" s="350">
        <v>1382</v>
      </c>
      <c r="J18" s="346">
        <v>1332</v>
      </c>
      <c r="K18" s="346">
        <v>1359</v>
      </c>
      <c r="L18" s="512"/>
    </row>
    <row r="19" spans="1:12" ht="21.75" customHeight="1">
      <c r="A19" s="158" t="s">
        <v>53</v>
      </c>
      <c r="B19" s="401">
        <v>48</v>
      </c>
      <c r="C19" s="401">
        <f>SUM(H19:K19)</f>
        <v>53</v>
      </c>
      <c r="D19" s="312">
        <v>12</v>
      </c>
      <c r="E19" s="312">
        <v>12</v>
      </c>
      <c r="F19" s="312">
        <v>12</v>
      </c>
      <c r="G19" s="351">
        <v>12</v>
      </c>
      <c r="H19" s="352">
        <v>10</v>
      </c>
      <c r="I19" s="352">
        <v>12</v>
      </c>
      <c r="J19" s="351">
        <v>13</v>
      </c>
      <c r="K19" s="351">
        <v>18</v>
      </c>
      <c r="L19" s="512"/>
    </row>
    <row r="20" spans="1:12" ht="24.75" customHeight="1">
      <c r="A20" s="90" t="s">
        <v>190</v>
      </c>
      <c r="B20" s="401">
        <v>386</v>
      </c>
      <c r="C20" s="401">
        <f>SUM(H20:K20)</f>
        <v>476</v>
      </c>
      <c r="D20" s="312">
        <v>77</v>
      </c>
      <c r="E20" s="312">
        <v>91</v>
      </c>
      <c r="F20" s="312">
        <v>105</v>
      </c>
      <c r="G20" s="351">
        <v>113</v>
      </c>
      <c r="H20" s="352">
        <v>97</v>
      </c>
      <c r="I20" s="352">
        <v>122</v>
      </c>
      <c r="J20" s="351">
        <v>125</v>
      </c>
      <c r="K20" s="351">
        <v>132</v>
      </c>
      <c r="L20" s="512"/>
    </row>
    <row r="21" spans="1:12" ht="12" customHeight="1">
      <c r="A21" s="155" t="s">
        <v>183</v>
      </c>
      <c r="B21" s="62"/>
      <c r="C21" s="62"/>
      <c r="D21" s="85"/>
      <c r="E21" s="85"/>
      <c r="F21" s="85"/>
      <c r="G21" s="185"/>
      <c r="H21" s="353"/>
      <c r="I21" s="353"/>
      <c r="J21" s="185"/>
      <c r="K21" s="185"/>
      <c r="L21" s="512"/>
    </row>
    <row r="22" spans="1:12" ht="15" customHeight="1">
      <c r="A22" s="118" t="s">
        <v>191</v>
      </c>
      <c r="B22" s="43">
        <v>100</v>
      </c>
      <c r="C22" s="43">
        <f>SUM(H22:K22)</f>
        <v>100</v>
      </c>
      <c r="D22" s="302">
        <v>28</v>
      </c>
      <c r="E22" s="302">
        <v>25</v>
      </c>
      <c r="F22" s="302">
        <v>18</v>
      </c>
      <c r="G22" s="346">
        <v>29</v>
      </c>
      <c r="H22" s="350">
        <v>26</v>
      </c>
      <c r="I22" s="350">
        <v>24</v>
      </c>
      <c r="J22" s="346">
        <v>18</v>
      </c>
      <c r="K22" s="346">
        <v>32</v>
      </c>
      <c r="L22" s="512"/>
    </row>
    <row r="23" spans="1:12" ht="14.25" customHeight="1">
      <c r="A23" s="145" t="s">
        <v>192</v>
      </c>
      <c r="B23" s="292">
        <v>0</v>
      </c>
      <c r="C23" s="292">
        <f>SUM(H23:K23)</f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512"/>
    </row>
    <row r="24" spans="1:12" ht="18" customHeight="1">
      <c r="A24" s="158" t="s">
        <v>193</v>
      </c>
      <c r="B24" s="292">
        <v>0</v>
      </c>
      <c r="C24" s="401">
        <f>SUM(H24:K24)</f>
        <v>3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51">
        <v>3</v>
      </c>
      <c r="L24" s="512"/>
    </row>
    <row r="25" spans="1:12" ht="24.75" customHeight="1">
      <c r="A25" s="158" t="s">
        <v>194</v>
      </c>
      <c r="B25" s="401">
        <v>306</v>
      </c>
      <c r="C25" s="401">
        <f>SUM(H25:K25)</f>
        <v>342</v>
      </c>
      <c r="D25" s="312">
        <v>88</v>
      </c>
      <c r="E25" s="312">
        <v>44</v>
      </c>
      <c r="F25" s="312">
        <v>75</v>
      </c>
      <c r="G25" s="351">
        <v>99</v>
      </c>
      <c r="H25" s="352">
        <v>55</v>
      </c>
      <c r="I25" s="352">
        <v>94</v>
      </c>
      <c r="J25" s="351">
        <v>94</v>
      </c>
      <c r="K25" s="351">
        <v>99</v>
      </c>
      <c r="L25" s="512"/>
    </row>
    <row r="26" spans="1:12" ht="24.75" customHeight="1">
      <c r="A26" s="159" t="s">
        <v>195</v>
      </c>
      <c r="B26" s="401">
        <v>3438</v>
      </c>
      <c r="C26" s="401">
        <f>SUM(H26:K26)</f>
        <v>3742</v>
      </c>
      <c r="D26" s="312">
        <v>743</v>
      </c>
      <c r="E26" s="312">
        <v>936</v>
      </c>
      <c r="F26" s="312">
        <v>863</v>
      </c>
      <c r="G26" s="351">
        <v>896</v>
      </c>
      <c r="H26" s="352">
        <v>807</v>
      </c>
      <c r="I26" s="352">
        <v>946</v>
      </c>
      <c r="J26" s="351">
        <v>1006</v>
      </c>
      <c r="K26" s="351">
        <v>983</v>
      </c>
      <c r="L26" s="512"/>
    </row>
    <row r="27" spans="1:12" ht="13.5" customHeight="1">
      <c r="A27" s="155" t="s">
        <v>183</v>
      </c>
      <c r="B27" s="62"/>
      <c r="C27" s="62"/>
      <c r="D27" s="85"/>
      <c r="E27" s="85"/>
      <c r="F27" s="85"/>
      <c r="G27" s="185"/>
      <c r="H27" s="353"/>
      <c r="I27" s="353"/>
      <c r="J27" s="185"/>
      <c r="K27" s="185"/>
      <c r="L27" s="512"/>
    </row>
    <row r="28" spans="1:12" ht="15" customHeight="1">
      <c r="A28" s="118" t="s">
        <v>255</v>
      </c>
      <c r="B28" s="43">
        <v>1325</v>
      </c>
      <c r="C28" s="43">
        <f>SUM(H28:K28)</f>
        <v>1502</v>
      </c>
      <c r="D28" s="302">
        <v>295</v>
      </c>
      <c r="E28" s="302">
        <v>352</v>
      </c>
      <c r="F28" s="302">
        <v>335</v>
      </c>
      <c r="G28" s="346">
        <v>343</v>
      </c>
      <c r="H28" s="350">
        <v>303</v>
      </c>
      <c r="I28" s="350">
        <v>399</v>
      </c>
      <c r="J28" s="346">
        <v>393</v>
      </c>
      <c r="K28" s="346">
        <v>407</v>
      </c>
      <c r="L28" s="512"/>
    </row>
    <row r="29" spans="1:12" ht="15" customHeight="1">
      <c r="A29" s="118" t="s">
        <v>196</v>
      </c>
      <c r="B29" s="43">
        <v>1379</v>
      </c>
      <c r="C29" s="43">
        <f>SUM(H29:K29)</f>
        <v>1375</v>
      </c>
      <c r="D29" s="302">
        <v>302</v>
      </c>
      <c r="E29" s="302">
        <v>376</v>
      </c>
      <c r="F29" s="302">
        <v>355</v>
      </c>
      <c r="G29" s="346">
        <v>346</v>
      </c>
      <c r="H29" s="350">
        <v>311</v>
      </c>
      <c r="I29" s="350">
        <v>355</v>
      </c>
      <c r="J29" s="346">
        <v>377</v>
      </c>
      <c r="K29" s="346">
        <v>332</v>
      </c>
      <c r="L29" s="512"/>
    </row>
    <row r="30" spans="1:12" ht="15" customHeight="1">
      <c r="A30" s="118" t="s">
        <v>197</v>
      </c>
      <c r="B30" s="43">
        <v>23</v>
      </c>
      <c r="C30" s="43">
        <f>SUM(H30:K30)</f>
        <v>39</v>
      </c>
      <c r="D30" s="302">
        <v>6</v>
      </c>
      <c r="E30" s="302">
        <v>8</v>
      </c>
      <c r="F30" s="302">
        <v>5</v>
      </c>
      <c r="G30" s="346">
        <v>4</v>
      </c>
      <c r="H30" s="350">
        <v>5</v>
      </c>
      <c r="I30" s="350">
        <v>9</v>
      </c>
      <c r="J30" s="346">
        <v>16</v>
      </c>
      <c r="K30" s="346">
        <v>9</v>
      </c>
      <c r="L30" s="512"/>
    </row>
    <row r="31" spans="1:12" ht="3" customHeight="1">
      <c r="A31" s="119"/>
      <c r="B31" s="160"/>
      <c r="C31" s="160"/>
      <c r="D31" s="161"/>
      <c r="E31" s="161"/>
      <c r="F31" s="161"/>
      <c r="G31" s="186"/>
      <c r="H31" s="161"/>
      <c r="I31" s="161"/>
      <c r="J31" s="186"/>
      <c r="K31" s="186"/>
      <c r="L31" s="512"/>
    </row>
    <row r="32" spans="1:12" ht="0.75" customHeight="1" hidden="1">
      <c r="A32" s="153"/>
      <c r="B32" s="201"/>
      <c r="C32" s="201"/>
      <c r="D32" s="162"/>
      <c r="E32" s="162"/>
      <c r="F32" s="162"/>
      <c r="G32" s="162"/>
      <c r="H32" s="162"/>
      <c r="I32" s="162"/>
      <c r="J32" s="162"/>
      <c r="K32" s="162"/>
      <c r="L32" s="512"/>
    </row>
    <row r="33" ht="2.25" customHeight="1">
      <c r="L33" s="512"/>
    </row>
    <row r="34" spans="1:12" ht="14.25" customHeight="1">
      <c r="A34" s="422" t="s">
        <v>368</v>
      </c>
      <c r="B34" s="422"/>
      <c r="L34" s="512"/>
    </row>
    <row r="35" spans="1:12" ht="13.5" customHeight="1">
      <c r="A35" s="422" t="s">
        <v>369</v>
      </c>
      <c r="L35" s="150"/>
    </row>
  </sheetData>
  <mergeCells count="6">
    <mergeCell ref="L1:L34"/>
    <mergeCell ref="A5:A6"/>
    <mergeCell ref="D5:G5"/>
    <mergeCell ref="B5:B6"/>
    <mergeCell ref="H5:K5"/>
    <mergeCell ref="C5:C6"/>
  </mergeCells>
  <printOptions/>
  <pageMargins left="0.55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22" sqref="A22"/>
    </sheetView>
  </sheetViews>
  <sheetFormatPr defaultColWidth="9.140625" defaultRowHeight="12.75"/>
  <cols>
    <col min="1" max="1" width="41.421875" style="0" customWidth="1"/>
    <col min="2" max="11" width="9.28125" style="0" customWidth="1"/>
    <col min="12" max="12" width="4.140625" style="0" customWidth="1"/>
  </cols>
  <sheetData>
    <row r="1" spans="1:12" ht="19.5" customHeight="1">
      <c r="A1" s="23" t="s">
        <v>348</v>
      </c>
      <c r="B1" s="3"/>
      <c r="C1" s="3"/>
      <c r="L1" s="495" t="s">
        <v>317</v>
      </c>
    </row>
    <row r="2" spans="1:12" ht="2.25" customHeight="1">
      <c r="A2" s="3"/>
      <c r="B2" s="3"/>
      <c r="C2" s="3"/>
      <c r="L2" s="511"/>
    </row>
    <row r="3" spans="1:12" ht="12" customHeight="1">
      <c r="A3" s="3"/>
      <c r="B3" s="3"/>
      <c r="C3" s="3"/>
      <c r="E3" s="61"/>
      <c r="F3" s="61"/>
      <c r="H3" s="61"/>
      <c r="I3" s="61"/>
      <c r="J3" s="61" t="s">
        <v>198</v>
      </c>
      <c r="K3" s="61"/>
      <c r="L3" s="511"/>
    </row>
    <row r="4" spans="1:12" ht="3.75" customHeight="1">
      <c r="A4" s="3"/>
      <c r="B4" s="199"/>
      <c r="C4" s="199"/>
      <c r="L4" s="511"/>
    </row>
    <row r="5" spans="1:12" ht="19.5" customHeight="1">
      <c r="A5" s="492" t="s">
        <v>182</v>
      </c>
      <c r="B5" s="492" t="s">
        <v>328</v>
      </c>
      <c r="C5" s="492" t="s">
        <v>300</v>
      </c>
      <c r="D5" s="488" t="s">
        <v>328</v>
      </c>
      <c r="E5" s="489"/>
      <c r="F5" s="489"/>
      <c r="G5" s="490"/>
      <c r="H5" s="488" t="s">
        <v>300</v>
      </c>
      <c r="I5" s="489"/>
      <c r="J5" s="489"/>
      <c r="K5" s="490"/>
      <c r="L5" s="511"/>
    </row>
    <row r="6" spans="1:12" ht="19.5" customHeight="1">
      <c r="A6" s="493"/>
      <c r="B6" s="493"/>
      <c r="C6" s="493"/>
      <c r="D6" s="63" t="s">
        <v>208</v>
      </c>
      <c r="E6" s="63" t="s">
        <v>210</v>
      </c>
      <c r="F6" s="63" t="s">
        <v>213</v>
      </c>
      <c r="G6" s="63" t="s">
        <v>257</v>
      </c>
      <c r="H6" s="63" t="s">
        <v>208</v>
      </c>
      <c r="I6" s="63" t="s">
        <v>210</v>
      </c>
      <c r="J6" s="63" t="s">
        <v>213</v>
      </c>
      <c r="K6" s="63" t="s">
        <v>257</v>
      </c>
      <c r="L6" s="511"/>
    </row>
    <row r="7" spans="1:12" ht="39.75" customHeight="1">
      <c r="A7" s="64" t="s">
        <v>199</v>
      </c>
      <c r="B7" s="62">
        <v>141</v>
      </c>
      <c r="C7" s="62">
        <f>SUM(H7:K7)</f>
        <v>157</v>
      </c>
      <c r="D7" s="87">
        <v>22</v>
      </c>
      <c r="E7" s="87">
        <v>47</v>
      </c>
      <c r="F7" s="87">
        <v>36</v>
      </c>
      <c r="G7" s="183">
        <v>36</v>
      </c>
      <c r="H7" s="87">
        <v>44</v>
      </c>
      <c r="I7" s="87">
        <v>59</v>
      </c>
      <c r="J7" s="87">
        <v>25</v>
      </c>
      <c r="K7" s="87">
        <v>29</v>
      </c>
      <c r="L7" s="511"/>
    </row>
    <row r="8" spans="1:12" ht="41.25" customHeight="1">
      <c r="A8" s="65" t="s">
        <v>40</v>
      </c>
      <c r="B8" s="62">
        <v>22330</v>
      </c>
      <c r="C8" s="62">
        <f>SUM(H8:K8)</f>
        <v>25069</v>
      </c>
      <c r="D8" s="85">
        <v>5161</v>
      </c>
      <c r="E8" s="85">
        <v>5876</v>
      </c>
      <c r="F8" s="85">
        <v>5360</v>
      </c>
      <c r="G8" s="62">
        <v>5933</v>
      </c>
      <c r="H8" s="85">
        <v>4846</v>
      </c>
      <c r="I8" s="85">
        <v>6528</v>
      </c>
      <c r="J8" s="85">
        <v>6292</v>
      </c>
      <c r="K8" s="85">
        <v>7403</v>
      </c>
      <c r="L8" s="511"/>
    </row>
    <row r="9" spans="1:12" ht="13.5" customHeight="1">
      <c r="A9" s="67" t="s">
        <v>183</v>
      </c>
      <c r="B9" s="62"/>
      <c r="C9" s="62"/>
      <c r="D9" s="85"/>
      <c r="E9" s="85"/>
      <c r="F9" s="85"/>
      <c r="G9" s="62"/>
      <c r="H9" s="85"/>
      <c r="I9" s="85"/>
      <c r="J9" s="85"/>
      <c r="K9" s="85"/>
      <c r="L9" s="511"/>
    </row>
    <row r="10" spans="1:12" ht="33" customHeight="1">
      <c r="A10" s="73" t="s">
        <v>288</v>
      </c>
      <c r="B10" s="43">
        <v>19534</v>
      </c>
      <c r="C10" s="43">
        <f aca="true" t="shared" si="0" ref="C10:C16">SUM(H10:K10)</f>
        <v>22082</v>
      </c>
      <c r="D10" s="302">
        <v>4527</v>
      </c>
      <c r="E10" s="302">
        <v>5174</v>
      </c>
      <c r="F10" s="305">
        <v>4672</v>
      </c>
      <c r="G10" s="43">
        <v>5161</v>
      </c>
      <c r="H10" s="98">
        <v>4224</v>
      </c>
      <c r="I10" s="98">
        <v>5796</v>
      </c>
      <c r="J10" s="98">
        <v>5584</v>
      </c>
      <c r="K10" s="98">
        <v>6478</v>
      </c>
      <c r="L10" s="511"/>
    </row>
    <row r="11" spans="1:12" ht="32.25" customHeight="1">
      <c r="A11" s="7" t="s">
        <v>201</v>
      </c>
      <c r="B11" s="43">
        <v>148</v>
      </c>
      <c r="C11" s="43">
        <f t="shared" si="0"/>
        <v>204</v>
      </c>
      <c r="D11" s="302">
        <v>34</v>
      </c>
      <c r="E11" s="302">
        <v>31</v>
      </c>
      <c r="F11" s="302">
        <v>37</v>
      </c>
      <c r="G11" s="43">
        <v>46</v>
      </c>
      <c r="H11" s="98">
        <v>50</v>
      </c>
      <c r="I11" s="98">
        <v>60</v>
      </c>
      <c r="J11" s="98">
        <v>35</v>
      </c>
      <c r="K11" s="98">
        <v>59</v>
      </c>
      <c r="L11" s="511"/>
    </row>
    <row r="12" spans="1:12" ht="30" customHeight="1">
      <c r="A12" s="73" t="s">
        <v>215</v>
      </c>
      <c r="B12" s="43">
        <v>137</v>
      </c>
      <c r="C12" s="43">
        <f t="shared" si="0"/>
        <v>167</v>
      </c>
      <c r="D12" s="302">
        <v>31</v>
      </c>
      <c r="E12" s="302">
        <v>32</v>
      </c>
      <c r="F12" s="302">
        <v>37</v>
      </c>
      <c r="G12" s="43">
        <v>37</v>
      </c>
      <c r="H12" s="98">
        <v>37</v>
      </c>
      <c r="I12" s="98">
        <v>42</v>
      </c>
      <c r="J12" s="98">
        <v>41</v>
      </c>
      <c r="K12" s="98">
        <v>47</v>
      </c>
      <c r="L12" s="511"/>
    </row>
    <row r="13" spans="1:12" ht="33" customHeight="1">
      <c r="A13" s="7" t="s">
        <v>202</v>
      </c>
      <c r="B13" s="43">
        <v>416</v>
      </c>
      <c r="C13" s="43">
        <f t="shared" si="0"/>
        <v>402</v>
      </c>
      <c r="D13" s="302">
        <v>120</v>
      </c>
      <c r="E13" s="302">
        <v>113</v>
      </c>
      <c r="F13" s="302">
        <v>94</v>
      </c>
      <c r="G13" s="43">
        <v>89</v>
      </c>
      <c r="H13" s="98">
        <v>103</v>
      </c>
      <c r="I13" s="98">
        <v>125</v>
      </c>
      <c r="J13" s="98">
        <v>92</v>
      </c>
      <c r="K13" s="98">
        <v>82</v>
      </c>
      <c r="L13" s="511"/>
    </row>
    <row r="14" spans="1:12" ht="33" customHeight="1">
      <c r="A14" s="7" t="s">
        <v>203</v>
      </c>
      <c r="B14" s="43">
        <v>139</v>
      </c>
      <c r="C14" s="43">
        <f t="shared" si="0"/>
        <v>129</v>
      </c>
      <c r="D14" s="302">
        <v>31</v>
      </c>
      <c r="E14" s="302">
        <v>41</v>
      </c>
      <c r="F14" s="302">
        <v>34</v>
      </c>
      <c r="G14" s="195">
        <v>33</v>
      </c>
      <c r="H14" s="99">
        <v>24</v>
      </c>
      <c r="I14" s="99">
        <v>34</v>
      </c>
      <c r="J14" s="99">
        <v>33</v>
      </c>
      <c r="K14" s="99">
        <v>38</v>
      </c>
      <c r="L14" s="511"/>
    </row>
    <row r="15" spans="1:12" ht="33" customHeight="1">
      <c r="A15" s="73" t="s">
        <v>212</v>
      </c>
      <c r="B15" s="43">
        <v>861</v>
      </c>
      <c r="C15" s="43">
        <f t="shared" si="0"/>
        <v>846</v>
      </c>
      <c r="D15" s="302">
        <v>182</v>
      </c>
      <c r="E15" s="302">
        <v>220</v>
      </c>
      <c r="F15" s="302">
        <v>197</v>
      </c>
      <c r="G15" s="43">
        <v>262</v>
      </c>
      <c r="H15" s="98">
        <v>179</v>
      </c>
      <c r="I15" s="98">
        <v>195</v>
      </c>
      <c r="J15" s="98">
        <v>194</v>
      </c>
      <c r="K15" s="98">
        <v>278</v>
      </c>
      <c r="L15" s="511"/>
    </row>
    <row r="16" spans="1:12" ht="33.75" customHeight="1">
      <c r="A16" s="73" t="s">
        <v>204</v>
      </c>
      <c r="B16" s="43">
        <v>172</v>
      </c>
      <c r="C16" s="43">
        <f t="shared" si="0"/>
        <v>241</v>
      </c>
      <c r="D16" s="302">
        <v>34</v>
      </c>
      <c r="E16" s="302">
        <v>51</v>
      </c>
      <c r="F16" s="302">
        <v>49</v>
      </c>
      <c r="G16" s="43">
        <v>38</v>
      </c>
      <c r="H16" s="98">
        <v>46</v>
      </c>
      <c r="I16" s="98">
        <v>60</v>
      </c>
      <c r="J16" s="98">
        <v>61</v>
      </c>
      <c r="K16" s="98">
        <v>74</v>
      </c>
      <c r="L16" s="511"/>
    </row>
    <row r="17" spans="1:12" ht="8.25" customHeight="1">
      <c r="A17" s="73"/>
      <c r="B17" s="52"/>
      <c r="C17" s="52"/>
      <c r="D17" s="302"/>
      <c r="E17" s="302"/>
      <c r="F17" s="302"/>
      <c r="G17" s="62"/>
      <c r="H17" s="85"/>
      <c r="I17" s="85"/>
      <c r="J17" s="85"/>
      <c r="K17" s="97"/>
      <c r="L17" s="511"/>
    </row>
    <row r="18" spans="1:12" ht="21" customHeight="1">
      <c r="A18" s="74" t="s">
        <v>205</v>
      </c>
      <c r="B18" s="200"/>
      <c r="C18" s="200"/>
      <c r="D18" s="200"/>
      <c r="E18" s="200"/>
      <c r="F18" s="200"/>
      <c r="G18" s="62"/>
      <c r="H18" s="85"/>
      <c r="I18" s="85"/>
      <c r="J18" s="85"/>
      <c r="K18" s="85"/>
      <c r="L18" s="511"/>
    </row>
    <row r="19" spans="1:12" ht="15" customHeight="1">
      <c r="A19" s="20" t="s">
        <v>206</v>
      </c>
      <c r="B19" s="293">
        <v>18</v>
      </c>
      <c r="C19" s="293">
        <f>SUM(H19:K19)</f>
        <v>41</v>
      </c>
      <c r="D19" s="306">
        <v>1</v>
      </c>
      <c r="E19" s="306">
        <v>5</v>
      </c>
      <c r="F19" s="306">
        <v>10</v>
      </c>
      <c r="G19" s="274">
        <v>2</v>
      </c>
      <c r="H19" s="273">
        <v>14</v>
      </c>
      <c r="I19" s="273">
        <v>12</v>
      </c>
      <c r="J19" s="273">
        <v>5</v>
      </c>
      <c r="K19" s="273">
        <v>10</v>
      </c>
      <c r="L19" s="511"/>
    </row>
    <row r="20" spans="1:12" ht="4.5" customHeight="1">
      <c r="A20" s="71"/>
      <c r="B20" s="58"/>
      <c r="C20" s="58"/>
      <c r="D20" s="71"/>
      <c r="E20" s="71"/>
      <c r="F20" s="71"/>
      <c r="G20" s="187"/>
      <c r="H20" s="71"/>
      <c r="I20" s="71"/>
      <c r="J20" s="71"/>
      <c r="K20" s="71"/>
      <c r="L20" s="511"/>
    </row>
    <row r="21" spans="1:2" ht="15.75">
      <c r="A21" s="422" t="s">
        <v>368</v>
      </c>
      <c r="B21" s="422"/>
    </row>
    <row r="22" ht="15.75">
      <c r="A22" s="422" t="s">
        <v>369</v>
      </c>
    </row>
  </sheetData>
  <mergeCells count="6">
    <mergeCell ref="A5:A6"/>
    <mergeCell ref="L1:L20"/>
    <mergeCell ref="D5:G5"/>
    <mergeCell ref="B5:B6"/>
    <mergeCell ref="H5:K5"/>
    <mergeCell ref="C5:C6"/>
  </mergeCells>
  <printOptions/>
  <pageMargins left="0.52" right="0.25" top="0.88" bottom="0.5" header="0.2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C5">
      <selection activeCell="C11" sqref="C11"/>
    </sheetView>
  </sheetViews>
  <sheetFormatPr defaultColWidth="9.140625" defaultRowHeight="12.75"/>
  <cols>
    <col min="1" max="1" width="43.8515625" style="0" customWidth="1"/>
    <col min="2" max="11" width="9.28125" style="0" customWidth="1"/>
    <col min="12" max="12" width="3.00390625" style="0" customWidth="1"/>
    <col min="13" max="13" width="3.7109375" style="0" customWidth="1"/>
  </cols>
  <sheetData>
    <row r="1" spans="1:12" ht="15" customHeight="1">
      <c r="A1" s="86" t="s">
        <v>349</v>
      </c>
      <c r="B1" s="3"/>
      <c r="C1" s="3"/>
      <c r="L1" s="502" t="s">
        <v>318</v>
      </c>
    </row>
    <row r="2" spans="1:12" ht="12" customHeight="1">
      <c r="A2" s="3"/>
      <c r="B2" s="3"/>
      <c r="C2" s="3"/>
      <c r="D2" s="61"/>
      <c r="E2" s="61"/>
      <c r="F2" s="61"/>
      <c r="H2" s="61"/>
      <c r="J2" s="61" t="s">
        <v>207</v>
      </c>
      <c r="K2" s="61"/>
      <c r="L2" s="512"/>
    </row>
    <row r="3" spans="1:12" ht="5.25" customHeight="1">
      <c r="A3" s="3"/>
      <c r="B3" s="12"/>
      <c r="C3" s="12"/>
      <c r="H3" s="261"/>
      <c r="I3" s="261"/>
      <c r="J3" s="261"/>
      <c r="K3" s="261"/>
      <c r="L3" s="512"/>
    </row>
    <row r="4" spans="1:12" ht="19.5" customHeight="1">
      <c r="A4" s="492" t="s">
        <v>182</v>
      </c>
      <c r="B4" s="492" t="s">
        <v>328</v>
      </c>
      <c r="C4" s="492" t="s">
        <v>300</v>
      </c>
      <c r="D4" s="488" t="s">
        <v>328</v>
      </c>
      <c r="E4" s="489"/>
      <c r="F4" s="489"/>
      <c r="G4" s="489"/>
      <c r="H4" s="488" t="s">
        <v>300</v>
      </c>
      <c r="I4" s="489"/>
      <c r="J4" s="489"/>
      <c r="K4" s="490"/>
      <c r="L4" s="512"/>
    </row>
    <row r="5" spans="1:12" ht="15" customHeight="1">
      <c r="A5" s="493"/>
      <c r="B5" s="493"/>
      <c r="C5" s="493"/>
      <c r="D5" s="94" t="s">
        <v>208</v>
      </c>
      <c r="E5" s="94" t="s">
        <v>1</v>
      </c>
      <c r="F5" s="94" t="s">
        <v>2</v>
      </c>
      <c r="G5" s="94" t="s">
        <v>3</v>
      </c>
      <c r="H5" s="94" t="s">
        <v>208</v>
      </c>
      <c r="I5" s="94" t="s">
        <v>210</v>
      </c>
      <c r="J5" s="94" t="s">
        <v>2</v>
      </c>
      <c r="K5" s="94" t="s">
        <v>3</v>
      </c>
      <c r="L5" s="512"/>
    </row>
    <row r="6" spans="1:12" ht="30" customHeight="1">
      <c r="A6" s="136" t="s">
        <v>272</v>
      </c>
      <c r="B6" s="232">
        <f>'Table 3'!B7-'Table 4'!B7</f>
        <v>16991</v>
      </c>
      <c r="C6" s="232">
        <f>'Table 3'!C7-'Table 4'!C7</f>
        <v>21362</v>
      </c>
      <c r="D6" s="232">
        <f>'Table 3'!D7-'Table 4'!D7</f>
        <v>2758</v>
      </c>
      <c r="E6" s="232">
        <f>'Table 3'!E7-'Table 4'!E7</f>
        <v>4713</v>
      </c>
      <c r="F6" s="232">
        <f>'Table 3'!F7-'Table 4'!F7</f>
        <v>4766</v>
      </c>
      <c r="G6" s="232">
        <f>'Table 3'!G7-'Table 4'!G7</f>
        <v>4754</v>
      </c>
      <c r="H6" s="232">
        <f>'Table 3'!H7-'Table 4'!H7</f>
        <v>4797</v>
      </c>
      <c r="I6" s="235">
        <f>'Table 3'!I7-'Table 4'!I7</f>
        <v>6393</v>
      </c>
      <c r="J6" s="235">
        <f>'Table 3'!J7-'Table 4'!J7</f>
        <v>4223</v>
      </c>
      <c r="K6" s="235">
        <f>'Table 3'!K7-'Table 4'!K7</f>
        <v>5949</v>
      </c>
      <c r="L6" s="512"/>
    </row>
    <row r="7" spans="1:12" ht="30" customHeight="1">
      <c r="A7" s="65" t="s">
        <v>41</v>
      </c>
      <c r="B7" s="210">
        <f>'Table 3'!B8-'Table 4'!B8</f>
        <v>1811</v>
      </c>
      <c r="C7" s="210">
        <f>'Table 3'!C8-'Table 4'!C8</f>
        <v>2347</v>
      </c>
      <c r="D7" s="211">
        <f>'Table 3'!D8-'Table 4'!D8</f>
        <v>503</v>
      </c>
      <c r="E7" s="211">
        <f>'Table 3'!E8-'Table 4'!E8</f>
        <v>314</v>
      </c>
      <c r="F7" s="211">
        <f>'Table 3'!F8-'Table 4'!F8</f>
        <v>385</v>
      </c>
      <c r="G7" s="211">
        <f>'Table 3'!G8-'Table 4'!G8</f>
        <v>609</v>
      </c>
      <c r="H7" s="211">
        <f>'Table 3'!H8-'Table 4'!H8</f>
        <v>578</v>
      </c>
      <c r="I7" s="211">
        <f>'Table 3'!I8-'Table 4'!I8</f>
        <v>360</v>
      </c>
      <c r="J7" s="211">
        <f>'Table 3'!J8-'Table 4'!J8</f>
        <v>608</v>
      </c>
      <c r="K7" s="211">
        <f>'Table 3'!K8-'Table 4'!K8</f>
        <v>801</v>
      </c>
      <c r="L7" s="512"/>
    </row>
    <row r="8" spans="1:12" s="69" customFormat="1" ht="18" customHeight="1">
      <c r="A8" s="67" t="s">
        <v>183</v>
      </c>
      <c r="B8" s="215"/>
      <c r="C8" s="215"/>
      <c r="D8" s="214"/>
      <c r="E8" s="214"/>
      <c r="F8" s="214"/>
      <c r="G8" s="214"/>
      <c r="H8" s="214"/>
      <c r="I8" s="214"/>
      <c r="J8" s="214"/>
      <c r="K8" s="214"/>
      <c r="L8" s="512"/>
    </row>
    <row r="9" spans="1:12" s="69" customFormat="1" ht="26.25" customHeight="1">
      <c r="A9" s="7" t="s">
        <v>188</v>
      </c>
      <c r="B9" s="215">
        <f>'Table 3'!B18-'Table 4'!B18</f>
        <v>1617</v>
      </c>
      <c r="C9" s="215">
        <f>'Table 3'!C18-'Table 4'!C18</f>
        <v>2095</v>
      </c>
      <c r="D9" s="215">
        <f>'Table 3'!D18-'Table 4'!D18</f>
        <v>457</v>
      </c>
      <c r="E9" s="215">
        <f>'Table 3'!E18-'Table 4'!E18</f>
        <v>269</v>
      </c>
      <c r="F9" s="215">
        <f>'Table 3'!F18-'Table 4'!F18</f>
        <v>335</v>
      </c>
      <c r="G9" s="215">
        <f>'Table 3'!G18-'Table 4'!G18</f>
        <v>556</v>
      </c>
      <c r="H9" s="215">
        <f>'Table 3'!H18-'Table 4'!H18</f>
        <v>528</v>
      </c>
      <c r="I9" s="214">
        <f>'Table 3'!I18-'Table 4'!I18</f>
        <v>299</v>
      </c>
      <c r="J9" s="214">
        <f>'Table 3'!J18-'Table 4'!J18</f>
        <v>554</v>
      </c>
      <c r="K9" s="214">
        <f>'Table 3'!K18-'Table 4'!K18</f>
        <v>714</v>
      </c>
      <c r="L9" s="512"/>
    </row>
    <row r="10" spans="1:12" ht="30" customHeight="1">
      <c r="A10" s="116" t="s">
        <v>53</v>
      </c>
      <c r="B10" s="217">
        <f>'Table 3'!B19-'Table 4'!B19</f>
        <v>156</v>
      </c>
      <c r="C10" s="217">
        <f>'Table 3'!C19-'Table 4'!C19</f>
        <v>238</v>
      </c>
      <c r="D10" s="224">
        <f>'Table 3'!D19-'Table 4'!D19</f>
        <v>23</v>
      </c>
      <c r="E10" s="224">
        <f>'Table 3'!E19-'Table 4'!E19</f>
        <v>37</v>
      </c>
      <c r="F10" s="224">
        <f>'Table 3'!F19-'Table 4'!F19</f>
        <v>40</v>
      </c>
      <c r="G10" s="224">
        <f>'Table 3'!G19-'Table 4'!G19</f>
        <v>56</v>
      </c>
      <c r="H10" s="224">
        <f>'Table 3'!H19-'Table 4'!H19</f>
        <v>28</v>
      </c>
      <c r="I10" s="224">
        <f>'Table 3'!I19-'Table 4'!I19</f>
        <v>52</v>
      </c>
      <c r="J10" s="224">
        <f>'Table 3'!J19-'Table 4'!J19</f>
        <v>34</v>
      </c>
      <c r="K10" s="224">
        <f>'Table 3'!K19-'Table 4'!K19</f>
        <v>124</v>
      </c>
      <c r="L10" s="512"/>
    </row>
    <row r="11" spans="1:12" ht="30" customHeight="1">
      <c r="A11" s="116" t="s">
        <v>190</v>
      </c>
      <c r="B11" s="217">
        <f>'Table 3'!B20-'Table 4'!B20</f>
        <v>174</v>
      </c>
      <c r="C11" s="217">
        <f>'Table 3'!C20-'Table 4'!C20</f>
        <v>385</v>
      </c>
      <c r="D11" s="224">
        <f>'Table 3'!D20-'Table 4'!D20</f>
        <v>31</v>
      </c>
      <c r="E11" s="224">
        <f>'Table 3'!E20-'Table 4'!E20</f>
        <v>52</v>
      </c>
      <c r="F11" s="224">
        <f>'Table 3'!F20-'Table 4'!F20</f>
        <v>46</v>
      </c>
      <c r="G11" s="224">
        <f>'Table 3'!G20-'Table 4'!G20</f>
        <v>45</v>
      </c>
      <c r="H11" s="224">
        <f>'Table 3'!H20-'Table 4'!H20</f>
        <v>79</v>
      </c>
      <c r="I11" s="224">
        <f>'Table 3'!I20-'Table 4'!I20</f>
        <v>76</v>
      </c>
      <c r="J11" s="224">
        <f>'Table 3'!J20-'Table 4'!J20</f>
        <v>73</v>
      </c>
      <c r="K11" s="224">
        <f>'Table 3'!K20-'Table 4'!K20</f>
        <v>157</v>
      </c>
      <c r="L11" s="512"/>
    </row>
    <row r="12" spans="1:12" ht="30" customHeight="1">
      <c r="A12" s="116" t="s">
        <v>192</v>
      </c>
      <c r="B12" s="218">
        <f>'Table 3'!B23-'Table 4'!B23</f>
        <v>50</v>
      </c>
      <c r="C12" s="218">
        <f>'Table 3'!C23-'Table 4'!C23</f>
        <v>70</v>
      </c>
      <c r="D12" s="218">
        <f>'Table 3'!D23-'Table 4'!D23</f>
        <v>8</v>
      </c>
      <c r="E12" s="218">
        <f>'Table 3'!E23-'Table 4'!E23</f>
        <v>10</v>
      </c>
      <c r="F12" s="218">
        <f>'Table 3'!F23-'Table 4'!F23</f>
        <v>10</v>
      </c>
      <c r="G12" s="218">
        <f>'Table 3'!G23-'Table 4'!G23</f>
        <v>22</v>
      </c>
      <c r="H12" s="218">
        <f>'Table 3'!H23-'Table 4'!H23</f>
        <v>7</v>
      </c>
      <c r="I12" s="218">
        <f>'Table 3'!I23-'Table 4'!I23</f>
        <v>35</v>
      </c>
      <c r="J12" s="218">
        <f>'Table 3'!J23-'Table 4'!J23</f>
        <v>16</v>
      </c>
      <c r="K12" s="218">
        <f>'Table 3'!K23-'Table 4'!K23</f>
        <v>12</v>
      </c>
      <c r="L12" s="512"/>
    </row>
    <row r="13" spans="1:12" ht="30" customHeight="1">
      <c r="A13" s="65" t="s">
        <v>193</v>
      </c>
      <c r="B13" s="211">
        <f>'Table 3'!B24-'Table 4'!B24</f>
        <v>32</v>
      </c>
      <c r="C13" s="211">
        <f>'Table 3'!C24-'Table 4'!C24</f>
        <v>27</v>
      </c>
      <c r="D13" s="211">
        <f>'Table 3'!D24-'Table 4'!D24</f>
        <v>9</v>
      </c>
      <c r="E13" s="211">
        <f>'Table 3'!E24-'Table 4'!E24</f>
        <v>4</v>
      </c>
      <c r="F13" s="211">
        <f>'Table 3'!F24-'Table 4'!F24</f>
        <v>14</v>
      </c>
      <c r="G13" s="211">
        <v>5</v>
      </c>
      <c r="H13" s="211">
        <f>'Table 3'!H24-'Table 4'!H24</f>
        <v>7</v>
      </c>
      <c r="I13" s="211">
        <f>'Table 3'!I24-'Table 4'!I24</f>
        <v>2</v>
      </c>
      <c r="J13" s="211">
        <f>'Table 3'!J24-'Table 4'!J24</f>
        <v>5</v>
      </c>
      <c r="K13" s="211">
        <f>'Table 3'!K24-'Table 4'!K24</f>
        <v>13</v>
      </c>
      <c r="L13" s="512"/>
    </row>
    <row r="14" spans="1:12" ht="30" customHeight="1">
      <c r="A14" s="65" t="s">
        <v>194</v>
      </c>
      <c r="B14" s="210">
        <f>'Table 3'!B25-'Table 4'!B25</f>
        <v>554</v>
      </c>
      <c r="C14" s="210">
        <f>'Table 3'!C25-'Table 4'!C25</f>
        <v>526</v>
      </c>
      <c r="D14" s="211">
        <f>'Table 3'!D25-'Table 4'!D25</f>
        <v>144</v>
      </c>
      <c r="E14" s="211">
        <f>'Table 3'!E25-'Table 4'!E25</f>
        <v>158</v>
      </c>
      <c r="F14" s="211">
        <f>'Table 3'!F25-'Table 4'!F25</f>
        <v>108</v>
      </c>
      <c r="G14" s="211">
        <f>'Table 3'!G25-'Table 4'!G25</f>
        <v>144</v>
      </c>
      <c r="H14" s="211">
        <f>'Table 3'!H25-'Table 4'!H25</f>
        <v>101</v>
      </c>
      <c r="I14" s="211">
        <f>'Table 3'!I25-'Table 4'!I25</f>
        <v>108</v>
      </c>
      <c r="J14" s="211">
        <f>'Table 3'!J25-'Table 4'!J25</f>
        <v>95</v>
      </c>
      <c r="K14" s="211">
        <f>'Table 3'!K25-'Table 4'!K25</f>
        <v>222</v>
      </c>
      <c r="L14" s="512"/>
    </row>
    <row r="15" spans="1:12" ht="30" customHeight="1">
      <c r="A15" s="70" t="s">
        <v>195</v>
      </c>
      <c r="B15" s="217">
        <f>'Table 3'!B26-'Table 4'!B26</f>
        <v>1564</v>
      </c>
      <c r="C15" s="217">
        <f>'Table 3'!C26-'Table 4'!C26</f>
        <v>1794</v>
      </c>
      <c r="D15" s="218">
        <f>'Table 3'!D26-'Table 4'!D26</f>
        <v>296</v>
      </c>
      <c r="E15" s="218">
        <f>'Table 3'!E26-'Table 4'!E26</f>
        <v>369</v>
      </c>
      <c r="F15" s="218">
        <f>'Table 3'!F26-'Table 4'!F26</f>
        <v>445</v>
      </c>
      <c r="G15" s="218">
        <f>'Table 3'!G26-'Table 4'!G26</f>
        <v>454</v>
      </c>
      <c r="H15" s="218">
        <f>'Table 3'!H26-'Table 4'!H26</f>
        <v>416</v>
      </c>
      <c r="I15" s="218">
        <f>'Table 3'!I26-'Table 4'!I26</f>
        <v>462</v>
      </c>
      <c r="J15" s="218">
        <f>'Table 3'!J26-'Table 4'!J26</f>
        <v>462</v>
      </c>
      <c r="K15" s="218">
        <f>'Table 3'!K26-'Table 4'!K26</f>
        <v>454</v>
      </c>
      <c r="L15" s="512"/>
    </row>
    <row r="16" spans="1:12" ht="18" customHeight="1">
      <c r="A16" s="67" t="s">
        <v>183</v>
      </c>
      <c r="B16" s="210"/>
      <c r="C16" s="210"/>
      <c r="D16" s="211"/>
      <c r="E16" s="211"/>
      <c r="F16" s="211"/>
      <c r="G16" s="211"/>
      <c r="H16" s="211"/>
      <c r="I16" s="211"/>
      <c r="J16" s="211"/>
      <c r="K16" s="211"/>
      <c r="L16" s="512"/>
    </row>
    <row r="17" spans="1:12" ht="25.5" customHeight="1">
      <c r="A17" s="7" t="s">
        <v>255</v>
      </c>
      <c r="B17" s="213">
        <f>'Table 3'!B28-'Table 4'!B28</f>
        <v>872</v>
      </c>
      <c r="C17" s="213">
        <f>'Table 3'!C28-'Table 4'!C28</f>
        <v>980</v>
      </c>
      <c r="D17" s="225">
        <f>'Table 3'!D28-'Table 4'!D28</f>
        <v>164</v>
      </c>
      <c r="E17" s="225">
        <f>'Table 3'!E28-'Table 4'!E28</f>
        <v>227</v>
      </c>
      <c r="F17" s="225">
        <f>'Table 3'!F28-'Table 4'!F28</f>
        <v>282</v>
      </c>
      <c r="G17" s="225">
        <f>'Table 3'!G28-'Table 4'!G28</f>
        <v>199</v>
      </c>
      <c r="H17" s="225">
        <f>'Table 3'!H28-'Table 4'!H28</f>
        <v>233</v>
      </c>
      <c r="I17" s="225">
        <f>'Table 3'!I28-'Table 4'!I28</f>
        <v>282</v>
      </c>
      <c r="J17" s="225">
        <f>'Table 3'!J28-'Table 4'!J28</f>
        <v>253</v>
      </c>
      <c r="K17" s="225">
        <f>'Table 3'!K28-'Table 4'!K28</f>
        <v>212</v>
      </c>
      <c r="L17" s="512"/>
    </row>
    <row r="18" spans="1:12" ht="30" customHeight="1">
      <c r="A18" s="7" t="s">
        <v>196</v>
      </c>
      <c r="B18" s="213">
        <f>'Table 3'!B29-'Table 4'!B29</f>
        <v>52</v>
      </c>
      <c r="C18" s="213">
        <f>'Table 3'!C29-'Table 4'!C29</f>
        <v>139</v>
      </c>
      <c r="D18" s="225">
        <f>'Table 3'!D29-'Table 4'!D29</f>
        <v>11</v>
      </c>
      <c r="E18" s="225">
        <f>'Table 3'!E29-'Table 4'!E29</f>
        <v>24</v>
      </c>
      <c r="F18" s="225">
        <f>'Table 3'!F29-'Table 4'!F29</f>
        <v>4</v>
      </c>
      <c r="G18" s="225">
        <f>'Table 3'!G29-'Table 4'!G29</f>
        <v>13</v>
      </c>
      <c r="H18" s="225">
        <f>'Table 3'!H29-'Table 4'!H29</f>
        <v>31</v>
      </c>
      <c r="I18" s="225">
        <f>'Table 3'!I29-'Table 4'!I29</f>
        <v>18</v>
      </c>
      <c r="J18" s="225">
        <f>'Table 3'!J29-'Table 4'!J29</f>
        <v>39</v>
      </c>
      <c r="K18" s="225">
        <f>'Table 3'!K29-'Table 4'!K29</f>
        <v>51</v>
      </c>
      <c r="L18" s="512"/>
    </row>
    <row r="19" spans="1:12" ht="30" customHeight="1">
      <c r="A19" s="7" t="s">
        <v>197</v>
      </c>
      <c r="B19" s="213">
        <f>'Table 3'!B30-'Table 4'!B30</f>
        <v>16</v>
      </c>
      <c r="C19" s="213">
        <f>'Table 3'!C30-'Table 4'!C30</f>
        <v>14</v>
      </c>
      <c r="D19" s="225">
        <f>'Table 3'!D30-'Table 4'!D30</f>
        <v>2</v>
      </c>
      <c r="E19" s="225">
        <f>'Table 3'!E30-'Table 4'!E30</f>
        <v>1</v>
      </c>
      <c r="F19" s="225">
        <f>'Table 3'!F30-'Table 4'!F30</f>
        <v>11</v>
      </c>
      <c r="G19" s="225">
        <f>'Table 3'!G30-'Table 4'!G30</f>
        <v>2</v>
      </c>
      <c r="H19" s="225">
        <f>'Table 3'!H30-'Table 4'!H30</f>
        <v>2</v>
      </c>
      <c r="I19" s="225">
        <f>'Table 3'!I30-'Table 4'!I30</f>
        <v>8</v>
      </c>
      <c r="J19" s="225">
        <f>'Table 3'!J30-'Table 4'!J30</f>
        <v>2</v>
      </c>
      <c r="K19" s="225">
        <f>'Table 3'!K30-'Table 4'!K30</f>
        <v>2</v>
      </c>
      <c r="L19" s="512"/>
    </row>
    <row r="20" spans="1:12" ht="9" customHeight="1">
      <c r="A20" s="9"/>
      <c r="B20" s="219"/>
      <c r="C20" s="219"/>
      <c r="D20" s="220"/>
      <c r="E20" s="220"/>
      <c r="F20" s="221"/>
      <c r="G20" s="221"/>
      <c r="H20" s="221"/>
      <c r="I20" s="220"/>
      <c r="J20" s="220"/>
      <c r="K20" s="220"/>
      <c r="L20" s="512"/>
    </row>
    <row r="21" spans="1:12" ht="0.75" customHeight="1" hidden="1">
      <c r="A21" s="13"/>
      <c r="B21" s="104"/>
      <c r="C21" s="104"/>
      <c r="D21" s="66"/>
      <c r="E21" s="66"/>
      <c r="F21" s="66"/>
      <c r="G21" s="66"/>
      <c r="H21" s="66"/>
      <c r="I21" s="66"/>
      <c r="J21" s="66"/>
      <c r="K21" s="66"/>
      <c r="L21" s="512"/>
    </row>
    <row r="22" spans="1:12" ht="6.75" customHeight="1">
      <c r="A22" s="72"/>
      <c r="B22" s="3"/>
      <c r="C22" s="3"/>
      <c r="L22" s="512"/>
    </row>
    <row r="23" spans="1:12" ht="12.75" customHeight="1">
      <c r="A23" s="60" t="s">
        <v>373</v>
      </c>
      <c r="L23" s="512"/>
    </row>
    <row r="24" spans="1:12" ht="12.75" customHeight="1">
      <c r="A24" s="422" t="s">
        <v>369</v>
      </c>
      <c r="L24" s="81"/>
    </row>
  </sheetData>
  <mergeCells count="6">
    <mergeCell ref="L1:L23"/>
    <mergeCell ref="A4:A5"/>
    <mergeCell ref="D4:G4"/>
    <mergeCell ref="B4:B5"/>
    <mergeCell ref="H4:K4"/>
    <mergeCell ref="C4:C5"/>
  </mergeCells>
  <printOptions/>
  <pageMargins left="0.44" right="0.25" top="0.77" bottom="0.33" header="0.5" footer="0.3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K10" sqref="K10"/>
    </sheetView>
  </sheetViews>
  <sheetFormatPr defaultColWidth="9.140625" defaultRowHeight="12.75"/>
  <cols>
    <col min="1" max="1" width="41.421875" style="0" customWidth="1"/>
    <col min="2" max="3" width="9.00390625" style="0" customWidth="1"/>
    <col min="4" max="11" width="9.00390625" style="1" customWidth="1"/>
    <col min="12" max="12" width="2.57421875" style="0" customWidth="1"/>
  </cols>
  <sheetData>
    <row r="1" spans="1:12" ht="19.5" customHeight="1">
      <c r="A1" s="23" t="s">
        <v>350</v>
      </c>
      <c r="B1" s="3"/>
      <c r="C1" s="3"/>
      <c r="L1" s="513" t="s">
        <v>319</v>
      </c>
    </row>
    <row r="2" spans="1:12" ht="3.75" customHeight="1">
      <c r="A2" s="3"/>
      <c r="B2" s="3"/>
      <c r="C2" s="3"/>
      <c r="L2" s="514"/>
    </row>
    <row r="3" spans="1:12" ht="12" customHeight="1">
      <c r="A3" s="3"/>
      <c r="B3" s="3"/>
      <c r="C3" s="3"/>
      <c r="D3" s="61"/>
      <c r="E3" s="61"/>
      <c r="F3" s="61"/>
      <c r="H3" s="61"/>
      <c r="I3" s="61"/>
      <c r="J3" s="61" t="s">
        <v>198</v>
      </c>
      <c r="K3" s="61"/>
      <c r="L3" s="514"/>
    </row>
    <row r="4" spans="1:12" ht="5.25" customHeight="1">
      <c r="A4" s="3"/>
      <c r="B4" s="199"/>
      <c r="C4" s="199"/>
      <c r="L4" s="514"/>
    </row>
    <row r="5" spans="1:12" ht="19.5" customHeight="1">
      <c r="A5" s="492" t="s">
        <v>182</v>
      </c>
      <c r="B5" s="492" t="s">
        <v>328</v>
      </c>
      <c r="C5" s="492" t="s">
        <v>300</v>
      </c>
      <c r="D5" s="488" t="s">
        <v>328</v>
      </c>
      <c r="E5" s="489"/>
      <c r="F5" s="489"/>
      <c r="G5" s="490"/>
      <c r="H5" s="488" t="s">
        <v>300</v>
      </c>
      <c r="I5" s="489"/>
      <c r="J5" s="489"/>
      <c r="K5" s="490"/>
      <c r="L5" s="514"/>
    </row>
    <row r="6" spans="1:12" ht="19.5" customHeight="1">
      <c r="A6" s="493"/>
      <c r="B6" s="493"/>
      <c r="C6" s="493"/>
      <c r="D6" s="63" t="s">
        <v>208</v>
      </c>
      <c r="E6" s="63" t="s">
        <v>210</v>
      </c>
      <c r="F6" s="63" t="s">
        <v>213</v>
      </c>
      <c r="G6" s="63" t="s">
        <v>257</v>
      </c>
      <c r="H6" s="63" t="s">
        <v>208</v>
      </c>
      <c r="I6" s="63" t="s">
        <v>351</v>
      </c>
      <c r="J6" s="63" t="s">
        <v>213</v>
      </c>
      <c r="K6" s="63" t="s">
        <v>257</v>
      </c>
      <c r="L6" s="514"/>
    </row>
    <row r="7" spans="1:12" ht="39.75" customHeight="1">
      <c r="A7" s="64" t="s">
        <v>199</v>
      </c>
      <c r="B7" s="62">
        <f>'Table 3 cont''d'!B7-'Table 4 cont''d'!B7</f>
        <v>9194</v>
      </c>
      <c r="C7" s="62">
        <f>'Table 3 cont''d'!C7-'Table 4 cont''d'!C7</f>
        <v>11924</v>
      </c>
      <c r="D7" s="62">
        <f>'Table 3 cont''d'!D7-'Table 4 cont''d'!D7</f>
        <v>767</v>
      </c>
      <c r="E7" s="87">
        <f>'Table 3 cont''d'!E7-'Table 4 cont''d'!E7</f>
        <v>2918</v>
      </c>
      <c r="F7" s="87">
        <f>'Table 3 cont''d'!F7-'Table 4 cont''d'!F7</f>
        <v>2930</v>
      </c>
      <c r="G7" s="87">
        <f>'Table 3 cont''d'!G7-'Table 4 cont''d'!G7</f>
        <v>2579</v>
      </c>
      <c r="H7" s="87">
        <f>'Table 3 cont''d'!H7-'Table 4 cont''d'!H7</f>
        <v>2631</v>
      </c>
      <c r="I7" s="87">
        <f>'Table 3 cont''d'!I7-'Table 4 cont''d'!I7</f>
        <v>4324</v>
      </c>
      <c r="J7" s="87">
        <f>'Table 3 cont''d'!J7-'Table 4 cont''d'!J7</f>
        <v>1986</v>
      </c>
      <c r="K7" s="87">
        <f>'Table 3 cont''d'!K7-'Table 4 cont''d'!K7</f>
        <v>2983</v>
      </c>
      <c r="L7" s="514"/>
    </row>
    <row r="8" spans="1:12" ht="35.25" customHeight="1">
      <c r="A8" s="65" t="s">
        <v>40</v>
      </c>
      <c r="B8" s="62">
        <f>'Table 3 cont''d'!B8-'Table 4 cont''d'!B8</f>
        <v>3427</v>
      </c>
      <c r="C8" s="62">
        <f>'Table 3 cont''d'!C8-'Table 4 cont''d'!C8</f>
        <v>4004</v>
      </c>
      <c r="D8" s="62">
        <f>'Table 3 cont''d'!D8-'Table 4 cont''d'!D8</f>
        <v>976</v>
      </c>
      <c r="E8" s="85">
        <f>'Table 3 cont''d'!E8-'Table 4 cont''d'!E8</f>
        <v>844</v>
      </c>
      <c r="F8" s="62">
        <f>'Table 3 cont''d'!F8-'Table 4 cont''d'!F8</f>
        <v>779</v>
      </c>
      <c r="G8" s="62">
        <f>'Table 3 cont''d'!G8-'Table 4 cont''d'!G8</f>
        <v>828</v>
      </c>
      <c r="H8" s="62">
        <f>'Table 3 cont''d'!H8-'Table 4 cont''d'!H8</f>
        <v>938</v>
      </c>
      <c r="I8" s="85">
        <f>'Table 3 cont''d'!I8-'Table 4 cont''d'!I8</f>
        <v>961</v>
      </c>
      <c r="J8" s="85">
        <f>'Table 3 cont''d'!J8-'Table 4 cont''d'!J8</f>
        <v>935</v>
      </c>
      <c r="K8" s="85">
        <f>'Table 3 cont''d'!K8-'Table 4 cont''d'!K8</f>
        <v>1170</v>
      </c>
      <c r="L8" s="514"/>
    </row>
    <row r="9" spans="1:12" ht="13.5" customHeight="1">
      <c r="A9" s="67" t="s">
        <v>183</v>
      </c>
      <c r="B9" s="62"/>
      <c r="C9" s="62"/>
      <c r="D9" s="85"/>
      <c r="E9" s="85"/>
      <c r="F9" s="62"/>
      <c r="G9" s="62"/>
      <c r="H9" s="62"/>
      <c r="I9" s="85"/>
      <c r="J9" s="85"/>
      <c r="K9" s="85"/>
      <c r="L9" s="514"/>
    </row>
    <row r="10" spans="1:12" ht="29.25" customHeight="1">
      <c r="A10" s="73" t="s">
        <v>200</v>
      </c>
      <c r="B10" s="98">
        <f>'Table 3 cont''d'!B10-'Table 4 cont''d'!B10</f>
        <v>2309</v>
      </c>
      <c r="C10" s="98">
        <f>'Table 3 cont''d'!C10-'Table 4 cont''d'!C10</f>
        <v>2449</v>
      </c>
      <c r="D10" s="98">
        <f>'Table 3 cont''d'!D10-'Table 4 cont''d'!D10</f>
        <v>692</v>
      </c>
      <c r="E10" s="98">
        <f>'Table 3 cont''d'!E10-'Table 4 cont''d'!E10</f>
        <v>583</v>
      </c>
      <c r="F10" s="43">
        <f>'Table 3 cont''d'!F10-'Table 4 cont''d'!F10</f>
        <v>525</v>
      </c>
      <c r="G10" s="43">
        <f>'Table 3 cont''d'!G10-'Table 4 cont''d'!G10</f>
        <v>509</v>
      </c>
      <c r="H10" s="43">
        <f>'Table 3 cont''d'!H10-'Table 4 cont''d'!H10</f>
        <v>644</v>
      </c>
      <c r="I10" s="98">
        <f>'Table 3 cont''d'!I10-'Table 4 cont''d'!I10</f>
        <v>476</v>
      </c>
      <c r="J10" s="98">
        <f>'Table 3 cont''d'!J10-'Table 4 cont''d'!J10</f>
        <v>667</v>
      </c>
      <c r="K10" s="98">
        <f>'Table 3 cont''d'!K10-'Table 4 cont''d'!K10</f>
        <v>662</v>
      </c>
      <c r="L10" s="514"/>
    </row>
    <row r="11" spans="1:12" ht="29.25" customHeight="1">
      <c r="A11" s="7" t="s">
        <v>201</v>
      </c>
      <c r="B11" s="98">
        <f>'Table 3 cont''d'!B11-'Table 4 cont''d'!B11</f>
        <v>7</v>
      </c>
      <c r="C11" s="98">
        <f>'Table 3 cont''d'!C11-'Table 4 cont''d'!C11</f>
        <v>4</v>
      </c>
      <c r="D11" s="98">
        <f>'Table 3 cont''d'!D11-'Table 4 cont''d'!D11</f>
        <v>1</v>
      </c>
      <c r="E11" s="98">
        <f>'Table 3 cont''d'!E11-'Table 4 cont''d'!E11</f>
        <v>2</v>
      </c>
      <c r="F11" s="43">
        <f>'Table 3 cont''d'!F11-'Table 4 cont''d'!F11</f>
        <v>1</v>
      </c>
      <c r="G11" s="43">
        <f>'Table 3 cont''d'!G11-'Table 4 cont''d'!G11</f>
        <v>3</v>
      </c>
      <c r="H11" s="43">
        <f>'Table 3 cont''d'!H11-'Table 4 cont''d'!H11</f>
        <v>2</v>
      </c>
      <c r="I11" s="420">
        <f>'Table 3 cont''d'!I11-'Table 4 cont''d'!I11</f>
        <v>0</v>
      </c>
      <c r="J11" s="98">
        <f>'Table 3 cont''d'!J11-'Table 4 cont''d'!J11</f>
        <v>1</v>
      </c>
      <c r="K11" s="98">
        <f>'Table 3 cont''d'!K11-'Table 4 cont''d'!K11</f>
        <v>1</v>
      </c>
      <c r="L11" s="514"/>
    </row>
    <row r="12" spans="1:12" ht="30.75" customHeight="1">
      <c r="A12" s="73" t="s">
        <v>215</v>
      </c>
      <c r="B12" s="98">
        <f>'Table 3 cont''d'!B12-'Table 4 cont''d'!B12</f>
        <v>17</v>
      </c>
      <c r="C12" s="98">
        <f>'Table 3 cont''d'!C12-'Table 4 cont''d'!C12</f>
        <v>10</v>
      </c>
      <c r="D12" s="98">
        <f>'Table 3 cont''d'!D12-'Table 4 cont''d'!D12</f>
        <v>2</v>
      </c>
      <c r="E12" s="98">
        <f>'Table 3 cont''d'!E12-'Table 4 cont''d'!E12</f>
        <v>4</v>
      </c>
      <c r="F12" s="43">
        <f>'Table 3 cont''d'!F12-'Table 4 cont''d'!F12</f>
        <v>5</v>
      </c>
      <c r="G12" s="43">
        <f>'Table 3 cont''d'!G12-'Table 4 cont''d'!G12</f>
        <v>6</v>
      </c>
      <c r="H12" s="43">
        <f>'Table 3 cont''d'!H12-'Table 4 cont''d'!H12</f>
        <v>3</v>
      </c>
      <c r="I12" s="98">
        <f>'Table 3 cont''d'!I12-'Table 4 cont''d'!I12</f>
        <v>2</v>
      </c>
      <c r="J12" s="98">
        <f>'Table 3 cont''d'!J12-'Table 4 cont''d'!J12</f>
        <v>3</v>
      </c>
      <c r="K12" s="98">
        <f>'Table 3 cont''d'!K12-'Table 4 cont''d'!K12</f>
        <v>2</v>
      </c>
      <c r="L12" s="514"/>
    </row>
    <row r="13" spans="1:12" ht="30.75" customHeight="1">
      <c r="A13" s="7" t="s">
        <v>202</v>
      </c>
      <c r="B13" s="98">
        <f>'Table 3 cont''d'!B13-'Table 4 cont''d'!B13</f>
        <v>96</v>
      </c>
      <c r="C13" s="98">
        <f>'Table 3 cont''d'!C13-'Table 4 cont''d'!C13</f>
        <v>97</v>
      </c>
      <c r="D13" s="98">
        <f>'Table 3 cont''d'!D13-'Table 4 cont''d'!D13</f>
        <v>40</v>
      </c>
      <c r="E13" s="98">
        <f>'Table 3 cont''d'!E13-'Table 4 cont''d'!E13</f>
        <v>16</v>
      </c>
      <c r="F13" s="43">
        <f>'Table 3 cont''d'!F13-'Table 4 cont''d'!F13</f>
        <v>13</v>
      </c>
      <c r="G13" s="43">
        <f>'Table 3 cont''d'!G13-'Table 4 cont''d'!G13</f>
        <v>27</v>
      </c>
      <c r="H13" s="43">
        <f>'Table 3 cont''d'!H13-'Table 4 cont''d'!H13</f>
        <v>34</v>
      </c>
      <c r="I13" s="98">
        <f>'Table 3 cont''d'!I13-'Table 4 cont''d'!I13</f>
        <v>25</v>
      </c>
      <c r="J13" s="98">
        <f>'Table 3 cont''d'!J13-'Table 4 cont''d'!J13</f>
        <v>27</v>
      </c>
      <c r="K13" s="98">
        <f>'Table 3 cont''d'!K13-'Table 4 cont''d'!K13</f>
        <v>11</v>
      </c>
      <c r="L13" s="514"/>
    </row>
    <row r="14" spans="1:12" ht="30.75" customHeight="1">
      <c r="A14" s="7" t="s">
        <v>203</v>
      </c>
      <c r="B14" s="98">
        <f>'Table 3 cont''d'!B14-'Table 4 cont''d'!B14</f>
        <v>62</v>
      </c>
      <c r="C14" s="98">
        <f>'Table 3 cont''d'!C14-'Table 4 cont''d'!C14</f>
        <v>61</v>
      </c>
      <c r="D14" s="98">
        <f>'Table 3 cont''d'!D14-'Table 4 cont''d'!D14</f>
        <v>8</v>
      </c>
      <c r="E14" s="98">
        <f>'Table 3 cont''d'!E14-'Table 4 cont''d'!E14</f>
        <v>18</v>
      </c>
      <c r="F14" s="43">
        <f>'Table 3 cont''d'!F14-'Table 4 cont''d'!F14</f>
        <v>18</v>
      </c>
      <c r="G14" s="43">
        <f>'Table 3 cont''d'!G14-'Table 4 cont''d'!G14</f>
        <v>18</v>
      </c>
      <c r="H14" s="43">
        <f>'Table 3 cont''d'!H14-'Table 4 cont''d'!H14</f>
        <v>17</v>
      </c>
      <c r="I14" s="98">
        <f>'Table 3 cont''d'!I14-'Table 4 cont''d'!I14</f>
        <v>6</v>
      </c>
      <c r="J14" s="98">
        <f>'Table 3 cont''d'!J14-'Table 4 cont''d'!J14</f>
        <v>7</v>
      </c>
      <c r="K14" s="98">
        <f>'Table 3 cont''d'!K14-'Table 4 cont''d'!K14</f>
        <v>31</v>
      </c>
      <c r="L14" s="514"/>
    </row>
    <row r="15" spans="1:12" ht="31.5" customHeight="1">
      <c r="A15" s="73" t="s">
        <v>212</v>
      </c>
      <c r="B15" s="98">
        <f>'Table 3 cont''d'!B15-'Table 4 cont''d'!B15</f>
        <v>278</v>
      </c>
      <c r="C15" s="98">
        <f>'Table 3 cont''d'!C15-'Table 4 cont''d'!C15</f>
        <v>248</v>
      </c>
      <c r="D15" s="98">
        <f>'Table 3 cont''d'!D15-'Table 4 cont''d'!D15</f>
        <v>95</v>
      </c>
      <c r="E15" s="98">
        <f>'Table 3 cont''d'!E15-'Table 4 cont''d'!E15</f>
        <v>66</v>
      </c>
      <c r="F15" s="43">
        <f>'Table 3 cont''d'!F15-'Table 4 cont''d'!F15</f>
        <v>44</v>
      </c>
      <c r="G15" s="43">
        <f>'Table 3 cont''d'!G15-'Table 4 cont''d'!G15</f>
        <v>73</v>
      </c>
      <c r="H15" s="43">
        <f>'Table 3 cont''d'!H15-'Table 4 cont''d'!H15</f>
        <v>95</v>
      </c>
      <c r="I15" s="98">
        <f>'Table 3 cont''d'!I15-'Table 4 cont''d'!I15</f>
        <v>59</v>
      </c>
      <c r="J15" s="98">
        <f>'Table 3 cont''d'!J15-'Table 4 cont''d'!J15</f>
        <v>68</v>
      </c>
      <c r="K15" s="98">
        <f>'Table 3 cont''d'!K15-'Table 4 cont''d'!K15</f>
        <v>26</v>
      </c>
      <c r="L15" s="514"/>
    </row>
    <row r="16" spans="1:12" ht="31.5" customHeight="1">
      <c r="A16" s="73" t="s">
        <v>204</v>
      </c>
      <c r="B16" s="98">
        <f>'Table 3 cont''d'!B16-'Table 4 cont''d'!B16</f>
        <v>106</v>
      </c>
      <c r="C16" s="98">
        <f>'Table 3 cont''d'!C16-'Table 4 cont''d'!C16</f>
        <v>66</v>
      </c>
      <c r="D16" s="98">
        <f>'Table 3 cont''d'!D16-'Table 4 cont''d'!D16</f>
        <v>19</v>
      </c>
      <c r="E16" s="98">
        <f>'Table 3 cont''d'!E16-'Table 4 cont''d'!E16</f>
        <v>25</v>
      </c>
      <c r="F16" s="43">
        <f>'Table 3 cont''d'!F16-'Table 4 cont''d'!F16</f>
        <v>27</v>
      </c>
      <c r="G16" s="43">
        <f>'Table 3 cont''d'!G16-'Table 4 cont''d'!G16</f>
        <v>35</v>
      </c>
      <c r="H16" s="43">
        <f>'Table 3 cont''d'!H16-'Table 4 cont''d'!H16</f>
        <v>9</v>
      </c>
      <c r="I16" s="98">
        <f>'Table 3 cont''d'!I16-'Table 4 cont''d'!I16</f>
        <v>17</v>
      </c>
      <c r="J16" s="98">
        <f>'Table 3 cont''d'!J16-'Table 4 cont''d'!J16</f>
        <v>20</v>
      </c>
      <c r="K16" s="98">
        <f>'Table 3 cont''d'!K16-'Table 4 cont''d'!K16</f>
        <v>20</v>
      </c>
      <c r="L16" s="514"/>
    </row>
    <row r="17" spans="1:12" ht="8.25" customHeight="1">
      <c r="A17" s="73"/>
      <c r="B17" s="109"/>
      <c r="C17" s="109"/>
      <c r="D17" s="109"/>
      <c r="E17" s="109"/>
      <c r="F17" s="52"/>
      <c r="G17" s="52"/>
      <c r="H17" s="52"/>
      <c r="I17" s="109"/>
      <c r="J17" s="109"/>
      <c r="K17" s="109"/>
      <c r="L17" s="514"/>
    </row>
    <row r="18" spans="1:12" ht="24" customHeight="1">
      <c r="A18" s="74" t="s">
        <v>205</v>
      </c>
      <c r="B18" s="109"/>
      <c r="C18" s="109"/>
      <c r="D18" s="109"/>
      <c r="E18" s="109"/>
      <c r="F18" s="52"/>
      <c r="G18" s="52"/>
      <c r="H18" s="52"/>
      <c r="I18" s="109"/>
      <c r="J18" s="109"/>
      <c r="K18" s="109"/>
      <c r="L18" s="514"/>
    </row>
    <row r="19" spans="1:12" ht="16.5" customHeight="1">
      <c r="A19" s="20" t="s">
        <v>206</v>
      </c>
      <c r="B19" s="110">
        <f>'Table 3 cont''d'!B18-'Table 4 cont''d'!B19</f>
        <v>29</v>
      </c>
      <c r="C19" s="110">
        <f>'Table 3 cont''d'!C18-'Table 4 cont''d'!C19</f>
        <v>47</v>
      </c>
      <c r="D19" s="110">
        <f>'Table 3 cont''d'!D18-'Table 4 cont''d'!D19</f>
        <v>1</v>
      </c>
      <c r="E19" s="110">
        <f>'Table 3 cont''d'!E18-'Table 4 cont''d'!E19</f>
        <v>7</v>
      </c>
      <c r="F19" s="75">
        <f>'Table 3 cont''d'!F18-'Table 4 cont''d'!F19</f>
        <v>9</v>
      </c>
      <c r="G19" s="75">
        <f>'Table 3 cont''d'!G18-'Table 4 cont''d'!G19</f>
        <v>12</v>
      </c>
      <c r="H19" s="75">
        <f>'Table 3 cont''d'!H18-'Table 4 cont''d'!H19</f>
        <v>12</v>
      </c>
      <c r="I19" s="110">
        <f>'Table 3 cont''d'!I18-'Table 4 cont''d'!I19</f>
        <v>13</v>
      </c>
      <c r="J19" s="110">
        <f>'Table 3 cont''d'!J18-'Table 4 cont''d'!J19</f>
        <v>9</v>
      </c>
      <c r="K19" s="110">
        <f>'Table 3 cont''d'!K18-'Table 4 cont''d'!K19</f>
        <v>13</v>
      </c>
      <c r="L19" s="514"/>
    </row>
    <row r="20" spans="1:12" ht="4.5" customHeight="1">
      <c r="A20" s="71"/>
      <c r="B20" s="58"/>
      <c r="C20" s="58"/>
      <c r="D20" s="111"/>
      <c r="E20" s="111"/>
      <c r="F20" s="188"/>
      <c r="G20" s="188"/>
      <c r="H20" s="188"/>
      <c r="I20" s="111"/>
      <c r="J20" s="111"/>
      <c r="K20" s="111"/>
      <c r="L20" s="514"/>
    </row>
    <row r="21" ht="15.75">
      <c r="A21" s="60" t="s">
        <v>374</v>
      </c>
    </row>
    <row r="22" ht="15.75">
      <c r="A22" s="422" t="s">
        <v>369</v>
      </c>
    </row>
  </sheetData>
  <mergeCells count="6">
    <mergeCell ref="L1:L20"/>
    <mergeCell ref="A5:A6"/>
    <mergeCell ref="D5:G5"/>
    <mergeCell ref="B5:B6"/>
    <mergeCell ref="H5:K5"/>
    <mergeCell ref="C5:C6"/>
  </mergeCells>
  <printOptions/>
  <pageMargins left="0.68" right="0.28" top="0.94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O48" sqref="O48"/>
    </sheetView>
  </sheetViews>
  <sheetFormatPr defaultColWidth="9.140625" defaultRowHeight="12.75"/>
  <cols>
    <col min="1" max="1" width="6.421875" style="3" customWidth="1"/>
    <col min="2" max="2" width="29.28125" style="3" customWidth="1"/>
    <col min="3" max="3" width="9.7109375" style="3" customWidth="1"/>
    <col min="4" max="4" width="10.57421875" style="3" customWidth="1"/>
    <col min="5" max="12" width="9.7109375" style="112" customWidth="1"/>
    <col min="13" max="13" width="5.140625" style="3" customWidth="1"/>
    <col min="14" max="16384" width="9.140625" style="3" customWidth="1"/>
  </cols>
  <sheetData>
    <row r="1" spans="1:13" s="5" customFormat="1" ht="18" customHeight="1">
      <c r="A1" s="34" t="s">
        <v>352</v>
      </c>
      <c r="E1" s="164"/>
      <c r="F1" s="164"/>
      <c r="G1" s="164"/>
      <c r="H1" s="164"/>
      <c r="I1" s="164"/>
      <c r="J1" s="164"/>
      <c r="K1" s="164"/>
      <c r="L1" s="164"/>
      <c r="M1" s="502" t="s">
        <v>310</v>
      </c>
    </row>
    <row r="2" spans="1:13" ht="10.5" customHeight="1">
      <c r="A2" s="12"/>
      <c r="F2" s="61"/>
      <c r="G2" s="61"/>
      <c r="I2" s="61"/>
      <c r="K2" s="61" t="s">
        <v>180</v>
      </c>
      <c r="L2" s="61"/>
      <c r="M2" s="502"/>
    </row>
    <row r="3" spans="1:13" ht="0.75" customHeight="1">
      <c r="A3" s="12"/>
      <c r="E3" s="61"/>
      <c r="F3" s="61"/>
      <c r="G3" s="61"/>
      <c r="H3" s="61"/>
      <c r="I3" s="61"/>
      <c r="J3" s="61"/>
      <c r="K3" s="61"/>
      <c r="L3" s="61"/>
      <c r="M3" s="502"/>
    </row>
    <row r="4" spans="1:13" ht="12.75" customHeight="1">
      <c r="A4" s="515" t="s">
        <v>10</v>
      </c>
      <c r="B4" s="516"/>
      <c r="C4" s="492" t="s">
        <v>292</v>
      </c>
      <c r="D4" s="492" t="s">
        <v>339</v>
      </c>
      <c r="E4" s="519" t="s">
        <v>292</v>
      </c>
      <c r="F4" s="520"/>
      <c r="G4" s="520"/>
      <c r="H4" s="521"/>
      <c r="I4" s="488" t="s">
        <v>339</v>
      </c>
      <c r="J4" s="489"/>
      <c r="K4" s="489"/>
      <c r="L4" s="490"/>
      <c r="M4" s="502"/>
    </row>
    <row r="5" spans="1:13" ht="10.5" customHeight="1">
      <c r="A5" s="517"/>
      <c r="B5" s="518"/>
      <c r="C5" s="522"/>
      <c r="D5" s="522"/>
      <c r="E5" s="41" t="s">
        <v>0</v>
      </c>
      <c r="F5" s="41" t="s">
        <v>210</v>
      </c>
      <c r="G5" s="41" t="s">
        <v>213</v>
      </c>
      <c r="H5" s="41" t="s">
        <v>257</v>
      </c>
      <c r="I5" s="41" t="s">
        <v>0</v>
      </c>
      <c r="J5" s="41" t="s">
        <v>210</v>
      </c>
      <c r="K5" s="41" t="s">
        <v>213</v>
      </c>
      <c r="L5" s="41" t="s">
        <v>257</v>
      </c>
      <c r="M5" s="502"/>
    </row>
    <row r="6" spans="1:13" ht="11.25" customHeight="1">
      <c r="A6" s="22"/>
      <c r="B6" s="202" t="s">
        <v>271</v>
      </c>
      <c r="C6" s="234">
        <f>C7+C20+C29+C41+C45</f>
        <v>59095</v>
      </c>
      <c r="D6" s="234">
        <f>D7+D20+D29+D41+D45</f>
        <v>69099</v>
      </c>
      <c r="E6" s="234">
        <f>E7+E20+E29+E41+E45</f>
        <v>12070</v>
      </c>
      <c r="F6" s="234">
        <f>F7+F20+F29+F41+F45</f>
        <v>13803</v>
      </c>
      <c r="G6" s="234">
        <f>G7+G20+G29+G41+G45</f>
        <v>16897</v>
      </c>
      <c r="H6" s="354">
        <v>16325</v>
      </c>
      <c r="I6" s="354">
        <f>I7+I20+I29+I41+I45</f>
        <v>14485</v>
      </c>
      <c r="J6" s="354">
        <f>J7+J20+J29+J41+J45</f>
        <v>16265</v>
      </c>
      <c r="K6" s="354">
        <f>K7+K20+K29+K41+K45</f>
        <v>17991</v>
      </c>
      <c r="L6" s="354">
        <f>L7+L20+L29+L41+L45</f>
        <v>20358</v>
      </c>
      <c r="M6" s="502"/>
    </row>
    <row r="7" spans="1:13" ht="10.5" customHeight="1">
      <c r="A7" s="402" t="s">
        <v>219</v>
      </c>
      <c r="B7" s="403"/>
      <c r="C7" s="404">
        <v>38478</v>
      </c>
      <c r="D7" s="404">
        <f>SUM(I7:L7)</f>
        <v>42691</v>
      </c>
      <c r="E7" s="404">
        <v>8291</v>
      </c>
      <c r="F7" s="404">
        <v>8276</v>
      </c>
      <c r="G7" s="404">
        <v>11440</v>
      </c>
      <c r="H7" s="405">
        <v>10471</v>
      </c>
      <c r="I7" s="405">
        <v>9064</v>
      </c>
      <c r="J7" s="405">
        <v>8566</v>
      </c>
      <c r="K7" s="405">
        <v>12017</v>
      </c>
      <c r="L7" s="405">
        <v>13044</v>
      </c>
      <c r="M7" s="502"/>
    </row>
    <row r="8" spans="1:13" ht="10.5" customHeight="1">
      <c r="A8" s="402"/>
      <c r="B8" s="403" t="s">
        <v>43</v>
      </c>
      <c r="C8" s="406">
        <v>201</v>
      </c>
      <c r="D8" s="406">
        <f aca="true" t="shared" si="0" ref="D8:D48">SUM(I8:L8)</f>
        <v>138</v>
      </c>
      <c r="E8" s="406">
        <v>41</v>
      </c>
      <c r="F8" s="406">
        <v>63</v>
      </c>
      <c r="G8" s="406">
        <v>48</v>
      </c>
      <c r="H8" s="407">
        <v>49</v>
      </c>
      <c r="I8" s="407">
        <v>35</v>
      </c>
      <c r="J8" s="407">
        <v>41</v>
      </c>
      <c r="K8" s="407">
        <v>39</v>
      </c>
      <c r="L8" s="407">
        <v>23</v>
      </c>
      <c r="M8" s="502"/>
    </row>
    <row r="9" spans="1:13" ht="10.5" customHeight="1">
      <c r="A9" s="408"/>
      <c r="B9" s="403" t="s">
        <v>11</v>
      </c>
      <c r="C9" s="406">
        <v>1559</v>
      </c>
      <c r="D9" s="406">
        <f t="shared" si="0"/>
        <v>1845</v>
      </c>
      <c r="E9" s="406">
        <v>394</v>
      </c>
      <c r="F9" s="406">
        <v>430</v>
      </c>
      <c r="G9" s="406">
        <v>372</v>
      </c>
      <c r="H9" s="407">
        <v>363</v>
      </c>
      <c r="I9" s="407">
        <v>374</v>
      </c>
      <c r="J9" s="407">
        <v>448</v>
      </c>
      <c r="K9" s="407">
        <v>516</v>
      </c>
      <c r="L9" s="407">
        <v>507</v>
      </c>
      <c r="M9" s="502"/>
    </row>
    <row r="10" spans="1:13" ht="10.5" customHeight="1">
      <c r="A10" s="408"/>
      <c r="B10" s="403" t="s">
        <v>12</v>
      </c>
      <c r="C10" s="406">
        <v>8391</v>
      </c>
      <c r="D10" s="406">
        <f t="shared" si="0"/>
        <v>8736</v>
      </c>
      <c r="E10" s="406">
        <v>1979</v>
      </c>
      <c r="F10" s="406">
        <v>2380</v>
      </c>
      <c r="G10" s="406">
        <v>1880</v>
      </c>
      <c r="H10" s="407">
        <v>2152</v>
      </c>
      <c r="I10" s="407">
        <v>1816</v>
      </c>
      <c r="J10" s="407">
        <v>2257</v>
      </c>
      <c r="K10" s="407">
        <v>2123</v>
      </c>
      <c r="L10" s="407">
        <v>2540</v>
      </c>
      <c r="M10" s="502"/>
    </row>
    <row r="11" spans="1:13" ht="10.5" customHeight="1">
      <c r="A11" s="408"/>
      <c r="B11" s="403" t="s">
        <v>13</v>
      </c>
      <c r="C11" s="406">
        <v>1070</v>
      </c>
      <c r="D11" s="406">
        <f t="shared" si="0"/>
        <v>1293</v>
      </c>
      <c r="E11" s="406">
        <v>244</v>
      </c>
      <c r="F11" s="406">
        <v>312</v>
      </c>
      <c r="G11" s="406">
        <v>286</v>
      </c>
      <c r="H11" s="407">
        <v>228</v>
      </c>
      <c r="I11" s="407">
        <v>250</v>
      </c>
      <c r="J11" s="407">
        <v>347</v>
      </c>
      <c r="K11" s="407">
        <v>283</v>
      </c>
      <c r="L11" s="407">
        <v>413</v>
      </c>
      <c r="M11" s="502"/>
    </row>
    <row r="12" spans="1:13" ht="10.5" customHeight="1">
      <c r="A12" s="408"/>
      <c r="B12" s="403" t="s">
        <v>14</v>
      </c>
      <c r="C12" s="406">
        <v>3308</v>
      </c>
      <c r="D12" s="406">
        <f t="shared" si="0"/>
        <v>2748</v>
      </c>
      <c r="E12" s="406">
        <v>574</v>
      </c>
      <c r="F12" s="406">
        <v>781</v>
      </c>
      <c r="G12" s="406">
        <v>1000</v>
      </c>
      <c r="H12" s="407">
        <v>953</v>
      </c>
      <c r="I12" s="407">
        <v>616</v>
      </c>
      <c r="J12" s="407">
        <v>692</v>
      </c>
      <c r="K12" s="407">
        <v>615</v>
      </c>
      <c r="L12" s="407">
        <v>825</v>
      </c>
      <c r="M12" s="502"/>
    </row>
    <row r="13" spans="1:13" ht="10.5" customHeight="1">
      <c r="A13" s="408"/>
      <c r="B13" s="403" t="s">
        <v>15</v>
      </c>
      <c r="C13" s="406">
        <v>723</v>
      </c>
      <c r="D13" s="406">
        <f t="shared" si="0"/>
        <v>874</v>
      </c>
      <c r="E13" s="406">
        <v>187</v>
      </c>
      <c r="F13" s="406">
        <v>176</v>
      </c>
      <c r="G13" s="406">
        <v>168</v>
      </c>
      <c r="H13" s="407">
        <v>192</v>
      </c>
      <c r="I13" s="407">
        <v>179</v>
      </c>
      <c r="J13" s="407">
        <v>164</v>
      </c>
      <c r="K13" s="407">
        <v>174</v>
      </c>
      <c r="L13" s="407">
        <v>357</v>
      </c>
      <c r="M13" s="502"/>
    </row>
    <row r="14" spans="1:13" ht="10.5" customHeight="1">
      <c r="A14" s="408"/>
      <c r="B14" s="403" t="s">
        <v>16</v>
      </c>
      <c r="C14" s="406">
        <v>558</v>
      </c>
      <c r="D14" s="406">
        <f t="shared" si="0"/>
        <v>187</v>
      </c>
      <c r="E14" s="406">
        <v>63</v>
      </c>
      <c r="F14" s="409">
        <v>24</v>
      </c>
      <c r="G14" s="406">
        <v>425</v>
      </c>
      <c r="H14" s="407">
        <v>46</v>
      </c>
      <c r="I14" s="407">
        <v>29</v>
      </c>
      <c r="J14" s="407">
        <v>36</v>
      </c>
      <c r="K14" s="407">
        <v>35</v>
      </c>
      <c r="L14" s="407">
        <v>87</v>
      </c>
      <c r="M14" s="502"/>
    </row>
    <row r="15" spans="1:13" ht="10.5" customHeight="1">
      <c r="A15" s="408"/>
      <c r="B15" s="403" t="s">
        <v>19</v>
      </c>
      <c r="C15" s="406">
        <v>1589</v>
      </c>
      <c r="D15" s="406">
        <f t="shared" si="0"/>
        <v>2487</v>
      </c>
      <c r="E15" s="406">
        <v>279</v>
      </c>
      <c r="F15" s="406">
        <v>262</v>
      </c>
      <c r="G15" s="406">
        <v>385</v>
      </c>
      <c r="H15" s="407">
        <v>663</v>
      </c>
      <c r="I15" s="407">
        <v>462</v>
      </c>
      <c r="J15" s="407">
        <v>539</v>
      </c>
      <c r="K15" s="407">
        <v>608</v>
      </c>
      <c r="L15" s="407">
        <v>878</v>
      </c>
      <c r="M15" s="502"/>
    </row>
    <row r="16" spans="1:13" ht="10.5" customHeight="1">
      <c r="A16" s="408"/>
      <c r="B16" s="403" t="s">
        <v>27</v>
      </c>
      <c r="C16" s="406">
        <v>29</v>
      </c>
      <c r="D16" s="406">
        <f t="shared" si="0"/>
        <v>128</v>
      </c>
      <c r="E16" s="406">
        <v>7</v>
      </c>
      <c r="F16" s="406">
        <v>7</v>
      </c>
      <c r="G16" s="406">
        <v>8</v>
      </c>
      <c r="H16" s="407">
        <v>7</v>
      </c>
      <c r="I16" s="407">
        <v>115</v>
      </c>
      <c r="J16" s="407">
        <v>6</v>
      </c>
      <c r="K16" s="407">
        <v>2</v>
      </c>
      <c r="L16" s="407">
        <v>5</v>
      </c>
      <c r="M16" s="502"/>
    </row>
    <row r="17" spans="1:13" ht="10.5" customHeight="1">
      <c r="A17" s="408"/>
      <c r="B17" s="403" t="s">
        <v>32</v>
      </c>
      <c r="C17" s="406">
        <v>647</v>
      </c>
      <c r="D17" s="406">
        <f t="shared" si="0"/>
        <v>660</v>
      </c>
      <c r="E17" s="406">
        <v>178</v>
      </c>
      <c r="F17" s="406">
        <v>173</v>
      </c>
      <c r="G17" s="406">
        <v>137</v>
      </c>
      <c r="H17" s="407">
        <v>159</v>
      </c>
      <c r="I17" s="407">
        <v>190</v>
      </c>
      <c r="J17" s="407">
        <v>186</v>
      </c>
      <c r="K17" s="407">
        <v>143</v>
      </c>
      <c r="L17" s="407">
        <v>141</v>
      </c>
      <c r="M17" s="502"/>
    </row>
    <row r="18" spans="1:13" ht="10.5" customHeight="1">
      <c r="A18" s="408"/>
      <c r="B18" s="403" t="s">
        <v>18</v>
      </c>
      <c r="C18" s="406">
        <v>19215</v>
      </c>
      <c r="D18" s="406">
        <f t="shared" si="0"/>
        <v>22406</v>
      </c>
      <c r="E18" s="406">
        <v>4128</v>
      </c>
      <c r="F18" s="406">
        <v>3378</v>
      </c>
      <c r="G18" s="406">
        <v>6298</v>
      </c>
      <c r="H18" s="407">
        <v>5411</v>
      </c>
      <c r="I18" s="407">
        <v>4724</v>
      </c>
      <c r="J18" s="407">
        <v>3398</v>
      </c>
      <c r="K18" s="407">
        <v>7315</v>
      </c>
      <c r="L18" s="407">
        <v>6969</v>
      </c>
      <c r="M18" s="502"/>
    </row>
    <row r="19" spans="1:13" ht="10.5" customHeight="1">
      <c r="A19" s="408"/>
      <c r="B19" s="410" t="s">
        <v>20</v>
      </c>
      <c r="C19" s="406">
        <f>C7-SUM(C8:C18)</f>
        <v>1188</v>
      </c>
      <c r="D19" s="406">
        <f t="shared" si="0"/>
        <v>1189</v>
      </c>
      <c r="E19" s="406">
        <f>E7-SUM(E8:E18)</f>
        <v>217</v>
      </c>
      <c r="F19" s="406">
        <f>F7-SUM(F8:F18)</f>
        <v>290</v>
      </c>
      <c r="G19" s="406">
        <f>G7-SUM(G8:G18)</f>
        <v>433</v>
      </c>
      <c r="H19" s="407">
        <v>248</v>
      </c>
      <c r="I19" s="407">
        <f>I7-SUM(I8:I18)</f>
        <v>274</v>
      </c>
      <c r="J19" s="407">
        <f>J7-SUM(J8:J18)</f>
        <v>452</v>
      </c>
      <c r="K19" s="407">
        <f>K7-SUM(K8:K18)</f>
        <v>164</v>
      </c>
      <c r="L19" s="407">
        <f>L7-SUM(L8:L18)</f>
        <v>299</v>
      </c>
      <c r="M19" s="502"/>
    </row>
    <row r="20" spans="1:13" ht="10.5" customHeight="1">
      <c r="A20" s="402" t="s">
        <v>220</v>
      </c>
      <c r="B20" s="410"/>
      <c r="C20" s="404">
        <v>7295</v>
      </c>
      <c r="D20" s="404">
        <f t="shared" si="0"/>
        <v>11520</v>
      </c>
      <c r="E20" s="404">
        <v>810</v>
      </c>
      <c r="F20" s="404">
        <v>2210</v>
      </c>
      <c r="G20" s="404">
        <v>1991</v>
      </c>
      <c r="H20" s="405">
        <v>2284</v>
      </c>
      <c r="I20" s="405">
        <v>2490</v>
      </c>
      <c r="J20" s="405">
        <v>3395</v>
      </c>
      <c r="K20" s="405">
        <v>2297</v>
      </c>
      <c r="L20" s="405">
        <f>3338</f>
        <v>3338</v>
      </c>
      <c r="M20" s="502"/>
    </row>
    <row r="21" spans="1:13" ht="10.5" customHeight="1">
      <c r="A21" s="402"/>
      <c r="B21" s="410" t="s">
        <v>265</v>
      </c>
      <c r="C21" s="406">
        <v>187</v>
      </c>
      <c r="D21" s="406">
        <f t="shared" si="0"/>
        <v>167</v>
      </c>
      <c r="E21" s="406">
        <v>33</v>
      </c>
      <c r="F21" s="406">
        <v>28</v>
      </c>
      <c r="G21" s="406">
        <v>24</v>
      </c>
      <c r="H21" s="407">
        <v>102</v>
      </c>
      <c r="I21" s="407">
        <v>32</v>
      </c>
      <c r="J21" s="407">
        <v>43</v>
      </c>
      <c r="K21" s="407">
        <v>51</v>
      </c>
      <c r="L21" s="407">
        <v>41</v>
      </c>
      <c r="M21" s="502"/>
    </row>
    <row r="22" spans="1:13" ht="13.5" customHeight="1">
      <c r="A22" s="408"/>
      <c r="B22" s="410" t="s">
        <v>365</v>
      </c>
      <c r="C22" s="406">
        <v>194</v>
      </c>
      <c r="D22" s="406">
        <f t="shared" si="0"/>
        <v>224</v>
      </c>
      <c r="E22" s="406">
        <v>22</v>
      </c>
      <c r="F22" s="406">
        <v>34</v>
      </c>
      <c r="G22" s="406">
        <v>93</v>
      </c>
      <c r="H22" s="407">
        <v>45</v>
      </c>
      <c r="I22" s="407">
        <v>41</v>
      </c>
      <c r="J22" s="407">
        <v>41</v>
      </c>
      <c r="K22" s="407">
        <v>65</v>
      </c>
      <c r="L22" s="407">
        <v>77</v>
      </c>
      <c r="M22" s="502"/>
    </row>
    <row r="23" spans="1:13" ht="10.5" customHeight="1">
      <c r="A23" s="408"/>
      <c r="B23" s="410" t="s">
        <v>23</v>
      </c>
      <c r="C23" s="406">
        <v>257</v>
      </c>
      <c r="D23" s="406">
        <f t="shared" si="0"/>
        <v>394</v>
      </c>
      <c r="E23" s="406">
        <v>52</v>
      </c>
      <c r="F23" s="406">
        <v>52</v>
      </c>
      <c r="G23" s="406">
        <v>66</v>
      </c>
      <c r="H23" s="407">
        <v>87</v>
      </c>
      <c r="I23" s="407">
        <v>90</v>
      </c>
      <c r="J23" s="407">
        <v>99</v>
      </c>
      <c r="K23" s="407">
        <v>84</v>
      </c>
      <c r="L23" s="407">
        <v>121</v>
      </c>
      <c r="M23" s="502"/>
    </row>
    <row r="24" spans="1:13" ht="10.5" customHeight="1">
      <c r="A24" s="408"/>
      <c r="B24" s="410" t="s">
        <v>31</v>
      </c>
      <c r="C24" s="406">
        <v>507</v>
      </c>
      <c r="D24" s="406">
        <f t="shared" si="0"/>
        <v>542</v>
      </c>
      <c r="E24" s="406">
        <v>196</v>
      </c>
      <c r="F24" s="406">
        <v>89</v>
      </c>
      <c r="G24" s="406">
        <v>127</v>
      </c>
      <c r="H24" s="407">
        <v>95</v>
      </c>
      <c r="I24" s="407">
        <v>276</v>
      </c>
      <c r="J24" s="407">
        <v>75</v>
      </c>
      <c r="K24" s="407">
        <v>146</v>
      </c>
      <c r="L24" s="407">
        <v>45</v>
      </c>
      <c r="M24" s="502"/>
    </row>
    <row r="25" spans="1:13" ht="10.5" customHeight="1">
      <c r="A25" s="408"/>
      <c r="B25" s="410" t="s">
        <v>26</v>
      </c>
      <c r="C25" s="406">
        <v>219</v>
      </c>
      <c r="D25" s="406">
        <f t="shared" si="0"/>
        <v>146</v>
      </c>
      <c r="E25" s="406">
        <v>29</v>
      </c>
      <c r="F25" s="406">
        <v>55</v>
      </c>
      <c r="G25" s="406">
        <v>61</v>
      </c>
      <c r="H25" s="407">
        <v>74</v>
      </c>
      <c r="I25" s="407">
        <v>31</v>
      </c>
      <c r="J25" s="407">
        <v>34</v>
      </c>
      <c r="K25" s="407">
        <v>38</v>
      </c>
      <c r="L25" s="407">
        <v>43</v>
      </c>
      <c r="M25" s="502"/>
    </row>
    <row r="26" spans="1:13" ht="10.5" customHeight="1">
      <c r="A26" s="408"/>
      <c r="B26" s="410" t="s">
        <v>33</v>
      </c>
      <c r="C26" s="406">
        <v>482</v>
      </c>
      <c r="D26" s="406">
        <f t="shared" si="0"/>
        <v>1197</v>
      </c>
      <c r="E26" s="406">
        <v>22</v>
      </c>
      <c r="F26" s="406">
        <v>173</v>
      </c>
      <c r="G26" s="406">
        <v>76</v>
      </c>
      <c r="H26" s="407">
        <v>211</v>
      </c>
      <c r="I26" s="407">
        <v>577</v>
      </c>
      <c r="J26" s="407">
        <v>83</v>
      </c>
      <c r="K26" s="407">
        <v>36</v>
      </c>
      <c r="L26" s="407">
        <v>501</v>
      </c>
      <c r="M26" s="502"/>
    </row>
    <row r="27" spans="1:13" ht="10.5" customHeight="1">
      <c r="A27" s="408"/>
      <c r="B27" s="410" t="s">
        <v>134</v>
      </c>
      <c r="C27" s="406">
        <v>4903</v>
      </c>
      <c r="D27" s="406">
        <f t="shared" si="0"/>
        <v>7881</v>
      </c>
      <c r="E27" s="406">
        <v>364</v>
      </c>
      <c r="F27" s="406">
        <v>1673</v>
      </c>
      <c r="G27" s="406">
        <v>1365</v>
      </c>
      <c r="H27" s="407">
        <v>1501</v>
      </c>
      <c r="I27" s="407">
        <v>1345</v>
      </c>
      <c r="J27" s="407">
        <v>2826</v>
      </c>
      <c r="K27" s="407">
        <v>1624</v>
      </c>
      <c r="L27" s="407">
        <v>2086</v>
      </c>
      <c r="M27" s="502"/>
    </row>
    <row r="28" spans="1:13" ht="10.5" customHeight="1">
      <c r="A28" s="408"/>
      <c r="B28" s="410" t="s">
        <v>20</v>
      </c>
      <c r="C28" s="406">
        <f>C20-SUM(C21:C27)</f>
        <v>546</v>
      </c>
      <c r="D28" s="406">
        <f t="shared" si="0"/>
        <v>969</v>
      </c>
      <c r="E28" s="406">
        <f>E20-SUM(E21:E27)</f>
        <v>92</v>
      </c>
      <c r="F28" s="406">
        <f>F20-SUM(F21:F27)</f>
        <v>106</v>
      </c>
      <c r="G28" s="406">
        <f>G20-SUM(G21:G27)</f>
        <v>179</v>
      </c>
      <c r="H28" s="407">
        <v>169</v>
      </c>
      <c r="I28" s="407">
        <f>I20-SUM(I21:I27)</f>
        <v>98</v>
      </c>
      <c r="J28" s="407">
        <f>J20-SUM(J21:J27)</f>
        <v>194</v>
      </c>
      <c r="K28" s="407">
        <f>K20-SUM(K21:K27)</f>
        <v>253</v>
      </c>
      <c r="L28" s="407">
        <f>L20-SUM(L21:L27)</f>
        <v>424</v>
      </c>
      <c r="M28" s="502"/>
    </row>
    <row r="29" spans="1:13" ht="10.5" customHeight="1">
      <c r="A29" s="402" t="s">
        <v>221</v>
      </c>
      <c r="B29" s="410"/>
      <c r="C29" s="404">
        <v>7173</v>
      </c>
      <c r="D29" s="404">
        <f t="shared" si="0"/>
        <v>8161</v>
      </c>
      <c r="E29" s="404">
        <v>1499</v>
      </c>
      <c r="F29" s="404">
        <v>1737</v>
      </c>
      <c r="G29" s="404">
        <v>1809</v>
      </c>
      <c r="H29" s="405">
        <v>2128</v>
      </c>
      <c r="I29" s="405">
        <v>1757</v>
      </c>
      <c r="J29" s="405">
        <v>1996</v>
      </c>
      <c r="K29" s="405">
        <v>2062</v>
      </c>
      <c r="L29" s="405">
        <v>2346</v>
      </c>
      <c r="M29" s="502"/>
    </row>
    <row r="30" spans="1:13" ht="10.5" customHeight="1">
      <c r="A30" s="408"/>
      <c r="B30" s="410" t="s">
        <v>144</v>
      </c>
      <c r="C30" s="406">
        <v>110</v>
      </c>
      <c r="D30" s="406">
        <f t="shared" si="0"/>
        <v>136</v>
      </c>
      <c r="E30" s="406">
        <v>19</v>
      </c>
      <c r="F30" s="406">
        <v>26</v>
      </c>
      <c r="G30" s="406">
        <v>31</v>
      </c>
      <c r="H30" s="407">
        <v>34</v>
      </c>
      <c r="I30" s="407">
        <v>26</v>
      </c>
      <c r="J30" s="407">
        <v>27</v>
      </c>
      <c r="K30" s="407">
        <v>40</v>
      </c>
      <c r="L30" s="407">
        <v>43</v>
      </c>
      <c r="M30" s="502"/>
    </row>
    <row r="31" spans="1:13" ht="10.5" customHeight="1">
      <c r="A31" s="408"/>
      <c r="B31" s="410" t="s">
        <v>301</v>
      </c>
      <c r="C31" s="406">
        <v>229</v>
      </c>
      <c r="D31" s="406">
        <f t="shared" si="0"/>
        <v>325</v>
      </c>
      <c r="E31" s="406">
        <v>39</v>
      </c>
      <c r="F31" s="406">
        <v>42</v>
      </c>
      <c r="G31" s="406">
        <v>67</v>
      </c>
      <c r="H31" s="407">
        <v>81</v>
      </c>
      <c r="I31" s="407">
        <v>80</v>
      </c>
      <c r="J31" s="407">
        <v>88</v>
      </c>
      <c r="K31" s="407">
        <v>106</v>
      </c>
      <c r="L31" s="407">
        <v>51</v>
      </c>
      <c r="M31" s="502"/>
    </row>
    <row r="32" spans="1:13" ht="10.5" customHeight="1">
      <c r="A32" s="408"/>
      <c r="B32" s="410" t="s">
        <v>24</v>
      </c>
      <c r="C32" s="406">
        <v>207</v>
      </c>
      <c r="D32" s="406">
        <f t="shared" si="0"/>
        <v>138</v>
      </c>
      <c r="E32" s="406">
        <v>70</v>
      </c>
      <c r="F32" s="406">
        <v>39</v>
      </c>
      <c r="G32" s="406">
        <v>32</v>
      </c>
      <c r="H32" s="407">
        <v>66</v>
      </c>
      <c r="I32" s="407">
        <v>46</v>
      </c>
      <c r="J32" s="407">
        <v>17</v>
      </c>
      <c r="K32" s="407">
        <v>32</v>
      </c>
      <c r="L32" s="407">
        <v>43</v>
      </c>
      <c r="M32" s="502"/>
    </row>
    <row r="33" spans="1:13" ht="10.5" customHeight="1">
      <c r="A33" s="408"/>
      <c r="B33" s="410" t="s">
        <v>305</v>
      </c>
      <c r="C33" s="406">
        <v>3373</v>
      </c>
      <c r="D33" s="406">
        <f t="shared" si="0"/>
        <v>3294</v>
      </c>
      <c r="E33" s="406">
        <v>708</v>
      </c>
      <c r="F33" s="406">
        <v>901</v>
      </c>
      <c r="G33" s="406">
        <v>876</v>
      </c>
      <c r="H33" s="407">
        <v>888</v>
      </c>
      <c r="I33" s="407">
        <v>740</v>
      </c>
      <c r="J33" s="407">
        <v>869</v>
      </c>
      <c r="K33" s="407">
        <v>803</v>
      </c>
      <c r="L33" s="407">
        <v>882</v>
      </c>
      <c r="M33" s="502"/>
    </row>
    <row r="34" spans="1:13" ht="10.5" customHeight="1">
      <c r="A34" s="408"/>
      <c r="B34" s="410" t="s">
        <v>147</v>
      </c>
      <c r="C34" s="406">
        <v>38</v>
      </c>
      <c r="D34" s="406">
        <f t="shared" si="0"/>
        <v>35</v>
      </c>
      <c r="E34" s="406">
        <v>8</v>
      </c>
      <c r="F34" s="406">
        <v>21</v>
      </c>
      <c r="G34" s="406">
        <v>8</v>
      </c>
      <c r="H34" s="407">
        <v>1</v>
      </c>
      <c r="I34" s="407">
        <v>2</v>
      </c>
      <c r="J34" s="407">
        <v>1</v>
      </c>
      <c r="K34" s="407">
        <v>6</v>
      </c>
      <c r="L34" s="407">
        <v>26</v>
      </c>
      <c r="M34" s="502"/>
    </row>
    <row r="35" spans="1:13" ht="10.5" customHeight="1">
      <c r="A35" s="408"/>
      <c r="B35" s="410" t="s">
        <v>17</v>
      </c>
      <c r="C35" s="406">
        <v>1561</v>
      </c>
      <c r="D35" s="406">
        <f t="shared" si="0"/>
        <v>1657</v>
      </c>
      <c r="E35" s="406">
        <v>341</v>
      </c>
      <c r="F35" s="406">
        <v>353</v>
      </c>
      <c r="G35" s="406">
        <v>351</v>
      </c>
      <c r="H35" s="407">
        <v>516</v>
      </c>
      <c r="I35" s="407">
        <v>283</v>
      </c>
      <c r="J35" s="407">
        <v>408</v>
      </c>
      <c r="K35" s="407">
        <v>409</v>
      </c>
      <c r="L35" s="407">
        <v>557</v>
      </c>
      <c r="M35" s="502"/>
    </row>
    <row r="36" spans="1:13" ht="10.5" customHeight="1">
      <c r="A36" s="408"/>
      <c r="B36" s="410" t="s">
        <v>25</v>
      </c>
      <c r="C36" s="406">
        <v>419</v>
      </c>
      <c r="D36" s="406">
        <f t="shared" si="0"/>
        <v>475</v>
      </c>
      <c r="E36" s="406">
        <v>80</v>
      </c>
      <c r="F36" s="406">
        <v>101</v>
      </c>
      <c r="G36" s="406">
        <v>109</v>
      </c>
      <c r="H36" s="407">
        <v>129</v>
      </c>
      <c r="I36" s="407">
        <v>98</v>
      </c>
      <c r="J36" s="407">
        <v>138</v>
      </c>
      <c r="K36" s="407">
        <v>111</v>
      </c>
      <c r="L36" s="407">
        <v>128</v>
      </c>
      <c r="M36" s="502"/>
    </row>
    <row r="37" spans="1:13" ht="10.5" customHeight="1">
      <c r="A37" s="408"/>
      <c r="B37" s="410" t="s">
        <v>284</v>
      </c>
      <c r="C37" s="406">
        <v>788</v>
      </c>
      <c r="D37" s="406">
        <f t="shared" si="0"/>
        <v>1487</v>
      </c>
      <c r="E37" s="406">
        <v>145</v>
      </c>
      <c r="F37" s="406">
        <v>158</v>
      </c>
      <c r="G37" s="406">
        <v>236</v>
      </c>
      <c r="H37" s="407">
        <v>249</v>
      </c>
      <c r="I37" s="407">
        <v>336</v>
      </c>
      <c r="J37" s="407">
        <v>324</v>
      </c>
      <c r="K37" s="407">
        <v>420</v>
      </c>
      <c r="L37" s="407">
        <v>407</v>
      </c>
      <c r="M37" s="502"/>
    </row>
    <row r="38" spans="1:13" ht="10.5" customHeight="1">
      <c r="A38" s="408"/>
      <c r="B38" s="410" t="s">
        <v>44</v>
      </c>
      <c r="C38" s="406">
        <v>79</v>
      </c>
      <c r="D38" s="406">
        <f t="shared" si="0"/>
        <v>40</v>
      </c>
      <c r="E38" s="406">
        <v>19</v>
      </c>
      <c r="F38" s="406">
        <v>15</v>
      </c>
      <c r="G38" s="406">
        <v>14</v>
      </c>
      <c r="H38" s="407">
        <v>31</v>
      </c>
      <c r="I38" s="407">
        <v>17</v>
      </c>
      <c r="J38" s="407">
        <v>8</v>
      </c>
      <c r="K38" s="407">
        <v>6</v>
      </c>
      <c r="L38" s="407">
        <v>9</v>
      </c>
      <c r="M38" s="502"/>
    </row>
    <row r="39" spans="1:13" ht="10.5" customHeight="1">
      <c r="A39" s="408"/>
      <c r="B39" s="410" t="s">
        <v>30</v>
      </c>
      <c r="C39" s="406">
        <v>53</v>
      </c>
      <c r="D39" s="406">
        <f t="shared" si="0"/>
        <v>52</v>
      </c>
      <c r="E39" s="406">
        <v>15</v>
      </c>
      <c r="F39" s="406">
        <v>17</v>
      </c>
      <c r="G39" s="406">
        <v>12</v>
      </c>
      <c r="H39" s="407">
        <v>9</v>
      </c>
      <c r="I39" s="407">
        <v>11</v>
      </c>
      <c r="J39" s="407">
        <v>17</v>
      </c>
      <c r="K39" s="407">
        <v>11</v>
      </c>
      <c r="L39" s="407">
        <v>13</v>
      </c>
      <c r="M39" s="502"/>
    </row>
    <row r="40" spans="1:13" ht="10.5" customHeight="1">
      <c r="A40" s="408"/>
      <c r="B40" s="410" t="s">
        <v>20</v>
      </c>
      <c r="C40" s="406">
        <f>C29-SUM(C30:C39)</f>
        <v>316</v>
      </c>
      <c r="D40" s="406">
        <f t="shared" si="0"/>
        <v>522</v>
      </c>
      <c r="E40" s="406">
        <f>E29-SUM(E30:E39)</f>
        <v>55</v>
      </c>
      <c r="F40" s="406">
        <f>F29-SUM(F30:F39)</f>
        <v>64</v>
      </c>
      <c r="G40" s="406">
        <f>G29-SUM(G30:G39)</f>
        <v>73</v>
      </c>
      <c r="H40" s="407">
        <v>124</v>
      </c>
      <c r="I40" s="411">
        <f>I29-SUM(I30:I39)</f>
        <v>118</v>
      </c>
      <c r="J40" s="411">
        <f>J29-SUM(J30:J39)</f>
        <v>99</v>
      </c>
      <c r="K40" s="411">
        <f>K29-SUM(K30:K39)</f>
        <v>118</v>
      </c>
      <c r="L40" s="411">
        <f>L29-SUM(L30:L39)</f>
        <v>187</v>
      </c>
      <c r="M40" s="502"/>
    </row>
    <row r="41" spans="1:13" ht="10.5" customHeight="1">
      <c r="A41" s="402" t="s">
        <v>222</v>
      </c>
      <c r="B41" s="410"/>
      <c r="C41" s="404">
        <v>5916</v>
      </c>
      <c r="D41" s="404">
        <f t="shared" si="0"/>
        <v>6084</v>
      </c>
      <c r="E41" s="404">
        <v>1404</v>
      </c>
      <c r="F41" s="404">
        <v>1529</v>
      </c>
      <c r="G41" s="404">
        <v>1629</v>
      </c>
      <c r="H41" s="405">
        <v>1354</v>
      </c>
      <c r="I41" s="405">
        <v>1121</v>
      </c>
      <c r="J41" s="405">
        <v>2037</v>
      </c>
      <c r="K41" s="405">
        <v>1578</v>
      </c>
      <c r="L41" s="405">
        <v>1348</v>
      </c>
      <c r="M41" s="502"/>
    </row>
    <row r="42" spans="1:13" ht="10.5" customHeight="1">
      <c r="A42" s="408"/>
      <c r="B42" s="410" t="s">
        <v>22</v>
      </c>
      <c r="C42" s="406">
        <v>89</v>
      </c>
      <c r="D42" s="406">
        <f t="shared" si="0"/>
        <v>139</v>
      </c>
      <c r="E42" s="406">
        <v>21</v>
      </c>
      <c r="F42" s="406">
        <v>20</v>
      </c>
      <c r="G42" s="406">
        <v>16</v>
      </c>
      <c r="H42" s="407">
        <v>32</v>
      </c>
      <c r="I42" s="407">
        <v>26</v>
      </c>
      <c r="J42" s="407">
        <v>33</v>
      </c>
      <c r="K42" s="407">
        <v>34</v>
      </c>
      <c r="L42" s="407">
        <v>46</v>
      </c>
      <c r="M42" s="502"/>
    </row>
    <row r="43" spans="1:13" ht="10.5" customHeight="1">
      <c r="A43" s="408"/>
      <c r="B43" s="410" t="s">
        <v>29</v>
      </c>
      <c r="C43" s="406">
        <v>5640</v>
      </c>
      <c r="D43" s="406">
        <f t="shared" si="0"/>
        <v>5761</v>
      </c>
      <c r="E43" s="406">
        <v>1335</v>
      </c>
      <c r="F43" s="406">
        <v>1471</v>
      </c>
      <c r="G43" s="406">
        <v>1552</v>
      </c>
      <c r="H43" s="407">
        <v>1282</v>
      </c>
      <c r="I43" s="407">
        <v>1061</v>
      </c>
      <c r="J43" s="407">
        <v>1958</v>
      </c>
      <c r="K43" s="407">
        <v>1500</v>
      </c>
      <c r="L43" s="407">
        <v>1242</v>
      </c>
      <c r="M43" s="502"/>
    </row>
    <row r="44" spans="1:13" ht="10.5" customHeight="1">
      <c r="A44" s="408"/>
      <c r="B44" s="410" t="s">
        <v>20</v>
      </c>
      <c r="C44" s="406">
        <f>C41-SUM(C42:C43)</f>
        <v>187</v>
      </c>
      <c r="D44" s="406">
        <f t="shared" si="0"/>
        <v>184</v>
      </c>
      <c r="E44" s="406">
        <f>E41-SUM(E42:E43)</f>
        <v>48</v>
      </c>
      <c r="F44" s="406">
        <f>F41-SUM(F42:F43)</f>
        <v>38</v>
      </c>
      <c r="G44" s="406">
        <f>G41-SUM(G42:G43)</f>
        <v>61</v>
      </c>
      <c r="H44" s="407">
        <v>40</v>
      </c>
      <c r="I44" s="411">
        <f>I41-SUM(I42:I43)</f>
        <v>34</v>
      </c>
      <c r="J44" s="411">
        <f>J41-SUM(J42:J43)</f>
        <v>46</v>
      </c>
      <c r="K44" s="411">
        <f>K41-SUM(K42:K43)</f>
        <v>44</v>
      </c>
      <c r="L44" s="411">
        <f>L41-SUM(L42:L43)</f>
        <v>60</v>
      </c>
      <c r="M44" s="502"/>
    </row>
    <row r="45" spans="1:13" ht="10.5" customHeight="1">
      <c r="A45" s="402" t="s">
        <v>223</v>
      </c>
      <c r="B45" s="410"/>
      <c r="C45" s="404">
        <v>233</v>
      </c>
      <c r="D45" s="404">
        <f t="shared" si="0"/>
        <v>643</v>
      </c>
      <c r="E45" s="404">
        <v>66</v>
      </c>
      <c r="F45" s="404">
        <v>51</v>
      </c>
      <c r="G45" s="404">
        <v>28</v>
      </c>
      <c r="H45" s="405">
        <v>88</v>
      </c>
      <c r="I45" s="405">
        <v>53</v>
      </c>
      <c r="J45" s="405">
        <f>41+230</f>
        <v>271</v>
      </c>
      <c r="K45" s="405">
        <v>37</v>
      </c>
      <c r="L45" s="405">
        <f>32+250</f>
        <v>282</v>
      </c>
      <c r="M45" s="502"/>
    </row>
    <row r="46" spans="1:13" ht="10.5" customHeight="1">
      <c r="A46" s="408"/>
      <c r="B46" s="410" t="s">
        <v>21</v>
      </c>
      <c r="C46" s="406">
        <v>116</v>
      </c>
      <c r="D46" s="406">
        <f t="shared" si="0"/>
        <v>126</v>
      </c>
      <c r="E46" s="406">
        <v>22</v>
      </c>
      <c r="F46" s="406">
        <v>32</v>
      </c>
      <c r="G46" s="406">
        <v>27</v>
      </c>
      <c r="H46" s="407">
        <v>35</v>
      </c>
      <c r="I46" s="407">
        <v>26</v>
      </c>
      <c r="J46" s="407">
        <v>37</v>
      </c>
      <c r="K46" s="407">
        <v>34</v>
      </c>
      <c r="L46" s="407">
        <v>29</v>
      </c>
      <c r="M46" s="502"/>
    </row>
    <row r="47" spans="1:13" ht="10.5" customHeight="1">
      <c r="A47" s="408"/>
      <c r="B47" s="403" t="s">
        <v>282</v>
      </c>
      <c r="C47" s="406">
        <v>93</v>
      </c>
      <c r="D47" s="406">
        <f t="shared" si="0"/>
        <v>23</v>
      </c>
      <c r="E47" s="406">
        <v>23</v>
      </c>
      <c r="F47" s="406">
        <v>17</v>
      </c>
      <c r="G47" s="412">
        <v>0</v>
      </c>
      <c r="H47" s="407">
        <v>53</v>
      </c>
      <c r="I47" s="407">
        <v>23</v>
      </c>
      <c r="J47" s="413">
        <v>0</v>
      </c>
      <c r="K47" s="413">
        <v>0</v>
      </c>
      <c r="L47" s="413">
        <v>0</v>
      </c>
      <c r="M47" s="502"/>
    </row>
    <row r="48" spans="1:13" ht="10.5" customHeight="1">
      <c r="A48" s="414"/>
      <c r="B48" s="415" t="s">
        <v>20</v>
      </c>
      <c r="C48" s="416">
        <f>C45-SUM(C46:C47)</f>
        <v>24</v>
      </c>
      <c r="D48" s="416">
        <f t="shared" si="0"/>
        <v>494</v>
      </c>
      <c r="E48" s="416">
        <f>E45-SUM(E46:E47)</f>
        <v>21</v>
      </c>
      <c r="F48" s="416">
        <f>F45-SUM(F46:F47)</f>
        <v>2</v>
      </c>
      <c r="G48" s="416">
        <f>G45-SUM(G46:G47)</f>
        <v>1</v>
      </c>
      <c r="H48" s="417">
        <v>0</v>
      </c>
      <c r="I48" s="418">
        <f>I45-SUM(I46:I47)</f>
        <v>4</v>
      </c>
      <c r="J48" s="418">
        <f>J45-SUM(J46:J47)</f>
        <v>234</v>
      </c>
      <c r="K48" s="418">
        <f>K45-SUM(K46:K47)</f>
        <v>3</v>
      </c>
      <c r="L48" s="418">
        <f>L45-SUM(L46:L47)</f>
        <v>253</v>
      </c>
      <c r="M48" s="502"/>
    </row>
    <row r="49" spans="1:13" ht="15" customHeight="1">
      <c r="A49" s="130" t="s">
        <v>375</v>
      </c>
      <c r="C49" s="425" t="s">
        <v>378</v>
      </c>
      <c r="E49" s="425" t="s">
        <v>377</v>
      </c>
      <c r="F49" s="424"/>
      <c r="G49" s="425" t="s">
        <v>376</v>
      </c>
      <c r="M49" s="502"/>
    </row>
    <row r="50" spans="1:13" ht="16.5" customHeight="1">
      <c r="A50" s="92"/>
      <c r="M50" s="316"/>
    </row>
    <row r="51" spans="2:4" ht="12.75">
      <c r="B51" s="32"/>
      <c r="C51" s="76"/>
      <c r="D51" s="76"/>
    </row>
  </sheetData>
  <mergeCells count="6">
    <mergeCell ref="I4:L4"/>
    <mergeCell ref="M1:M49"/>
    <mergeCell ref="A4:B5"/>
    <mergeCell ref="E4:H4"/>
    <mergeCell ref="C4:C5"/>
    <mergeCell ref="D4:D5"/>
  </mergeCells>
  <printOptions/>
  <pageMargins left="0.61" right="0.25" top="0.28" bottom="0.19" header="0.1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DHARSING POTHEGADOO</cp:lastModifiedBy>
  <cp:lastPrinted>2007-03-02T05:17:18Z</cp:lastPrinted>
  <dcterms:created xsi:type="dcterms:W3CDTF">1998-09-29T05:43:58Z</dcterms:created>
  <dcterms:modified xsi:type="dcterms:W3CDTF">2006-10-18T05:50:33Z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StyleDefinitions">
    <vt:lpwstr/>
  </property>
  <property fmtid="{D5CDD505-2E9C-101B-9397-08002B2CF9AE}" pid="3" name="PublishingVariationGroupID">
    <vt:lpwstr>a057cdd7-be86-42c9-b83e-a30d2488826e</vt:lpwstr>
  </property>
  <property fmtid="{D5CDD505-2E9C-101B-9397-08002B2CF9AE}" pid="4" name="PublishingVariationRelationshipLinkFieldID">
    <vt:lpwstr>http://statsmauritius.gov.mu/Relationships List/2417_.000, /Relationships List/2417_.000</vt:lpwstr>
  </property>
</Properties>
</file>