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5" windowWidth="9360" windowHeight="5025" firstSheet="12" activeTab="14"/>
  </bookViews>
  <sheets>
    <sheet name="Table-1" sheetId="1" r:id="rId1"/>
    <sheet name="Table-4" sheetId="2" r:id="rId2"/>
    <sheet name="Table-4 cont'd" sheetId="3" r:id="rId3"/>
    <sheet name="Table-5" sheetId="4" r:id="rId4"/>
    <sheet name="Table-5 cont'd" sheetId="5" r:id="rId5"/>
    <sheet name="Table-6" sheetId="6" r:id="rId6"/>
    <sheet name="Table-7" sheetId="7" r:id="rId7"/>
    <sheet name="Table-8" sheetId="8" r:id="rId8"/>
    <sheet name="Table-9" sheetId="9" r:id="rId9"/>
    <sheet name="Table-9 cont'd" sheetId="10" r:id="rId10"/>
    <sheet name="Table-9 cont'd .." sheetId="11" r:id="rId11"/>
    <sheet name="Table-10" sheetId="12" r:id="rId12"/>
    <sheet name="Table-11" sheetId="13" r:id="rId13"/>
    <sheet name="Table-11 cont'd" sheetId="14" r:id="rId14"/>
    <sheet name="Table-11 cont'd.." sheetId="15" r:id="rId15"/>
    <sheet name="Table-12" sheetId="16" r:id="rId16"/>
  </sheets>
  <definedNames>
    <definedName name="_xlnm.Print_Area" localSheetId="0">'Table-1'!$A:$IV</definedName>
  </definedNames>
  <calcPr fullCalcOnLoad="1"/>
</workbook>
</file>

<file path=xl/sharedStrings.xml><?xml version="1.0" encoding="utf-8"?>
<sst xmlns="http://schemas.openxmlformats.org/spreadsheetml/2006/main" count="680" uniqueCount="305">
  <si>
    <t>Period</t>
  </si>
  <si>
    <t>Price indices</t>
  </si>
  <si>
    <t>Terms of</t>
  </si>
  <si>
    <t>Export</t>
  </si>
  <si>
    <t>Import</t>
  </si>
  <si>
    <t>1st Qr</t>
  </si>
  <si>
    <t>2nd Qr</t>
  </si>
  <si>
    <t>3rd Qr</t>
  </si>
  <si>
    <t>4th Qr</t>
  </si>
  <si>
    <r>
      <t>1</t>
    </r>
    <r>
      <rPr>
        <sz val="10"/>
        <rFont val="CG Times "/>
        <family val="0"/>
      </rPr>
      <t xml:space="preserve"> Ratio of export price index  to import price index. A rise in this ratio indicates that the terms of trade have moved </t>
    </r>
  </si>
  <si>
    <t xml:space="preserve">   in favour of Mauritius.</t>
  </si>
  <si>
    <t>Commodity/Sector</t>
  </si>
  <si>
    <t>Weight</t>
  </si>
  <si>
    <t>Year</t>
  </si>
  <si>
    <t xml:space="preserve"> 0 - Food and live animals </t>
  </si>
  <si>
    <t xml:space="preserve">      of which:</t>
  </si>
  <si>
    <t xml:space="preserve">               Sugar</t>
  </si>
  <si>
    <t xml:space="preserve"> 2 - Crude materials, inedible except fuels </t>
  </si>
  <si>
    <t xml:space="preserve"> 5 - Chemicals &amp; related products, n.e.s</t>
  </si>
  <si>
    <t xml:space="preserve"> 8 - Miscellaneous manufactured articles </t>
  </si>
  <si>
    <t>S.I.T.C. Section</t>
  </si>
  <si>
    <t xml:space="preserve"> Total imports (excluding aircraft) :</t>
  </si>
  <si>
    <t xml:space="preserve"> 0 - Food and live animals</t>
  </si>
  <si>
    <t xml:space="preserve"> 2 - Crude materials, inedible except fuels</t>
  </si>
  <si>
    <t xml:space="preserve"> 3 - Mineral fuels, lubricants &amp; related materials</t>
  </si>
  <si>
    <t xml:space="preserve"> 4 - Animals and vegetables oils &amp; fats</t>
  </si>
  <si>
    <t xml:space="preserve"> 7 - Machinery &amp; transport equipment (excluding aircraft)</t>
  </si>
  <si>
    <t xml:space="preserve"> 8 - Miscellaneous manufactured articles</t>
  </si>
  <si>
    <t>SITC¹</t>
  </si>
  <si>
    <t xml:space="preserve"> Section</t>
  </si>
  <si>
    <t xml:space="preserve"> Description</t>
  </si>
  <si>
    <t>Average</t>
  </si>
  <si>
    <t>Food and live animals</t>
  </si>
  <si>
    <t>Fish and fish  preparations</t>
  </si>
  <si>
    <t>Cereals and cereal preparations</t>
  </si>
  <si>
    <t>Sugar</t>
  </si>
  <si>
    <t>Molasses</t>
  </si>
  <si>
    <t>Feeding stuff for animals</t>
  </si>
  <si>
    <t>Crude materials, inedible, except fuels</t>
  </si>
  <si>
    <t>Crude animal and vegetable materials</t>
  </si>
  <si>
    <t>Fertilisers</t>
  </si>
  <si>
    <t>Manufactured goods classified chiefly by material</t>
  </si>
  <si>
    <t>Paper, paperboard and articles of paper pulp, of paper or of paperboard</t>
  </si>
  <si>
    <t>Textile yarn, fabrics, made-up articles, n.e.s &amp; related products</t>
  </si>
  <si>
    <t>Non-metallic mineral manufactures</t>
  </si>
  <si>
    <t>¹ The Standard International Trade Classification Revision 3 (SITC Rev 3)</t>
  </si>
  <si>
    <r>
      <t>2</t>
    </r>
    <r>
      <rPr>
        <sz val="10"/>
        <rFont val="CG Times"/>
        <family val="1"/>
      </rPr>
      <t xml:space="preserve"> Revised</t>
    </r>
  </si>
  <si>
    <r>
      <t>3</t>
    </r>
    <r>
      <rPr>
        <sz val="10"/>
        <rFont val="CG Times"/>
        <family val="1"/>
      </rPr>
      <t xml:space="preserve"> Provisional</t>
    </r>
  </si>
  <si>
    <t>Miscellaneous manufactured articles</t>
  </si>
  <si>
    <t xml:space="preserve"> Articles of apparel and clothing accessories</t>
  </si>
  <si>
    <t>Men's or boys' coats, jackets, suits, blazers, trousers, shorts, shirts etc, not knitted or crocheted</t>
  </si>
  <si>
    <t xml:space="preserve">Women's or girls' coats, jackets, suits, blazers, trousers, shorts, shirts etc, not knitted or crocheted </t>
  </si>
  <si>
    <t xml:space="preserve">Men's or boys' coats, jackets, suits, blazers, trousers, shorts, shirts etc, knitted or crochetted </t>
  </si>
  <si>
    <t xml:space="preserve">Women's or girls' coats, jackets, suits, blazers, trousers, shorts, shirts etc, knitted or crochetted </t>
  </si>
  <si>
    <t>Articles of apparel, of textile fabrics, whether or not knitted or crocheted</t>
  </si>
  <si>
    <t>Clothing accessories, of textile fabrics, whether or not knitted or crocheted</t>
  </si>
  <si>
    <t xml:space="preserve"> Optical goods,n.e.s, watches and clocks</t>
  </si>
  <si>
    <t>Optical goods</t>
  </si>
  <si>
    <t>Watches and clocks</t>
  </si>
  <si>
    <t xml:space="preserve">Overall </t>
  </si>
  <si>
    <t>1st Qr 04</t>
  </si>
  <si>
    <t>2nd Qr 04</t>
  </si>
  <si>
    <t>3rd Qr 04</t>
  </si>
  <si>
    <t>to</t>
  </si>
  <si>
    <t>4th Qr 04</t>
  </si>
  <si>
    <t>Qr 1</t>
  </si>
  <si>
    <t>Qr 2</t>
  </si>
  <si>
    <t>Qr 3</t>
  </si>
  <si>
    <t>Qr 4</t>
  </si>
  <si>
    <t>Reference year 2003 = 100</t>
  </si>
  <si>
    <r>
      <t>1</t>
    </r>
    <r>
      <rPr>
        <sz val="10"/>
        <rFont val="CG Times"/>
        <family val="0"/>
      </rPr>
      <t xml:space="preserve"> Revised       </t>
    </r>
  </si>
  <si>
    <r>
      <t>2</t>
    </r>
    <r>
      <rPr>
        <sz val="10"/>
        <rFont val="CG Times"/>
        <family val="0"/>
      </rPr>
      <t xml:space="preserve"> Provisional</t>
    </r>
  </si>
  <si>
    <t>1st Qr 05</t>
  </si>
  <si>
    <t>Reference year 2003=100</t>
  </si>
  <si>
    <t>Section</t>
  </si>
  <si>
    <t>Average 2003</t>
  </si>
  <si>
    <t>Overall Index</t>
  </si>
  <si>
    <t>Mineral fuels, lubricants and related materials</t>
  </si>
  <si>
    <t>Animal and vegetable oils, fats and waxes</t>
  </si>
  <si>
    <t>Chemical materials &amp; related products, n.e.s</t>
  </si>
  <si>
    <t>Machinery and transport equipment</t>
  </si>
  <si>
    <t>¹ The standard International Trade Classification Revision 3 (SITC Rev. 3)</t>
  </si>
  <si>
    <t>² Revised</t>
  </si>
  <si>
    <t xml:space="preserve"> Reference year 2003=100</t>
  </si>
  <si>
    <t>Section/  Division</t>
  </si>
  <si>
    <t>Section 0</t>
  </si>
  <si>
    <t>Div 01</t>
  </si>
  <si>
    <t xml:space="preserve">   Meat and meat preparations</t>
  </si>
  <si>
    <t>Div 02</t>
  </si>
  <si>
    <t xml:space="preserve">   Dairy products and birds' eggs</t>
  </si>
  <si>
    <t>Div 03</t>
  </si>
  <si>
    <t xml:space="preserve">   Fish, crustaceans, etc, and preparations thereof</t>
  </si>
  <si>
    <t>Div 04</t>
  </si>
  <si>
    <t xml:space="preserve">   Cereals and cereal preparations</t>
  </si>
  <si>
    <t xml:space="preserve">   of which:</t>
  </si>
  <si>
    <t xml:space="preserve">      Wheat (including spelt) &amp; meslin, unmilled</t>
  </si>
  <si>
    <t>Div 05</t>
  </si>
  <si>
    <t xml:space="preserve">   Vegetables and fruit</t>
  </si>
  <si>
    <t>Div 09</t>
  </si>
  <si>
    <t xml:space="preserve">   Miscellaneous edible products and preparations</t>
  </si>
  <si>
    <t>Section 2</t>
  </si>
  <si>
    <t>Div 24</t>
  </si>
  <si>
    <t xml:space="preserve">   Cork and wood</t>
  </si>
  <si>
    <t>Div 26</t>
  </si>
  <si>
    <t>Section 3</t>
  </si>
  <si>
    <t>Div 32</t>
  </si>
  <si>
    <t xml:space="preserve">   Coal, coke and briquettes</t>
  </si>
  <si>
    <t>Div 33</t>
  </si>
  <si>
    <t xml:space="preserve">   Petroleum, petroleum products and related materials</t>
  </si>
  <si>
    <t>Div 34</t>
  </si>
  <si>
    <t xml:space="preserve">   Gas, natural and manufactured</t>
  </si>
  <si>
    <t>Section 4</t>
  </si>
  <si>
    <t>Div 42</t>
  </si>
  <si>
    <t xml:space="preserve">   Fixed vegetable fats and oils, crude, refined or fractionated</t>
  </si>
  <si>
    <t>Section 5</t>
  </si>
  <si>
    <t>Div 54</t>
  </si>
  <si>
    <t xml:space="preserve">   Medical and pharmaceutical products</t>
  </si>
  <si>
    <t>Div 55</t>
  </si>
  <si>
    <t>Div 59</t>
  </si>
  <si>
    <t xml:space="preserve">   Chemical materials &amp; products, n.e.s</t>
  </si>
  <si>
    <t>Section 6</t>
  </si>
  <si>
    <t>Div 64</t>
  </si>
  <si>
    <t xml:space="preserve">   Paper, paperboard and articles of paper pulp</t>
  </si>
  <si>
    <t xml:space="preserve">      Paper and paperboard</t>
  </si>
  <si>
    <t>Div 65</t>
  </si>
  <si>
    <t xml:space="preserve">   Textile yarn, fabrics, made-up articles, n.e.s</t>
  </si>
  <si>
    <t xml:space="preserve">      Textile yarn </t>
  </si>
  <si>
    <t xml:space="preserve">      Fabrics, woven, of man-made textile materials </t>
  </si>
  <si>
    <t>Div 66</t>
  </si>
  <si>
    <t xml:space="preserve">   Non-metallic mineral manufactures, n.e.s.</t>
  </si>
  <si>
    <t xml:space="preserve">      Pearls, precious and semi-precious stones, unworked or worked</t>
  </si>
  <si>
    <t>Div 67</t>
  </si>
  <si>
    <t xml:space="preserve">   Iron and steel</t>
  </si>
  <si>
    <t>Div 69</t>
  </si>
  <si>
    <t xml:space="preserve">   Manufactures of metals, n.e.s.</t>
  </si>
  <si>
    <t>Section 7</t>
  </si>
  <si>
    <t>Div 74</t>
  </si>
  <si>
    <t xml:space="preserve">   General industrial machinery &amp; equipment, n.e.s.</t>
  </si>
  <si>
    <t>Div 75</t>
  </si>
  <si>
    <t xml:space="preserve">   Office machines and automatic data processing machines</t>
  </si>
  <si>
    <t>Div 76</t>
  </si>
  <si>
    <t>Div 78</t>
  </si>
  <si>
    <t xml:space="preserve">   Road vehicles (including air-cushion vehicles)</t>
  </si>
  <si>
    <t>Section 8</t>
  </si>
  <si>
    <t>Div 87</t>
  </si>
  <si>
    <t xml:space="preserve">   Professional, scientific and controlling inst. and app.</t>
  </si>
  <si>
    <t>Div 89</t>
  </si>
  <si>
    <t xml:space="preserve">   Miscellaneous manufactured articles, n.e.s.</t>
  </si>
  <si>
    <t xml:space="preserve">      Articles, n.e.s. of plastics</t>
  </si>
  <si>
    <t xml:space="preserve">Weight </t>
  </si>
  <si>
    <t>Percentage change from</t>
  </si>
  <si>
    <t>Section/ Group</t>
  </si>
  <si>
    <t xml:space="preserve">   Textile yarn, fabrics, made-up articles nes</t>
  </si>
  <si>
    <t xml:space="preserve">      Knitted/crocheted fabric including tubular knit, fabrics nes</t>
  </si>
  <si>
    <t xml:space="preserve">Reference year 2003=100 </t>
  </si>
  <si>
    <r>
      <t>3</t>
    </r>
    <r>
      <rPr>
        <sz val="10"/>
        <color indexed="8"/>
        <rFont val="CG Times"/>
        <family val="1"/>
      </rPr>
      <t xml:space="preserve"> Provisional</t>
    </r>
  </si>
  <si>
    <t>Reference year  :  2003 = 1 0 0</t>
  </si>
  <si>
    <r>
      <t>Table 4 - Quarterly Export Price Index by SITC</t>
    </r>
    <r>
      <rPr>
        <b/>
        <vertAlign val="superscript"/>
        <sz val="12"/>
        <rFont val="CG Times"/>
        <family val="0"/>
      </rPr>
      <t>1</t>
    </r>
    <r>
      <rPr>
        <b/>
        <sz val="12"/>
        <rFont val="CG Times"/>
        <family val="1"/>
      </rPr>
      <t>,  2004 - 2005</t>
    </r>
  </si>
  <si>
    <r>
      <t>Table 4 (cont'd) -  Quarterly Export Price Index by SITC</t>
    </r>
    <r>
      <rPr>
        <b/>
        <vertAlign val="superscript"/>
        <sz val="12"/>
        <rFont val="CG Times"/>
        <family val="0"/>
      </rPr>
      <t>1</t>
    </r>
    <r>
      <rPr>
        <b/>
        <sz val="12"/>
        <rFont val="CG Times"/>
        <family val="1"/>
      </rPr>
      <t>,  2004 - 2005</t>
    </r>
  </si>
  <si>
    <r>
      <t>1</t>
    </r>
    <r>
      <rPr>
        <b/>
        <vertAlign val="superscript"/>
        <sz val="10"/>
        <color indexed="8"/>
        <rFont val="CG Times"/>
        <family val="1"/>
      </rPr>
      <t>st</t>
    </r>
    <r>
      <rPr>
        <b/>
        <sz val="10"/>
        <color indexed="8"/>
        <rFont val="CG Times"/>
        <family val="1"/>
      </rPr>
      <t xml:space="preserve"> Qr 04           to             2</t>
    </r>
    <r>
      <rPr>
        <b/>
        <vertAlign val="superscript"/>
        <sz val="10"/>
        <color indexed="8"/>
        <rFont val="CG Times"/>
        <family val="1"/>
      </rPr>
      <t>nd</t>
    </r>
    <r>
      <rPr>
        <b/>
        <sz val="10"/>
        <color indexed="8"/>
        <rFont val="CG Times"/>
        <family val="1"/>
      </rPr>
      <t xml:space="preserve"> Qr 04</t>
    </r>
  </si>
  <si>
    <r>
      <t>1</t>
    </r>
    <r>
      <rPr>
        <b/>
        <vertAlign val="superscript"/>
        <sz val="10"/>
        <color indexed="8"/>
        <rFont val="CG Times"/>
        <family val="1"/>
      </rPr>
      <t>st</t>
    </r>
    <r>
      <rPr>
        <b/>
        <sz val="10"/>
        <color indexed="8"/>
        <rFont val="CG Times"/>
        <family val="1"/>
      </rPr>
      <t xml:space="preserve"> Qr 04            to               2</t>
    </r>
    <r>
      <rPr>
        <b/>
        <vertAlign val="superscript"/>
        <sz val="10"/>
        <color indexed="8"/>
        <rFont val="CG Times"/>
        <family val="1"/>
      </rPr>
      <t>nd</t>
    </r>
    <r>
      <rPr>
        <b/>
        <sz val="10"/>
        <color indexed="8"/>
        <rFont val="CG Times"/>
        <family val="1"/>
      </rPr>
      <t xml:space="preserve"> Qr 04</t>
    </r>
  </si>
  <si>
    <r>
      <t>2</t>
    </r>
    <r>
      <rPr>
        <b/>
        <vertAlign val="superscript"/>
        <sz val="10"/>
        <color indexed="8"/>
        <rFont val="CG Times"/>
        <family val="1"/>
      </rPr>
      <t>nd</t>
    </r>
    <r>
      <rPr>
        <b/>
        <sz val="10"/>
        <color indexed="8"/>
        <rFont val="CG Times"/>
        <family val="1"/>
      </rPr>
      <t xml:space="preserve"> Qr 04                 to                3</t>
    </r>
    <r>
      <rPr>
        <b/>
        <vertAlign val="superscript"/>
        <sz val="10"/>
        <color indexed="8"/>
        <rFont val="CG Times"/>
        <family val="1"/>
      </rPr>
      <t>rd</t>
    </r>
    <r>
      <rPr>
        <b/>
        <sz val="10"/>
        <color indexed="8"/>
        <rFont val="CG Times"/>
        <family val="1"/>
      </rPr>
      <t xml:space="preserve"> Qr 04</t>
    </r>
  </si>
  <si>
    <r>
      <t>3</t>
    </r>
    <r>
      <rPr>
        <b/>
        <vertAlign val="superscript"/>
        <sz val="10"/>
        <color indexed="8"/>
        <rFont val="CG Times"/>
        <family val="1"/>
      </rPr>
      <t>rd</t>
    </r>
    <r>
      <rPr>
        <b/>
        <sz val="10"/>
        <color indexed="8"/>
        <rFont val="CG Times"/>
        <family val="1"/>
      </rPr>
      <t xml:space="preserve"> Qr 04                to               4</t>
    </r>
    <r>
      <rPr>
        <b/>
        <vertAlign val="superscript"/>
        <sz val="10"/>
        <color indexed="8"/>
        <rFont val="CG Times"/>
        <family val="1"/>
      </rPr>
      <t>th</t>
    </r>
    <r>
      <rPr>
        <b/>
        <sz val="10"/>
        <color indexed="8"/>
        <rFont val="CG Times"/>
        <family val="1"/>
      </rPr>
      <t xml:space="preserve"> Qr 04</t>
    </r>
  </si>
  <si>
    <r>
      <t>4</t>
    </r>
    <r>
      <rPr>
        <b/>
        <vertAlign val="superscript"/>
        <sz val="10"/>
        <color indexed="8"/>
        <rFont val="CG Times"/>
        <family val="1"/>
      </rPr>
      <t>th</t>
    </r>
    <r>
      <rPr>
        <b/>
        <sz val="10"/>
        <color indexed="8"/>
        <rFont val="CG Times"/>
        <family val="1"/>
      </rPr>
      <t xml:space="preserve"> Qr 04                    to               1</t>
    </r>
    <r>
      <rPr>
        <b/>
        <vertAlign val="superscript"/>
        <sz val="10"/>
        <color indexed="8"/>
        <rFont val="CG Times"/>
        <family val="0"/>
      </rPr>
      <t>s</t>
    </r>
    <r>
      <rPr>
        <b/>
        <vertAlign val="superscript"/>
        <sz val="10"/>
        <color indexed="8"/>
        <rFont val="CG Times"/>
        <family val="1"/>
      </rPr>
      <t>t</t>
    </r>
    <r>
      <rPr>
        <b/>
        <sz val="10"/>
        <color indexed="8"/>
        <rFont val="CG Times"/>
        <family val="1"/>
      </rPr>
      <t xml:space="preserve"> Qr 05</t>
    </r>
  </si>
  <si>
    <r>
      <t>2</t>
    </r>
    <r>
      <rPr>
        <b/>
        <vertAlign val="superscript"/>
        <sz val="10"/>
        <color indexed="8"/>
        <rFont val="Arial"/>
        <family val="2"/>
      </rPr>
      <t>nd</t>
    </r>
    <r>
      <rPr>
        <b/>
        <sz val="10"/>
        <color indexed="8"/>
        <rFont val="Arial"/>
        <family val="2"/>
      </rPr>
      <t xml:space="preserve"> Qr 04                  to             3</t>
    </r>
    <r>
      <rPr>
        <b/>
        <vertAlign val="superscript"/>
        <sz val="10"/>
        <color indexed="8"/>
        <rFont val="Arial"/>
        <family val="2"/>
      </rPr>
      <t>rd</t>
    </r>
    <r>
      <rPr>
        <b/>
        <sz val="10"/>
        <color indexed="8"/>
        <rFont val="Arial"/>
        <family val="2"/>
      </rPr>
      <t xml:space="preserve"> Qr 04</t>
    </r>
  </si>
  <si>
    <r>
      <t>3</t>
    </r>
    <r>
      <rPr>
        <b/>
        <vertAlign val="superscript"/>
        <sz val="10"/>
        <color indexed="8"/>
        <rFont val="Arial"/>
        <family val="2"/>
      </rPr>
      <t>rd</t>
    </r>
    <r>
      <rPr>
        <b/>
        <sz val="10"/>
        <color indexed="8"/>
        <rFont val="Arial"/>
        <family val="2"/>
      </rPr>
      <t xml:space="preserve"> Qr 04                    to              4</t>
    </r>
    <r>
      <rPr>
        <b/>
        <vertAlign val="superscript"/>
        <sz val="10"/>
        <color indexed="8"/>
        <rFont val="Arial"/>
        <family val="2"/>
      </rPr>
      <t>th</t>
    </r>
    <r>
      <rPr>
        <b/>
        <sz val="10"/>
        <color indexed="8"/>
        <rFont val="Arial"/>
        <family val="2"/>
      </rPr>
      <t xml:space="preserve"> Qr 04</t>
    </r>
  </si>
  <si>
    <r>
      <t>4</t>
    </r>
    <r>
      <rPr>
        <b/>
        <vertAlign val="superscript"/>
        <sz val="10"/>
        <color indexed="8"/>
        <rFont val="Arial"/>
        <family val="2"/>
      </rPr>
      <t>th</t>
    </r>
    <r>
      <rPr>
        <b/>
        <sz val="10"/>
        <color indexed="8"/>
        <rFont val="Arial"/>
        <family val="2"/>
      </rPr>
      <t xml:space="preserve"> Qr 04                   to               1</t>
    </r>
    <r>
      <rPr>
        <b/>
        <vertAlign val="superscript"/>
        <sz val="10"/>
        <color indexed="8"/>
        <rFont val="Arial"/>
        <family val="2"/>
      </rPr>
      <t>st</t>
    </r>
    <r>
      <rPr>
        <b/>
        <sz val="10"/>
        <color indexed="8"/>
        <rFont val="Arial"/>
        <family val="2"/>
      </rPr>
      <t xml:space="preserve"> Qr 05</t>
    </r>
  </si>
  <si>
    <r>
      <t>1</t>
    </r>
    <r>
      <rPr>
        <b/>
        <vertAlign val="superscript"/>
        <sz val="10"/>
        <color indexed="8"/>
        <rFont val="Arial"/>
        <family val="2"/>
      </rPr>
      <t>st</t>
    </r>
    <r>
      <rPr>
        <b/>
        <sz val="10"/>
        <color indexed="8"/>
        <rFont val="Arial"/>
        <family val="2"/>
      </rPr>
      <t xml:space="preserve"> Qr 04                to               1</t>
    </r>
    <r>
      <rPr>
        <b/>
        <vertAlign val="superscript"/>
        <sz val="10"/>
        <color indexed="8"/>
        <rFont val="Arial"/>
        <family val="2"/>
      </rPr>
      <t>st</t>
    </r>
    <r>
      <rPr>
        <b/>
        <sz val="10"/>
        <color indexed="8"/>
        <rFont val="Arial"/>
        <family val="2"/>
      </rPr>
      <t xml:space="preserve"> Qr 05</t>
    </r>
  </si>
  <si>
    <r>
      <t>1</t>
    </r>
    <r>
      <rPr>
        <b/>
        <vertAlign val="superscript"/>
        <sz val="10"/>
        <color indexed="8"/>
        <rFont val="Arial"/>
        <family val="2"/>
      </rPr>
      <t>st</t>
    </r>
    <r>
      <rPr>
        <b/>
        <sz val="10"/>
        <color indexed="8"/>
        <rFont val="Arial"/>
        <family val="2"/>
      </rPr>
      <t xml:space="preserve"> Qr 04              to             2</t>
    </r>
    <r>
      <rPr>
        <b/>
        <vertAlign val="superscript"/>
        <sz val="10"/>
        <color indexed="8"/>
        <rFont val="Arial"/>
        <family val="2"/>
      </rPr>
      <t>nd</t>
    </r>
    <r>
      <rPr>
        <b/>
        <sz val="10"/>
        <color indexed="8"/>
        <rFont val="Arial"/>
        <family val="2"/>
      </rPr>
      <t xml:space="preserve"> Qr 04</t>
    </r>
  </si>
  <si>
    <r>
      <t>1</t>
    </r>
    <r>
      <rPr>
        <b/>
        <vertAlign val="superscript"/>
        <sz val="10"/>
        <color indexed="8"/>
        <rFont val="CG Times"/>
        <family val="0"/>
      </rPr>
      <t>st</t>
    </r>
    <r>
      <rPr>
        <b/>
        <sz val="10"/>
        <color indexed="8"/>
        <rFont val="CG Times"/>
        <family val="1"/>
      </rPr>
      <t xml:space="preserve"> Qr 04                    to                 1</t>
    </r>
    <r>
      <rPr>
        <b/>
        <vertAlign val="superscript"/>
        <sz val="10"/>
        <color indexed="8"/>
        <rFont val="CG Times"/>
        <family val="0"/>
      </rPr>
      <t>st</t>
    </r>
    <r>
      <rPr>
        <b/>
        <sz val="10"/>
        <color indexed="8"/>
        <rFont val="CG Times"/>
        <family val="1"/>
      </rPr>
      <t xml:space="preserve"> Qr 05</t>
    </r>
  </si>
  <si>
    <t>% change</t>
  </si>
  <si>
    <t>Price</t>
  </si>
  <si>
    <t>Overall</t>
  </si>
  <si>
    <t>Value</t>
  </si>
  <si>
    <t>Table 1 - Price indices of exports and imports and terms of trade, 2004-2005</t>
  </si>
  <si>
    <t xml:space="preserve">1st Qr </t>
  </si>
  <si>
    <t xml:space="preserve">3rd Qr </t>
  </si>
  <si>
    <t xml:space="preserve">Qr 3 </t>
  </si>
  <si>
    <r>
      <t xml:space="preserve">Qr 4 </t>
    </r>
  </si>
  <si>
    <t xml:space="preserve">2nd Qr </t>
  </si>
  <si>
    <t>Table 7 - Quarterly Export Price Index  (EPI), 1999 - 2005</t>
  </si>
  <si>
    <r>
      <t>Table 6 - Quarterly Export Price Index by SITC</t>
    </r>
    <r>
      <rPr>
        <b/>
        <vertAlign val="superscript"/>
        <sz val="12"/>
        <rFont val="CG Times"/>
        <family val="0"/>
      </rPr>
      <t>1</t>
    </r>
    <r>
      <rPr>
        <b/>
        <sz val="12"/>
        <rFont val="CG Times"/>
        <family val="1"/>
      </rPr>
      <t>,  Year 2003</t>
    </r>
  </si>
  <si>
    <r>
      <t>Table 8: Quarterly Import Price Index by SITC</t>
    </r>
    <r>
      <rPr>
        <b/>
        <vertAlign val="superscript"/>
        <sz val="12"/>
        <color indexed="8"/>
        <rFont val="CG Times"/>
        <family val="1"/>
      </rPr>
      <t>¹</t>
    </r>
    <r>
      <rPr>
        <b/>
        <sz val="12"/>
        <color indexed="8"/>
        <rFont val="CG Times"/>
        <family val="1"/>
      </rPr>
      <t xml:space="preserve"> section,  2004 - 2005 </t>
    </r>
  </si>
  <si>
    <r>
      <t>Table 9: Quarterly Import Price Index by SITC</t>
    </r>
    <r>
      <rPr>
        <b/>
        <vertAlign val="superscript"/>
        <sz val="12"/>
        <color indexed="8"/>
        <rFont val="CG Times"/>
        <family val="1"/>
      </rPr>
      <t>¹</t>
    </r>
    <r>
      <rPr>
        <b/>
        <sz val="12"/>
        <color indexed="8"/>
        <rFont val="CG Times"/>
        <family val="1"/>
      </rPr>
      <t xml:space="preserve"> section &amp; division,  2004 - 2005</t>
    </r>
  </si>
  <si>
    <r>
      <t>Table 9 (cont'd): Quarterly Import Price Index by SITC</t>
    </r>
    <r>
      <rPr>
        <b/>
        <vertAlign val="superscript"/>
        <sz val="12"/>
        <color indexed="8"/>
        <rFont val="CG Times"/>
        <family val="1"/>
      </rPr>
      <t>¹</t>
    </r>
    <r>
      <rPr>
        <b/>
        <sz val="12"/>
        <color indexed="8"/>
        <rFont val="CG Times"/>
        <family val="1"/>
      </rPr>
      <t xml:space="preserve"> section &amp; division,  2004 - 2005</t>
    </r>
  </si>
  <si>
    <r>
      <t>Table 12: Quarterly Import Price Index by SITC</t>
    </r>
    <r>
      <rPr>
        <b/>
        <vertAlign val="superscript"/>
        <sz val="12"/>
        <color indexed="8"/>
        <rFont val="CG Times"/>
        <family val="1"/>
      </rPr>
      <t>¹</t>
    </r>
    <r>
      <rPr>
        <b/>
        <sz val="12"/>
        <color indexed="8"/>
        <rFont val="CG Times"/>
        <family val="1"/>
      </rPr>
      <t xml:space="preserve"> section, Year 2003</t>
    </r>
  </si>
  <si>
    <t>F.O.B Value (Rs Mn)</t>
  </si>
  <si>
    <t>C.I.F Value (Rs Mn)</t>
  </si>
  <si>
    <t xml:space="preserve"> 6 - Manufactured goods classified chiefly by material</t>
  </si>
  <si>
    <t xml:space="preserve">4th Qr </t>
  </si>
  <si>
    <t>2nd Qr 05</t>
  </si>
  <si>
    <r>
      <t>2</t>
    </r>
    <r>
      <rPr>
        <b/>
        <vertAlign val="superscript"/>
        <sz val="10"/>
        <color indexed="8"/>
        <rFont val="CG Times"/>
        <family val="0"/>
      </rPr>
      <t>nd</t>
    </r>
    <r>
      <rPr>
        <b/>
        <sz val="10"/>
        <color indexed="8"/>
        <rFont val="CG Times"/>
        <family val="1"/>
      </rPr>
      <t xml:space="preserve"> Qr 04                    to                 2</t>
    </r>
    <r>
      <rPr>
        <b/>
        <vertAlign val="superscript"/>
        <sz val="10"/>
        <color indexed="8"/>
        <rFont val="CG Times"/>
        <family val="0"/>
      </rPr>
      <t>nd</t>
    </r>
    <r>
      <rPr>
        <b/>
        <sz val="10"/>
        <color indexed="8"/>
        <rFont val="CG Times"/>
        <family val="1"/>
      </rPr>
      <t xml:space="preserve"> Qr 05</t>
    </r>
  </si>
  <si>
    <r>
      <t>1</t>
    </r>
    <r>
      <rPr>
        <b/>
        <vertAlign val="superscript"/>
        <sz val="10"/>
        <color indexed="8"/>
        <rFont val="CG Times"/>
        <family val="1"/>
      </rPr>
      <t>st</t>
    </r>
    <r>
      <rPr>
        <b/>
        <sz val="10"/>
        <color indexed="8"/>
        <rFont val="CG Times"/>
        <family val="1"/>
      </rPr>
      <t xml:space="preserve"> Qr 05                    to               2</t>
    </r>
    <r>
      <rPr>
        <b/>
        <vertAlign val="superscript"/>
        <sz val="10"/>
        <color indexed="8"/>
        <rFont val="CG Times"/>
        <family val="0"/>
      </rPr>
      <t>nd</t>
    </r>
    <r>
      <rPr>
        <b/>
        <sz val="10"/>
        <color indexed="8"/>
        <rFont val="CG Times"/>
        <family val="1"/>
      </rPr>
      <t xml:space="preserve"> Qr 05</t>
    </r>
  </si>
  <si>
    <r>
      <t>2</t>
    </r>
    <r>
      <rPr>
        <b/>
        <vertAlign val="superscript"/>
        <sz val="10"/>
        <color indexed="8"/>
        <rFont val="Arial"/>
        <family val="2"/>
      </rPr>
      <t>nd</t>
    </r>
    <r>
      <rPr>
        <b/>
        <sz val="10"/>
        <color indexed="8"/>
        <rFont val="Arial"/>
        <family val="2"/>
      </rPr>
      <t xml:space="preserve"> Qr 04                to               2</t>
    </r>
    <r>
      <rPr>
        <b/>
        <vertAlign val="superscript"/>
        <sz val="10"/>
        <color indexed="8"/>
        <rFont val="Arial"/>
        <family val="2"/>
      </rPr>
      <t>nd</t>
    </r>
    <r>
      <rPr>
        <b/>
        <sz val="10"/>
        <color indexed="8"/>
        <rFont val="Arial"/>
        <family val="2"/>
      </rPr>
      <t xml:space="preserve"> Qr 05</t>
    </r>
  </si>
  <si>
    <r>
      <t>3</t>
    </r>
    <r>
      <rPr>
        <sz val="10"/>
        <rFont val="CG Times "/>
        <family val="0"/>
      </rPr>
      <t>Provisional</t>
    </r>
  </si>
  <si>
    <r>
      <t>1</t>
    </r>
    <r>
      <rPr>
        <b/>
        <vertAlign val="superscript"/>
        <sz val="10"/>
        <color indexed="8"/>
        <rFont val="CG Times"/>
        <family val="1"/>
      </rPr>
      <t>st</t>
    </r>
    <r>
      <rPr>
        <b/>
        <sz val="10"/>
        <color indexed="8"/>
        <rFont val="CG Times"/>
        <family val="1"/>
      </rPr>
      <t xml:space="preserve"> Qr 04           to             2</t>
    </r>
    <r>
      <rPr>
        <b/>
        <vertAlign val="superscript"/>
        <sz val="10"/>
        <color indexed="8"/>
        <rFont val="CG Times"/>
        <family val="1"/>
      </rPr>
      <t xml:space="preserve">nd </t>
    </r>
    <r>
      <rPr>
        <b/>
        <sz val="10"/>
        <color indexed="8"/>
        <rFont val="CG Times"/>
        <family val="1"/>
      </rPr>
      <t>Qr 04</t>
    </r>
  </si>
  <si>
    <r>
      <t>2</t>
    </r>
    <r>
      <rPr>
        <b/>
        <vertAlign val="superscript"/>
        <sz val="10"/>
        <color indexed="8"/>
        <rFont val="CG Times"/>
        <family val="1"/>
      </rPr>
      <t>nd</t>
    </r>
    <r>
      <rPr>
        <b/>
        <sz val="10"/>
        <color indexed="8"/>
        <rFont val="CG Times"/>
        <family val="1"/>
      </rPr>
      <t xml:space="preserve"> Qr 04     to             3</t>
    </r>
    <r>
      <rPr>
        <b/>
        <vertAlign val="superscript"/>
        <sz val="10"/>
        <color indexed="8"/>
        <rFont val="CG Times"/>
        <family val="1"/>
      </rPr>
      <t>rd</t>
    </r>
    <r>
      <rPr>
        <b/>
        <sz val="10"/>
        <color indexed="8"/>
        <rFont val="CG Times"/>
        <family val="1"/>
      </rPr>
      <t xml:space="preserve"> Qr 04</t>
    </r>
  </si>
  <si>
    <r>
      <t>3</t>
    </r>
    <r>
      <rPr>
        <b/>
        <vertAlign val="superscript"/>
        <sz val="10"/>
        <color indexed="8"/>
        <rFont val="CG Times"/>
        <family val="1"/>
      </rPr>
      <t>rd</t>
    </r>
    <r>
      <rPr>
        <b/>
        <sz val="10"/>
        <color indexed="8"/>
        <rFont val="CG Times"/>
        <family val="1"/>
      </rPr>
      <t xml:space="preserve"> Qr 04      to             4</t>
    </r>
    <r>
      <rPr>
        <b/>
        <vertAlign val="superscript"/>
        <sz val="10"/>
        <color indexed="8"/>
        <rFont val="CG Times"/>
        <family val="1"/>
      </rPr>
      <t>th</t>
    </r>
    <r>
      <rPr>
        <b/>
        <sz val="10"/>
        <color indexed="8"/>
        <rFont val="CG Times"/>
        <family val="1"/>
      </rPr>
      <t xml:space="preserve"> Qr 04</t>
    </r>
  </si>
  <si>
    <r>
      <t>4</t>
    </r>
    <r>
      <rPr>
        <b/>
        <vertAlign val="superscript"/>
        <sz val="10"/>
        <color indexed="8"/>
        <rFont val="CG Times"/>
        <family val="1"/>
      </rPr>
      <t>th</t>
    </r>
    <r>
      <rPr>
        <b/>
        <sz val="10"/>
        <color indexed="8"/>
        <rFont val="CG Times"/>
        <family val="1"/>
      </rPr>
      <t xml:space="preserve"> Qr 04          to              1</t>
    </r>
    <r>
      <rPr>
        <b/>
        <vertAlign val="superscript"/>
        <sz val="10"/>
        <color indexed="8"/>
        <rFont val="CG Times"/>
        <family val="1"/>
      </rPr>
      <t>st</t>
    </r>
    <r>
      <rPr>
        <b/>
        <sz val="10"/>
        <color indexed="8"/>
        <rFont val="CG Times"/>
        <family val="1"/>
      </rPr>
      <t xml:space="preserve"> Qr 05</t>
    </r>
  </si>
  <si>
    <r>
      <t>1</t>
    </r>
    <r>
      <rPr>
        <b/>
        <vertAlign val="superscript"/>
        <sz val="10"/>
        <color indexed="8"/>
        <rFont val="CG Times"/>
        <family val="0"/>
      </rPr>
      <t>st</t>
    </r>
    <r>
      <rPr>
        <b/>
        <sz val="10"/>
        <color indexed="8"/>
        <rFont val="CG Times"/>
        <family val="1"/>
      </rPr>
      <t xml:space="preserve"> Qr 05          to             2</t>
    </r>
    <r>
      <rPr>
        <b/>
        <vertAlign val="superscript"/>
        <sz val="10"/>
        <color indexed="8"/>
        <rFont val="CG Times"/>
        <family val="0"/>
      </rPr>
      <t>nd</t>
    </r>
    <r>
      <rPr>
        <b/>
        <sz val="10"/>
        <color indexed="8"/>
        <rFont val="CG Times"/>
        <family val="1"/>
      </rPr>
      <t xml:space="preserve"> Qr 05</t>
    </r>
  </si>
  <si>
    <r>
      <t>1</t>
    </r>
    <r>
      <rPr>
        <b/>
        <vertAlign val="superscript"/>
        <sz val="10"/>
        <color indexed="8"/>
        <rFont val="CG Times"/>
        <family val="1"/>
      </rPr>
      <t>st</t>
    </r>
    <r>
      <rPr>
        <b/>
        <sz val="10"/>
        <color indexed="8"/>
        <rFont val="CG Times"/>
        <family val="1"/>
      </rPr>
      <t xml:space="preserve"> Qr 04       to              1</t>
    </r>
    <r>
      <rPr>
        <b/>
        <vertAlign val="superscript"/>
        <sz val="10"/>
        <color indexed="8"/>
        <rFont val="CG Times"/>
        <family val="1"/>
      </rPr>
      <t>st</t>
    </r>
    <r>
      <rPr>
        <b/>
        <sz val="10"/>
        <color indexed="8"/>
        <rFont val="CG Times"/>
        <family val="1"/>
      </rPr>
      <t xml:space="preserve"> Qr 05</t>
    </r>
  </si>
  <si>
    <r>
      <t>2</t>
    </r>
    <r>
      <rPr>
        <b/>
        <vertAlign val="superscript"/>
        <sz val="10"/>
        <color indexed="8"/>
        <rFont val="CG Times"/>
        <family val="1"/>
      </rPr>
      <t>nd</t>
    </r>
    <r>
      <rPr>
        <b/>
        <sz val="10"/>
        <color indexed="8"/>
        <rFont val="CG Times"/>
        <family val="1"/>
      </rPr>
      <t xml:space="preserve"> Qr 04       to               2</t>
    </r>
    <r>
      <rPr>
        <b/>
        <vertAlign val="superscript"/>
        <sz val="10"/>
        <color indexed="8"/>
        <rFont val="CG Times"/>
        <family val="0"/>
      </rPr>
      <t>nd</t>
    </r>
    <r>
      <rPr>
        <b/>
        <sz val="10"/>
        <color indexed="8"/>
        <rFont val="CG Times"/>
        <family val="1"/>
      </rPr>
      <t xml:space="preserve"> Qr 05</t>
    </r>
  </si>
  <si>
    <r>
      <t>2</t>
    </r>
    <r>
      <rPr>
        <b/>
        <vertAlign val="superscript"/>
        <sz val="10"/>
        <color indexed="8"/>
        <rFont val="CG Times"/>
        <family val="1"/>
      </rPr>
      <t>nd</t>
    </r>
    <r>
      <rPr>
        <b/>
        <sz val="10"/>
        <color indexed="8"/>
        <rFont val="CG Times"/>
        <family val="1"/>
      </rPr>
      <t xml:space="preserve"> Qr 04          to             3</t>
    </r>
    <r>
      <rPr>
        <b/>
        <vertAlign val="superscript"/>
        <sz val="10"/>
        <color indexed="8"/>
        <rFont val="CG Times"/>
        <family val="1"/>
      </rPr>
      <t>rd</t>
    </r>
    <r>
      <rPr>
        <b/>
        <sz val="10"/>
        <color indexed="8"/>
        <rFont val="CG Times"/>
        <family val="1"/>
      </rPr>
      <t xml:space="preserve"> Qr 04</t>
    </r>
  </si>
  <si>
    <r>
      <t>3</t>
    </r>
    <r>
      <rPr>
        <b/>
        <vertAlign val="superscript"/>
        <sz val="10"/>
        <color indexed="8"/>
        <rFont val="CG Times"/>
        <family val="1"/>
      </rPr>
      <t>rd</t>
    </r>
    <r>
      <rPr>
        <b/>
        <sz val="10"/>
        <color indexed="8"/>
        <rFont val="CG Times"/>
        <family val="1"/>
      </rPr>
      <t xml:space="preserve"> Qr 04            to             4</t>
    </r>
    <r>
      <rPr>
        <b/>
        <vertAlign val="superscript"/>
        <sz val="10"/>
        <color indexed="8"/>
        <rFont val="CG Times"/>
        <family val="1"/>
      </rPr>
      <t>th</t>
    </r>
    <r>
      <rPr>
        <b/>
        <sz val="10"/>
        <color indexed="8"/>
        <rFont val="CG Times"/>
        <family val="1"/>
      </rPr>
      <t xml:space="preserve"> Qr 04</t>
    </r>
  </si>
  <si>
    <r>
      <t>4</t>
    </r>
    <r>
      <rPr>
        <b/>
        <vertAlign val="superscript"/>
        <sz val="10"/>
        <color indexed="8"/>
        <rFont val="CG Times"/>
        <family val="1"/>
      </rPr>
      <t>th</t>
    </r>
    <r>
      <rPr>
        <b/>
        <sz val="10"/>
        <color indexed="8"/>
        <rFont val="CG Times"/>
        <family val="1"/>
      </rPr>
      <t xml:space="preserve"> Qr 04           to              1</t>
    </r>
    <r>
      <rPr>
        <b/>
        <vertAlign val="superscript"/>
        <sz val="10"/>
        <color indexed="8"/>
        <rFont val="CG Times"/>
        <family val="0"/>
      </rPr>
      <t>st</t>
    </r>
    <r>
      <rPr>
        <b/>
        <sz val="10"/>
        <color indexed="8"/>
        <rFont val="CG Times"/>
        <family val="1"/>
      </rPr>
      <t xml:space="preserve"> Qr 05</t>
    </r>
  </si>
  <si>
    <r>
      <t>1</t>
    </r>
    <r>
      <rPr>
        <b/>
        <vertAlign val="superscript"/>
        <sz val="10"/>
        <color indexed="8"/>
        <rFont val="CG Times"/>
        <family val="1"/>
      </rPr>
      <t>st</t>
    </r>
    <r>
      <rPr>
        <b/>
        <sz val="10"/>
        <color indexed="8"/>
        <rFont val="CG Times"/>
        <family val="1"/>
      </rPr>
      <t xml:space="preserve"> Qr 05           to             2</t>
    </r>
    <r>
      <rPr>
        <b/>
        <vertAlign val="superscript"/>
        <sz val="10"/>
        <color indexed="8"/>
        <rFont val="CG Times"/>
        <family val="0"/>
      </rPr>
      <t>nd</t>
    </r>
    <r>
      <rPr>
        <b/>
        <sz val="10"/>
        <color indexed="8"/>
        <rFont val="CG Times"/>
        <family val="1"/>
      </rPr>
      <t xml:space="preserve"> Qr 05</t>
    </r>
  </si>
  <si>
    <r>
      <t>1</t>
    </r>
    <r>
      <rPr>
        <b/>
        <vertAlign val="superscript"/>
        <sz val="10"/>
        <color indexed="8"/>
        <rFont val="CG Times"/>
        <family val="0"/>
      </rPr>
      <t>st</t>
    </r>
    <r>
      <rPr>
        <b/>
        <sz val="10"/>
        <color indexed="8"/>
        <rFont val="CG Times"/>
        <family val="1"/>
      </rPr>
      <t xml:space="preserve"> Qr 04            to              1</t>
    </r>
    <r>
      <rPr>
        <b/>
        <vertAlign val="superscript"/>
        <sz val="10"/>
        <color indexed="8"/>
        <rFont val="CG Times"/>
        <family val="0"/>
      </rPr>
      <t>st</t>
    </r>
    <r>
      <rPr>
        <b/>
        <sz val="10"/>
        <color indexed="8"/>
        <rFont val="CG Times"/>
        <family val="1"/>
      </rPr>
      <t xml:space="preserve"> Qr 05</t>
    </r>
  </si>
  <si>
    <r>
      <t>2</t>
    </r>
    <r>
      <rPr>
        <b/>
        <vertAlign val="superscript"/>
        <sz val="10"/>
        <color indexed="8"/>
        <rFont val="CG Times"/>
        <family val="0"/>
      </rPr>
      <t>nd</t>
    </r>
    <r>
      <rPr>
        <b/>
        <sz val="10"/>
        <color indexed="8"/>
        <rFont val="CG Times"/>
        <family val="1"/>
      </rPr>
      <t xml:space="preserve"> Qr 04            to             2</t>
    </r>
    <r>
      <rPr>
        <b/>
        <vertAlign val="superscript"/>
        <sz val="10"/>
        <color indexed="8"/>
        <rFont val="CG Times"/>
        <family val="0"/>
      </rPr>
      <t>nd</t>
    </r>
    <r>
      <rPr>
        <b/>
        <sz val="10"/>
        <color indexed="8"/>
        <rFont val="CG Times"/>
        <family val="1"/>
      </rPr>
      <t xml:space="preserve"> Qr 05</t>
    </r>
  </si>
  <si>
    <r>
      <t>1</t>
    </r>
    <r>
      <rPr>
        <b/>
        <vertAlign val="superscript"/>
        <sz val="10"/>
        <color indexed="8"/>
        <rFont val="Arial"/>
        <family val="2"/>
      </rPr>
      <t>st</t>
    </r>
    <r>
      <rPr>
        <b/>
        <sz val="10"/>
        <color indexed="8"/>
        <rFont val="Arial"/>
        <family val="2"/>
      </rPr>
      <t xml:space="preserve"> Qr 05                   to               2</t>
    </r>
    <r>
      <rPr>
        <b/>
        <vertAlign val="superscript"/>
        <sz val="10"/>
        <color indexed="8"/>
        <rFont val="Arial"/>
        <family val="2"/>
      </rPr>
      <t>nd</t>
    </r>
    <r>
      <rPr>
        <b/>
        <sz val="10"/>
        <color indexed="8"/>
        <rFont val="Arial"/>
        <family val="2"/>
      </rPr>
      <t xml:space="preserve"> Qr 05</t>
    </r>
  </si>
  <si>
    <t>¹ The Standard International Trade Classification Revision 3 (SITC Rev. 3)</t>
  </si>
  <si>
    <t>Note : Figures for 2005 are provisional</t>
  </si>
  <si>
    <r>
      <t xml:space="preserve">trade </t>
    </r>
    <r>
      <rPr>
        <b/>
        <vertAlign val="superscript"/>
        <sz val="10"/>
        <rFont val="CG Times "/>
        <family val="0"/>
      </rPr>
      <t>1</t>
    </r>
  </si>
  <si>
    <t>Percentage changes (%) from</t>
  </si>
  <si>
    <t>Reference year 1997 = 100</t>
  </si>
  <si>
    <t>Note: A crude method of converting an index from the new reference year to the old one is to multiply the new index by 1.287. Conversely, an index on the old reference period can be converted to the new reference period by dividing the old index by 1.287.</t>
  </si>
  <si>
    <t>Note: Imports values exclude transactions of the freeport</t>
  </si>
  <si>
    <t xml:space="preserve">   Fixed vegetable fats and oils, crude, refined or </t>
  </si>
  <si>
    <t xml:space="preserve">   fractionated</t>
  </si>
  <si>
    <t xml:space="preserve">      Cotton fabrics, woven (not including narrow or special</t>
  </si>
  <si>
    <t xml:space="preserve">      fabrics)</t>
  </si>
  <si>
    <t xml:space="preserve">      clay mats.)</t>
  </si>
  <si>
    <t xml:space="preserve">   apparatus </t>
  </si>
  <si>
    <r>
      <t xml:space="preserve">2nd Qr </t>
    </r>
    <r>
      <rPr>
        <b/>
        <vertAlign val="superscript"/>
        <sz val="10"/>
        <rFont val="CG Times"/>
        <family val="0"/>
      </rPr>
      <t>2</t>
    </r>
  </si>
  <si>
    <t>3rd Qr 05</t>
  </si>
  <si>
    <t xml:space="preserve">Qr 4 </t>
  </si>
  <si>
    <r>
      <t>2</t>
    </r>
    <r>
      <rPr>
        <b/>
        <vertAlign val="superscript"/>
        <sz val="10"/>
        <color indexed="8"/>
        <rFont val="CG Times"/>
        <family val="0"/>
      </rPr>
      <t>nd</t>
    </r>
    <r>
      <rPr>
        <b/>
        <sz val="10"/>
        <color indexed="8"/>
        <rFont val="CG Times"/>
        <family val="1"/>
      </rPr>
      <t xml:space="preserve"> Qr 05          to             3rd Qr 05</t>
    </r>
  </si>
  <si>
    <r>
      <t>3</t>
    </r>
    <r>
      <rPr>
        <b/>
        <vertAlign val="superscript"/>
        <sz val="10"/>
        <color indexed="8"/>
        <rFont val="CG Times"/>
        <family val="1"/>
      </rPr>
      <t>rd</t>
    </r>
    <r>
      <rPr>
        <b/>
        <sz val="10"/>
        <color indexed="8"/>
        <rFont val="CG Times"/>
        <family val="1"/>
      </rPr>
      <t xml:space="preserve"> Qr 04       to               3r</t>
    </r>
    <r>
      <rPr>
        <b/>
        <vertAlign val="superscript"/>
        <sz val="10"/>
        <color indexed="8"/>
        <rFont val="CG Times"/>
        <family val="0"/>
      </rPr>
      <t>d</t>
    </r>
    <r>
      <rPr>
        <b/>
        <sz val="10"/>
        <color indexed="8"/>
        <rFont val="CG Times"/>
        <family val="1"/>
      </rPr>
      <t xml:space="preserve"> Qr 05</t>
    </r>
  </si>
  <si>
    <r>
      <t>3</t>
    </r>
    <r>
      <rPr>
        <b/>
        <vertAlign val="superscript"/>
        <sz val="10"/>
        <color indexed="8"/>
        <rFont val="CG Times"/>
        <family val="0"/>
      </rPr>
      <t>rd</t>
    </r>
    <r>
      <rPr>
        <b/>
        <sz val="10"/>
        <color indexed="8"/>
        <rFont val="CG Times"/>
        <family val="1"/>
      </rPr>
      <t xml:space="preserve"> Qr 04            to             3r</t>
    </r>
    <r>
      <rPr>
        <b/>
        <vertAlign val="superscript"/>
        <sz val="10"/>
        <color indexed="8"/>
        <rFont val="CG Times"/>
        <family val="0"/>
      </rPr>
      <t>d</t>
    </r>
    <r>
      <rPr>
        <b/>
        <sz val="10"/>
        <color indexed="8"/>
        <rFont val="CG Times"/>
        <family val="1"/>
      </rPr>
      <t xml:space="preserve"> Qr 05</t>
    </r>
  </si>
  <si>
    <r>
      <t>2</t>
    </r>
    <r>
      <rPr>
        <b/>
        <vertAlign val="superscript"/>
        <sz val="10"/>
        <color indexed="8"/>
        <rFont val="CG Times"/>
        <family val="1"/>
      </rPr>
      <t>nd</t>
    </r>
    <r>
      <rPr>
        <b/>
        <sz val="10"/>
        <color indexed="8"/>
        <rFont val="CG Times"/>
        <family val="1"/>
      </rPr>
      <t xml:space="preserve"> Qr 05                    to               3</t>
    </r>
    <r>
      <rPr>
        <b/>
        <vertAlign val="superscript"/>
        <sz val="10"/>
        <color indexed="8"/>
        <rFont val="CG Times"/>
        <family val="0"/>
      </rPr>
      <t>rd</t>
    </r>
    <r>
      <rPr>
        <b/>
        <sz val="10"/>
        <color indexed="8"/>
        <rFont val="CG Times"/>
        <family val="1"/>
      </rPr>
      <t xml:space="preserve"> Qr 05</t>
    </r>
  </si>
  <si>
    <r>
      <t>3</t>
    </r>
    <r>
      <rPr>
        <b/>
        <vertAlign val="superscript"/>
        <sz val="10"/>
        <color indexed="8"/>
        <rFont val="CG Times"/>
        <family val="0"/>
      </rPr>
      <t>rd</t>
    </r>
    <r>
      <rPr>
        <b/>
        <sz val="10"/>
        <color indexed="8"/>
        <rFont val="CG Times"/>
        <family val="1"/>
      </rPr>
      <t xml:space="preserve"> Qr 04                    to                 3</t>
    </r>
    <r>
      <rPr>
        <b/>
        <vertAlign val="superscript"/>
        <sz val="10"/>
        <color indexed="8"/>
        <rFont val="CG Times"/>
        <family val="0"/>
      </rPr>
      <t>rd</t>
    </r>
    <r>
      <rPr>
        <b/>
        <sz val="10"/>
        <color indexed="8"/>
        <rFont val="CG Times"/>
        <family val="1"/>
      </rPr>
      <t xml:space="preserve"> Qr 05</t>
    </r>
  </si>
  <si>
    <r>
      <t>2</t>
    </r>
    <r>
      <rPr>
        <b/>
        <vertAlign val="superscript"/>
        <sz val="10"/>
        <color indexed="8"/>
        <rFont val="Arial"/>
        <family val="2"/>
      </rPr>
      <t>nd</t>
    </r>
    <r>
      <rPr>
        <b/>
        <sz val="10"/>
        <color indexed="8"/>
        <rFont val="Arial"/>
        <family val="2"/>
      </rPr>
      <t xml:space="preserve"> Qr 05                   to               3</t>
    </r>
    <r>
      <rPr>
        <b/>
        <vertAlign val="superscript"/>
        <sz val="10"/>
        <color indexed="8"/>
        <rFont val="Arial"/>
        <family val="2"/>
      </rPr>
      <t>rd</t>
    </r>
    <r>
      <rPr>
        <b/>
        <sz val="10"/>
        <color indexed="8"/>
        <rFont val="Arial"/>
        <family val="2"/>
      </rPr>
      <t xml:space="preserve"> Qr 05</t>
    </r>
  </si>
  <si>
    <r>
      <t>3</t>
    </r>
    <r>
      <rPr>
        <b/>
        <vertAlign val="superscript"/>
        <sz val="10"/>
        <color indexed="8"/>
        <rFont val="Arial"/>
        <family val="2"/>
      </rPr>
      <t>rd</t>
    </r>
    <r>
      <rPr>
        <b/>
        <sz val="10"/>
        <color indexed="8"/>
        <rFont val="Arial"/>
        <family val="2"/>
      </rPr>
      <t xml:space="preserve"> Qr 04                to               3</t>
    </r>
    <r>
      <rPr>
        <b/>
        <vertAlign val="superscript"/>
        <sz val="10"/>
        <color indexed="8"/>
        <rFont val="Arial"/>
        <family val="2"/>
      </rPr>
      <t>rd</t>
    </r>
    <r>
      <rPr>
        <b/>
        <sz val="10"/>
        <color indexed="8"/>
        <rFont val="Arial"/>
        <family val="2"/>
      </rPr>
      <t xml:space="preserve"> Qr 05</t>
    </r>
  </si>
  <si>
    <t>Chemicals and related products, n.e.s</t>
  </si>
  <si>
    <t xml:space="preserve">      &amp; clay mats.)</t>
  </si>
  <si>
    <t xml:space="preserve">      Lime, cement &amp; fab. const. materials (except glass </t>
  </si>
  <si>
    <t xml:space="preserve">      Pearls, precious and semi-precious stones, </t>
  </si>
  <si>
    <t xml:space="preserve">      unworked or worked</t>
  </si>
  <si>
    <t xml:space="preserve">      Jewellery, goldsmiths' &amp; silversmiths' wares of </t>
  </si>
  <si>
    <t xml:space="preserve">      precious/semi-precious, n.e.s.</t>
  </si>
  <si>
    <t xml:space="preserve">      Motor cars &amp; other motor vehicles for the transport of </t>
  </si>
  <si>
    <t xml:space="preserve">      persons</t>
  </si>
  <si>
    <t xml:space="preserve">   reproducing apparatus </t>
  </si>
  <si>
    <t xml:space="preserve">   Telecommunications and sound recording and</t>
  </si>
  <si>
    <t xml:space="preserve">      Cotton fabrics, woven (not including narrow or </t>
  </si>
  <si>
    <t xml:space="preserve">      special fabrics)</t>
  </si>
  <si>
    <t xml:space="preserve">      Knitted/crocheted fabric including tubular knit, </t>
  </si>
  <si>
    <t xml:space="preserve">      fabrics, n.e.s</t>
  </si>
  <si>
    <t xml:space="preserve">   into yarn or fabric)</t>
  </si>
  <si>
    <t xml:space="preserve">   Textile fibres and their wastes (not manufactured </t>
  </si>
  <si>
    <t xml:space="preserve">   Essential oils and resinoids &amp; perfume materials;</t>
  </si>
  <si>
    <t xml:space="preserve">   toilet, etc.</t>
  </si>
  <si>
    <t xml:space="preserve">   thereof</t>
  </si>
  <si>
    <t xml:space="preserve">   Textile fibres and their wastes (not </t>
  </si>
  <si>
    <t xml:space="preserve">   manufactured into yarn or fabric)</t>
  </si>
  <si>
    <t xml:space="preserve">   materials</t>
  </si>
  <si>
    <t xml:space="preserve">      Lime, cement &amp; fab. const. materials (except glass &amp;</t>
  </si>
  <si>
    <t xml:space="preserve">      or worked</t>
  </si>
  <si>
    <t xml:space="preserve">   etc,</t>
  </si>
  <si>
    <t xml:space="preserve">   Essential oils and resinoids &amp; perfume materials; toilet, </t>
  </si>
  <si>
    <t xml:space="preserve">      Jewellery, goldsmiths' &amp; silversmiths' wares of</t>
  </si>
  <si>
    <t xml:space="preserve">   Telecommunications and sound recording and reproducing</t>
  </si>
  <si>
    <t xml:space="preserve">      Motor cars &amp; other motor vehicles for the transport of</t>
  </si>
  <si>
    <t>Table 2 -Percentage change in the price and volume of domestic exports, 2004 - 2005</t>
  </si>
  <si>
    <t>Table 3 - Percentage change in the price and volume of imports,  2004 to 2005</t>
  </si>
  <si>
    <r>
      <t xml:space="preserve">4th Qr </t>
    </r>
    <r>
      <rPr>
        <b/>
        <vertAlign val="superscript"/>
        <sz val="10"/>
        <rFont val="CG Times"/>
        <family val="0"/>
      </rPr>
      <t>3</t>
    </r>
  </si>
  <si>
    <t>4th Qr 05</t>
  </si>
  <si>
    <r>
      <t>Table 5 - Export Price Index: Percentage change by SITC</t>
    </r>
    <r>
      <rPr>
        <b/>
        <vertAlign val="superscript"/>
        <sz val="12"/>
        <rFont val="CG Times"/>
        <family val="0"/>
      </rPr>
      <t>1</t>
    </r>
    <r>
      <rPr>
        <b/>
        <sz val="12"/>
        <rFont val="CG Times"/>
        <family val="1"/>
      </rPr>
      <t>,  1</t>
    </r>
    <r>
      <rPr>
        <b/>
        <vertAlign val="superscript"/>
        <sz val="12"/>
        <rFont val="CG Times"/>
        <family val="1"/>
      </rPr>
      <t>st</t>
    </r>
    <r>
      <rPr>
        <b/>
        <vertAlign val="superscript"/>
        <sz val="12"/>
        <rFont val="CG Times"/>
        <family val="0"/>
      </rPr>
      <t xml:space="preserve"> </t>
    </r>
    <r>
      <rPr>
        <b/>
        <sz val="12"/>
        <rFont val="CG Times"/>
        <family val="1"/>
      </rPr>
      <t>Qr 2004 - 4</t>
    </r>
    <r>
      <rPr>
        <b/>
        <vertAlign val="superscript"/>
        <sz val="12"/>
        <rFont val="CG Times"/>
        <family val="1"/>
      </rPr>
      <t>th</t>
    </r>
    <r>
      <rPr>
        <b/>
        <sz val="12"/>
        <rFont val="CG Times"/>
        <family val="1"/>
      </rPr>
      <t xml:space="preserve"> Qr 2005</t>
    </r>
  </si>
  <si>
    <r>
      <t>Table 5 (cont'd) -  Export Price Index: Percentage change by SITC</t>
    </r>
    <r>
      <rPr>
        <b/>
        <vertAlign val="superscript"/>
        <sz val="12"/>
        <rFont val="CG Times"/>
        <family val="0"/>
      </rPr>
      <t>1</t>
    </r>
    <r>
      <rPr>
        <b/>
        <sz val="12"/>
        <rFont val="CG Times"/>
        <family val="1"/>
      </rPr>
      <t>,  1</t>
    </r>
    <r>
      <rPr>
        <b/>
        <vertAlign val="superscript"/>
        <sz val="12"/>
        <rFont val="CG Times"/>
        <family val="1"/>
      </rPr>
      <t>st</t>
    </r>
    <r>
      <rPr>
        <b/>
        <sz val="12"/>
        <rFont val="CG Times"/>
        <family val="1"/>
      </rPr>
      <t xml:space="preserve"> Qr 2004 - 4</t>
    </r>
    <r>
      <rPr>
        <b/>
        <vertAlign val="superscript"/>
        <sz val="12"/>
        <rFont val="CG Times"/>
        <family val="1"/>
      </rPr>
      <t>th</t>
    </r>
    <r>
      <rPr>
        <b/>
        <sz val="12"/>
        <rFont val="CG Times"/>
        <family val="1"/>
      </rPr>
      <t xml:space="preserve"> Qr 2005</t>
    </r>
  </si>
  <si>
    <r>
      <t xml:space="preserve">Qr 3 </t>
    </r>
    <r>
      <rPr>
        <vertAlign val="superscript"/>
        <sz val="11"/>
        <rFont val="CG Times"/>
        <family val="1"/>
      </rPr>
      <t>1</t>
    </r>
  </si>
  <si>
    <r>
      <t xml:space="preserve">Qr 4 </t>
    </r>
    <r>
      <rPr>
        <vertAlign val="superscript"/>
        <sz val="11"/>
        <rFont val="CG Times"/>
        <family val="1"/>
      </rPr>
      <t>2</t>
    </r>
  </si>
  <si>
    <r>
      <t xml:space="preserve">4th Qr </t>
    </r>
    <r>
      <rPr>
        <b/>
        <vertAlign val="superscript"/>
        <sz val="10"/>
        <color indexed="8"/>
        <rFont val="CG Times"/>
        <family val="1"/>
      </rPr>
      <t>3</t>
    </r>
  </si>
  <si>
    <r>
      <t xml:space="preserve">3rd Qr </t>
    </r>
    <r>
      <rPr>
        <b/>
        <vertAlign val="superscript"/>
        <sz val="10"/>
        <color indexed="8"/>
        <rFont val="CG Times"/>
        <family val="1"/>
      </rPr>
      <t>2</t>
    </r>
  </si>
  <si>
    <r>
      <t>3</t>
    </r>
    <r>
      <rPr>
        <b/>
        <vertAlign val="superscript"/>
        <sz val="10"/>
        <color indexed="8"/>
        <rFont val="CG Times"/>
        <family val="0"/>
      </rPr>
      <t>rd</t>
    </r>
    <r>
      <rPr>
        <b/>
        <sz val="10"/>
        <color indexed="8"/>
        <rFont val="CG Times"/>
        <family val="1"/>
      </rPr>
      <t xml:space="preserve"> Qr 05          to             4</t>
    </r>
    <r>
      <rPr>
        <b/>
        <vertAlign val="superscript"/>
        <sz val="10"/>
        <color indexed="8"/>
        <rFont val="CG Times"/>
        <family val="1"/>
      </rPr>
      <t>th</t>
    </r>
    <r>
      <rPr>
        <b/>
        <sz val="10"/>
        <color indexed="8"/>
        <rFont val="CG Times"/>
        <family val="1"/>
      </rPr>
      <t xml:space="preserve"> Qr 05</t>
    </r>
  </si>
  <si>
    <r>
      <t>4</t>
    </r>
    <r>
      <rPr>
        <b/>
        <vertAlign val="superscript"/>
        <sz val="10"/>
        <color indexed="8"/>
        <rFont val="CG Times"/>
        <family val="1"/>
      </rPr>
      <t>th</t>
    </r>
    <r>
      <rPr>
        <b/>
        <sz val="10"/>
        <color indexed="8"/>
        <rFont val="CG Times"/>
        <family val="1"/>
      </rPr>
      <t xml:space="preserve"> Qr 04       to               4</t>
    </r>
    <r>
      <rPr>
        <b/>
        <vertAlign val="superscript"/>
        <sz val="10"/>
        <color indexed="8"/>
        <rFont val="CG Times"/>
        <family val="1"/>
      </rPr>
      <t>th</t>
    </r>
    <r>
      <rPr>
        <b/>
        <sz val="10"/>
        <color indexed="8"/>
        <rFont val="CG Times"/>
        <family val="1"/>
      </rPr>
      <t xml:space="preserve"> Qr 05</t>
    </r>
  </si>
  <si>
    <r>
      <t>Table 10 - Import Price Index : Percentage change by SITC¹ section,  1</t>
    </r>
    <r>
      <rPr>
        <b/>
        <vertAlign val="superscript"/>
        <sz val="12"/>
        <color indexed="8"/>
        <rFont val="CG Times"/>
        <family val="1"/>
      </rPr>
      <t>st</t>
    </r>
    <r>
      <rPr>
        <b/>
        <sz val="12"/>
        <color indexed="8"/>
        <rFont val="CG Times"/>
        <family val="1"/>
      </rPr>
      <t xml:space="preserve"> quarter 2004 - 4</t>
    </r>
    <r>
      <rPr>
        <b/>
        <vertAlign val="superscript"/>
        <sz val="12"/>
        <color indexed="8"/>
        <rFont val="CG Times"/>
        <family val="1"/>
      </rPr>
      <t>th</t>
    </r>
    <r>
      <rPr>
        <b/>
        <sz val="12"/>
        <color indexed="8"/>
        <rFont val="CG Times"/>
        <family val="1"/>
      </rPr>
      <t xml:space="preserve"> quarter 2005</t>
    </r>
  </si>
  <si>
    <r>
      <t>Table 11 - Import Price Index: Percentage change by SITC</t>
    </r>
    <r>
      <rPr>
        <b/>
        <vertAlign val="superscript"/>
        <sz val="12"/>
        <color indexed="8"/>
        <rFont val="CG Times"/>
        <family val="1"/>
      </rPr>
      <t>¹</t>
    </r>
    <r>
      <rPr>
        <b/>
        <sz val="12"/>
        <color indexed="8"/>
        <rFont val="CG Times"/>
        <family val="1"/>
      </rPr>
      <t xml:space="preserve"> section &amp; division,  1</t>
    </r>
    <r>
      <rPr>
        <b/>
        <vertAlign val="superscript"/>
        <sz val="12"/>
        <color indexed="8"/>
        <rFont val="CG Times"/>
        <family val="1"/>
      </rPr>
      <t>st</t>
    </r>
    <r>
      <rPr>
        <b/>
        <sz val="12"/>
        <color indexed="8"/>
        <rFont val="CG Times"/>
        <family val="1"/>
      </rPr>
      <t xml:space="preserve"> quarter 2004 - 4</t>
    </r>
    <r>
      <rPr>
        <b/>
        <vertAlign val="superscript"/>
        <sz val="12"/>
        <color indexed="8"/>
        <rFont val="CG Times"/>
        <family val="1"/>
      </rPr>
      <t>th</t>
    </r>
    <r>
      <rPr>
        <b/>
        <sz val="12"/>
        <color indexed="8"/>
        <rFont val="CG Times"/>
        <family val="1"/>
      </rPr>
      <t xml:space="preserve"> quarter 2005</t>
    </r>
  </si>
  <si>
    <r>
      <t>4</t>
    </r>
    <r>
      <rPr>
        <b/>
        <vertAlign val="superscript"/>
        <sz val="10"/>
        <color indexed="8"/>
        <rFont val="CG Times"/>
        <family val="0"/>
      </rPr>
      <t>th</t>
    </r>
    <r>
      <rPr>
        <b/>
        <sz val="10"/>
        <color indexed="8"/>
        <rFont val="CG Times"/>
        <family val="1"/>
      </rPr>
      <t xml:space="preserve"> Qr 04            to             4</t>
    </r>
    <r>
      <rPr>
        <b/>
        <vertAlign val="superscript"/>
        <sz val="10"/>
        <color indexed="8"/>
        <rFont val="CG Times"/>
        <family val="1"/>
      </rPr>
      <t>th</t>
    </r>
    <r>
      <rPr>
        <b/>
        <sz val="10"/>
        <color indexed="8"/>
        <rFont val="CG Times"/>
        <family val="1"/>
      </rPr>
      <t xml:space="preserve"> Qr 05</t>
    </r>
  </si>
  <si>
    <r>
      <t>4</t>
    </r>
    <r>
      <rPr>
        <b/>
        <vertAlign val="superscript"/>
        <sz val="10"/>
        <color indexed="8"/>
        <rFont val="CG Times"/>
        <family val="0"/>
      </rPr>
      <t>th</t>
    </r>
    <r>
      <rPr>
        <b/>
        <sz val="10"/>
        <color indexed="8"/>
        <rFont val="CG Times"/>
        <family val="1"/>
      </rPr>
      <t xml:space="preserve"> Qr 04                    to                4</t>
    </r>
    <r>
      <rPr>
        <b/>
        <vertAlign val="superscript"/>
        <sz val="10"/>
        <color indexed="8"/>
        <rFont val="CG Times"/>
        <family val="0"/>
      </rPr>
      <t>th</t>
    </r>
    <r>
      <rPr>
        <b/>
        <sz val="10"/>
        <color indexed="8"/>
        <rFont val="CG Times"/>
        <family val="1"/>
      </rPr>
      <t xml:space="preserve"> Qr 05</t>
    </r>
  </si>
  <si>
    <r>
      <t>Table 11(cont'd) - Import Price Index: Percentage change by SITC</t>
    </r>
    <r>
      <rPr>
        <b/>
        <vertAlign val="superscript"/>
        <sz val="12"/>
        <color indexed="8"/>
        <rFont val="CG Times"/>
        <family val="1"/>
      </rPr>
      <t>¹</t>
    </r>
    <r>
      <rPr>
        <b/>
        <sz val="12"/>
        <color indexed="8"/>
        <rFont val="CG Times"/>
        <family val="1"/>
      </rPr>
      <t xml:space="preserve"> section &amp; division,  1</t>
    </r>
    <r>
      <rPr>
        <b/>
        <vertAlign val="superscript"/>
        <sz val="12"/>
        <color indexed="8"/>
        <rFont val="CG Times"/>
        <family val="1"/>
      </rPr>
      <t>st</t>
    </r>
    <r>
      <rPr>
        <b/>
        <sz val="12"/>
        <color indexed="8"/>
        <rFont val="CG Times"/>
        <family val="1"/>
      </rPr>
      <t xml:space="preserve"> quarter 2004 - 4</t>
    </r>
    <r>
      <rPr>
        <b/>
        <vertAlign val="superscript"/>
        <sz val="12"/>
        <color indexed="8"/>
        <rFont val="CG Times"/>
        <family val="1"/>
      </rPr>
      <t>th</t>
    </r>
    <r>
      <rPr>
        <b/>
        <sz val="12"/>
        <color indexed="8"/>
        <rFont val="CG Times"/>
        <family val="1"/>
      </rPr>
      <t xml:space="preserve"> quarter 2005</t>
    </r>
  </si>
  <si>
    <r>
      <t>3</t>
    </r>
    <r>
      <rPr>
        <b/>
        <vertAlign val="superscript"/>
        <sz val="10"/>
        <color indexed="8"/>
        <rFont val="CG Times"/>
        <family val="1"/>
      </rPr>
      <t>rd</t>
    </r>
    <r>
      <rPr>
        <b/>
        <sz val="10"/>
        <color indexed="8"/>
        <rFont val="CG Times"/>
        <family val="1"/>
      </rPr>
      <t xml:space="preserve"> Qr 05           to             4</t>
    </r>
    <r>
      <rPr>
        <b/>
        <vertAlign val="superscript"/>
        <sz val="10"/>
        <color indexed="8"/>
        <rFont val="CG Times"/>
        <family val="1"/>
      </rPr>
      <t>th</t>
    </r>
    <r>
      <rPr>
        <b/>
        <sz val="10"/>
        <color indexed="8"/>
        <rFont val="CG Times"/>
        <family val="1"/>
      </rPr>
      <t xml:space="preserve"> Qr 05</t>
    </r>
  </si>
  <si>
    <r>
      <t>2</t>
    </r>
    <r>
      <rPr>
        <b/>
        <vertAlign val="superscript"/>
        <sz val="10"/>
        <color indexed="8"/>
        <rFont val="CG Times"/>
        <family val="1"/>
      </rPr>
      <t>nd</t>
    </r>
    <r>
      <rPr>
        <b/>
        <sz val="10"/>
        <color indexed="8"/>
        <rFont val="CG Times"/>
        <family val="1"/>
      </rPr>
      <t xml:space="preserve"> Qr 05           to             3</t>
    </r>
    <r>
      <rPr>
        <b/>
        <vertAlign val="superscript"/>
        <sz val="10"/>
        <color indexed="8"/>
        <rFont val="CG Times"/>
        <family val="1"/>
      </rPr>
      <t>r</t>
    </r>
    <r>
      <rPr>
        <b/>
        <vertAlign val="superscript"/>
        <sz val="10"/>
        <color indexed="8"/>
        <rFont val="CG Times"/>
        <family val="0"/>
      </rPr>
      <t>d</t>
    </r>
    <r>
      <rPr>
        <b/>
        <sz val="10"/>
        <color indexed="8"/>
        <rFont val="CG Times"/>
        <family val="1"/>
      </rPr>
      <t xml:space="preserve"> Qr 05</t>
    </r>
  </si>
  <si>
    <r>
      <t>3</t>
    </r>
    <r>
      <rPr>
        <b/>
        <vertAlign val="superscript"/>
        <sz val="10"/>
        <color indexed="8"/>
        <rFont val="CG Times"/>
        <family val="1"/>
      </rPr>
      <t>rd</t>
    </r>
    <r>
      <rPr>
        <b/>
        <sz val="10"/>
        <color indexed="8"/>
        <rFont val="CG Times"/>
        <family val="1"/>
      </rPr>
      <t xml:space="preserve"> Qr 05                    to              4</t>
    </r>
    <r>
      <rPr>
        <b/>
        <vertAlign val="superscript"/>
        <sz val="10"/>
        <color indexed="8"/>
        <rFont val="CG Times"/>
        <family val="0"/>
      </rPr>
      <t>th</t>
    </r>
    <r>
      <rPr>
        <b/>
        <sz val="10"/>
        <color indexed="8"/>
        <rFont val="CG Times"/>
        <family val="1"/>
      </rPr>
      <t xml:space="preserve"> Qr 05</t>
    </r>
  </si>
  <si>
    <r>
      <t>3</t>
    </r>
    <r>
      <rPr>
        <b/>
        <vertAlign val="superscript"/>
        <sz val="10"/>
        <color indexed="8"/>
        <rFont val="Arial"/>
        <family val="2"/>
      </rPr>
      <t>rd</t>
    </r>
    <r>
      <rPr>
        <b/>
        <sz val="10"/>
        <color indexed="8"/>
        <rFont val="Arial"/>
        <family val="2"/>
      </rPr>
      <t xml:space="preserve"> Qr 05                   to               4</t>
    </r>
    <r>
      <rPr>
        <b/>
        <vertAlign val="superscript"/>
        <sz val="10"/>
        <color indexed="8"/>
        <rFont val="Arial"/>
        <family val="2"/>
      </rPr>
      <t>th</t>
    </r>
    <r>
      <rPr>
        <b/>
        <sz val="10"/>
        <color indexed="8"/>
        <rFont val="Arial"/>
        <family val="2"/>
      </rPr>
      <t xml:space="preserve"> Qr 05</t>
    </r>
  </si>
  <si>
    <r>
      <t>4</t>
    </r>
    <r>
      <rPr>
        <b/>
        <vertAlign val="superscript"/>
        <sz val="10"/>
        <color indexed="8"/>
        <rFont val="Arial"/>
        <family val="2"/>
      </rPr>
      <t>th</t>
    </r>
    <r>
      <rPr>
        <b/>
        <sz val="10"/>
        <color indexed="8"/>
        <rFont val="Arial"/>
        <family val="2"/>
      </rPr>
      <t>Qr 04                to               4</t>
    </r>
    <r>
      <rPr>
        <b/>
        <vertAlign val="superscript"/>
        <sz val="10"/>
        <color indexed="8"/>
        <rFont val="Arial"/>
        <family val="2"/>
      </rPr>
      <t>th</t>
    </r>
    <r>
      <rPr>
        <b/>
        <sz val="10"/>
        <color indexed="8"/>
        <rFont val="Arial"/>
        <family val="2"/>
      </rPr>
      <t xml:space="preserve"> Qr 05</t>
    </r>
  </si>
  <si>
    <r>
      <t xml:space="preserve">3rd Qr </t>
    </r>
    <r>
      <rPr>
        <b/>
        <vertAlign val="superscript"/>
        <sz val="10"/>
        <rFont val="CG Times"/>
        <family val="0"/>
      </rPr>
      <t>2</t>
    </r>
  </si>
  <si>
    <r>
      <t xml:space="preserve">2004 </t>
    </r>
    <r>
      <rPr>
        <vertAlign val="superscript"/>
        <sz val="11"/>
        <rFont val="CG Times"/>
        <family val="1"/>
      </rPr>
      <t>1</t>
    </r>
  </si>
  <si>
    <r>
      <t xml:space="preserve">Qr 1 </t>
    </r>
    <r>
      <rPr>
        <vertAlign val="superscript"/>
        <sz val="11"/>
        <rFont val="CG Times"/>
        <family val="1"/>
      </rPr>
      <t>1</t>
    </r>
  </si>
  <si>
    <r>
      <t xml:space="preserve">Qr 2 </t>
    </r>
    <r>
      <rPr>
        <vertAlign val="superscript"/>
        <sz val="11"/>
        <rFont val="CG Times"/>
        <family val="1"/>
      </rPr>
      <t>1</t>
    </r>
  </si>
  <si>
    <r>
      <t xml:space="preserve">2nd Qr </t>
    </r>
    <r>
      <rPr>
        <b/>
        <vertAlign val="superscript"/>
        <sz val="10"/>
        <rFont val="CG Times"/>
        <family val="1"/>
      </rPr>
      <t>2</t>
    </r>
  </si>
  <si>
    <r>
      <t xml:space="preserve">3rd Qr </t>
    </r>
    <r>
      <rPr>
        <b/>
        <vertAlign val="superscript"/>
        <sz val="10"/>
        <rFont val="CG Times"/>
        <family val="1"/>
      </rPr>
      <t>2</t>
    </r>
  </si>
  <si>
    <r>
      <t xml:space="preserve">4th Qr </t>
    </r>
    <r>
      <rPr>
        <b/>
        <vertAlign val="superscript"/>
        <sz val="10"/>
        <rFont val="CG Times"/>
        <family val="1"/>
      </rPr>
      <t>2</t>
    </r>
  </si>
  <si>
    <r>
      <t>2nd Qr</t>
    </r>
    <r>
      <rPr>
        <b/>
        <vertAlign val="superscript"/>
        <sz val="10"/>
        <rFont val="CG Times"/>
        <family val="0"/>
      </rPr>
      <t xml:space="preserve"> 2</t>
    </r>
  </si>
  <si>
    <r>
      <t>3rd Qr</t>
    </r>
    <r>
      <rPr>
        <b/>
        <vertAlign val="superscript"/>
        <sz val="10"/>
        <rFont val="CG Times"/>
        <family val="0"/>
      </rPr>
      <t xml:space="preserve"> 2</t>
    </r>
  </si>
  <si>
    <r>
      <t>4th Qr</t>
    </r>
    <r>
      <rPr>
        <b/>
        <vertAlign val="superscript"/>
        <sz val="10"/>
        <rFont val="CG Times"/>
        <family val="0"/>
      </rPr>
      <t xml:space="preserve"> 2</t>
    </r>
  </si>
  <si>
    <r>
      <t xml:space="preserve">1st Qr </t>
    </r>
    <r>
      <rPr>
        <b/>
        <vertAlign val="superscript"/>
        <sz val="10"/>
        <rFont val="CG Times"/>
        <family val="1"/>
      </rPr>
      <t>2</t>
    </r>
  </si>
  <si>
    <r>
      <t xml:space="preserve">1st Qr </t>
    </r>
    <r>
      <rPr>
        <b/>
        <vertAlign val="superscript"/>
        <sz val="10"/>
        <rFont val="CG Times"/>
        <family val="0"/>
      </rPr>
      <t>2</t>
    </r>
  </si>
  <si>
    <r>
      <t xml:space="preserve">4th Qr </t>
    </r>
    <r>
      <rPr>
        <vertAlign val="superscript"/>
        <sz val="12"/>
        <rFont val="CG Times "/>
        <family val="0"/>
      </rPr>
      <t xml:space="preserve">3 </t>
    </r>
  </si>
  <si>
    <r>
      <t>2</t>
    </r>
    <r>
      <rPr>
        <sz val="10"/>
        <rFont val="CG Times "/>
        <family val="0"/>
      </rPr>
      <t>Revised</t>
    </r>
  </si>
  <si>
    <t xml:space="preserve">   Fish, crustaceans, etc and preparations </t>
  </si>
  <si>
    <r>
      <t xml:space="preserve">2004 </t>
    </r>
    <r>
      <rPr>
        <vertAlign val="superscript"/>
        <sz val="10"/>
        <rFont val="CG Times (W1)"/>
        <family val="0"/>
      </rPr>
      <t>1</t>
    </r>
  </si>
  <si>
    <r>
      <t xml:space="preserve">2005 </t>
    </r>
    <r>
      <rPr>
        <vertAlign val="superscript"/>
        <sz val="10"/>
        <rFont val="CG Times (W1)"/>
        <family val="0"/>
      </rPr>
      <t>2</t>
    </r>
  </si>
  <si>
    <r>
      <t xml:space="preserve">Volume </t>
    </r>
    <r>
      <rPr>
        <vertAlign val="superscript"/>
        <sz val="10"/>
        <rFont val="CG Times (W1)"/>
        <family val="0"/>
      </rPr>
      <t>3</t>
    </r>
  </si>
  <si>
    <r>
      <t>3</t>
    </r>
    <r>
      <rPr>
        <sz val="10"/>
        <rFont val="CG Times (W1)"/>
        <family val="0"/>
      </rPr>
      <t xml:space="preserve"> Volume change has been derived from the ratio of value to price change</t>
    </r>
  </si>
  <si>
    <t>-</t>
  </si>
  <si>
    <r>
      <t>1</t>
    </r>
    <r>
      <rPr>
        <sz val="10"/>
        <rFont val="CG Times "/>
        <family val="0"/>
      </rPr>
      <t xml:space="preserve"> Revised              </t>
    </r>
    <r>
      <rPr>
        <vertAlign val="superscript"/>
        <sz val="10"/>
        <rFont val="CG Times "/>
        <family val="0"/>
      </rPr>
      <t xml:space="preserve"> 2</t>
    </r>
    <r>
      <rPr>
        <sz val="10"/>
        <rFont val="CG Times "/>
        <family val="0"/>
      </rPr>
      <t xml:space="preserve"> Provisional</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</si>
</sst>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numFmt numFmtId="165" formatCode="#,##0\ \ "/>
    <numFmt numFmtId="166" formatCode="0\ \ "/>
    <numFmt numFmtId="167" formatCode="#,##0\ \ \ "/>
    <numFmt numFmtId="168" formatCode="0.00\ \ "/>
    <numFmt numFmtId="169" formatCode="0.0\ \ \ "/>
    <numFmt numFmtId="170" formatCode="0.0\ \ \ \ "/>
    <numFmt numFmtId="171" formatCode="0.0\ "/>
    <numFmt numFmtId="172" formatCode="0.0\ \ "/>
    <numFmt numFmtId="173" formatCode="#,##0\ \ \ \ \ "/>
    <numFmt numFmtId="174" formatCode="#,##0.0"/>
    <numFmt numFmtId="175" formatCode="#,##0.0000"/>
    <numFmt numFmtId="176" formatCode="#,##0\ \ \ \ "/>
    <numFmt numFmtId="177" formatCode="0######"/>
    <numFmt numFmtId="178" formatCode="######"/>
    <numFmt numFmtId="179" formatCode="#,##0.00\ \ "/>
    <numFmt numFmtId="180" formatCode="General\ \ "/>
    <numFmt numFmtId="181" formatCode="\+\ #,##0\ \ \ ;\-\ #,##0\ \ \ "/>
    <numFmt numFmtId="182" formatCode="\+\ #,##0;\-\ #,##0"/>
    <numFmt numFmtId="183" formatCode="#,##0\ \ \ \ \ \ \ "/>
    <numFmt numFmtId="184" formatCode="0\ \ \ \ "/>
    <numFmt numFmtId="185" formatCode="\+0"/>
    <numFmt numFmtId="186" formatCode="\+#,##0"/>
    <numFmt numFmtId="187" formatCode="0.0"/>
    <numFmt numFmtId="188" formatCode="0\ \ \ \ \ "/>
  </numFmts>
  <fonts count="40">
    <font>
      <sz val="10"/>
      <name val="CG Times"/>
      <family val="0"/>
    </font>
    <font>
      <b/>
      <sz val="14"/>
      <name val="CG Times "/>
      <family val="0"/>
    </font>
    <font>
      <sz val="10"/>
      <name val="CG Times "/>
      <family val="0"/>
    </font>
    <font>
      <sz val="12"/>
      <name val="CG Times "/>
      <family val="0"/>
    </font>
    <font>
      <b/>
      <sz val="12"/>
      <name val="CG Times "/>
      <family val="0"/>
    </font>
    <font>
      <vertAlign val="superscript"/>
      <sz val="12"/>
      <name val="CG Times "/>
      <family val="0"/>
    </font>
    <font>
      <vertAlign val="superscript"/>
      <sz val="10"/>
      <name val="CG Times "/>
      <family val="0"/>
    </font>
    <font>
      <b/>
      <sz val="10"/>
      <name val="MS Sans Serif"/>
      <family val="0"/>
    </font>
    <font>
      <b/>
      <sz val="14"/>
      <name val="CG Times (W1)"/>
      <family val="0"/>
    </font>
    <font>
      <sz val="10"/>
      <name val="CG Times (W1)"/>
      <family val="0"/>
    </font>
    <font>
      <b/>
      <sz val="10"/>
      <name val="CG Times (W1)"/>
      <family val="0"/>
    </font>
    <font>
      <i/>
      <sz val="10"/>
      <name val="CG Times (W1)"/>
      <family val="0"/>
    </font>
    <font>
      <b/>
      <sz val="12"/>
      <name val="CG Times"/>
      <family val="1"/>
    </font>
    <font>
      <b/>
      <vertAlign val="superscript"/>
      <sz val="12"/>
      <name val="CG Times"/>
      <family val="0"/>
    </font>
    <font>
      <sz val="8"/>
      <name val="CG Times"/>
      <family val="1"/>
    </font>
    <font>
      <b/>
      <sz val="8"/>
      <name val="CG Times"/>
      <family val="1"/>
    </font>
    <font>
      <b/>
      <sz val="10"/>
      <name val="CG Times"/>
      <family val="1"/>
    </font>
    <font>
      <b/>
      <vertAlign val="superscript"/>
      <sz val="10"/>
      <name val="CG Times"/>
      <family val="0"/>
    </font>
    <font>
      <i/>
      <sz val="10"/>
      <name val="CG Times"/>
      <family val="0"/>
    </font>
    <font>
      <vertAlign val="superscript"/>
      <sz val="10"/>
      <name val="CG Times"/>
      <family val="1"/>
    </font>
    <font>
      <b/>
      <sz val="10"/>
      <color indexed="8"/>
      <name val="Arial"/>
      <family val="2"/>
    </font>
    <font>
      <b/>
      <sz val="10"/>
      <name val="Arial"/>
      <family val="2"/>
    </font>
    <font>
      <b/>
      <vertAlign val="superscript"/>
      <sz val="10"/>
      <color indexed="8"/>
      <name val="Arial"/>
      <family val="2"/>
    </font>
    <font>
      <sz val="10"/>
      <color indexed="8"/>
      <name val="Arial"/>
      <family val="2"/>
    </font>
    <font>
      <i/>
      <sz val="10"/>
      <color indexed="8"/>
      <name val="Arial"/>
      <family val="2"/>
    </font>
    <font>
      <b/>
      <sz val="11"/>
      <name val="CG Times"/>
      <family val="1"/>
    </font>
    <font>
      <sz val="11"/>
      <name val="CG Times"/>
      <family val="1"/>
    </font>
    <font>
      <vertAlign val="superscript"/>
      <sz val="11"/>
      <name val="CG Times"/>
      <family val="1"/>
    </font>
    <font>
      <b/>
      <sz val="10"/>
      <color indexed="8"/>
      <name val="CG Times"/>
      <family val="1"/>
    </font>
    <font>
      <b/>
      <vertAlign val="superscript"/>
      <sz val="10"/>
      <color indexed="8"/>
      <name val="CG Times"/>
      <family val="1"/>
    </font>
    <font>
      <sz val="10"/>
      <color indexed="8"/>
      <name val="CG Times"/>
      <family val="1"/>
    </font>
    <font>
      <vertAlign val="superscript"/>
      <sz val="9"/>
      <name val="CG Times"/>
      <family val="1"/>
    </font>
    <font>
      <b/>
      <sz val="12"/>
      <color indexed="8"/>
      <name val="CG Times"/>
      <family val="1"/>
    </font>
    <font>
      <i/>
      <sz val="10"/>
      <color indexed="8"/>
      <name val="CG Times"/>
      <family val="1"/>
    </font>
    <font>
      <vertAlign val="superscript"/>
      <sz val="9"/>
      <color indexed="8"/>
      <name val="CG Times"/>
      <family val="1"/>
    </font>
    <font>
      <b/>
      <vertAlign val="superscript"/>
      <sz val="12"/>
      <color indexed="8"/>
      <name val="CG Times"/>
      <family val="1"/>
    </font>
    <font>
      <vertAlign val="superscript"/>
      <sz val="10"/>
      <name val="CG Times (W1)"/>
      <family val="0"/>
    </font>
    <font>
      <b/>
      <sz val="10"/>
      <name val="CG Times "/>
      <family val="0"/>
    </font>
    <font>
      <b/>
      <vertAlign val="superscript"/>
      <sz val="10"/>
      <name val="CG Times "/>
      <family val="0"/>
    </font>
    <font>
      <vertAlign val="superscript"/>
      <sz val="8.5"/>
      <name val="MS Sans Serif"/>
      <family val="2"/>
    </font>
  </fonts>
  <fills count="2">
    <fill>
      <patternFill/>
    </fill>
    <fill>
      <patternFill patternType="gray125"/>
    </fill>
  </fills>
  <borders count="40">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
      <left style="thin"/>
      <right style="thin">
        <color indexed="8"/>
      </right>
      <top>
        <color indexed="63"/>
      </top>
      <bottom>
        <color indexed="63"/>
      </bottom>
    </border>
    <border>
      <left style="thin"/>
      <right style="thin">
        <color indexed="8"/>
      </right>
      <top>
        <color indexed="63"/>
      </top>
      <bottom style="thin"/>
    </border>
    <border>
      <left style="thin"/>
      <right>
        <color indexed="63"/>
      </right>
      <top style="thin"/>
      <bottom style="thin"/>
    </border>
    <border>
      <left style="thin">
        <color indexed="8"/>
      </left>
      <right style="thin"/>
      <top style="thin"/>
      <bottom>
        <color indexed="63"/>
      </bottom>
    </border>
    <border>
      <left style="thin">
        <color indexed="8"/>
      </left>
      <right style="thin">
        <color indexed="8"/>
      </right>
      <top>
        <color indexed="63"/>
      </top>
      <bottom>
        <color indexed="63"/>
      </bottom>
    </border>
    <border>
      <left style="thin">
        <color indexed="8"/>
      </left>
      <right style="thin"/>
      <top>
        <color indexed="63"/>
      </top>
      <bottom>
        <color indexed="63"/>
      </bottom>
    </border>
    <border>
      <left style="thin">
        <color indexed="8"/>
      </left>
      <right style="thin">
        <color indexed="8"/>
      </right>
      <top>
        <color indexed="63"/>
      </top>
      <bottom style="thin"/>
    </border>
    <border>
      <left style="thin">
        <color indexed="8"/>
      </left>
      <right>
        <color indexed="63"/>
      </right>
      <top>
        <color indexed="63"/>
      </top>
      <bottom>
        <color indexed="63"/>
      </bottom>
    </border>
    <border>
      <left>
        <color indexed="63"/>
      </left>
      <right style="thin">
        <color indexed="8"/>
      </right>
      <top>
        <color indexed="63"/>
      </top>
      <bottom style="thin"/>
    </border>
    <border>
      <left style="thin">
        <color indexed="8"/>
      </left>
      <right>
        <color indexed="63"/>
      </right>
      <top>
        <color indexed="63"/>
      </top>
      <bottom style="thin">
        <color indexed="8"/>
      </bottom>
    </border>
    <border>
      <left style="thin">
        <color indexed="8"/>
      </left>
      <right style="thin"/>
      <top>
        <color indexed="63"/>
      </top>
      <bottom style="thin"/>
    </border>
    <border>
      <left style="thin">
        <color indexed="8"/>
      </left>
      <right style="thin"/>
      <top>
        <color indexed="63"/>
      </top>
      <bottom style="thin">
        <color indexed="8"/>
      </bottom>
    </border>
    <border>
      <left style="thin"/>
      <right style="thin"/>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left>
        <color indexed="63"/>
      </left>
      <right>
        <color indexed="63"/>
      </right>
      <top style="thin"/>
      <bottom style="thin"/>
    </border>
    <border>
      <left style="thin"/>
      <right style="medium"/>
      <top style="thin"/>
      <bottom>
        <color indexed="63"/>
      </bottom>
    </border>
    <border>
      <left style="thin">
        <color indexed="8"/>
      </left>
      <right>
        <color indexed="63"/>
      </right>
      <top>
        <color indexed="63"/>
      </top>
      <bottom style="thin"/>
    </border>
    <border>
      <left style="thin">
        <color indexed="8"/>
      </left>
      <right>
        <color indexed="63"/>
      </right>
      <top style="thin"/>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71">
    <xf numFmtId="0" fontId="0" fillId="0" borderId="0" xfId="0" applyAlignment="1">
      <alignment/>
    </xf>
    <xf numFmtId="0" fontId="1" fillId="0" borderId="0" xfId="0" applyNumberFormat="1" applyFont="1" applyFill="1" applyBorder="1"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2" fillId="0" borderId="0" xfId="0" applyFont="1" applyAlignment="1">
      <alignment horizontal="left"/>
    </xf>
    <xf numFmtId="0" fontId="1" fillId="0" borderId="0" xfId="0" applyFont="1" applyAlignment="1">
      <alignment horizontal="left"/>
    </xf>
    <xf numFmtId="0" fontId="3" fillId="0" borderId="1" xfId="0" applyFont="1" applyBorder="1" applyAlignment="1">
      <alignment horizontal="center" vertical="center"/>
    </xf>
    <xf numFmtId="0" fontId="4" fillId="0" borderId="0" xfId="0" applyFont="1" applyBorder="1" applyAlignment="1">
      <alignment horizontal="center" vertical="center"/>
    </xf>
    <xf numFmtId="0" fontId="3" fillId="0" borderId="2" xfId="0" applyFont="1" applyBorder="1" applyAlignment="1">
      <alignment horizontal="center" vertical="center"/>
    </xf>
    <xf numFmtId="1" fontId="3" fillId="0" borderId="3" xfId="0" applyNumberFormat="1" applyFont="1" applyBorder="1" applyAlignment="1">
      <alignment horizontal="center" vertical="center"/>
    </xf>
    <xf numFmtId="0" fontId="6" fillId="0" borderId="0" xfId="0" applyFont="1" applyAlignment="1">
      <alignment horizontal="left"/>
    </xf>
    <xf numFmtId="0" fontId="3" fillId="0" borderId="0" xfId="0" applyFont="1" applyAlignment="1">
      <alignment/>
    </xf>
    <xf numFmtId="0" fontId="6" fillId="0" borderId="0" xfId="0" applyFont="1" applyAlignment="1">
      <alignment/>
    </xf>
    <xf numFmtId="0" fontId="3" fillId="0" borderId="0" xfId="0" applyFont="1" applyAlignment="1">
      <alignment/>
    </xf>
    <xf numFmtId="0" fontId="9" fillId="0" borderId="0" xfId="0" applyFont="1" applyAlignment="1">
      <alignment/>
    </xf>
    <xf numFmtId="0" fontId="9" fillId="0" borderId="4" xfId="0" applyFont="1" applyBorder="1" applyAlignment="1">
      <alignment/>
    </xf>
    <xf numFmtId="0" fontId="10" fillId="0" borderId="2" xfId="0" applyFont="1" applyBorder="1" applyAlignment="1">
      <alignment horizontal="center" vertical="center"/>
    </xf>
    <xf numFmtId="0" fontId="9" fillId="0" borderId="2" xfId="0" applyFont="1" applyBorder="1" applyAlignment="1">
      <alignment horizontal="left" wrapText="1"/>
    </xf>
    <xf numFmtId="0" fontId="9" fillId="0" borderId="5" xfId="0" applyFont="1" applyBorder="1" applyAlignment="1">
      <alignment/>
    </xf>
    <xf numFmtId="0" fontId="9" fillId="0" borderId="6" xfId="0" applyFont="1" applyBorder="1" applyAlignment="1">
      <alignment/>
    </xf>
    <xf numFmtId="0" fontId="9" fillId="0" borderId="0" xfId="0" applyFont="1" applyBorder="1" applyAlignment="1">
      <alignment/>
    </xf>
    <xf numFmtId="0" fontId="9" fillId="0" borderId="2" xfId="0" applyFont="1" applyBorder="1" applyAlignment="1">
      <alignment/>
    </xf>
    <xf numFmtId="0" fontId="10" fillId="0" borderId="2" xfId="0" applyFont="1" applyBorder="1" applyAlignment="1">
      <alignment horizontal="centerContinuous" vertical="center"/>
    </xf>
    <xf numFmtId="0" fontId="10" fillId="0" borderId="2" xfId="0" applyFont="1" applyBorder="1" applyAlignment="1">
      <alignment horizontal="left"/>
    </xf>
    <xf numFmtId="165" fontId="10" fillId="0" borderId="3" xfId="0" applyNumberFormat="1" applyFont="1" applyBorder="1" applyAlignment="1">
      <alignment/>
    </xf>
    <xf numFmtId="0" fontId="12" fillId="0" borderId="0" xfId="0" applyFont="1" applyBorder="1" applyAlignment="1" quotePrefix="1">
      <alignment horizontal="left"/>
    </xf>
    <xf numFmtId="0" fontId="12" fillId="0" borderId="0" xfId="0" applyFont="1" applyBorder="1" applyAlignment="1">
      <alignment/>
    </xf>
    <xf numFmtId="166" fontId="12" fillId="0" borderId="0" xfId="0" applyNumberFormat="1" applyFont="1" applyBorder="1" applyAlignment="1">
      <alignment/>
    </xf>
    <xf numFmtId="168" fontId="12" fillId="0" borderId="0" xfId="0" applyNumberFormat="1" applyFont="1" applyAlignment="1">
      <alignment/>
    </xf>
    <xf numFmtId="0" fontId="0" fillId="0" borderId="0" xfId="0" applyFont="1" applyAlignment="1" quotePrefix="1">
      <alignment horizontal="center" vertical="center" textRotation="180"/>
    </xf>
    <xf numFmtId="0" fontId="0" fillId="0" borderId="0" xfId="0" applyFont="1" applyBorder="1" applyAlignment="1" quotePrefix="1">
      <alignment horizontal="left"/>
    </xf>
    <xf numFmtId="0" fontId="14" fillId="0" borderId="0" xfId="0" applyFont="1" applyBorder="1" applyAlignment="1">
      <alignment/>
    </xf>
    <xf numFmtId="166" fontId="15" fillId="0" borderId="0" xfId="0" applyNumberFormat="1" applyFont="1" applyBorder="1" applyAlignment="1">
      <alignment/>
    </xf>
    <xf numFmtId="168" fontId="14" fillId="0" borderId="0" xfId="0" applyNumberFormat="1" applyFont="1" applyAlignment="1">
      <alignment/>
    </xf>
    <xf numFmtId="0" fontId="0" fillId="0" borderId="0" xfId="0" applyAlignment="1">
      <alignment horizontal="center" vertical="center" textRotation="180"/>
    </xf>
    <xf numFmtId="0" fontId="16" fillId="0" borderId="7" xfId="0" applyFont="1" applyBorder="1" applyAlignment="1" quotePrefix="1">
      <alignment horizontal="center"/>
    </xf>
    <xf numFmtId="0" fontId="16" fillId="0" borderId="8" xfId="0" applyFont="1" applyBorder="1" applyAlignment="1" quotePrefix="1">
      <alignment horizontal="center"/>
    </xf>
    <xf numFmtId="0" fontId="16" fillId="0" borderId="9" xfId="0" applyFont="1" applyBorder="1" applyAlignment="1" quotePrefix="1">
      <alignment horizontal="center"/>
    </xf>
    <xf numFmtId="0" fontId="16" fillId="0" borderId="10" xfId="0" applyFont="1" applyBorder="1" applyAlignment="1">
      <alignment horizontal="center"/>
    </xf>
    <xf numFmtId="0" fontId="16" fillId="0" borderId="9" xfId="0" applyFont="1" applyBorder="1" applyAlignment="1">
      <alignment horizontal="center"/>
    </xf>
    <xf numFmtId="0" fontId="16" fillId="0" borderId="6" xfId="0" applyFont="1" applyBorder="1" applyAlignment="1">
      <alignment horizontal="center"/>
    </xf>
    <xf numFmtId="0" fontId="16" fillId="0" borderId="5" xfId="0" applyFont="1" applyBorder="1" applyAlignment="1">
      <alignment horizontal="center"/>
    </xf>
    <xf numFmtId="0" fontId="16" fillId="0" borderId="4" xfId="0" applyFont="1" applyBorder="1" applyAlignment="1">
      <alignment horizontal="center"/>
    </xf>
    <xf numFmtId="0" fontId="16" fillId="0" borderId="11" xfId="0" applyFont="1" applyBorder="1" applyAlignment="1" quotePrefix="1">
      <alignment horizontal="center" vertical="center"/>
    </xf>
    <xf numFmtId="166" fontId="16" fillId="0" borderId="6" xfId="0" applyNumberFormat="1" applyFont="1" applyBorder="1" applyAlignment="1">
      <alignment horizontal="center" vertical="center"/>
    </xf>
    <xf numFmtId="166" fontId="16" fillId="0" borderId="11" xfId="0" applyNumberFormat="1" applyFont="1" applyBorder="1" applyAlignment="1">
      <alignment horizontal="center" vertical="center"/>
    </xf>
    <xf numFmtId="168" fontId="16" fillId="0" borderId="12" xfId="0" applyNumberFormat="1" applyFont="1" applyBorder="1" applyAlignment="1">
      <alignment horizontal="center" vertical="center"/>
    </xf>
    <xf numFmtId="168" fontId="16" fillId="0" borderId="1" xfId="0" applyNumberFormat="1" applyFont="1" applyBorder="1" applyAlignment="1">
      <alignment horizontal="center" vertical="center"/>
    </xf>
    <xf numFmtId="168" fontId="16" fillId="0" borderId="11" xfId="0" applyNumberFormat="1" applyFont="1" applyBorder="1" applyAlignment="1">
      <alignment horizontal="center" vertical="center"/>
    </xf>
    <xf numFmtId="0" fontId="16" fillId="0" borderId="3" xfId="0" applyFont="1" applyBorder="1" applyAlignment="1">
      <alignment horizontal="center" vertical="center"/>
    </xf>
    <xf numFmtId="0" fontId="0" fillId="0" borderId="2" xfId="0" applyFont="1" applyBorder="1" applyAlignment="1">
      <alignment vertical="center"/>
    </xf>
    <xf numFmtId="0" fontId="16" fillId="0" borderId="0" xfId="0" applyFont="1" applyBorder="1" applyAlignment="1">
      <alignment vertical="center"/>
    </xf>
    <xf numFmtId="0" fontId="16" fillId="0" borderId="0" xfId="0" applyFont="1" applyAlignment="1">
      <alignment/>
    </xf>
    <xf numFmtId="164" fontId="16" fillId="0" borderId="3" xfId="0" applyNumberFormat="1" applyFont="1" applyBorder="1" applyAlignment="1">
      <alignment vertical="center"/>
    </xf>
    <xf numFmtId="170" fontId="16" fillId="0" borderId="3" xfId="0" applyNumberFormat="1" applyFont="1" applyBorder="1" applyAlignment="1">
      <alignment horizontal="right" vertical="center"/>
    </xf>
    <xf numFmtId="170" fontId="16" fillId="0" borderId="13" xfId="0" applyNumberFormat="1" applyFont="1" applyBorder="1" applyAlignment="1">
      <alignment horizontal="right" vertical="center"/>
    </xf>
    <xf numFmtId="171" fontId="16" fillId="0" borderId="13" xfId="0" applyNumberFormat="1" applyFont="1" applyBorder="1" applyAlignment="1">
      <alignment horizontal="center" vertical="center"/>
    </xf>
    <xf numFmtId="171" fontId="16" fillId="0" borderId="3" xfId="0" applyNumberFormat="1" applyFont="1" applyBorder="1" applyAlignment="1">
      <alignment horizontal="center" vertical="center"/>
    </xf>
    <xf numFmtId="0" fontId="0" fillId="0" borderId="3" xfId="0" applyFont="1" applyBorder="1" applyAlignment="1">
      <alignment horizontal="center"/>
    </xf>
    <xf numFmtId="2" fontId="0" fillId="0" borderId="2" xfId="0" applyNumberFormat="1" applyFont="1" applyBorder="1" applyAlignment="1" quotePrefix="1">
      <alignment vertical="center"/>
    </xf>
    <xf numFmtId="2" fontId="0" fillId="0" borderId="0" xfId="0" applyNumberFormat="1" applyFont="1" applyBorder="1" applyAlignment="1" quotePrefix="1">
      <alignment vertical="center"/>
    </xf>
    <xf numFmtId="2" fontId="0" fillId="0" borderId="0" xfId="0" applyNumberFormat="1" applyFont="1" applyBorder="1" applyAlignment="1">
      <alignment horizontal="left" vertical="center"/>
    </xf>
    <xf numFmtId="164" fontId="0" fillId="0" borderId="3" xfId="0" applyNumberFormat="1" applyFont="1" applyBorder="1" applyAlignment="1">
      <alignment vertical="center"/>
    </xf>
    <xf numFmtId="171" fontId="0" fillId="0" borderId="13" xfId="0" applyNumberFormat="1" applyFont="1" applyBorder="1" applyAlignment="1">
      <alignment horizontal="center" vertical="center"/>
    </xf>
    <xf numFmtId="171" fontId="0" fillId="0" borderId="3" xfId="0" applyNumberFormat="1" applyFont="1" applyBorder="1" applyAlignment="1">
      <alignment horizontal="center" vertical="center"/>
    </xf>
    <xf numFmtId="2" fontId="0" fillId="0" borderId="2" xfId="0" applyNumberFormat="1" applyFont="1" applyBorder="1" applyAlignment="1" quotePrefix="1">
      <alignment horizontal="left" vertical="center"/>
    </xf>
    <xf numFmtId="2" fontId="0" fillId="0" borderId="0" xfId="0" applyNumberFormat="1" applyFont="1" applyBorder="1" applyAlignment="1" quotePrefix="1">
      <alignment horizontal="left" vertical="center"/>
    </xf>
    <xf numFmtId="0" fontId="0" fillId="0" borderId="0" xfId="0" applyFont="1" applyAlignment="1">
      <alignment vertical="center"/>
    </xf>
    <xf numFmtId="0" fontId="16" fillId="0" borderId="0" xfId="0" applyFont="1" applyBorder="1" applyAlignment="1">
      <alignment horizontal="left" vertical="center" wrapText="1"/>
    </xf>
    <xf numFmtId="164" fontId="16" fillId="0" borderId="2" xfId="0" applyNumberFormat="1" applyFont="1" applyBorder="1" applyAlignment="1">
      <alignment vertical="center"/>
    </xf>
    <xf numFmtId="169" fontId="16" fillId="0" borderId="3" xfId="0" applyNumberFormat="1" applyFont="1" applyBorder="1" applyAlignment="1">
      <alignment horizontal="right" vertical="center"/>
    </xf>
    <xf numFmtId="171" fontId="16" fillId="0" borderId="13" xfId="0" applyNumberFormat="1" applyFont="1" applyBorder="1" applyAlignment="1">
      <alignment horizontal="center" vertical="center"/>
    </xf>
    <xf numFmtId="171" fontId="16" fillId="0" borderId="3" xfId="0" applyNumberFormat="1" applyFont="1" applyBorder="1" applyAlignment="1">
      <alignment horizontal="center" vertical="center"/>
    </xf>
    <xf numFmtId="164" fontId="0" fillId="0" borderId="2" xfId="0" applyNumberFormat="1" applyFont="1" applyBorder="1" applyAlignment="1">
      <alignment vertical="center"/>
    </xf>
    <xf numFmtId="0" fontId="0" fillId="0" borderId="2" xfId="0" applyFont="1" applyBorder="1" applyAlignment="1" quotePrefix="1">
      <alignment horizontal="left" vertical="center"/>
    </xf>
    <xf numFmtId="0" fontId="0" fillId="0" borderId="0" xfId="0" applyFont="1" applyBorder="1" applyAlignment="1" quotePrefix="1">
      <alignment horizontal="left" vertical="center"/>
    </xf>
    <xf numFmtId="0" fontId="0" fillId="0" borderId="0" xfId="0" applyFont="1" applyBorder="1" applyAlignment="1">
      <alignment vertical="center" wrapText="1"/>
    </xf>
    <xf numFmtId="0" fontId="0" fillId="0" borderId="0" xfId="0" applyFont="1" applyAlignment="1">
      <alignment vertical="center" wrapText="1"/>
    </xf>
    <xf numFmtId="171" fontId="0" fillId="0" borderId="13" xfId="0" applyNumberFormat="1" applyFont="1" applyBorder="1" applyAlignment="1">
      <alignment horizontal="center" vertical="center"/>
    </xf>
    <xf numFmtId="171" fontId="0" fillId="0" borderId="3" xfId="0" applyNumberFormat="1" applyFont="1" applyBorder="1" applyAlignment="1">
      <alignment horizontal="center" vertical="center"/>
    </xf>
    <xf numFmtId="0" fontId="0" fillId="0" borderId="6" xfId="0" applyFont="1" applyBorder="1" applyAlignment="1">
      <alignment horizontal="center"/>
    </xf>
    <xf numFmtId="0" fontId="0" fillId="0" borderId="5" xfId="0" applyFont="1" applyBorder="1" applyAlignment="1" quotePrefix="1">
      <alignment horizontal="left" vertical="center"/>
    </xf>
    <xf numFmtId="0" fontId="0" fillId="0" borderId="4" xfId="0" applyFont="1" applyBorder="1" applyAlignment="1" quotePrefix="1">
      <alignment horizontal="left" vertical="center"/>
    </xf>
    <xf numFmtId="2" fontId="0" fillId="0" borderId="4" xfId="0" applyNumberFormat="1" applyFont="1" applyBorder="1" applyAlignment="1">
      <alignment horizontal="left" vertical="center"/>
    </xf>
    <xf numFmtId="171" fontId="0" fillId="0" borderId="11" xfId="0" applyNumberFormat="1" applyFont="1" applyBorder="1" applyAlignment="1">
      <alignment horizontal="center" vertical="center"/>
    </xf>
    <xf numFmtId="171" fontId="0" fillId="0" borderId="6" xfId="0" applyNumberFormat="1" applyFont="1" applyBorder="1" applyAlignment="1">
      <alignment horizontal="center" vertical="center"/>
    </xf>
    <xf numFmtId="166" fontId="14" fillId="0" borderId="0" xfId="0" applyNumberFormat="1" applyFont="1" applyBorder="1" applyAlignment="1">
      <alignment/>
    </xf>
    <xf numFmtId="2" fontId="0" fillId="0" borderId="0" xfId="0" applyNumberFormat="1" applyFont="1" applyBorder="1" applyAlignment="1">
      <alignment horizontal="left"/>
    </xf>
    <xf numFmtId="0" fontId="19" fillId="0" borderId="0" xfId="0" applyFont="1" applyBorder="1" applyAlignment="1">
      <alignment/>
    </xf>
    <xf numFmtId="0" fontId="16" fillId="0" borderId="3" xfId="0" applyFont="1" applyBorder="1" applyAlignment="1">
      <alignment horizontal="center"/>
    </xf>
    <xf numFmtId="0" fontId="16" fillId="0" borderId="2" xfId="0" applyFont="1" applyBorder="1" applyAlignment="1">
      <alignment/>
    </xf>
    <xf numFmtId="0" fontId="0" fillId="0" borderId="0" xfId="0" applyFont="1" applyAlignment="1">
      <alignment/>
    </xf>
    <xf numFmtId="164" fontId="16" fillId="0" borderId="3" xfId="0" applyNumberFormat="1" applyFont="1" applyBorder="1" applyAlignment="1">
      <alignment horizontal="right"/>
    </xf>
    <xf numFmtId="170" fontId="16" fillId="0" borderId="2" xfId="0" applyNumberFormat="1" applyFont="1" applyBorder="1" applyAlignment="1">
      <alignment/>
    </xf>
    <xf numFmtId="170" fontId="16" fillId="0" borderId="3" xfId="0" applyNumberFormat="1" applyFont="1" applyBorder="1" applyAlignment="1">
      <alignment/>
    </xf>
    <xf numFmtId="171" fontId="16" fillId="0" borderId="3" xfId="0" applyNumberFormat="1" applyFont="1" applyBorder="1" applyAlignment="1">
      <alignment horizontal="center"/>
    </xf>
    <xf numFmtId="0" fontId="0" fillId="0" borderId="3" xfId="0" applyFont="1" applyBorder="1" applyAlignment="1">
      <alignment/>
    </xf>
    <xf numFmtId="0" fontId="14" fillId="0" borderId="0" xfId="0" applyFont="1" applyAlignment="1">
      <alignment/>
    </xf>
    <xf numFmtId="0" fontId="0" fillId="0" borderId="0" xfId="0" applyFont="1" applyBorder="1" applyAlignment="1">
      <alignment horizontal="left"/>
    </xf>
    <xf numFmtId="0" fontId="0" fillId="0" borderId="13" xfId="0" applyFont="1" applyBorder="1" applyAlignment="1">
      <alignment horizontal="left" vertical="center"/>
    </xf>
    <xf numFmtId="164" fontId="0" fillId="0" borderId="13" xfId="0" applyNumberFormat="1" applyFont="1" applyBorder="1" applyAlignment="1">
      <alignment horizontal="right"/>
    </xf>
    <xf numFmtId="170" fontId="0" fillId="0" borderId="2" xfId="0" applyNumberFormat="1" applyFont="1" applyBorder="1" applyAlignment="1">
      <alignment/>
    </xf>
    <xf numFmtId="171" fontId="0" fillId="0" borderId="3" xfId="0" applyNumberFormat="1" applyFont="1" applyBorder="1" applyAlignment="1">
      <alignment horizontal="center"/>
    </xf>
    <xf numFmtId="0" fontId="0" fillId="0" borderId="2" xfId="0" applyFont="1" applyBorder="1" applyAlignment="1" quotePrefix="1">
      <alignment horizontal="left"/>
    </xf>
    <xf numFmtId="0" fontId="18" fillId="0" borderId="0" xfId="0" applyFont="1" applyBorder="1" applyAlignment="1">
      <alignment horizontal="left" wrapText="1"/>
    </xf>
    <xf numFmtId="164" fontId="18" fillId="0" borderId="3" xfId="0" applyNumberFormat="1" applyFont="1" applyBorder="1" applyAlignment="1">
      <alignment horizontal="right"/>
    </xf>
    <xf numFmtId="170" fontId="18" fillId="0" borderId="2" xfId="0" applyNumberFormat="1" applyFont="1" applyBorder="1" applyAlignment="1">
      <alignment/>
    </xf>
    <xf numFmtId="171" fontId="18" fillId="0" borderId="3" xfId="0" applyNumberFormat="1" applyFont="1" applyBorder="1" applyAlignment="1">
      <alignment horizontal="center"/>
    </xf>
    <xf numFmtId="0" fontId="18" fillId="0" borderId="0" xfId="0" applyFont="1" applyBorder="1" applyAlignment="1" quotePrefix="1">
      <alignment horizontal="left" wrapText="1"/>
    </xf>
    <xf numFmtId="0" fontId="0" fillId="0" borderId="13" xfId="0" applyFont="1" applyBorder="1" applyAlignment="1">
      <alignment horizontal="left"/>
    </xf>
    <xf numFmtId="164" fontId="0" fillId="0" borderId="13" xfId="0" applyNumberFormat="1" applyFont="1" applyBorder="1" applyAlignment="1">
      <alignment horizontal="right"/>
    </xf>
    <xf numFmtId="171" fontId="0" fillId="0" borderId="3" xfId="0" applyNumberFormat="1" applyFont="1" applyBorder="1" applyAlignment="1">
      <alignment horizontal="center"/>
    </xf>
    <xf numFmtId="172" fontId="18" fillId="0" borderId="3" xfId="0" applyNumberFormat="1" applyFont="1" applyBorder="1" applyAlignment="1">
      <alignment horizontal="center"/>
    </xf>
    <xf numFmtId="0" fontId="16" fillId="0" borderId="1" xfId="0" applyFont="1" applyBorder="1" applyAlignment="1">
      <alignment horizontal="center" vertical="center"/>
    </xf>
    <xf numFmtId="0" fontId="0" fillId="0" borderId="0" xfId="0" applyFont="1" applyBorder="1" applyAlignment="1">
      <alignment/>
    </xf>
    <xf numFmtId="2" fontId="0" fillId="0" borderId="0" xfId="0" applyNumberFormat="1" applyFont="1" applyBorder="1" applyAlignment="1">
      <alignment/>
    </xf>
    <xf numFmtId="166" fontId="0" fillId="0" borderId="0" xfId="0" applyNumberFormat="1" applyFont="1" applyBorder="1" applyAlignment="1">
      <alignment/>
    </xf>
    <xf numFmtId="172" fontId="0" fillId="0" borderId="0" xfId="0" applyNumberFormat="1" applyFont="1" applyAlignment="1">
      <alignment/>
    </xf>
    <xf numFmtId="0" fontId="0" fillId="0" borderId="4" xfId="0" applyFont="1" applyBorder="1" applyAlignment="1" quotePrefix="1">
      <alignment horizontal="left"/>
    </xf>
    <xf numFmtId="0" fontId="14" fillId="0" borderId="4" xfId="0" applyFont="1" applyBorder="1" applyAlignment="1">
      <alignment/>
    </xf>
    <xf numFmtId="166" fontId="15" fillId="0" borderId="4" xfId="0" applyNumberFormat="1" applyFont="1" applyBorder="1" applyAlignment="1">
      <alignment/>
    </xf>
    <xf numFmtId="0" fontId="16" fillId="0" borderId="3" xfId="0" applyFont="1" applyBorder="1" applyAlignment="1" quotePrefix="1">
      <alignment horizontal="center"/>
    </xf>
    <xf numFmtId="0" fontId="16" fillId="0" borderId="0" xfId="0" applyFont="1" applyBorder="1" applyAlignment="1" quotePrefix="1">
      <alignment horizontal="center"/>
    </xf>
    <xf numFmtId="0" fontId="16" fillId="0" borderId="0" xfId="0" applyFont="1" applyBorder="1" applyAlignment="1">
      <alignment horizontal="center"/>
    </xf>
    <xf numFmtId="0" fontId="16" fillId="0" borderId="0" xfId="0" applyFont="1" applyBorder="1" applyAlignment="1" quotePrefix="1">
      <alignment horizontal="center" vertical="center"/>
    </xf>
    <xf numFmtId="166" fontId="16" fillId="0" borderId="3" xfId="0" applyNumberFormat="1" applyFont="1" applyBorder="1" applyAlignment="1">
      <alignment horizontal="center" vertical="center"/>
    </xf>
    <xf numFmtId="168" fontId="15" fillId="0" borderId="3" xfId="0" applyNumberFormat="1" applyFont="1" applyBorder="1" applyAlignment="1">
      <alignment horizontal="center" vertical="center" wrapText="1"/>
    </xf>
    <xf numFmtId="168" fontId="15" fillId="0" borderId="3" xfId="0" applyNumberFormat="1" applyFont="1" applyBorder="1" applyAlignment="1">
      <alignment horizontal="center" vertical="center"/>
    </xf>
    <xf numFmtId="0" fontId="16" fillId="0" borderId="2" xfId="0" applyFont="1" applyBorder="1" applyAlignment="1">
      <alignment horizontal="center"/>
    </xf>
    <xf numFmtId="166" fontId="16" fillId="0" borderId="2" xfId="0" applyNumberFormat="1" applyFont="1" applyBorder="1" applyAlignment="1">
      <alignment horizontal="center" vertical="center"/>
    </xf>
    <xf numFmtId="0" fontId="16" fillId="0" borderId="4" xfId="0" applyFont="1" applyBorder="1" applyAlignment="1" quotePrefix="1">
      <alignment horizontal="center" vertical="center"/>
    </xf>
    <xf numFmtId="166" fontId="16" fillId="0" borderId="5" xfId="0" applyNumberFormat="1" applyFont="1" applyBorder="1" applyAlignment="1">
      <alignment horizontal="center" vertical="center"/>
    </xf>
    <xf numFmtId="168" fontId="15" fillId="0" borderId="5" xfId="0" applyNumberFormat="1" applyFont="1" applyBorder="1" applyAlignment="1">
      <alignment horizontal="center" vertical="center" wrapText="1"/>
    </xf>
    <xf numFmtId="168" fontId="15" fillId="0" borderId="6" xfId="0" applyNumberFormat="1" applyFont="1" applyBorder="1" applyAlignment="1">
      <alignment horizontal="center" vertical="center" wrapText="1"/>
    </xf>
    <xf numFmtId="168" fontId="15" fillId="0" borderId="6" xfId="0" applyNumberFormat="1" applyFont="1" applyBorder="1" applyAlignment="1">
      <alignment horizontal="center" vertical="center"/>
    </xf>
    <xf numFmtId="0" fontId="0" fillId="0" borderId="0" xfId="0" applyAlignment="1">
      <alignment horizontal="right" vertical="center" textRotation="180"/>
    </xf>
    <xf numFmtId="0" fontId="0" fillId="0" borderId="0" xfId="0" applyAlignment="1">
      <alignment horizontal="right"/>
    </xf>
    <xf numFmtId="0" fontId="12" fillId="0" borderId="4" xfId="0" applyFont="1" applyBorder="1" applyAlignment="1" quotePrefix="1">
      <alignment horizontal="left"/>
    </xf>
    <xf numFmtId="0" fontId="12" fillId="0" borderId="4" xfId="0" applyFont="1" applyBorder="1" applyAlignment="1">
      <alignment/>
    </xf>
    <xf numFmtId="166" fontId="12" fillId="0" borderId="4" xfId="0" applyNumberFormat="1" applyFont="1" applyBorder="1" applyAlignment="1">
      <alignment/>
    </xf>
    <xf numFmtId="0" fontId="0" fillId="0" borderId="0" xfId="0" applyAlignment="1">
      <alignment horizontal="center" vertical="center"/>
    </xf>
    <xf numFmtId="2" fontId="19" fillId="0" borderId="0" xfId="0" applyNumberFormat="1" applyFont="1" applyBorder="1" applyAlignment="1">
      <alignment/>
    </xf>
    <xf numFmtId="0" fontId="7" fillId="0" borderId="0" xfId="0" applyFont="1" applyAlignment="1">
      <alignment/>
    </xf>
    <xf numFmtId="0" fontId="0" fillId="0" borderId="0" xfId="0" applyAlignment="1">
      <alignment horizontal="center"/>
    </xf>
    <xf numFmtId="174" fontId="0" fillId="0" borderId="0" xfId="0" applyNumberFormat="1" applyAlignment="1">
      <alignment/>
    </xf>
    <xf numFmtId="169" fontId="0" fillId="0" borderId="6" xfId="0" applyNumberFormat="1" applyFont="1" applyBorder="1" applyAlignment="1">
      <alignment horizontal="right" vertical="center"/>
    </xf>
    <xf numFmtId="169" fontId="0" fillId="0" borderId="3" xfId="0" applyNumberFormat="1" applyFont="1" applyBorder="1" applyAlignment="1">
      <alignment horizontal="right" vertical="center"/>
    </xf>
    <xf numFmtId="171" fontId="16" fillId="0" borderId="0" xfId="0" applyNumberFormat="1" applyFont="1" applyBorder="1" applyAlignment="1">
      <alignment horizontal="center"/>
    </xf>
    <xf numFmtId="171" fontId="0" fillId="0" borderId="0" xfId="0" applyNumberFormat="1" applyFont="1" applyBorder="1" applyAlignment="1">
      <alignment horizontal="center"/>
    </xf>
    <xf numFmtId="171" fontId="18" fillId="0" borderId="0" xfId="0" applyNumberFormat="1" applyFont="1" applyBorder="1" applyAlignment="1">
      <alignment horizontal="center"/>
    </xf>
    <xf numFmtId="171" fontId="0" fillId="0" borderId="0" xfId="0" applyNumberFormat="1" applyFont="1" applyBorder="1" applyAlignment="1">
      <alignment horizontal="center"/>
    </xf>
    <xf numFmtId="172" fontId="18" fillId="0" borderId="0" xfId="0" applyNumberFormat="1" applyFont="1" applyBorder="1" applyAlignment="1">
      <alignment horizontal="center"/>
    </xf>
    <xf numFmtId="171" fontId="16" fillId="0" borderId="7" xfId="0" applyNumberFormat="1" applyFont="1" applyBorder="1" applyAlignment="1">
      <alignment horizontal="center"/>
    </xf>
    <xf numFmtId="0" fontId="20" fillId="0" borderId="0" xfId="0" applyFont="1" applyAlignment="1">
      <alignment vertical="center"/>
    </xf>
    <xf numFmtId="175" fontId="20" fillId="0" borderId="6" xfId="0" applyFont="1" applyBorder="1" applyAlignment="1">
      <alignment horizontal="center" vertical="center" wrapText="1"/>
    </xf>
    <xf numFmtId="0" fontId="21" fillId="0" borderId="8" xfId="0" applyFont="1" applyBorder="1" applyAlignment="1">
      <alignment/>
    </xf>
    <xf numFmtId="0" fontId="21" fillId="0" borderId="8" xfId="0" applyFont="1" applyBorder="1" applyAlignment="1">
      <alignment horizontal="center" vertical="center"/>
    </xf>
    <xf numFmtId="177" fontId="23" fillId="0" borderId="14" xfId="0" applyFont="1" applyFill="1" applyBorder="1" applyAlignment="1">
      <alignment horizontal="center" vertical="center"/>
    </xf>
    <xf numFmtId="178" fontId="23" fillId="0" borderId="14" xfId="0" applyNumberFormat="1" applyFont="1" applyFill="1" applyBorder="1" applyAlignment="1">
      <alignment horizontal="center" vertical="center"/>
    </xf>
    <xf numFmtId="0" fontId="23" fillId="0" borderId="14" xfId="0" applyFont="1" applyFill="1" applyBorder="1" applyAlignment="1">
      <alignment horizontal="center" vertical="center"/>
    </xf>
    <xf numFmtId="0" fontId="23" fillId="0" borderId="0" xfId="0" applyFont="1" applyFill="1" applyBorder="1" applyAlignment="1">
      <alignment vertical="center" wrapText="1"/>
    </xf>
    <xf numFmtId="0" fontId="23" fillId="0" borderId="15" xfId="0" applyFont="1" applyFill="1" applyBorder="1" applyAlignment="1">
      <alignment horizontal="center" vertical="center"/>
    </xf>
    <xf numFmtId="0" fontId="23" fillId="0" borderId="0" xfId="0" applyFont="1" applyAlignment="1">
      <alignment/>
    </xf>
    <xf numFmtId="169" fontId="24" fillId="0" borderId="0" xfId="0" applyNumberFormat="1" applyFont="1" applyFill="1" applyBorder="1" applyAlignment="1">
      <alignment/>
    </xf>
    <xf numFmtId="169" fontId="20" fillId="0" borderId="0" xfId="0" applyNumberFormat="1" applyFill="1" applyBorder="1" applyAlignment="1">
      <alignment vertical="center"/>
    </xf>
    <xf numFmtId="0" fontId="0" fillId="0" borderId="16" xfId="0" applyFont="1" applyBorder="1" applyAlignment="1">
      <alignment/>
    </xf>
    <xf numFmtId="0" fontId="26" fillId="0" borderId="8" xfId="0" applyFont="1" applyBorder="1" applyAlignment="1">
      <alignment horizontal="center"/>
    </xf>
    <xf numFmtId="174" fontId="26" fillId="0" borderId="7" xfId="0" applyNumberFormat="1" applyFont="1" applyBorder="1" applyAlignment="1">
      <alignment horizontal="center"/>
    </xf>
    <xf numFmtId="0" fontId="26" fillId="0" borderId="2" xfId="0" applyFont="1" applyBorder="1" applyAlignment="1">
      <alignment horizontal="center"/>
    </xf>
    <xf numFmtId="174" fontId="26" fillId="0" borderId="3" xfId="0" applyNumberFormat="1" applyFont="1" applyBorder="1" applyAlignment="1">
      <alignment horizontal="center"/>
    </xf>
    <xf numFmtId="0" fontId="26" fillId="0" borderId="5" xfId="0" applyFont="1" applyBorder="1" applyAlignment="1">
      <alignment horizontal="center"/>
    </xf>
    <xf numFmtId="174" fontId="26" fillId="0" borderId="6" xfId="0" applyNumberFormat="1" applyFont="1" applyBorder="1" applyAlignment="1">
      <alignment horizontal="center"/>
    </xf>
    <xf numFmtId="0" fontId="25" fillId="0" borderId="5" xfId="0" applyFont="1" applyBorder="1" applyAlignment="1">
      <alignment horizontal="center"/>
    </xf>
    <xf numFmtId="174" fontId="25" fillId="0" borderId="6" xfId="0" applyNumberFormat="1" applyFont="1" applyBorder="1" applyAlignment="1">
      <alignment horizontal="center"/>
    </xf>
    <xf numFmtId="0" fontId="26" fillId="0" borderId="6" xfId="0" applyFont="1" applyBorder="1" applyAlignment="1">
      <alignment horizontal="center"/>
    </xf>
    <xf numFmtId="174" fontId="25" fillId="0" borderId="1" xfId="0" applyNumberFormat="1" applyFont="1" applyBorder="1" applyAlignment="1">
      <alignment horizontal="center"/>
    </xf>
    <xf numFmtId="0" fontId="26" fillId="0" borderId="16" xfId="0" applyFont="1" applyBorder="1" applyAlignment="1">
      <alignment horizontal="center"/>
    </xf>
    <xf numFmtId="0" fontId="26" fillId="0" borderId="3" xfId="0" applyFont="1" applyBorder="1" applyAlignment="1">
      <alignment horizontal="center"/>
    </xf>
    <xf numFmtId="0" fontId="28" fillId="0" borderId="0" xfId="0" applyFont="1" applyAlignment="1">
      <alignment vertical="center"/>
    </xf>
    <xf numFmtId="0" fontId="0" fillId="0" borderId="0" xfId="0" applyFont="1" applyAlignment="1">
      <alignment/>
    </xf>
    <xf numFmtId="175" fontId="28" fillId="0" borderId="6" xfId="0" applyFont="1" applyBorder="1" applyAlignment="1">
      <alignment horizontal="center" vertical="center" wrapText="1"/>
    </xf>
    <xf numFmtId="175" fontId="28" fillId="0" borderId="3" xfId="0" applyFont="1" applyBorder="1" applyAlignment="1">
      <alignment horizontal="center" vertical="center"/>
    </xf>
    <xf numFmtId="175" fontId="28" fillId="0" borderId="6" xfId="0" applyFont="1" applyBorder="1" applyAlignment="1">
      <alignment horizontal="center" vertical="center"/>
    </xf>
    <xf numFmtId="175" fontId="28" fillId="0" borderId="5" xfId="0" applyFont="1" applyBorder="1" applyAlignment="1">
      <alignment horizontal="center" vertical="center"/>
    </xf>
    <xf numFmtId="0" fontId="16" fillId="0" borderId="8" xfId="0" applyFont="1" applyBorder="1" applyAlignment="1">
      <alignment/>
    </xf>
    <xf numFmtId="0" fontId="16" fillId="0" borderId="8" xfId="0" applyFont="1" applyBorder="1" applyAlignment="1">
      <alignment horizontal="center" vertical="center"/>
    </xf>
    <xf numFmtId="169" fontId="28" fillId="0" borderId="17" xfId="0" applyNumberFormat="1" applyFont="1" applyFill="1" applyBorder="1" applyAlignment="1">
      <alignment vertical="center"/>
    </xf>
    <xf numFmtId="177" fontId="30" fillId="0" borderId="14" xfId="0" applyFont="1" applyFill="1" applyBorder="1" applyAlignment="1">
      <alignment horizontal="center" vertical="center"/>
    </xf>
    <xf numFmtId="0" fontId="30" fillId="0" borderId="18" xfId="0" applyFont="1" applyFill="1" applyBorder="1" applyAlignment="1">
      <alignment vertical="center"/>
    </xf>
    <xf numFmtId="176" fontId="28" fillId="0" borderId="18" xfId="0" applyNumberFormat="1" applyFont="1" applyFill="1" applyBorder="1" applyAlignment="1">
      <alignment vertical="center"/>
    </xf>
    <xf numFmtId="169" fontId="30" fillId="0" borderId="19" xfId="0" applyNumberFormat="1" applyFont="1" applyFill="1" applyBorder="1" applyAlignment="1">
      <alignment vertical="center"/>
    </xf>
    <xf numFmtId="178" fontId="30" fillId="0" borderId="14" xfId="0" applyNumberFormat="1" applyFont="1" applyFill="1" applyBorder="1" applyAlignment="1">
      <alignment horizontal="center" vertical="center"/>
    </xf>
    <xf numFmtId="0" fontId="30" fillId="0" borderId="0" xfId="0" applyFont="1" applyFill="1" applyBorder="1" applyAlignment="1">
      <alignment vertical="center"/>
    </xf>
    <xf numFmtId="0" fontId="30" fillId="0" borderId="14" xfId="0" applyFont="1" applyFill="1" applyBorder="1" applyAlignment="1">
      <alignment horizontal="center" vertical="center"/>
    </xf>
    <xf numFmtId="0" fontId="30" fillId="0" borderId="0" xfId="0" applyFont="1" applyFill="1" applyBorder="1" applyAlignment="1">
      <alignment vertical="center" wrapText="1"/>
    </xf>
    <xf numFmtId="0" fontId="30" fillId="0" borderId="15" xfId="0" applyFont="1" applyFill="1" applyBorder="1" applyAlignment="1">
      <alignment horizontal="center" vertical="center"/>
    </xf>
    <xf numFmtId="0" fontId="30" fillId="0" borderId="4" xfId="0" applyFont="1" applyFill="1" applyBorder="1" applyAlignment="1">
      <alignment vertical="center"/>
    </xf>
    <xf numFmtId="169" fontId="30" fillId="0" borderId="6" xfId="0" applyNumberFormat="1" applyFont="1" applyFill="1" applyBorder="1" applyAlignment="1">
      <alignment vertical="center"/>
    </xf>
    <xf numFmtId="0" fontId="30" fillId="0" borderId="0" xfId="0" applyFont="1" applyAlignment="1">
      <alignment/>
    </xf>
    <xf numFmtId="0" fontId="31" fillId="0" borderId="0" xfId="0" applyFont="1" applyAlignment="1">
      <alignment/>
    </xf>
    <xf numFmtId="0" fontId="32" fillId="0" borderId="0" xfId="0" applyFont="1" applyAlignment="1">
      <alignment vertical="center"/>
    </xf>
    <xf numFmtId="169" fontId="28" fillId="0" borderId="7" xfId="0" applyNumberFormat="1" applyFont="1" applyFill="1" applyBorder="1" applyAlignment="1">
      <alignment vertical="center"/>
    </xf>
    <xf numFmtId="169" fontId="30" fillId="0" borderId="3" xfId="0" applyNumberFormat="1" applyFont="1" applyFill="1" applyBorder="1" applyAlignment="1">
      <alignment vertical="center"/>
    </xf>
    <xf numFmtId="175" fontId="30" fillId="0" borderId="0" xfId="0" applyFont="1" applyAlignment="1">
      <alignment/>
    </xf>
    <xf numFmtId="175" fontId="28" fillId="0" borderId="1" xfId="0" applyFont="1" applyBorder="1" applyAlignment="1">
      <alignment horizontal="center" vertical="center"/>
    </xf>
    <xf numFmtId="175" fontId="28" fillId="0" borderId="16" xfId="0" applyFont="1" applyBorder="1" applyAlignment="1">
      <alignment horizontal="center" vertical="center"/>
    </xf>
    <xf numFmtId="0" fontId="16" fillId="0" borderId="7" xfId="0" applyFont="1" applyBorder="1" applyAlignment="1">
      <alignment horizontal="center" vertical="center"/>
    </xf>
    <xf numFmtId="169" fontId="28" fillId="0" borderId="19" xfId="0" applyNumberFormat="1" applyFont="1" applyFill="1" applyBorder="1" applyAlignment="1">
      <alignment vertical="center"/>
    </xf>
    <xf numFmtId="177" fontId="28" fillId="0" borderId="18" xfId="0" applyFont="1" applyFill="1" applyBorder="1" applyAlignment="1">
      <alignment horizontal="center" vertical="center"/>
    </xf>
    <xf numFmtId="0" fontId="28" fillId="0" borderId="18" xfId="0" applyFont="1" applyFill="1" applyBorder="1" applyAlignment="1">
      <alignment vertical="center"/>
    </xf>
    <xf numFmtId="0" fontId="0" fillId="0" borderId="0" xfId="0" applyFont="1" applyFill="1" applyAlignment="1">
      <alignment/>
    </xf>
    <xf numFmtId="177" fontId="30" fillId="0" borderId="18" xfId="0" applyFont="1" applyFill="1" applyBorder="1" applyAlignment="1">
      <alignment horizontal="center" vertical="center"/>
    </xf>
    <xf numFmtId="0" fontId="30" fillId="0" borderId="18" xfId="0" applyFont="1" applyFill="1" applyBorder="1" applyAlignment="1">
      <alignment vertical="center"/>
    </xf>
    <xf numFmtId="176" fontId="30" fillId="0" borderId="18" xfId="0" applyNumberFormat="1" applyFont="1" applyFill="1" applyBorder="1" applyAlignment="1">
      <alignment vertical="center"/>
    </xf>
    <xf numFmtId="0" fontId="30" fillId="0" borderId="18" xfId="0" applyFont="1" applyFill="1" applyBorder="1" applyAlignment="1">
      <alignment vertical="center" wrapText="1"/>
    </xf>
    <xf numFmtId="0" fontId="33" fillId="0" borderId="18" xfId="0" applyFont="1" applyFill="1" applyBorder="1" applyAlignment="1">
      <alignment vertical="center"/>
    </xf>
    <xf numFmtId="176" fontId="33" fillId="0" borderId="18" xfId="0" applyNumberFormat="1" applyFont="1" applyFill="1" applyBorder="1" applyAlignment="1">
      <alignment vertical="center"/>
    </xf>
    <xf numFmtId="178" fontId="28" fillId="0" borderId="18" xfId="0" applyNumberFormat="1" applyFont="1" applyFill="1" applyBorder="1" applyAlignment="1">
      <alignment vertical="center"/>
    </xf>
    <xf numFmtId="0" fontId="28" fillId="0" borderId="0" xfId="0" applyFont="1" applyFill="1" applyAlignment="1">
      <alignment vertical="center"/>
    </xf>
    <xf numFmtId="0" fontId="28" fillId="0" borderId="0" xfId="0" applyFont="1" applyFill="1" applyAlignment="1">
      <alignment vertical="center" wrapText="1"/>
    </xf>
    <xf numFmtId="0" fontId="0" fillId="0" borderId="0" xfId="0" applyFont="1" applyFill="1" applyAlignment="1">
      <alignment vertical="center"/>
    </xf>
    <xf numFmtId="0" fontId="28" fillId="0" borderId="18" xfId="0" applyFont="1" applyFill="1" applyBorder="1" applyAlignment="1">
      <alignment horizontal="center" vertical="center"/>
    </xf>
    <xf numFmtId="177" fontId="30" fillId="0" borderId="20" xfId="0" applyFont="1" applyFill="1" applyBorder="1" applyAlignment="1">
      <alignment horizontal="center" vertical="center"/>
    </xf>
    <xf numFmtId="0" fontId="30" fillId="0" borderId="20" xfId="0" applyFont="1" applyFill="1" applyBorder="1" applyAlignment="1">
      <alignment vertical="center" wrapText="1"/>
    </xf>
    <xf numFmtId="179" fontId="0" fillId="0" borderId="0" xfId="0" applyNumberFormat="1" applyFont="1" applyAlignment="1">
      <alignment/>
    </xf>
    <xf numFmtId="0" fontId="28" fillId="0" borderId="0" xfId="0" applyFont="1" applyAlignment="1">
      <alignment/>
    </xf>
    <xf numFmtId="179" fontId="28" fillId="0" borderId="0" xfId="0" applyNumberFormat="1" applyFont="1" applyAlignment="1">
      <alignment/>
    </xf>
    <xf numFmtId="0" fontId="34" fillId="0" borderId="0" xfId="0" applyFont="1" applyAlignment="1">
      <alignment/>
    </xf>
    <xf numFmtId="169" fontId="28" fillId="0" borderId="3" xfId="0" applyNumberFormat="1" applyFont="1" applyFill="1" applyBorder="1" applyAlignment="1">
      <alignment vertical="center"/>
    </xf>
    <xf numFmtId="0" fontId="33" fillId="0" borderId="18" xfId="0" applyFont="1" applyBorder="1" applyAlignment="1">
      <alignment horizontal="center" vertical="center"/>
    </xf>
    <xf numFmtId="0" fontId="33" fillId="0" borderId="18" xfId="0" applyFont="1" applyBorder="1" applyAlignment="1">
      <alignment vertical="center"/>
    </xf>
    <xf numFmtId="0" fontId="33" fillId="0" borderId="18" xfId="0" applyFont="1" applyBorder="1" applyAlignment="1">
      <alignment vertical="center" wrapText="1"/>
    </xf>
    <xf numFmtId="0" fontId="18" fillId="0" borderId="18" xfId="0" applyFont="1" applyBorder="1" applyAlignment="1">
      <alignment vertical="center" wrapText="1"/>
    </xf>
    <xf numFmtId="0" fontId="33" fillId="0" borderId="18" xfId="0" applyFont="1" applyBorder="1" applyAlignment="1">
      <alignment horizontal="center"/>
    </xf>
    <xf numFmtId="0" fontId="30" fillId="0" borderId="20" xfId="0" applyFont="1" applyFill="1" applyBorder="1" applyAlignment="1">
      <alignment vertical="center"/>
    </xf>
    <xf numFmtId="176" fontId="28" fillId="0" borderId="0" xfId="0" applyNumberFormat="1" applyFont="1" applyAlignment="1">
      <alignment/>
    </xf>
    <xf numFmtId="169" fontId="33" fillId="0" borderId="3" xfId="0" applyNumberFormat="1" applyFont="1" applyFill="1" applyBorder="1" applyAlignment="1">
      <alignment vertical="center"/>
    </xf>
    <xf numFmtId="177" fontId="30" fillId="0" borderId="21" xfId="0" applyFont="1" applyFill="1" applyBorder="1" applyAlignment="1">
      <alignment horizontal="center" vertical="center"/>
    </xf>
    <xf numFmtId="0" fontId="33" fillId="0" borderId="18" xfId="0" applyFont="1" applyBorder="1" applyAlignment="1">
      <alignment vertical="center"/>
    </xf>
    <xf numFmtId="175" fontId="28" fillId="0" borderId="1" xfId="0" applyFont="1" applyBorder="1" applyAlignment="1">
      <alignment horizontal="center" vertical="center" wrapText="1"/>
    </xf>
    <xf numFmtId="175" fontId="28" fillId="0" borderId="16" xfId="0" applyFont="1" applyBorder="1" applyAlignment="1">
      <alignment horizontal="center" vertical="center" wrapText="1"/>
    </xf>
    <xf numFmtId="0" fontId="28" fillId="0" borderId="18" xfId="0" applyFont="1" applyFill="1" applyBorder="1" applyAlignment="1">
      <alignment vertical="center" wrapText="1"/>
    </xf>
    <xf numFmtId="0" fontId="33" fillId="0" borderId="18" xfId="0" applyFont="1" applyFill="1" applyBorder="1" applyAlignment="1">
      <alignment vertical="center" wrapText="1"/>
    </xf>
    <xf numFmtId="169" fontId="33" fillId="0" borderId="19" xfId="0" applyNumberFormat="1" applyFont="1" applyFill="1" applyBorder="1" applyAlignment="1">
      <alignment vertical="center"/>
    </xf>
    <xf numFmtId="0" fontId="30" fillId="0" borderId="6" xfId="0" applyFont="1" applyBorder="1" applyAlignment="1">
      <alignment/>
    </xf>
    <xf numFmtId="180" fontId="0" fillId="0" borderId="22" xfId="0" applyNumberFormat="1" applyFont="1" applyBorder="1" applyAlignment="1">
      <alignment/>
    </xf>
    <xf numFmtId="179" fontId="30" fillId="0" borderId="23" xfId="0" applyNumberFormat="1" applyFont="1" applyBorder="1" applyAlignment="1">
      <alignment/>
    </xf>
    <xf numFmtId="179" fontId="30" fillId="0" borderId="24" xfId="0" applyNumberFormat="1" applyFont="1" applyBorder="1" applyAlignment="1">
      <alignment/>
    </xf>
    <xf numFmtId="169" fontId="28" fillId="0" borderId="13" xfId="0" applyNumberFormat="1" applyFont="1" applyFill="1" applyBorder="1" applyAlignment="1">
      <alignment vertical="center"/>
    </xf>
    <xf numFmtId="169" fontId="30" fillId="0" borderId="13" xfId="0" applyNumberFormat="1" applyFont="1" applyFill="1" applyBorder="1" applyAlignment="1">
      <alignment vertical="center"/>
    </xf>
    <xf numFmtId="169" fontId="33" fillId="0" borderId="13" xfId="0" applyNumberFormat="1" applyFont="1" applyFill="1" applyBorder="1" applyAlignment="1">
      <alignment vertical="center"/>
    </xf>
    <xf numFmtId="179" fontId="30" fillId="0" borderId="11" xfId="0" applyNumberFormat="1" applyFont="1" applyBorder="1" applyAlignment="1">
      <alignment/>
    </xf>
    <xf numFmtId="0" fontId="0" fillId="0" borderId="0" xfId="0" applyFont="1" applyAlignment="1">
      <alignment horizontal="center" vertical="center" textRotation="180"/>
    </xf>
    <xf numFmtId="175" fontId="28" fillId="0" borderId="5" xfId="0" applyFont="1" applyBorder="1" applyAlignment="1">
      <alignment horizontal="center" vertical="center" wrapText="1"/>
    </xf>
    <xf numFmtId="165" fontId="28" fillId="0" borderId="18" xfId="0" applyNumberFormat="1" applyFont="1" applyFill="1" applyBorder="1" applyAlignment="1">
      <alignment vertical="center"/>
    </xf>
    <xf numFmtId="165" fontId="30" fillId="0" borderId="18" xfId="0" applyNumberFormat="1" applyFont="1" applyFill="1" applyBorder="1" applyAlignment="1">
      <alignment vertical="center"/>
    </xf>
    <xf numFmtId="165" fontId="33" fillId="0" borderId="18" xfId="0" applyNumberFormat="1" applyFont="1" applyFill="1" applyBorder="1" applyAlignment="1">
      <alignment vertical="center"/>
    </xf>
    <xf numFmtId="165" fontId="33" fillId="0" borderId="18" xfId="0" applyNumberFormat="1" applyFont="1" applyBorder="1" applyAlignment="1">
      <alignment vertical="center"/>
    </xf>
    <xf numFmtId="165" fontId="30" fillId="0" borderId="20" xfId="0" applyNumberFormat="1" applyFont="1" applyFill="1" applyBorder="1" applyAlignment="1">
      <alignment vertical="center"/>
    </xf>
    <xf numFmtId="169" fontId="30" fillId="0" borderId="25" xfId="0" applyNumberFormat="1" applyFont="1" applyFill="1" applyBorder="1" applyAlignment="1">
      <alignment vertical="center"/>
    </xf>
    <xf numFmtId="169" fontId="30" fillId="0" borderId="26" xfId="0" applyNumberFormat="1" applyFont="1" applyFill="1" applyBorder="1" applyAlignment="1">
      <alignment vertical="center"/>
    </xf>
    <xf numFmtId="176" fontId="28" fillId="0" borderId="27" xfId="0" applyNumberFormat="1" applyFont="1" applyFill="1" applyBorder="1" applyAlignment="1">
      <alignment/>
    </xf>
    <xf numFmtId="169" fontId="28" fillId="0" borderId="27" xfId="0" applyNumberFormat="1" applyFont="1" applyFill="1" applyBorder="1" applyAlignment="1">
      <alignment/>
    </xf>
    <xf numFmtId="176" fontId="28" fillId="0" borderId="0" xfId="0" applyNumberFormat="1" applyFont="1" applyBorder="1" applyAlignment="1">
      <alignment/>
    </xf>
    <xf numFmtId="179" fontId="28" fillId="0" borderId="0" xfId="0" applyNumberFormat="1" applyFont="1" applyBorder="1" applyAlignment="1">
      <alignment/>
    </xf>
    <xf numFmtId="169" fontId="28" fillId="0" borderId="0" xfId="0" applyNumberFormat="1" applyFont="1" applyFill="1" applyBorder="1" applyAlignment="1">
      <alignment/>
    </xf>
    <xf numFmtId="169" fontId="30" fillId="0" borderId="11" xfId="0" applyNumberFormat="1" applyFont="1" applyFill="1" applyBorder="1" applyAlignment="1">
      <alignment vertical="center"/>
    </xf>
    <xf numFmtId="168" fontId="14" fillId="0" borderId="4" xfId="0" applyNumberFormat="1" applyFont="1" applyBorder="1" applyAlignment="1">
      <alignment/>
    </xf>
    <xf numFmtId="170" fontId="16" fillId="0" borderId="3" xfId="0" applyNumberFormat="1" applyFont="1" applyBorder="1" applyAlignment="1">
      <alignment horizontal="right" vertical="center"/>
    </xf>
    <xf numFmtId="0" fontId="9" fillId="0" borderId="1" xfId="0" applyFont="1" applyBorder="1" applyAlignment="1">
      <alignment horizontal="centerContinuous" vertical="center"/>
    </xf>
    <xf numFmtId="0" fontId="9" fillId="0" borderId="12" xfId="0" applyFont="1" applyBorder="1" applyAlignment="1">
      <alignment horizontal="center" vertical="center"/>
    </xf>
    <xf numFmtId="167" fontId="10" fillId="0" borderId="3" xfId="0" applyNumberFormat="1" applyFont="1" applyBorder="1" applyAlignment="1">
      <alignment horizontal="right" vertical="center"/>
    </xf>
    <xf numFmtId="181" fontId="10" fillId="0" borderId="13" xfId="0" applyNumberFormat="1" applyFont="1" applyBorder="1" applyAlignment="1">
      <alignment horizontal="center" vertical="center"/>
    </xf>
    <xf numFmtId="0" fontId="9" fillId="0" borderId="2" xfId="0" applyFont="1" applyBorder="1" applyAlignment="1">
      <alignment horizontal="left" vertical="center"/>
    </xf>
    <xf numFmtId="181" fontId="9" fillId="0" borderId="13" xfId="0" applyNumberFormat="1" applyFont="1" applyBorder="1" applyAlignment="1">
      <alignment horizontal="center"/>
    </xf>
    <xf numFmtId="0" fontId="11" fillId="0" borderId="2" xfId="0" applyFont="1" applyBorder="1" applyAlignment="1">
      <alignment horizontal="left" vertical="center"/>
    </xf>
    <xf numFmtId="0" fontId="11" fillId="0" borderId="2" xfId="0" applyFont="1" applyBorder="1" applyAlignment="1">
      <alignment horizontal="left"/>
    </xf>
    <xf numFmtId="167" fontId="10" fillId="0" borderId="3" xfId="0" applyNumberFormat="1" applyFont="1" applyBorder="1" applyAlignment="1">
      <alignment horizontal="right"/>
    </xf>
    <xf numFmtId="0" fontId="9" fillId="0" borderId="2" xfId="0" applyFont="1" applyBorder="1" applyAlignment="1">
      <alignment horizontal="left"/>
    </xf>
    <xf numFmtId="181" fontId="9" fillId="0" borderId="11" xfId="0" applyNumberFormat="1" applyFont="1" applyBorder="1" applyAlignment="1">
      <alignment/>
    </xf>
    <xf numFmtId="182" fontId="9" fillId="0" borderId="11" xfId="0" applyNumberFormat="1" applyFont="1" applyBorder="1" applyAlignment="1">
      <alignment/>
    </xf>
    <xf numFmtId="0" fontId="36" fillId="0" borderId="0" xfId="0" applyFont="1" applyAlignment="1">
      <alignment/>
    </xf>
    <xf numFmtId="165" fontId="10" fillId="0" borderId="3" xfId="0" applyNumberFormat="1" applyFont="1" applyBorder="1" applyAlignment="1">
      <alignment vertical="center"/>
    </xf>
    <xf numFmtId="167" fontId="9" fillId="0" borderId="6" xfId="0" applyNumberFormat="1" applyFont="1" applyBorder="1" applyAlignment="1">
      <alignment horizontal="center"/>
    </xf>
    <xf numFmtId="0" fontId="9" fillId="0" borderId="11" xfId="0" applyFont="1" applyBorder="1" applyAlignment="1">
      <alignment/>
    </xf>
    <xf numFmtId="0" fontId="3" fillId="0" borderId="13" xfId="0" applyFont="1" applyBorder="1" applyAlignment="1">
      <alignment horizontal="center" vertical="center"/>
    </xf>
    <xf numFmtId="0" fontId="3" fillId="0" borderId="2" xfId="0" applyFont="1" applyBorder="1" applyAlignment="1">
      <alignment wrapText="1"/>
    </xf>
    <xf numFmtId="0" fontId="3" fillId="0" borderId="5" xfId="0" applyFont="1" applyBorder="1" applyAlignment="1">
      <alignment horizontal="center" vertical="center"/>
    </xf>
    <xf numFmtId="0" fontId="2" fillId="0" borderId="1" xfId="0" applyFont="1" applyBorder="1" applyAlignment="1">
      <alignment horizontal="center"/>
    </xf>
    <xf numFmtId="0" fontId="2" fillId="0" borderId="6" xfId="0" applyFont="1" applyBorder="1" applyAlignment="1">
      <alignment/>
    </xf>
    <xf numFmtId="0" fontId="3" fillId="0" borderId="6" xfId="0" applyFont="1" applyBorder="1" applyAlignment="1">
      <alignment/>
    </xf>
    <xf numFmtId="167" fontId="10" fillId="0" borderId="13" xfId="0" applyNumberFormat="1" applyFont="1" applyBorder="1" applyAlignment="1">
      <alignment vertical="center"/>
    </xf>
    <xf numFmtId="167" fontId="9" fillId="0" borderId="13" xfId="0" applyNumberFormat="1" applyFont="1" applyBorder="1" applyAlignment="1">
      <alignment vertical="center"/>
    </xf>
    <xf numFmtId="167" fontId="9" fillId="0" borderId="13" xfId="0" applyNumberFormat="1" applyFont="1" applyBorder="1" applyAlignment="1">
      <alignment/>
    </xf>
    <xf numFmtId="176" fontId="10" fillId="0" borderId="13" xfId="0" applyNumberFormat="1" applyFont="1" applyBorder="1" applyAlignment="1">
      <alignment/>
    </xf>
    <xf numFmtId="176" fontId="9" fillId="0" borderId="13" xfId="0" applyNumberFormat="1" applyFont="1" applyBorder="1" applyAlignment="1">
      <alignment/>
    </xf>
    <xf numFmtId="1" fontId="2" fillId="0" borderId="3" xfId="0" applyNumberFormat="1" applyFont="1" applyBorder="1" applyAlignment="1">
      <alignment horizontal="center"/>
    </xf>
    <xf numFmtId="185" fontId="2" fillId="0" borderId="3" xfId="0" applyNumberFormat="1" applyFont="1" applyBorder="1" applyAlignment="1">
      <alignment horizontal="center"/>
    </xf>
    <xf numFmtId="185" fontId="2" fillId="0" borderId="3" xfId="0" applyNumberFormat="1" applyFont="1" applyBorder="1" applyAlignment="1">
      <alignment/>
    </xf>
    <xf numFmtId="186" fontId="2" fillId="0" borderId="3" xfId="0" applyNumberFormat="1" applyFont="1" applyBorder="1" applyAlignment="1">
      <alignment horizontal="center"/>
    </xf>
    <xf numFmtId="182" fontId="9" fillId="0" borderId="13" xfId="0" applyNumberFormat="1" applyFont="1" applyBorder="1" applyAlignment="1">
      <alignment horizontal="center"/>
    </xf>
    <xf numFmtId="0" fontId="10" fillId="0" borderId="10" xfId="0" applyFont="1" applyBorder="1" applyAlignment="1">
      <alignment horizontal="center" vertical="center"/>
    </xf>
    <xf numFmtId="0" fontId="10" fillId="0" borderId="13" xfId="0" applyFont="1" applyBorder="1" applyAlignment="1">
      <alignment horizontal="center" vertical="center"/>
    </xf>
    <xf numFmtId="0" fontId="9" fillId="0" borderId="13" xfId="0" applyFont="1" applyBorder="1" applyAlignment="1">
      <alignment horizontal="left" vertical="center"/>
    </xf>
    <xf numFmtId="0" fontId="11" fillId="0" borderId="13" xfId="0" applyFont="1" applyBorder="1" applyAlignment="1">
      <alignment horizontal="left" vertical="center"/>
    </xf>
    <xf numFmtId="0" fontId="11" fillId="0" borderId="13" xfId="0" applyFont="1" applyBorder="1" applyAlignment="1">
      <alignment horizontal="left"/>
    </xf>
    <xf numFmtId="0" fontId="9" fillId="0" borderId="13" xfId="0" applyFont="1" applyBorder="1" applyAlignment="1">
      <alignment horizontal="left"/>
    </xf>
    <xf numFmtId="0" fontId="9" fillId="0" borderId="13" xfId="0" applyFont="1" applyBorder="1" applyAlignment="1">
      <alignment horizontal="left" wrapText="1"/>
    </xf>
    <xf numFmtId="0" fontId="9" fillId="0" borderId="10" xfId="0" applyFont="1" applyBorder="1" applyAlignment="1">
      <alignment/>
    </xf>
    <xf numFmtId="0" fontId="10" fillId="0" borderId="13" xfId="0" applyFont="1" applyBorder="1" applyAlignment="1">
      <alignment horizontal="centerContinuous" vertical="center"/>
    </xf>
    <xf numFmtId="0" fontId="10" fillId="0" borderId="13" xfId="0" applyFont="1" applyBorder="1" applyAlignment="1">
      <alignment horizontal="left"/>
    </xf>
    <xf numFmtId="175" fontId="20" fillId="0" borderId="7" xfId="0" applyFont="1" applyBorder="1" applyAlignment="1">
      <alignment horizontal="center" vertical="center"/>
    </xf>
    <xf numFmtId="0" fontId="10" fillId="0" borderId="2" xfId="0" applyFont="1" applyBorder="1" applyAlignment="1">
      <alignment horizontal="left" vertical="center"/>
    </xf>
    <xf numFmtId="170" fontId="16" fillId="0" borderId="0" xfId="0" applyNumberFormat="1" applyFont="1" applyBorder="1" applyAlignment="1">
      <alignment horizontal="right" vertical="center"/>
    </xf>
    <xf numFmtId="170" fontId="16" fillId="0" borderId="13" xfId="0" applyNumberFormat="1" applyFont="1" applyBorder="1" applyAlignment="1">
      <alignment horizontal="right" vertical="center"/>
    </xf>
    <xf numFmtId="169" fontId="16" fillId="0" borderId="2" xfId="0" applyNumberFormat="1" applyFont="1" applyBorder="1" applyAlignment="1">
      <alignment horizontal="right" vertical="center"/>
    </xf>
    <xf numFmtId="170" fontId="16" fillId="0" borderId="2" xfId="0" applyNumberFormat="1" applyFont="1" applyBorder="1" applyAlignment="1">
      <alignment horizontal="right" vertical="center"/>
    </xf>
    <xf numFmtId="170" fontId="16" fillId="0" borderId="13" xfId="0" applyNumberFormat="1" applyFont="1" applyBorder="1" applyAlignment="1">
      <alignment/>
    </xf>
    <xf numFmtId="170" fontId="16" fillId="0" borderId="6" xfId="0" applyNumberFormat="1" applyFont="1" applyBorder="1" applyAlignment="1">
      <alignment/>
    </xf>
    <xf numFmtId="0" fontId="21" fillId="0" borderId="7" xfId="0" applyFont="1" applyBorder="1" applyAlignment="1">
      <alignment horizontal="center" vertical="center"/>
    </xf>
    <xf numFmtId="176" fontId="20" fillId="0" borderId="28" xfId="0" applyNumberFormat="1" applyFill="1" applyBorder="1" applyAlignment="1">
      <alignment vertical="center"/>
    </xf>
    <xf numFmtId="169" fontId="20" fillId="0" borderId="28" xfId="0" applyNumberFormat="1" applyFill="1" applyBorder="1" applyAlignment="1">
      <alignment vertical="center"/>
    </xf>
    <xf numFmtId="169" fontId="20" fillId="0" borderId="28" xfId="0" applyNumberFormat="1" applyFont="1" applyFill="1" applyBorder="1" applyAlignment="1">
      <alignment vertical="center"/>
    </xf>
    <xf numFmtId="0" fontId="23" fillId="0" borderId="18" xfId="0" applyFont="1" applyFill="1" applyBorder="1" applyAlignment="1">
      <alignment vertical="center"/>
    </xf>
    <xf numFmtId="176" fontId="20" fillId="0" borderId="18" xfId="0" applyNumberFormat="1" applyFill="1" applyBorder="1" applyAlignment="1">
      <alignment vertical="center"/>
    </xf>
    <xf numFmtId="169" fontId="20" fillId="0" borderId="18" xfId="0" applyNumberFormat="1" applyFill="1" applyBorder="1" applyAlignment="1">
      <alignment vertical="center"/>
    </xf>
    <xf numFmtId="169" fontId="23" fillId="0" borderId="18" xfId="0" applyNumberFormat="1" applyFont="1" applyFill="1" applyBorder="1" applyAlignment="1">
      <alignment vertical="center"/>
    </xf>
    <xf numFmtId="0" fontId="23" fillId="0" borderId="0" xfId="0" applyFont="1" applyFill="1" applyBorder="1" applyAlignment="1">
      <alignment vertical="center"/>
    </xf>
    <xf numFmtId="0" fontId="23" fillId="0" borderId="4" xfId="0" applyFont="1" applyFill="1" applyBorder="1" applyAlignment="1">
      <alignment vertical="center"/>
    </xf>
    <xf numFmtId="176" fontId="20" fillId="0" borderId="20" xfId="0" applyNumberFormat="1" applyFill="1" applyBorder="1" applyAlignment="1">
      <alignment vertical="center"/>
    </xf>
    <xf numFmtId="169" fontId="20" fillId="0" borderId="20" xfId="0" applyNumberFormat="1" applyFill="1" applyBorder="1" applyAlignment="1">
      <alignment vertical="center"/>
    </xf>
    <xf numFmtId="169" fontId="23" fillId="0" borderId="20" xfId="0" applyNumberFormat="1" applyFont="1" applyFill="1" applyBorder="1" applyAlignment="1">
      <alignment vertical="center"/>
    </xf>
    <xf numFmtId="0" fontId="16" fillId="0" borderId="6" xfId="0" applyFont="1" applyBorder="1" applyAlignment="1">
      <alignment horizontal="center" vertical="center"/>
    </xf>
    <xf numFmtId="167" fontId="28" fillId="0" borderId="18" xfId="0" applyNumberFormat="1" applyFont="1" applyFill="1" applyBorder="1" applyAlignment="1">
      <alignment vertical="center"/>
    </xf>
    <xf numFmtId="167" fontId="30" fillId="0" borderId="18" xfId="0" applyNumberFormat="1" applyFont="1" applyFill="1" applyBorder="1" applyAlignment="1">
      <alignment vertical="center"/>
    </xf>
    <xf numFmtId="167" fontId="33" fillId="0" borderId="18" xfId="0" applyNumberFormat="1" applyFont="1" applyFill="1" applyBorder="1" applyAlignment="1">
      <alignment vertical="center"/>
    </xf>
    <xf numFmtId="169" fontId="33" fillId="0" borderId="19" xfId="0" applyNumberFormat="1" applyFont="1" applyFill="1" applyBorder="1" applyAlignment="1">
      <alignment/>
    </xf>
    <xf numFmtId="169" fontId="33" fillId="0" borderId="3" xfId="0" applyNumberFormat="1" applyFont="1" applyFill="1" applyBorder="1" applyAlignment="1">
      <alignment/>
    </xf>
    <xf numFmtId="169" fontId="33" fillId="0" borderId="13" xfId="0" applyNumberFormat="1" applyFont="1" applyFill="1" applyBorder="1" applyAlignment="1">
      <alignment/>
    </xf>
    <xf numFmtId="0" fontId="0" fillId="0" borderId="0" xfId="0" applyFont="1" applyAlignment="1">
      <alignment horizontal="center" vertical="center"/>
    </xf>
    <xf numFmtId="0" fontId="26" fillId="0" borderId="7" xfId="0" applyFont="1" applyBorder="1" applyAlignment="1">
      <alignment horizontal="center" vertical="center"/>
    </xf>
    <xf numFmtId="0" fontId="0" fillId="0" borderId="0" xfId="0" applyAlignment="1" quotePrefix="1">
      <alignment horizontal="center" vertical="center" textRotation="180"/>
    </xf>
    <xf numFmtId="1" fontId="37" fillId="0" borderId="7" xfId="0" applyNumberFormat="1" applyFont="1" applyBorder="1" applyAlignment="1">
      <alignment horizontal="center"/>
    </xf>
    <xf numFmtId="186" fontId="37" fillId="0" borderId="7" xfId="0" applyNumberFormat="1" applyFont="1" applyBorder="1" applyAlignment="1">
      <alignment horizontal="center"/>
    </xf>
    <xf numFmtId="168" fontId="15" fillId="0" borderId="13" xfId="0" applyNumberFormat="1" applyFont="1" applyBorder="1" applyAlignment="1">
      <alignment horizontal="center" vertical="center" wrapText="1"/>
    </xf>
    <xf numFmtId="168" fontId="15" fillId="0" borderId="11" xfId="0" applyNumberFormat="1" applyFont="1" applyBorder="1" applyAlignment="1">
      <alignment horizontal="center" vertical="center"/>
    </xf>
    <xf numFmtId="168" fontId="15" fillId="0" borderId="29" xfId="0" applyNumberFormat="1" applyFont="1" applyBorder="1" applyAlignment="1">
      <alignment horizontal="center" vertical="center" wrapText="1"/>
    </xf>
    <xf numFmtId="168" fontId="15" fillId="0" borderId="30" xfId="0" applyNumberFormat="1" applyFont="1" applyBorder="1" applyAlignment="1">
      <alignment horizontal="center" vertical="center"/>
    </xf>
    <xf numFmtId="169" fontId="28" fillId="0" borderId="10" xfId="0" applyNumberFormat="1" applyFont="1" applyFill="1" applyBorder="1" applyAlignment="1">
      <alignment vertical="center"/>
    </xf>
    <xf numFmtId="175" fontId="28" fillId="0" borderId="31" xfId="0" applyFont="1" applyBorder="1" applyAlignment="1">
      <alignment horizontal="center" vertical="center" wrapText="1"/>
    </xf>
    <xf numFmtId="169" fontId="28" fillId="0" borderId="29" xfId="0" applyNumberFormat="1" applyFont="1" applyFill="1" applyBorder="1" applyAlignment="1">
      <alignment vertical="center"/>
    </xf>
    <xf numFmtId="169" fontId="30" fillId="0" borderId="29" xfId="0" applyNumberFormat="1" applyFont="1" applyFill="1" applyBorder="1" applyAlignment="1">
      <alignment vertical="center"/>
    </xf>
    <xf numFmtId="179" fontId="30" fillId="0" borderId="30" xfId="0" applyNumberFormat="1" applyFont="1" applyBorder="1" applyAlignment="1">
      <alignment/>
    </xf>
    <xf numFmtId="175" fontId="28" fillId="0" borderId="11" xfId="0" applyFont="1" applyBorder="1" applyAlignment="1">
      <alignment horizontal="center" vertical="center" wrapText="1"/>
    </xf>
    <xf numFmtId="169" fontId="28" fillId="0" borderId="29" xfId="0" applyNumberFormat="1" applyFont="1" applyFill="1" applyBorder="1" applyAlignment="1">
      <alignment vertical="center"/>
    </xf>
    <xf numFmtId="169" fontId="30" fillId="0" borderId="30" xfId="0" applyNumberFormat="1" applyFont="1" applyFill="1" applyBorder="1" applyAlignment="1">
      <alignment vertical="center"/>
    </xf>
    <xf numFmtId="175" fontId="20" fillId="0" borderId="11" xfId="0" applyFont="1" applyBorder="1" applyAlignment="1">
      <alignment horizontal="center" vertical="center" wrapText="1"/>
    </xf>
    <xf numFmtId="0" fontId="0" fillId="0" borderId="6" xfId="0" applyBorder="1" applyAlignment="1">
      <alignment/>
    </xf>
    <xf numFmtId="169" fontId="24" fillId="0" borderId="6" xfId="0" applyNumberFormat="1" applyFont="1" applyFill="1" applyBorder="1" applyAlignment="1">
      <alignment/>
    </xf>
    <xf numFmtId="169" fontId="24" fillId="0" borderId="11" xfId="0" applyNumberFormat="1" applyFont="1" applyFill="1" applyBorder="1" applyAlignment="1">
      <alignment/>
    </xf>
    <xf numFmtId="169" fontId="24" fillId="0" borderId="30" xfId="0" applyNumberFormat="1" applyFont="1" applyFill="1" applyBorder="1" applyAlignment="1">
      <alignment/>
    </xf>
    <xf numFmtId="0" fontId="33" fillId="0" borderId="6" xfId="0" applyFont="1" applyBorder="1" applyAlignment="1">
      <alignment vertical="center" wrapText="1"/>
    </xf>
    <xf numFmtId="165" fontId="28" fillId="0" borderId="28" xfId="0" applyNumberFormat="1" applyFont="1" applyFill="1" applyBorder="1" applyAlignment="1">
      <alignment vertical="center"/>
    </xf>
    <xf numFmtId="0" fontId="30" fillId="0" borderId="4" xfId="0" applyFont="1" applyFill="1" applyBorder="1" applyAlignment="1">
      <alignment vertical="center" wrapText="1"/>
    </xf>
    <xf numFmtId="165" fontId="28" fillId="0" borderId="20" xfId="0" applyNumberFormat="1" applyFont="1" applyFill="1" applyBorder="1" applyAlignment="1">
      <alignment vertical="center"/>
    </xf>
    <xf numFmtId="0" fontId="0" fillId="0" borderId="0" xfId="0" applyFont="1" applyAlignment="1">
      <alignment horizontal="center" vertical="center" textRotation="90"/>
    </xf>
    <xf numFmtId="0" fontId="0" fillId="0" borderId="6" xfId="0" applyFont="1" applyBorder="1" applyAlignment="1">
      <alignment/>
    </xf>
    <xf numFmtId="168" fontId="15" fillId="0" borderId="2" xfId="0" applyNumberFormat="1" applyFont="1" applyBorder="1" applyAlignment="1">
      <alignment horizontal="center" vertical="center" wrapText="1"/>
    </xf>
    <xf numFmtId="168" fontId="15" fillId="0" borderId="5" xfId="0" applyNumberFormat="1" applyFont="1" applyBorder="1" applyAlignment="1">
      <alignment horizontal="center" vertical="center"/>
    </xf>
    <xf numFmtId="0" fontId="26" fillId="0" borderId="7" xfId="0" applyFont="1" applyBorder="1" applyAlignment="1">
      <alignment horizontal="center"/>
    </xf>
    <xf numFmtId="0" fontId="26" fillId="0" borderId="6" xfId="0" applyFont="1" applyBorder="1" applyAlignment="1">
      <alignment horizontal="center" vertical="center"/>
    </xf>
    <xf numFmtId="169" fontId="30" fillId="0" borderId="5" xfId="0" applyNumberFormat="1" applyFont="1" applyFill="1" applyBorder="1" applyAlignment="1">
      <alignment vertical="center"/>
    </xf>
    <xf numFmtId="172" fontId="30" fillId="0" borderId="13" xfId="0" applyNumberFormat="1" applyFont="1" applyFill="1" applyBorder="1" applyAlignment="1">
      <alignment vertical="center"/>
    </xf>
    <xf numFmtId="169" fontId="28" fillId="0" borderId="2" xfId="0" applyNumberFormat="1" applyFont="1" applyFill="1" applyBorder="1" applyAlignment="1">
      <alignment vertical="center"/>
    </xf>
    <xf numFmtId="169" fontId="30" fillId="0" borderId="2" xfId="0" applyNumberFormat="1" applyFont="1" applyFill="1" applyBorder="1" applyAlignment="1">
      <alignment vertical="center"/>
    </xf>
    <xf numFmtId="179" fontId="30" fillId="0" borderId="5" xfId="0" applyNumberFormat="1" applyFont="1" applyBorder="1" applyAlignment="1">
      <alignment/>
    </xf>
    <xf numFmtId="179" fontId="30" fillId="0" borderId="6" xfId="0" applyNumberFormat="1" applyFont="1" applyBorder="1" applyAlignment="1">
      <alignment/>
    </xf>
    <xf numFmtId="169" fontId="28" fillId="0" borderId="8" xfId="0" applyNumberFormat="1" applyFont="1" applyFill="1" applyBorder="1" applyAlignment="1">
      <alignment vertical="center"/>
    </xf>
    <xf numFmtId="169" fontId="28" fillId="0" borderId="2" xfId="0" applyNumberFormat="1" applyFont="1" applyFill="1" applyBorder="1" applyAlignment="1">
      <alignment vertical="center"/>
    </xf>
    <xf numFmtId="169" fontId="24" fillId="0" borderId="5" xfId="0" applyNumberFormat="1" applyFont="1" applyFill="1" applyBorder="1" applyAlignment="1">
      <alignment/>
    </xf>
    <xf numFmtId="175" fontId="20" fillId="0" borderId="30" xfId="0" applyFont="1" applyBorder="1" applyAlignment="1">
      <alignment horizontal="center" vertical="center" wrapText="1"/>
    </xf>
    <xf numFmtId="175" fontId="20" fillId="0" borderId="5" xfId="0" applyFont="1" applyBorder="1" applyAlignment="1">
      <alignment horizontal="center" vertical="center" wrapText="1"/>
    </xf>
    <xf numFmtId="0" fontId="3" fillId="0" borderId="13"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2" xfId="0" applyNumberFormat="1" applyFont="1" applyBorder="1" applyAlignment="1">
      <alignment horizontal="right" vertical="center"/>
    </xf>
    <xf numFmtId="181" fontId="9" fillId="0" borderId="4" xfId="0" applyNumberFormat="1" applyFont="1" applyBorder="1" applyAlignment="1">
      <alignment/>
    </xf>
    <xf numFmtId="3" fontId="10" fillId="0" borderId="0" xfId="0" applyNumberFormat="1" applyFont="1" applyBorder="1" applyAlignment="1">
      <alignment horizontal="right" vertical="center"/>
    </xf>
    <xf numFmtId="3" fontId="9" fillId="0" borderId="0" xfId="0" applyNumberFormat="1" applyFont="1" applyBorder="1" applyAlignment="1">
      <alignment horizontal="right" vertical="center"/>
    </xf>
    <xf numFmtId="3" fontId="9" fillId="0" borderId="0" xfId="0" applyNumberFormat="1" applyFont="1" applyBorder="1" applyAlignment="1">
      <alignment horizontal="right"/>
    </xf>
    <xf numFmtId="3" fontId="10" fillId="0" borderId="0" xfId="0" applyNumberFormat="1" applyFont="1" applyBorder="1" applyAlignment="1">
      <alignment horizontal="right"/>
    </xf>
    <xf numFmtId="176" fontId="10" fillId="0" borderId="10" xfId="0" applyNumberFormat="1" applyFont="1" applyBorder="1" applyAlignment="1">
      <alignment/>
    </xf>
    <xf numFmtId="175" fontId="28" fillId="0" borderId="32" xfId="0" applyFont="1" applyBorder="1" applyAlignment="1">
      <alignment horizontal="center" vertical="center" wrapText="1"/>
    </xf>
    <xf numFmtId="186" fontId="37" fillId="0" borderId="3" xfId="0" applyNumberFormat="1" applyFont="1" applyBorder="1" applyAlignment="1">
      <alignment horizontal="center"/>
    </xf>
    <xf numFmtId="0" fontId="37" fillId="0" borderId="7" xfId="0" applyFont="1" applyBorder="1" applyAlignment="1">
      <alignment horizontal="center" vertical="center"/>
    </xf>
    <xf numFmtId="0" fontId="37" fillId="0" borderId="11" xfId="0" applyFont="1" applyBorder="1" applyAlignment="1">
      <alignment horizontal="center" vertical="center"/>
    </xf>
    <xf numFmtId="3" fontId="16" fillId="0" borderId="3" xfId="0" applyNumberFormat="1" applyFont="1" applyBorder="1" applyAlignment="1">
      <alignment horizontal="center" vertical="center"/>
    </xf>
    <xf numFmtId="187" fontId="16" fillId="0" borderId="13" xfId="0" applyNumberFormat="1" applyFont="1" applyBorder="1" applyAlignment="1">
      <alignment horizontal="center" vertical="center"/>
    </xf>
    <xf numFmtId="187" fontId="16" fillId="0" borderId="10" xfId="0" applyNumberFormat="1" applyFont="1" applyBorder="1" applyAlignment="1">
      <alignment horizontal="center" vertical="center"/>
    </xf>
    <xf numFmtId="164" fontId="18" fillId="0" borderId="6" xfId="0" applyNumberFormat="1" applyFont="1" applyBorder="1" applyAlignment="1">
      <alignment/>
    </xf>
    <xf numFmtId="171" fontId="18" fillId="0" borderId="6" xfId="0" applyNumberFormat="1" applyFont="1" applyBorder="1" applyAlignment="1">
      <alignment/>
    </xf>
    <xf numFmtId="0" fontId="0" fillId="0" borderId="5" xfId="0" applyFont="1" applyBorder="1" applyAlignment="1" quotePrefix="1">
      <alignment horizontal="left"/>
    </xf>
    <xf numFmtId="0" fontId="18" fillId="0" borderId="11" xfId="0" applyFont="1" applyBorder="1" applyAlignment="1" quotePrefix="1">
      <alignment horizontal="left"/>
    </xf>
    <xf numFmtId="0" fontId="0" fillId="0" borderId="6" xfId="0" applyBorder="1" applyAlignment="1">
      <alignment horizontal="center" vertical="center" textRotation="180"/>
    </xf>
    <xf numFmtId="0" fontId="0" fillId="0" borderId="11" xfId="0" applyBorder="1" applyAlignment="1">
      <alignment horizontal="center" vertical="center" textRotation="180"/>
    </xf>
    <xf numFmtId="0" fontId="16" fillId="0" borderId="10" xfId="0" applyFont="1" applyBorder="1" applyAlignment="1" quotePrefix="1">
      <alignment horizontal="center" vertical="center"/>
    </xf>
    <xf numFmtId="3" fontId="16" fillId="0" borderId="2" xfId="0" applyNumberFormat="1" applyFont="1" applyBorder="1" applyAlignment="1">
      <alignment horizontal="center" vertical="center"/>
    </xf>
    <xf numFmtId="169" fontId="16" fillId="0" borderId="7" xfId="0" applyNumberFormat="1" applyFont="1" applyBorder="1" applyAlignment="1">
      <alignment vertical="center"/>
    </xf>
    <xf numFmtId="169" fontId="16" fillId="0" borderId="3" xfId="0" applyNumberFormat="1" applyFont="1" applyBorder="1" applyAlignment="1">
      <alignment vertical="center"/>
    </xf>
    <xf numFmtId="169" fontId="16" fillId="0" borderId="13" xfId="0" applyNumberFormat="1" applyFont="1" applyBorder="1" applyAlignment="1">
      <alignment vertical="center"/>
    </xf>
    <xf numFmtId="165" fontId="16" fillId="0" borderId="3" xfId="0" applyNumberFormat="1" applyFont="1" applyBorder="1" applyAlignment="1">
      <alignment vertical="center"/>
    </xf>
    <xf numFmtId="177" fontId="30" fillId="0" borderId="6" xfId="0" applyFont="1" applyFill="1" applyBorder="1" applyAlignment="1">
      <alignment horizontal="center" vertical="center"/>
    </xf>
    <xf numFmtId="0" fontId="30" fillId="0" borderId="6" xfId="0" applyFont="1" applyFill="1" applyBorder="1" applyAlignment="1">
      <alignment vertical="top" wrapText="1"/>
    </xf>
    <xf numFmtId="0" fontId="33" fillId="0" borderId="18" xfId="0" applyFont="1" applyBorder="1" applyAlignment="1">
      <alignment vertical="top" wrapText="1"/>
    </xf>
    <xf numFmtId="0" fontId="18" fillId="0" borderId="18" xfId="0" applyFont="1" applyBorder="1" applyAlignment="1">
      <alignment vertical="top" wrapText="1"/>
    </xf>
    <xf numFmtId="164" fontId="16" fillId="0" borderId="2" xfId="0" applyNumberFormat="1" applyFont="1" applyBorder="1" applyAlignment="1">
      <alignment vertical="center"/>
    </xf>
    <xf numFmtId="171" fontId="16" fillId="0" borderId="0" xfId="0" applyNumberFormat="1" applyFont="1" applyBorder="1" applyAlignment="1">
      <alignment horizontal="center" vertical="center"/>
    </xf>
    <xf numFmtId="0" fontId="16" fillId="0" borderId="5" xfId="0" applyFont="1" applyBorder="1" applyAlignment="1">
      <alignment/>
    </xf>
    <xf numFmtId="0" fontId="0" fillId="0" borderId="4" xfId="0" applyFont="1" applyBorder="1" applyAlignment="1">
      <alignment/>
    </xf>
    <xf numFmtId="164" fontId="16" fillId="0" borderId="6" xfId="0" applyNumberFormat="1" applyFont="1" applyBorder="1" applyAlignment="1">
      <alignment horizontal="right"/>
    </xf>
    <xf numFmtId="170" fontId="16" fillId="0" borderId="5" xfId="0" applyNumberFormat="1" applyFont="1" applyBorder="1" applyAlignment="1">
      <alignment/>
    </xf>
    <xf numFmtId="170" fontId="16" fillId="0" borderId="11" xfId="0" applyNumberFormat="1" applyFont="1" applyBorder="1" applyAlignment="1">
      <alignment/>
    </xf>
    <xf numFmtId="187" fontId="16" fillId="0" borderId="7" xfId="0" applyNumberFormat="1" applyFont="1" applyBorder="1" applyAlignment="1">
      <alignment horizontal="center" vertical="center"/>
    </xf>
    <xf numFmtId="168" fontId="15" fillId="0" borderId="0" xfId="0" applyNumberFormat="1" applyFont="1" applyBorder="1" applyAlignment="1">
      <alignment horizontal="center" vertical="center" wrapText="1"/>
    </xf>
    <xf numFmtId="168" fontId="15" fillId="0" borderId="4" xfId="0" applyNumberFormat="1" applyFont="1" applyBorder="1" applyAlignment="1">
      <alignment horizontal="center" vertical="center"/>
    </xf>
    <xf numFmtId="165" fontId="0" fillId="0" borderId="3" xfId="0" applyNumberFormat="1" applyFont="1" applyBorder="1" applyAlignment="1">
      <alignment vertical="center"/>
    </xf>
    <xf numFmtId="165" fontId="16" fillId="0" borderId="3" xfId="0" applyNumberFormat="1" applyFont="1" applyBorder="1" applyAlignment="1">
      <alignment vertical="center"/>
    </xf>
    <xf numFmtId="165" fontId="0" fillId="0" borderId="3" xfId="0" applyNumberFormat="1" applyFont="1" applyBorder="1" applyAlignment="1">
      <alignment vertical="center"/>
    </xf>
    <xf numFmtId="165" fontId="0" fillId="0" borderId="6" xfId="0" applyNumberFormat="1" applyFont="1" applyBorder="1" applyAlignment="1">
      <alignment vertical="center"/>
    </xf>
    <xf numFmtId="0" fontId="26" fillId="0" borderId="3" xfId="0" applyFont="1" applyBorder="1" applyAlignment="1">
      <alignment horizontal="center" vertical="center"/>
    </xf>
    <xf numFmtId="172" fontId="30" fillId="0" borderId="3" xfId="0" applyNumberFormat="1" applyFont="1" applyFill="1" applyBorder="1" applyAlignment="1">
      <alignment vertical="center"/>
    </xf>
    <xf numFmtId="175" fontId="28" fillId="0" borderId="30" xfId="0" applyFont="1" applyBorder="1" applyAlignment="1">
      <alignment horizontal="center" vertical="center" wrapText="1"/>
    </xf>
    <xf numFmtId="3" fontId="2" fillId="0" borderId="3" xfId="0" applyNumberFormat="1" applyFont="1" applyBorder="1" applyAlignment="1">
      <alignment horizontal="center"/>
    </xf>
    <xf numFmtId="164" fontId="0" fillId="0" borderId="6" xfId="0" applyNumberFormat="1" applyFont="1" applyBorder="1" applyAlignment="1">
      <alignment vertical="center"/>
    </xf>
    <xf numFmtId="0" fontId="30" fillId="0" borderId="15" xfId="0" applyFont="1" applyFill="1" applyBorder="1" applyAlignment="1">
      <alignment vertical="center" wrapText="1"/>
    </xf>
    <xf numFmtId="166" fontId="16" fillId="0" borderId="1" xfId="0" applyNumberFormat="1" applyFont="1" applyBorder="1" applyAlignment="1">
      <alignment horizontal="center" vertical="center"/>
    </xf>
    <xf numFmtId="172" fontId="16" fillId="0" borderId="3" xfId="0" applyNumberFormat="1" applyFont="1" applyBorder="1" applyAlignment="1">
      <alignment horizontal="right" vertical="center"/>
    </xf>
    <xf numFmtId="172" fontId="16" fillId="0" borderId="2" xfId="0" applyNumberFormat="1" applyFont="1" applyBorder="1" applyAlignment="1">
      <alignment horizontal="right" vertical="center"/>
    </xf>
    <xf numFmtId="172" fontId="16" fillId="0" borderId="29" xfId="0" applyNumberFormat="1" applyFont="1" applyBorder="1" applyAlignment="1">
      <alignment horizontal="right" vertical="center"/>
    </xf>
    <xf numFmtId="172" fontId="16" fillId="0" borderId="13" xfId="0" applyNumberFormat="1" applyFont="1" applyBorder="1" applyAlignment="1">
      <alignment horizontal="right" vertical="center"/>
    </xf>
    <xf numFmtId="172" fontId="0" fillId="0" borderId="3" xfId="0" applyNumberFormat="1" applyFont="1" applyBorder="1" applyAlignment="1">
      <alignment horizontal="right" vertical="center"/>
    </xf>
    <xf numFmtId="172" fontId="0" fillId="0" borderId="2" xfId="0" applyNumberFormat="1" applyFont="1" applyBorder="1" applyAlignment="1">
      <alignment horizontal="right" vertical="center"/>
    </xf>
    <xf numFmtId="172" fontId="0" fillId="0" borderId="29" xfId="0" applyNumberFormat="1" applyFont="1" applyBorder="1" applyAlignment="1">
      <alignment horizontal="right" vertical="center"/>
    </xf>
    <xf numFmtId="172" fontId="0" fillId="0" borderId="13" xfId="0" applyNumberFormat="1" applyFont="1" applyBorder="1" applyAlignment="1">
      <alignment horizontal="right" vertical="center"/>
    </xf>
    <xf numFmtId="172" fontId="16" fillId="0" borderId="3" xfId="0" applyNumberFormat="1" applyFont="1" applyBorder="1" applyAlignment="1">
      <alignment horizontal="right" vertical="center"/>
    </xf>
    <xf numFmtId="172" fontId="16" fillId="0" borderId="2" xfId="0" applyNumberFormat="1" applyFont="1" applyBorder="1" applyAlignment="1">
      <alignment horizontal="right" vertical="center"/>
    </xf>
    <xf numFmtId="172" fontId="16" fillId="0" borderId="29" xfId="0" applyNumberFormat="1" applyFont="1" applyBorder="1" applyAlignment="1">
      <alignment horizontal="right" vertical="center"/>
    </xf>
    <xf numFmtId="172" fontId="0" fillId="0" borderId="6" xfId="0" applyNumberFormat="1" applyFont="1" applyBorder="1" applyAlignment="1">
      <alignment horizontal="right" vertical="center"/>
    </xf>
    <xf numFmtId="172" fontId="0" fillId="0" borderId="5" xfId="0" applyNumberFormat="1" applyFont="1" applyBorder="1" applyAlignment="1">
      <alignment horizontal="right" vertical="center"/>
    </xf>
    <xf numFmtId="172" fontId="0" fillId="0" borderId="30" xfId="0" applyNumberFormat="1" applyFont="1" applyBorder="1" applyAlignment="1">
      <alignment horizontal="right" vertical="center"/>
    </xf>
    <xf numFmtId="172" fontId="0" fillId="0" borderId="11" xfId="0" applyNumberFormat="1" applyFont="1" applyBorder="1" applyAlignment="1">
      <alignment horizontal="right" vertical="center"/>
    </xf>
    <xf numFmtId="0" fontId="0" fillId="0" borderId="4" xfId="0" applyBorder="1" applyAlignment="1">
      <alignment horizontal="center" vertical="center" textRotation="180"/>
    </xf>
    <xf numFmtId="168" fontId="15" fillId="0" borderId="33" xfId="0" applyNumberFormat="1" applyFont="1" applyBorder="1" applyAlignment="1">
      <alignment horizontal="center" vertical="center" wrapText="1"/>
    </xf>
    <xf numFmtId="0" fontId="0" fillId="0" borderId="30" xfId="0" applyBorder="1" applyAlignment="1">
      <alignment horizontal="center" vertical="center" textRotation="180"/>
    </xf>
    <xf numFmtId="172" fontId="16" fillId="0" borderId="3" xfId="0" applyNumberFormat="1" applyFont="1" applyBorder="1" applyAlignment="1">
      <alignment/>
    </xf>
    <xf numFmtId="172" fontId="16" fillId="0" borderId="2" xfId="0" applyNumberFormat="1" applyFont="1" applyBorder="1" applyAlignment="1">
      <alignment/>
    </xf>
    <xf numFmtId="172" fontId="16" fillId="0" borderId="33" xfId="0" applyNumberFormat="1" applyFont="1" applyBorder="1" applyAlignment="1">
      <alignment/>
    </xf>
    <xf numFmtId="172" fontId="16" fillId="0" borderId="13" xfId="0" applyNumberFormat="1" applyFont="1" applyBorder="1" applyAlignment="1">
      <alignment/>
    </xf>
    <xf numFmtId="172" fontId="16" fillId="0" borderId="7" xfId="0" applyNumberFormat="1" applyFont="1" applyBorder="1" applyAlignment="1">
      <alignment/>
    </xf>
    <xf numFmtId="172" fontId="0" fillId="0" borderId="3" xfId="0" applyNumberFormat="1" applyFont="1" applyBorder="1" applyAlignment="1">
      <alignment/>
    </xf>
    <xf numFmtId="172" fontId="0" fillId="0" borderId="2" xfId="0" applyNumberFormat="1" applyFont="1" applyBorder="1" applyAlignment="1">
      <alignment/>
    </xf>
    <xf numFmtId="172" fontId="0" fillId="0" borderId="0" xfId="0" applyNumberFormat="1" applyFont="1" applyBorder="1" applyAlignment="1">
      <alignment/>
    </xf>
    <xf numFmtId="172" fontId="0" fillId="0" borderId="29" xfId="0" applyNumberFormat="1" applyFont="1" applyBorder="1" applyAlignment="1">
      <alignment/>
    </xf>
    <xf numFmtId="172" fontId="0" fillId="0" borderId="13" xfId="0" applyNumberFormat="1" applyFont="1" applyBorder="1" applyAlignment="1">
      <alignment/>
    </xf>
    <xf numFmtId="0" fontId="39" fillId="0" borderId="0" xfId="0" applyFont="1" applyAlignment="1">
      <alignment/>
    </xf>
    <xf numFmtId="171" fontId="28" fillId="0" borderId="28" xfId="0" applyNumberFormat="1" applyFont="1" applyFill="1" applyBorder="1" applyAlignment="1">
      <alignment vertical="center"/>
    </xf>
    <xf numFmtId="171" fontId="28" fillId="0" borderId="17" xfId="0" applyNumberFormat="1" applyFont="1" applyFill="1" applyBorder="1" applyAlignment="1">
      <alignment vertical="center"/>
    </xf>
    <xf numFmtId="171" fontId="28" fillId="0" borderId="7" xfId="0" applyNumberFormat="1" applyFont="1" applyFill="1" applyBorder="1" applyAlignment="1">
      <alignment vertical="center"/>
    </xf>
    <xf numFmtId="171" fontId="28" fillId="0" borderId="18" xfId="0" applyNumberFormat="1" applyFont="1" applyFill="1" applyBorder="1" applyAlignment="1">
      <alignment vertical="center"/>
    </xf>
    <xf numFmtId="171" fontId="30" fillId="0" borderId="19" xfId="0" applyNumberFormat="1" applyFont="1" applyFill="1" applyBorder="1" applyAlignment="1">
      <alignment vertical="center"/>
    </xf>
    <xf numFmtId="171" fontId="30" fillId="0" borderId="3" xfId="0" applyNumberFormat="1" applyFont="1" applyFill="1" applyBorder="1" applyAlignment="1">
      <alignment vertical="center"/>
    </xf>
    <xf numFmtId="171" fontId="28" fillId="0" borderId="20" xfId="0" applyNumberFormat="1" applyFont="1" applyFill="1" applyBorder="1" applyAlignment="1">
      <alignment vertical="center"/>
    </xf>
    <xf numFmtId="171" fontId="30" fillId="0" borderId="24" xfId="0" applyNumberFormat="1" applyFont="1" applyFill="1" applyBorder="1" applyAlignment="1">
      <alignment vertical="center"/>
    </xf>
    <xf numFmtId="171" fontId="30" fillId="0" borderId="6" xfId="0" applyNumberFormat="1" applyFont="1" applyFill="1" applyBorder="1" applyAlignment="1">
      <alignment vertical="center"/>
    </xf>
    <xf numFmtId="171" fontId="28" fillId="0" borderId="0" xfId="0" applyNumberFormat="1" applyFont="1" applyFill="1" applyBorder="1" applyAlignment="1">
      <alignment vertical="center"/>
    </xf>
    <xf numFmtId="171" fontId="30" fillId="0" borderId="0" xfId="0" applyNumberFormat="1" applyFont="1" applyFill="1" applyBorder="1" applyAlignment="1">
      <alignment vertical="center"/>
    </xf>
    <xf numFmtId="171" fontId="28" fillId="0" borderId="8" xfId="0" applyNumberFormat="1" applyFont="1" applyFill="1" applyBorder="1" applyAlignment="1">
      <alignment vertical="center"/>
    </xf>
    <xf numFmtId="171" fontId="28" fillId="0" borderId="10" xfId="0" applyNumberFormat="1" applyFont="1" applyFill="1" applyBorder="1" applyAlignment="1">
      <alignment vertical="center"/>
    </xf>
    <xf numFmtId="171" fontId="30" fillId="0" borderId="2" xfId="0" applyNumberFormat="1" applyFont="1" applyFill="1" applyBorder="1" applyAlignment="1">
      <alignment vertical="center"/>
    </xf>
    <xf numFmtId="171" fontId="30" fillId="0" borderId="13" xfId="0" applyNumberFormat="1" applyFont="1" applyFill="1" applyBorder="1" applyAlignment="1">
      <alignment vertical="center"/>
    </xf>
    <xf numFmtId="171" fontId="30" fillId="0" borderId="5" xfId="0" applyNumberFormat="1" applyFont="1" applyFill="1" applyBorder="1" applyAlignment="1">
      <alignment vertical="center"/>
    </xf>
    <xf numFmtId="171" fontId="30" fillId="0" borderId="11" xfId="0" applyNumberFormat="1" applyFont="1" applyFill="1" applyBorder="1" applyAlignment="1">
      <alignment vertical="center"/>
    </xf>
    <xf numFmtId="165" fontId="28" fillId="0" borderId="14" xfId="0" applyNumberFormat="1" applyFont="1" applyFill="1" applyBorder="1" applyAlignment="1">
      <alignment vertical="center"/>
    </xf>
    <xf numFmtId="165" fontId="30" fillId="0" borderId="6" xfId="0" applyNumberFormat="1" applyFont="1" applyFill="1" applyBorder="1" applyAlignment="1">
      <alignment vertical="center"/>
    </xf>
    <xf numFmtId="172" fontId="28" fillId="0" borderId="21" xfId="0" applyNumberFormat="1" applyFont="1" applyFill="1" applyBorder="1" applyAlignment="1">
      <alignment vertical="center"/>
    </xf>
    <xf numFmtId="172" fontId="28" fillId="0" borderId="7" xfId="0" applyNumberFormat="1" applyFont="1" applyFill="1" applyBorder="1" applyAlignment="1">
      <alignment vertical="center"/>
    </xf>
    <xf numFmtId="172" fontId="28" fillId="0" borderId="10" xfId="0" applyNumberFormat="1" applyFont="1" applyFill="1" applyBorder="1" applyAlignment="1">
      <alignment vertical="center"/>
    </xf>
    <xf numFmtId="172" fontId="28" fillId="0" borderId="3" xfId="0" applyNumberFormat="1" applyFont="1" applyFill="1" applyBorder="1" applyAlignment="1">
      <alignment vertical="center"/>
    </xf>
    <xf numFmtId="172" fontId="28" fillId="0" borderId="13" xfId="0" applyNumberFormat="1" applyFont="1" applyFill="1" applyBorder="1" applyAlignment="1">
      <alignment vertical="center"/>
    </xf>
    <xf numFmtId="172" fontId="30" fillId="0" borderId="21" xfId="0" applyNumberFormat="1" applyFont="1" applyFill="1" applyBorder="1" applyAlignment="1">
      <alignment vertical="center"/>
    </xf>
    <xf numFmtId="172" fontId="33" fillId="0" borderId="3" xfId="0" applyNumberFormat="1" applyFont="1" applyFill="1" applyBorder="1" applyAlignment="1">
      <alignment vertical="center"/>
    </xf>
    <xf numFmtId="172" fontId="33" fillId="0" borderId="13" xfId="0" applyNumberFormat="1" applyFont="1" applyFill="1" applyBorder="1" applyAlignment="1">
      <alignment vertical="center"/>
    </xf>
    <xf numFmtId="171" fontId="28" fillId="0" borderId="19" xfId="0" applyNumberFormat="1" applyFont="1" applyFill="1" applyBorder="1" applyAlignment="1">
      <alignment vertical="center"/>
    </xf>
    <xf numFmtId="171" fontId="28" fillId="0" borderId="21" xfId="0" applyNumberFormat="1" applyFont="1" applyFill="1" applyBorder="1" applyAlignment="1">
      <alignment vertical="center"/>
    </xf>
    <xf numFmtId="171" fontId="28" fillId="0" borderId="3" xfId="0" applyNumberFormat="1" applyFont="1" applyFill="1" applyBorder="1" applyAlignment="1">
      <alignment vertical="center"/>
    </xf>
    <xf numFmtId="171" fontId="28" fillId="0" borderId="13" xfId="0" applyNumberFormat="1" applyFont="1" applyFill="1" applyBorder="1" applyAlignment="1">
      <alignment vertical="center"/>
    </xf>
    <xf numFmtId="171" fontId="30" fillId="0" borderId="18" xfId="0" applyNumberFormat="1" applyFont="1" applyFill="1" applyBorder="1" applyAlignment="1">
      <alignment vertical="center"/>
    </xf>
    <xf numFmtId="171" fontId="30" fillId="0" borderId="21" xfId="0" applyNumberFormat="1" applyFont="1" applyFill="1" applyBorder="1" applyAlignment="1">
      <alignment vertical="center"/>
    </xf>
    <xf numFmtId="171" fontId="30" fillId="0" borderId="18" xfId="0" applyNumberFormat="1" applyFont="1" applyFill="1" applyBorder="1" applyAlignment="1">
      <alignment/>
    </xf>
    <xf numFmtId="171" fontId="30" fillId="0" borderId="21" xfId="0" applyNumberFormat="1" applyFont="1" applyFill="1" applyBorder="1" applyAlignment="1">
      <alignment/>
    </xf>
    <xf numFmtId="171" fontId="30" fillId="0" borderId="3" xfId="0" applyNumberFormat="1" applyFont="1" applyFill="1" applyBorder="1" applyAlignment="1">
      <alignment/>
    </xf>
    <xf numFmtId="171" fontId="30" fillId="0" borderId="13" xfId="0" applyNumberFormat="1" applyFont="1" applyFill="1" applyBorder="1" applyAlignment="1">
      <alignment/>
    </xf>
    <xf numFmtId="171" fontId="33" fillId="0" borderId="18" xfId="0" applyNumberFormat="1" applyFont="1" applyFill="1" applyBorder="1" applyAlignment="1">
      <alignment vertical="center"/>
    </xf>
    <xf numFmtId="171" fontId="33" fillId="0" borderId="3" xfId="0" applyNumberFormat="1" applyFont="1" applyFill="1" applyBorder="1" applyAlignment="1">
      <alignment vertical="center"/>
    </xf>
    <xf numFmtId="171" fontId="33" fillId="0" borderId="13" xfId="0" applyNumberFormat="1" applyFont="1" applyFill="1" applyBorder="1" applyAlignment="1">
      <alignment vertical="center"/>
    </xf>
    <xf numFmtId="171" fontId="33" fillId="0" borderId="21" xfId="0" applyNumberFormat="1" applyFont="1" applyFill="1" applyBorder="1" applyAlignment="1">
      <alignment vertical="center"/>
    </xf>
    <xf numFmtId="171" fontId="33" fillId="0" borderId="18" xfId="0" applyNumberFormat="1" applyFont="1" applyBorder="1" applyAlignment="1">
      <alignment vertical="center"/>
    </xf>
    <xf numFmtId="171" fontId="33" fillId="0" borderId="21" xfId="0" applyNumberFormat="1" applyFont="1" applyBorder="1" applyAlignment="1">
      <alignment vertical="center"/>
    </xf>
    <xf numFmtId="171" fontId="33" fillId="0" borderId="3" xfId="0" applyNumberFormat="1" applyFont="1" applyBorder="1" applyAlignment="1">
      <alignment vertical="center"/>
    </xf>
    <xf numFmtId="171" fontId="30" fillId="0" borderId="20" xfId="0" applyNumberFormat="1" applyFont="1" applyFill="1" applyBorder="1" applyAlignment="1">
      <alignment vertical="center"/>
    </xf>
    <xf numFmtId="171" fontId="30" fillId="0" borderId="34" xfId="0" applyNumberFormat="1" applyFont="1" applyFill="1" applyBorder="1" applyAlignment="1">
      <alignment vertical="center"/>
    </xf>
    <xf numFmtId="171" fontId="33" fillId="0" borderId="0" xfId="0" applyNumberFormat="1" applyFont="1" applyFill="1" applyBorder="1" applyAlignment="1">
      <alignment vertical="center"/>
    </xf>
    <xf numFmtId="171" fontId="33" fillId="0" borderId="0" xfId="0" applyNumberFormat="1" applyFont="1" applyBorder="1" applyAlignment="1">
      <alignment vertical="center"/>
    </xf>
    <xf numFmtId="171" fontId="0" fillId="0" borderId="6" xfId="0" applyNumberFormat="1" applyFont="1" applyBorder="1" applyAlignment="1">
      <alignment/>
    </xf>
    <xf numFmtId="171" fontId="0" fillId="0" borderId="11" xfId="0" applyNumberFormat="1" applyFont="1" applyBorder="1" applyAlignment="1">
      <alignment/>
    </xf>
    <xf numFmtId="0" fontId="16" fillId="0" borderId="11" xfId="0" applyFont="1" applyBorder="1" applyAlignment="1">
      <alignment horizontal="center" vertical="center"/>
    </xf>
    <xf numFmtId="171" fontId="28" fillId="0" borderId="35" xfId="0" applyNumberFormat="1" applyFont="1" applyFill="1" applyBorder="1" applyAlignment="1">
      <alignment vertical="center"/>
    </xf>
    <xf numFmtId="171" fontId="28" fillId="0" borderId="33" xfId="0" applyNumberFormat="1" applyFont="1" applyFill="1" applyBorder="1" applyAlignment="1">
      <alignment vertical="center"/>
    </xf>
    <xf numFmtId="171" fontId="30" fillId="0" borderId="29" xfId="0" applyNumberFormat="1" applyFont="1" applyFill="1" applyBorder="1" applyAlignment="1">
      <alignment vertical="center"/>
    </xf>
    <xf numFmtId="171" fontId="30" fillId="0" borderId="36" xfId="0" applyNumberFormat="1" applyFont="1" applyFill="1" applyBorder="1" applyAlignment="1">
      <alignment vertical="center"/>
    </xf>
    <xf numFmtId="171" fontId="30" fillId="0" borderId="30" xfId="0" applyNumberFormat="1" applyFont="1" applyFill="1" applyBorder="1" applyAlignment="1">
      <alignment vertical="center"/>
    </xf>
    <xf numFmtId="171" fontId="30" fillId="0" borderId="22" xfId="0" applyNumberFormat="1" applyFont="1" applyFill="1" applyBorder="1" applyAlignment="1">
      <alignment vertical="center"/>
    </xf>
    <xf numFmtId="172" fontId="28" fillId="0" borderId="2" xfId="0" applyNumberFormat="1" applyFont="1" applyFill="1" applyBorder="1" applyAlignment="1">
      <alignment vertical="center"/>
    </xf>
    <xf numFmtId="172" fontId="28" fillId="0" borderId="33" xfId="0" applyNumberFormat="1" applyFont="1" applyFill="1" applyBorder="1" applyAlignment="1">
      <alignment vertical="center"/>
    </xf>
    <xf numFmtId="172" fontId="28" fillId="0" borderId="19" xfId="0" applyNumberFormat="1" applyFont="1" applyFill="1" applyBorder="1" applyAlignment="1">
      <alignment vertical="center"/>
    </xf>
    <xf numFmtId="172" fontId="28" fillId="0" borderId="29" xfId="0" applyNumberFormat="1" applyFont="1" applyFill="1" applyBorder="1" applyAlignment="1">
      <alignment vertical="center"/>
    </xf>
    <xf numFmtId="172" fontId="30" fillId="0" borderId="19" xfId="0" applyNumberFormat="1" applyFont="1" applyFill="1" applyBorder="1" applyAlignment="1">
      <alignment vertical="center"/>
    </xf>
    <xf numFmtId="172" fontId="30" fillId="0" borderId="2" xfId="0" applyNumberFormat="1" applyFont="1" applyFill="1" applyBorder="1" applyAlignment="1">
      <alignment vertical="center"/>
    </xf>
    <xf numFmtId="172" fontId="30" fillId="0" borderId="29" xfId="0" applyNumberFormat="1" applyFont="1" applyFill="1" applyBorder="1" applyAlignment="1">
      <alignment vertical="center"/>
    </xf>
    <xf numFmtId="172" fontId="33" fillId="0" borderId="21" xfId="0" applyNumberFormat="1" applyFont="1" applyFill="1" applyBorder="1" applyAlignment="1">
      <alignment vertical="center"/>
    </xf>
    <xf numFmtId="172" fontId="33" fillId="0" borderId="19" xfId="0" applyNumberFormat="1" applyFont="1" applyFill="1" applyBorder="1" applyAlignment="1">
      <alignment vertical="center"/>
    </xf>
    <xf numFmtId="172" fontId="33" fillId="0" borderId="2" xfId="0" applyNumberFormat="1" applyFont="1" applyFill="1" applyBorder="1" applyAlignment="1">
      <alignment vertical="center"/>
    </xf>
    <xf numFmtId="172" fontId="33" fillId="0" borderId="29" xfId="0" applyNumberFormat="1" applyFont="1" applyFill="1" applyBorder="1" applyAlignment="1">
      <alignment vertical="center"/>
    </xf>
    <xf numFmtId="172" fontId="28" fillId="0" borderId="2" xfId="0" applyNumberFormat="1" applyFont="1" applyFill="1" applyBorder="1" applyAlignment="1">
      <alignment vertical="center"/>
    </xf>
    <xf numFmtId="172" fontId="28" fillId="0" borderId="29" xfId="0" applyNumberFormat="1" applyFont="1" applyFill="1" applyBorder="1" applyAlignment="1">
      <alignment vertical="center"/>
    </xf>
    <xf numFmtId="172" fontId="28" fillId="0" borderId="8" xfId="0" applyNumberFormat="1" applyFont="1" applyFill="1" applyBorder="1" applyAlignment="1">
      <alignment vertical="center"/>
    </xf>
    <xf numFmtId="174" fontId="25" fillId="0" borderId="2" xfId="0" applyNumberFormat="1" applyFont="1" applyBorder="1" applyAlignment="1">
      <alignment horizontal="center"/>
    </xf>
    <xf numFmtId="0" fontId="3" fillId="0" borderId="11" xfId="0" applyFont="1" applyBorder="1" applyAlignment="1">
      <alignment horizontal="center" vertical="center"/>
    </xf>
    <xf numFmtId="169" fontId="28" fillId="0" borderId="33" xfId="0" applyNumberFormat="1" applyFont="1" applyFill="1" applyBorder="1" applyAlignment="1">
      <alignment vertical="center"/>
    </xf>
    <xf numFmtId="172" fontId="16" fillId="0" borderId="2" xfId="0" applyNumberFormat="1" applyFont="1" applyBorder="1" applyAlignment="1">
      <alignment vertical="center"/>
    </xf>
    <xf numFmtId="172" fontId="16" fillId="0" borderId="7" xfId="0" applyNumberFormat="1" applyFont="1" applyBorder="1" applyAlignment="1">
      <alignment vertical="center"/>
    </xf>
    <xf numFmtId="172" fontId="16" fillId="0" borderId="3" xfId="0" applyNumberFormat="1" applyFont="1" applyBorder="1" applyAlignment="1">
      <alignment vertical="center"/>
    </xf>
    <xf numFmtId="172" fontId="0" fillId="0" borderId="2" xfId="0" applyNumberFormat="1" applyFont="1" applyBorder="1" applyAlignment="1">
      <alignment vertical="center"/>
    </xf>
    <xf numFmtId="172" fontId="16" fillId="0" borderId="2" xfId="0" applyNumberFormat="1" applyFont="1" applyBorder="1" applyAlignment="1">
      <alignment vertical="center"/>
    </xf>
    <xf numFmtId="172" fontId="0" fillId="0" borderId="2" xfId="0" applyNumberFormat="1" applyFont="1" applyBorder="1" applyAlignment="1">
      <alignment vertical="center"/>
    </xf>
    <xf numFmtId="172" fontId="0" fillId="0" borderId="5" xfId="0" applyNumberFormat="1" applyFont="1" applyBorder="1" applyAlignment="1">
      <alignment vertical="center"/>
    </xf>
    <xf numFmtId="169" fontId="33" fillId="0" borderId="2" xfId="0" applyNumberFormat="1" applyFont="1" applyFill="1" applyBorder="1" applyAlignment="1">
      <alignment vertical="center"/>
    </xf>
    <xf numFmtId="169" fontId="33" fillId="0" borderId="29" xfId="0" applyNumberFormat="1" applyFont="1" applyFill="1" applyBorder="1" applyAlignment="1">
      <alignment vertical="center"/>
    </xf>
    <xf numFmtId="0" fontId="18" fillId="0" borderId="0" xfId="0" applyFont="1" applyAlignment="1">
      <alignment/>
    </xf>
    <xf numFmtId="0" fontId="18" fillId="0" borderId="0" xfId="0" applyFont="1" applyFill="1" applyAlignment="1">
      <alignment vertical="center"/>
    </xf>
    <xf numFmtId="0" fontId="5" fillId="0" borderId="13" xfId="0" applyNumberFormat="1" applyFont="1" applyBorder="1" applyAlignment="1">
      <alignment horizontal="center" vertical="center"/>
    </xf>
    <xf numFmtId="164" fontId="16" fillId="0" borderId="13" xfId="0" applyNumberFormat="1" applyFont="1" applyBorder="1" applyAlignment="1">
      <alignment horizontal="right"/>
    </xf>
    <xf numFmtId="0" fontId="16" fillId="0" borderId="10" xfId="0" applyFont="1" applyBorder="1" applyAlignment="1">
      <alignment horizontal="left" wrapText="1"/>
    </xf>
    <xf numFmtId="187" fontId="3" fillId="0" borderId="2" xfId="0" applyNumberFormat="1" applyFont="1" applyBorder="1" applyAlignment="1">
      <alignment horizontal="right" vertical="center"/>
    </xf>
    <xf numFmtId="187" fontId="3" fillId="0" borderId="5" xfId="0" applyNumberFormat="1" applyFont="1" applyBorder="1" applyAlignment="1">
      <alignment horizontal="right" vertical="center"/>
    </xf>
    <xf numFmtId="187" fontId="3" fillId="0" borderId="13" xfId="0" applyNumberFormat="1" applyFont="1" applyBorder="1" applyAlignment="1">
      <alignment horizontal="center" vertical="center"/>
    </xf>
    <xf numFmtId="187" fontId="3" fillId="0" borderId="3" xfId="0" applyNumberFormat="1" applyFont="1" applyBorder="1" applyAlignment="1">
      <alignment horizontal="center" vertical="center"/>
    </xf>
    <xf numFmtId="187" fontId="3" fillId="0" borderId="6" xfId="0" applyNumberFormat="1" applyFont="1" applyBorder="1" applyAlignment="1">
      <alignment horizontal="center" vertical="center"/>
    </xf>
    <xf numFmtId="188" fontId="3" fillId="0" borderId="3" xfId="0" applyNumberFormat="1" applyFont="1" applyBorder="1" applyAlignment="1">
      <alignment vertical="center"/>
    </xf>
    <xf numFmtId="188" fontId="3" fillId="0" borderId="6" xfId="0" applyNumberFormat="1" applyFont="1" applyBorder="1" applyAlignment="1">
      <alignment vertical="center"/>
    </xf>
    <xf numFmtId="0" fontId="6" fillId="0" borderId="0" xfId="0" applyFont="1" applyAlignment="1">
      <alignment/>
    </xf>
    <xf numFmtId="0" fontId="9" fillId="0" borderId="1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10" fillId="0" borderId="7" xfId="0" applyFont="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9" fillId="0" borderId="8" xfId="0" applyFont="1" applyBorder="1" applyAlignment="1">
      <alignment horizontal="center" vertical="center" wrapText="1"/>
    </xf>
    <xf numFmtId="172" fontId="18" fillId="0" borderId="3" xfId="0" applyNumberFormat="1" applyFont="1" applyBorder="1" applyAlignment="1">
      <alignment/>
    </xf>
    <xf numFmtId="172" fontId="18" fillId="0" borderId="2" xfId="0" applyNumberFormat="1" applyFont="1" applyBorder="1" applyAlignment="1">
      <alignment/>
    </xf>
    <xf numFmtId="172" fontId="18" fillId="0" borderId="0" xfId="0" applyNumberFormat="1" applyFont="1" applyBorder="1" applyAlignment="1">
      <alignment/>
    </xf>
    <xf numFmtId="172" fontId="18" fillId="0" borderId="29" xfId="0" applyNumberFormat="1" applyFont="1" applyBorder="1" applyAlignment="1">
      <alignment/>
    </xf>
    <xf numFmtId="172" fontId="18" fillId="0" borderId="13" xfId="0" applyNumberFormat="1" applyFont="1" applyBorder="1" applyAlignment="1">
      <alignment/>
    </xf>
    <xf numFmtId="0" fontId="9" fillId="0" borderId="2" xfId="0" applyFont="1" applyBorder="1" applyAlignment="1">
      <alignment wrapText="1"/>
    </xf>
    <xf numFmtId="0" fontId="0" fillId="0" borderId="13" xfId="0" applyBorder="1" applyAlignment="1">
      <alignment wrapText="1"/>
    </xf>
    <xf numFmtId="0" fontId="9" fillId="0" borderId="2" xfId="0" applyFont="1" applyBorder="1" applyAlignment="1">
      <alignment horizontal="left" wrapText="1"/>
    </xf>
    <xf numFmtId="0" fontId="0" fillId="0" borderId="13" xfId="0" applyBorder="1" applyAlignment="1">
      <alignment horizontal="left" wrapText="1"/>
    </xf>
    <xf numFmtId="0" fontId="10" fillId="0" borderId="16" xfId="0" applyFont="1" applyBorder="1" applyAlignment="1">
      <alignment horizontal="center" vertical="center"/>
    </xf>
    <xf numFmtId="0" fontId="10" fillId="0" borderId="32" xfId="0" applyFont="1" applyBorder="1" applyAlignment="1">
      <alignment horizontal="center" vertical="center"/>
    </xf>
    <xf numFmtId="0" fontId="10" fillId="0" borderId="12"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9" fillId="0" borderId="11" xfId="0" applyFont="1" applyBorder="1" applyAlignment="1">
      <alignment horizontal="center" vertical="center"/>
    </xf>
    <xf numFmtId="0" fontId="8" fillId="0" borderId="0" xfId="0" applyFont="1" applyAlignment="1" quotePrefix="1">
      <alignment horizontal="left" wrapText="1"/>
    </xf>
    <xf numFmtId="0" fontId="9" fillId="0" borderId="7" xfId="0" applyFont="1" applyBorder="1" applyAlignment="1">
      <alignment horizontal="center" vertical="center" wrapText="1"/>
    </xf>
    <xf numFmtId="0" fontId="9"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0" fontId="8" fillId="0" borderId="0" xfId="0" applyFont="1" applyAlignment="1">
      <alignment horizontal="left" wrapText="1"/>
    </xf>
    <xf numFmtId="0" fontId="10" fillId="0" borderId="8" xfId="0" applyFont="1" applyBorder="1" applyAlignment="1">
      <alignment horizontal="center" vertical="center"/>
    </xf>
    <xf numFmtId="0" fontId="10" fillId="0" borderId="2" xfId="0" applyFont="1" applyBorder="1" applyAlignment="1">
      <alignment horizontal="center" vertical="center"/>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4" fillId="0" borderId="16" xfId="0" applyFont="1" applyBorder="1" applyAlignment="1">
      <alignment horizontal="center" vertical="center"/>
    </xf>
    <xf numFmtId="0" fontId="4" fillId="0" borderId="32" xfId="0" applyFont="1" applyBorder="1" applyAlignment="1">
      <alignment horizontal="center" vertical="center"/>
    </xf>
    <xf numFmtId="0" fontId="4" fillId="0" borderId="12" xfId="0" applyFont="1" applyBorder="1" applyAlignment="1">
      <alignment horizontal="center" vertical="center"/>
    </xf>
    <xf numFmtId="0" fontId="0" fillId="0" borderId="0" xfId="0" applyFont="1" applyAlignment="1" quotePrefix="1">
      <alignment horizontal="center" vertical="center" textRotation="180"/>
    </xf>
    <xf numFmtId="0" fontId="0" fillId="0" borderId="0" xfId="0" applyAlignment="1">
      <alignment horizontal="center" vertical="center" textRotation="180"/>
    </xf>
    <xf numFmtId="0" fontId="16" fillId="0" borderId="0" xfId="0" applyFont="1" applyBorder="1" applyAlignment="1">
      <alignment horizontal="left" vertical="center" wrapText="1"/>
    </xf>
    <xf numFmtId="0" fontId="16" fillId="0" borderId="13" xfId="0" applyFont="1" applyBorder="1" applyAlignment="1">
      <alignment horizontal="left" vertical="center" wrapText="1"/>
    </xf>
    <xf numFmtId="166" fontId="16" fillId="0" borderId="16" xfId="0" applyNumberFormat="1" applyFont="1" applyBorder="1" applyAlignment="1">
      <alignment horizontal="center"/>
    </xf>
    <xf numFmtId="0" fontId="0" fillId="0" borderId="32" xfId="0" applyBorder="1" applyAlignment="1">
      <alignment horizontal="center"/>
    </xf>
    <xf numFmtId="0" fontId="16" fillId="0" borderId="16" xfId="0" applyFont="1" applyBorder="1" applyAlignment="1">
      <alignment horizontal="center"/>
    </xf>
    <xf numFmtId="0" fontId="16" fillId="0" borderId="32" xfId="0" applyFont="1" applyBorder="1" applyAlignment="1">
      <alignment horizontal="center"/>
    </xf>
    <xf numFmtId="0" fontId="16" fillId="0" borderId="12" xfId="0" applyFont="1" applyBorder="1" applyAlignment="1">
      <alignment horizontal="center"/>
    </xf>
    <xf numFmtId="0" fontId="0" fillId="0" borderId="12" xfId="0" applyBorder="1" applyAlignment="1">
      <alignment horizontal="center"/>
    </xf>
    <xf numFmtId="0" fontId="16" fillId="0" borderId="16" xfId="0" applyFont="1" applyBorder="1" applyAlignment="1">
      <alignment horizontal="center" vertical="center"/>
    </xf>
    <xf numFmtId="0" fontId="16" fillId="0" borderId="32" xfId="0" applyFont="1" applyBorder="1" applyAlignment="1">
      <alignment horizontal="center" vertical="center"/>
    </xf>
    <xf numFmtId="0" fontId="16" fillId="0" borderId="12" xfId="0" applyFont="1" applyBorder="1" applyAlignment="1">
      <alignment horizontal="center" vertical="center"/>
    </xf>
    <xf numFmtId="0" fontId="0" fillId="0" borderId="0" xfId="0" applyAlignment="1">
      <alignment horizontal="center" vertical="center"/>
    </xf>
    <xf numFmtId="166" fontId="16" fillId="0" borderId="16" xfId="0" applyNumberFormat="1" applyFont="1" applyBorder="1" applyAlignment="1">
      <alignment horizontal="center" vertical="center"/>
    </xf>
    <xf numFmtId="0" fontId="0" fillId="0" borderId="32" xfId="0" applyBorder="1" applyAlignment="1">
      <alignment horizontal="center" vertical="center"/>
    </xf>
    <xf numFmtId="0" fontId="0" fillId="0" borderId="12" xfId="0" applyBorder="1" applyAlignment="1">
      <alignment horizontal="center" vertical="center"/>
    </xf>
    <xf numFmtId="0" fontId="0" fillId="0" borderId="0" xfId="0" applyAlignment="1">
      <alignment wrapText="1"/>
    </xf>
    <xf numFmtId="0" fontId="12" fillId="0" borderId="0" xfId="0" applyFont="1" applyAlignment="1">
      <alignment horizontal="center" vertical="center"/>
    </xf>
    <xf numFmtId="0" fontId="25" fillId="0" borderId="32" xfId="0" applyFont="1" applyBorder="1" applyAlignment="1">
      <alignment horizontal="center" vertical="center"/>
    </xf>
    <xf numFmtId="0" fontId="26" fillId="0" borderId="12" xfId="0" applyFont="1" applyBorder="1" applyAlignment="1">
      <alignment horizontal="center" vertical="center"/>
    </xf>
    <xf numFmtId="0" fontId="26" fillId="0" borderId="8" xfId="0" applyFont="1" applyBorder="1" applyAlignment="1">
      <alignment horizontal="center" vertical="center"/>
    </xf>
    <xf numFmtId="0" fontId="0" fillId="0" borderId="2" xfId="0" applyFont="1" applyBorder="1" applyAlignment="1">
      <alignment horizontal="center" vertical="center"/>
    </xf>
    <xf numFmtId="0" fontId="0" fillId="0" borderId="5" xfId="0" applyFont="1" applyBorder="1" applyAlignment="1">
      <alignment horizontal="center" vertical="center"/>
    </xf>
    <xf numFmtId="174" fontId="25" fillId="0" borderId="32" xfId="0" applyNumberFormat="1" applyFont="1" applyBorder="1" applyAlignment="1">
      <alignment horizontal="center" vertical="center"/>
    </xf>
    <xf numFmtId="0" fontId="0" fillId="0" borderId="12" xfId="0" applyFont="1" applyBorder="1" applyAlignment="1">
      <alignment horizontal="center" vertical="center"/>
    </xf>
    <xf numFmtId="0" fontId="26" fillId="0" borderId="7" xfId="0" applyFont="1" applyBorder="1" applyAlignment="1">
      <alignment horizontal="center" vertical="center"/>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Alignment="1">
      <alignment/>
    </xf>
    <xf numFmtId="0" fontId="28" fillId="0" borderId="37" xfId="0" applyFont="1" applyBorder="1" applyAlignment="1">
      <alignment horizontal="center" vertical="center" wrapText="1"/>
    </xf>
    <xf numFmtId="0" fontId="0" fillId="0" borderId="18" xfId="0" applyFont="1" applyBorder="1" applyAlignment="1">
      <alignment horizontal="center" vertical="center" wrapText="1"/>
    </xf>
    <xf numFmtId="0" fontId="28" fillId="0" borderId="38" xfId="0" applyFont="1" applyBorder="1" applyAlignment="1">
      <alignment horizontal="center" vertical="center"/>
    </xf>
    <xf numFmtId="0" fontId="0" fillId="0" borderId="21" xfId="0" applyFont="1" applyBorder="1" applyAlignment="1">
      <alignment horizontal="center" vertical="center"/>
    </xf>
    <xf numFmtId="175" fontId="28" fillId="0" borderId="7" xfId="0" applyFont="1" applyBorder="1" applyAlignment="1">
      <alignment horizontal="center" vertical="center"/>
    </xf>
    <xf numFmtId="175" fontId="28" fillId="0" borderId="7" xfId="0" applyFont="1" applyBorder="1" applyAlignment="1">
      <alignment horizontal="center" vertical="center" wrapText="1"/>
    </xf>
    <xf numFmtId="175" fontId="28" fillId="0" borderId="6" xfId="0" applyFont="1" applyBorder="1" applyAlignment="1">
      <alignment horizontal="center" vertical="center" wrapText="1"/>
    </xf>
    <xf numFmtId="0" fontId="28" fillId="0" borderId="16" xfId="0" applyNumberFormat="1" applyFont="1" applyBorder="1" applyAlignment="1">
      <alignment horizontal="center" vertical="center"/>
    </xf>
    <xf numFmtId="0" fontId="0" fillId="0" borderId="32" xfId="0" applyFont="1" applyBorder="1" applyAlignment="1">
      <alignment horizontal="center" vertical="center"/>
    </xf>
    <xf numFmtId="0" fontId="0" fillId="0" borderId="0" xfId="0" applyFont="1" applyAlignment="1" quotePrefix="1">
      <alignment horizontal="center" vertical="center" textRotation="179"/>
    </xf>
    <xf numFmtId="0" fontId="0" fillId="0" borderId="0" xfId="0" applyFont="1" applyAlignment="1">
      <alignment horizontal="center" vertical="center"/>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0" fillId="0" borderId="26"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6" xfId="0" applyFont="1" applyBorder="1" applyAlignment="1">
      <alignment horizontal="center" vertical="center" wrapText="1"/>
    </xf>
    <xf numFmtId="0" fontId="28" fillId="0" borderId="32" xfId="0" applyNumberFormat="1" applyFont="1" applyBorder="1" applyAlignment="1">
      <alignment horizontal="center" vertical="center"/>
    </xf>
    <xf numFmtId="0" fontId="28" fillId="0" borderId="12" xfId="0" applyNumberFormat="1" applyFont="1" applyBorder="1" applyAlignment="1">
      <alignment horizontal="center" vertical="center"/>
    </xf>
    <xf numFmtId="0" fontId="20" fillId="0" borderId="16" xfId="0" applyNumberFormat="1" applyFont="1" applyBorder="1" applyAlignment="1">
      <alignment horizontal="center" vertical="center"/>
    </xf>
    <xf numFmtId="0" fontId="20" fillId="0" borderId="32" xfId="0" applyNumberFormat="1" applyFont="1" applyBorder="1" applyAlignment="1">
      <alignment horizontal="center" vertical="center"/>
    </xf>
    <xf numFmtId="0" fontId="20" fillId="0" borderId="12" xfId="0" applyNumberFormat="1" applyFont="1" applyBorder="1" applyAlignment="1">
      <alignment horizontal="center" vertical="center"/>
    </xf>
    <xf numFmtId="175" fontId="28" fillId="0" borderId="8" xfId="0" applyFont="1" applyBorder="1" applyAlignment="1">
      <alignment horizontal="center" vertical="center"/>
    </xf>
    <xf numFmtId="0" fontId="28" fillId="0" borderId="16" xfId="0" applyNumberFormat="1" applyFont="1" applyBorder="1" applyAlignment="1">
      <alignment horizontal="center" vertical="center"/>
    </xf>
    <xf numFmtId="0" fontId="28" fillId="0" borderId="32" xfId="0" applyNumberFormat="1" applyFont="1" applyBorder="1" applyAlignment="1">
      <alignment horizontal="center" vertical="center"/>
    </xf>
    <xf numFmtId="0" fontId="28" fillId="0" borderId="12" xfId="0" applyNumberFormat="1" applyFont="1" applyBorder="1" applyAlignment="1">
      <alignment horizontal="center" vertical="center"/>
    </xf>
    <xf numFmtId="0" fontId="20" fillId="0" borderId="37" xfId="0" applyFont="1" applyBorder="1" applyAlignment="1">
      <alignment horizontal="center" vertical="center" wrapText="1"/>
    </xf>
    <xf numFmtId="0" fontId="0" fillId="0" borderId="39" xfId="0" applyBorder="1" applyAlignment="1">
      <alignment horizontal="center" vertical="center" wrapText="1"/>
    </xf>
    <xf numFmtId="0" fontId="20" fillId="0" borderId="38" xfId="0" applyFont="1" applyBorder="1" applyAlignment="1">
      <alignment horizontal="center" vertical="center"/>
    </xf>
    <xf numFmtId="0" fontId="0" fillId="0" borderId="23" xfId="0" applyBorder="1" applyAlignment="1">
      <alignment horizontal="center" vertical="center"/>
    </xf>
    <xf numFmtId="175" fontId="20" fillId="0" borderId="8" xfId="0" applyFont="1" applyBorder="1" applyAlignment="1">
      <alignment horizontal="center" vertical="center"/>
    </xf>
    <xf numFmtId="0" fontId="0" fillId="0" borderId="6" xfId="0" applyBorder="1" applyAlignment="1">
      <alignment horizontal="center" vertical="center"/>
    </xf>
    <xf numFmtId="0" fontId="0" fillId="0" borderId="0" xfId="0" applyAlignment="1" quotePrefix="1">
      <alignment horizontal="center" vertical="center" textRotation="180"/>
    </xf>
    <xf numFmtId="0" fontId="0" fillId="0" borderId="0" xfId="0" applyAlignment="1">
      <alignment/>
    </xf>
    <xf numFmtId="0" fontId="0" fillId="0" borderId="18" xfId="0" applyBorder="1" applyAlignment="1">
      <alignment horizontal="center" vertical="center" wrapText="1"/>
    </xf>
    <xf numFmtId="0" fontId="0" fillId="0" borderId="21" xfId="0" applyBorder="1" applyAlignment="1">
      <alignment horizontal="center" vertical="center"/>
    </xf>
    <xf numFmtId="175" fontId="20" fillId="0" borderId="7" xfId="0" applyFont="1" applyBorder="1" applyAlignment="1">
      <alignment horizontal="center" vertical="center"/>
    </xf>
    <xf numFmtId="0" fontId="0" fillId="0" borderId="3" xfId="0" applyBorder="1" applyAlignment="1">
      <alignment horizontal="center" vertical="center"/>
    </xf>
    <xf numFmtId="175" fontId="20" fillId="0" borderId="7" xfId="0" applyFont="1" applyBorder="1" applyAlignment="1">
      <alignment horizontal="center" vertical="center" wrapText="1"/>
    </xf>
    <xf numFmtId="175" fontId="20" fillId="0" borderId="6" xfId="0" applyFont="1" applyBorder="1" applyAlignment="1">
      <alignment horizontal="center" vertical="center" wrapText="1"/>
    </xf>
    <xf numFmtId="0" fontId="0" fillId="0" borderId="0" xfId="0" applyFont="1" applyAlignment="1">
      <alignment horizontal="center" vertical="center" textRotation="18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30</xdr:row>
      <xdr:rowOff>0</xdr:rowOff>
    </xdr:from>
    <xdr:to>
      <xdr:col>4</xdr:col>
      <xdr:colOff>0</xdr:colOff>
      <xdr:row>30</xdr:row>
      <xdr:rowOff>133350</xdr:rowOff>
    </xdr:to>
    <xdr:sp>
      <xdr:nvSpPr>
        <xdr:cNvPr id="1" name="Text 3"/>
        <xdr:cNvSpPr txBox="1">
          <a:spLocks noChangeArrowheads="1"/>
        </xdr:cNvSpPr>
      </xdr:nvSpPr>
      <xdr:spPr>
        <a:xfrm>
          <a:off x="3752850" y="5267325"/>
          <a:ext cx="0" cy="133350"/>
        </a:xfrm>
        <a:prstGeom prst="rect">
          <a:avLst/>
        </a:prstGeom>
        <a:noFill/>
        <a:ln w="1" cmpd="sng">
          <a:noFill/>
        </a:ln>
      </xdr:spPr>
      <xdr:txBody>
        <a:bodyPr vertOverflow="clip" wrap="square"/>
        <a:p>
          <a:pPr algn="ctr">
            <a:defRPr/>
          </a:pPr>
          <a:r>
            <a:rPr lang="en-US" cap="none" sz="1000" b="1" i="0" u="none" baseline="0"/>
            <a:t>1
1</a:t>
          </a:r>
        </a:p>
      </xdr:txBody>
    </xdr:sp>
    <xdr:clientData/>
  </xdr:twoCellAnchor>
  <xdr:twoCellAnchor>
    <xdr:from>
      <xdr:col>3</xdr:col>
      <xdr:colOff>0</xdr:colOff>
      <xdr:row>32</xdr:row>
      <xdr:rowOff>0</xdr:rowOff>
    </xdr:from>
    <xdr:to>
      <xdr:col>3</xdr:col>
      <xdr:colOff>0</xdr:colOff>
      <xdr:row>32</xdr:row>
      <xdr:rowOff>133350</xdr:rowOff>
    </xdr:to>
    <xdr:sp>
      <xdr:nvSpPr>
        <xdr:cNvPr id="2" name="Text 3"/>
        <xdr:cNvSpPr txBox="1">
          <a:spLocks noChangeArrowheads="1"/>
        </xdr:cNvSpPr>
      </xdr:nvSpPr>
      <xdr:spPr>
        <a:xfrm>
          <a:off x="3305175" y="5524500"/>
          <a:ext cx="0" cy="133350"/>
        </a:xfrm>
        <a:prstGeom prst="rect">
          <a:avLst/>
        </a:prstGeom>
        <a:noFill/>
        <a:ln w="1" cmpd="sng">
          <a:noFill/>
        </a:ln>
      </xdr:spPr>
      <xdr:txBody>
        <a:bodyPr vertOverflow="clip" wrap="square"/>
        <a:p>
          <a:pPr algn="ctr">
            <a:defRPr/>
          </a:pPr>
          <a:r>
            <a:rPr lang="en-US" cap="none" sz="1000" b="1" i="0" u="none" baseline="0"/>
            <a:t>1
1</a:t>
          </a:r>
        </a:p>
      </xdr:txBody>
    </xdr:sp>
    <xdr:clientData/>
  </xdr:twoCellAnchor>
  <xdr:twoCellAnchor>
    <xdr:from>
      <xdr:col>3</xdr:col>
      <xdr:colOff>0</xdr:colOff>
      <xdr:row>37</xdr:row>
      <xdr:rowOff>152400</xdr:rowOff>
    </xdr:from>
    <xdr:to>
      <xdr:col>3</xdr:col>
      <xdr:colOff>0</xdr:colOff>
      <xdr:row>38</xdr:row>
      <xdr:rowOff>133350</xdr:rowOff>
    </xdr:to>
    <xdr:sp>
      <xdr:nvSpPr>
        <xdr:cNvPr id="3" name="Text 3"/>
        <xdr:cNvSpPr txBox="1">
          <a:spLocks noChangeArrowheads="1"/>
        </xdr:cNvSpPr>
      </xdr:nvSpPr>
      <xdr:spPr>
        <a:xfrm>
          <a:off x="3305175" y="6419850"/>
          <a:ext cx="0" cy="171450"/>
        </a:xfrm>
        <a:prstGeom prst="rect">
          <a:avLst/>
        </a:prstGeom>
        <a:noFill/>
        <a:ln w="1" cmpd="sng">
          <a:noFill/>
        </a:ln>
      </xdr:spPr>
      <xdr:txBody>
        <a:bodyPr vertOverflow="clip" wrap="square"/>
        <a:p>
          <a:pPr algn="ctr">
            <a:defRPr/>
          </a:pPr>
          <a:r>
            <a:rPr lang="en-US" cap="none" sz="1000" b="1" i="0" u="none" baseline="0"/>
            <a:t>1
1</a:t>
          </a:r>
        </a:p>
      </xdr:txBody>
    </xdr:sp>
    <xdr:clientData/>
  </xdr:twoCellAnchor>
  <xdr:twoCellAnchor>
    <xdr:from>
      <xdr:col>3</xdr:col>
      <xdr:colOff>0</xdr:colOff>
      <xdr:row>36</xdr:row>
      <xdr:rowOff>57150</xdr:rowOff>
    </xdr:from>
    <xdr:to>
      <xdr:col>3</xdr:col>
      <xdr:colOff>0</xdr:colOff>
      <xdr:row>37</xdr:row>
      <xdr:rowOff>133350</xdr:rowOff>
    </xdr:to>
    <xdr:sp>
      <xdr:nvSpPr>
        <xdr:cNvPr id="4" name="Text 3"/>
        <xdr:cNvSpPr txBox="1">
          <a:spLocks noChangeArrowheads="1"/>
        </xdr:cNvSpPr>
      </xdr:nvSpPr>
      <xdr:spPr>
        <a:xfrm>
          <a:off x="3305175" y="6267450"/>
          <a:ext cx="0" cy="133350"/>
        </a:xfrm>
        <a:prstGeom prst="rect">
          <a:avLst/>
        </a:prstGeom>
        <a:noFill/>
        <a:ln w="1" cmpd="sng">
          <a:noFill/>
        </a:ln>
      </xdr:spPr>
      <xdr:txBody>
        <a:bodyPr vertOverflow="clip" wrap="square"/>
        <a:p>
          <a:pPr algn="ctr">
            <a:defRPr/>
          </a:pPr>
          <a:r>
            <a:rPr lang="en-US" cap="none" sz="1000" b="1" i="0" u="none" baseline="0"/>
            <a:t>1
1</a:t>
          </a:r>
        </a:p>
      </xdr:txBody>
    </xdr:sp>
    <xdr:clientData/>
  </xdr:twoCellAnchor>
  <xdr:twoCellAnchor>
    <xdr:from>
      <xdr:col>3</xdr:col>
      <xdr:colOff>0</xdr:colOff>
      <xdr:row>37</xdr:row>
      <xdr:rowOff>152400</xdr:rowOff>
    </xdr:from>
    <xdr:to>
      <xdr:col>3</xdr:col>
      <xdr:colOff>0</xdr:colOff>
      <xdr:row>38</xdr:row>
      <xdr:rowOff>133350</xdr:rowOff>
    </xdr:to>
    <xdr:sp>
      <xdr:nvSpPr>
        <xdr:cNvPr id="5" name="Text 3"/>
        <xdr:cNvSpPr txBox="1">
          <a:spLocks noChangeArrowheads="1"/>
        </xdr:cNvSpPr>
      </xdr:nvSpPr>
      <xdr:spPr>
        <a:xfrm>
          <a:off x="3305175" y="6419850"/>
          <a:ext cx="0" cy="171450"/>
        </a:xfrm>
        <a:prstGeom prst="rect">
          <a:avLst/>
        </a:prstGeom>
        <a:noFill/>
        <a:ln w="1" cmpd="sng">
          <a:noFill/>
        </a:ln>
      </xdr:spPr>
      <xdr:txBody>
        <a:bodyPr vertOverflow="clip" wrap="square"/>
        <a:p>
          <a:pPr algn="ctr">
            <a:defRPr/>
          </a:pPr>
          <a:r>
            <a:rPr lang="en-US" cap="none" sz="1000" b="1" i="0" u="none" baseline="0"/>
            <a:t>1
1</a:t>
          </a:r>
        </a:p>
      </xdr:txBody>
    </xdr:sp>
    <xdr:clientData/>
  </xdr:twoCellAnchor>
  <xdr:twoCellAnchor>
    <xdr:from>
      <xdr:col>3</xdr:col>
      <xdr:colOff>0</xdr:colOff>
      <xdr:row>36</xdr:row>
      <xdr:rowOff>57150</xdr:rowOff>
    </xdr:from>
    <xdr:to>
      <xdr:col>3</xdr:col>
      <xdr:colOff>0</xdr:colOff>
      <xdr:row>37</xdr:row>
      <xdr:rowOff>133350</xdr:rowOff>
    </xdr:to>
    <xdr:sp>
      <xdr:nvSpPr>
        <xdr:cNvPr id="6" name="Text 3"/>
        <xdr:cNvSpPr txBox="1">
          <a:spLocks noChangeArrowheads="1"/>
        </xdr:cNvSpPr>
      </xdr:nvSpPr>
      <xdr:spPr>
        <a:xfrm>
          <a:off x="3305175" y="6267450"/>
          <a:ext cx="0" cy="133350"/>
        </a:xfrm>
        <a:prstGeom prst="rect">
          <a:avLst/>
        </a:prstGeom>
        <a:noFill/>
        <a:ln w="1" cmpd="sng">
          <a:noFill/>
        </a:ln>
      </xdr:spPr>
      <xdr:txBody>
        <a:bodyPr vertOverflow="clip" wrap="square"/>
        <a:p>
          <a:pPr algn="ctr">
            <a:defRPr/>
          </a:pPr>
          <a:r>
            <a:rPr lang="en-US" cap="none" sz="1000" b="1" i="0" u="none" baseline="0"/>
            <a:t>1
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53"/>
  <sheetViews>
    <sheetView workbookViewId="0" topLeftCell="A17">
      <selection activeCell="I49" sqref="I49"/>
    </sheetView>
  </sheetViews>
  <sheetFormatPr defaultColWidth="9.33203125" defaultRowHeight="12.75"/>
  <cols>
    <col min="1" max="1" width="37.5" style="2" customWidth="1"/>
    <col min="2" max="2" width="11" style="2" customWidth="1"/>
    <col min="3" max="3" width="9.33203125" style="2" customWidth="1"/>
    <col min="4" max="4" width="7.83203125" style="2" customWidth="1"/>
    <col min="5" max="5" width="2" style="2" customWidth="1"/>
    <col min="6" max="6" width="10.33203125" style="2" customWidth="1"/>
    <col min="7" max="7" width="11.16015625" style="2" customWidth="1"/>
    <col min="8" max="8" width="9.66015625" style="2" customWidth="1"/>
    <col min="9" max="9" width="9.83203125" style="14" customWidth="1"/>
    <col min="10" max="16384" width="9.16015625" style="2" customWidth="1"/>
  </cols>
  <sheetData>
    <row r="1" spans="1:9" ht="18.75" customHeight="1">
      <c r="A1" s="1" t="s">
        <v>174</v>
      </c>
      <c r="B1" s="1"/>
      <c r="D1" s="3"/>
      <c r="E1" s="3"/>
      <c r="F1" s="3"/>
      <c r="G1" s="3"/>
      <c r="H1" s="3"/>
      <c r="I1" s="6"/>
    </row>
    <row r="2" spans="6:9" ht="5.25" customHeight="1">
      <c r="F2" s="3"/>
      <c r="G2" s="3"/>
      <c r="H2" s="3"/>
      <c r="I2" s="4"/>
    </row>
    <row r="3" spans="2:7" ht="13.5" customHeight="1">
      <c r="B3" s="564" t="s">
        <v>0</v>
      </c>
      <c r="C3" s="565"/>
      <c r="D3" s="598" t="s">
        <v>1</v>
      </c>
      <c r="E3" s="599"/>
      <c r="F3" s="600"/>
      <c r="G3" s="394" t="s">
        <v>2</v>
      </c>
    </row>
    <row r="4" spans="2:7" ht="12" customHeight="1">
      <c r="B4" s="591"/>
      <c r="C4" s="592"/>
      <c r="D4" s="596" t="s">
        <v>3</v>
      </c>
      <c r="E4" s="597"/>
      <c r="F4" s="7" t="s">
        <v>4</v>
      </c>
      <c r="G4" s="395" t="s">
        <v>211</v>
      </c>
    </row>
    <row r="5" spans="2:7" ht="12" customHeight="1">
      <c r="B5" s="9"/>
      <c r="C5" s="286"/>
      <c r="D5" s="8" t="s">
        <v>156</v>
      </c>
      <c r="E5" s="8"/>
      <c r="G5" s="10"/>
    </row>
    <row r="6" spans="2:7" ht="12" customHeight="1">
      <c r="B6" s="9">
        <v>2004</v>
      </c>
      <c r="C6" s="286"/>
      <c r="D6" s="385">
        <v>107.3</v>
      </c>
      <c r="E6" s="383"/>
      <c r="F6" s="555">
        <v>111.1</v>
      </c>
      <c r="G6" s="558">
        <f aca="true" t="shared" si="0" ref="G6:G14">D6/F6*100</f>
        <v>96.57965796579659</v>
      </c>
    </row>
    <row r="7" spans="2:7" ht="12" customHeight="1">
      <c r="B7" s="9">
        <v>2004</v>
      </c>
      <c r="C7" s="286" t="s">
        <v>5</v>
      </c>
      <c r="D7" s="553">
        <v>102</v>
      </c>
      <c r="E7" s="383"/>
      <c r="F7" s="555">
        <v>100.9</v>
      </c>
      <c r="G7" s="558">
        <f t="shared" si="0"/>
        <v>101.09018830525271</v>
      </c>
    </row>
    <row r="8" spans="2:7" ht="12" customHeight="1">
      <c r="B8" s="9"/>
      <c r="C8" s="286" t="s">
        <v>6</v>
      </c>
      <c r="D8" s="553">
        <v>106.3</v>
      </c>
      <c r="E8" s="550">
        <v>2</v>
      </c>
      <c r="F8" s="555">
        <v>110.5</v>
      </c>
      <c r="G8" s="558">
        <f t="shared" si="0"/>
        <v>96.19909502262443</v>
      </c>
    </row>
    <row r="9" spans="2:7" ht="12" customHeight="1">
      <c r="B9" s="9"/>
      <c r="C9" s="286" t="s">
        <v>7</v>
      </c>
      <c r="D9" s="553">
        <v>109.5</v>
      </c>
      <c r="E9" s="550">
        <v>2</v>
      </c>
      <c r="F9" s="555">
        <v>115.6</v>
      </c>
      <c r="G9" s="558">
        <f t="shared" si="0"/>
        <v>94.72318339100346</v>
      </c>
    </row>
    <row r="10" spans="2:7" ht="12.75" customHeight="1">
      <c r="B10" s="287"/>
      <c r="C10" s="286" t="s">
        <v>8</v>
      </c>
      <c r="D10" s="553">
        <v>111.3</v>
      </c>
      <c r="E10" s="550">
        <v>2</v>
      </c>
      <c r="F10" s="555">
        <v>117.4</v>
      </c>
      <c r="G10" s="558">
        <f t="shared" si="0"/>
        <v>94.80408858603066</v>
      </c>
    </row>
    <row r="11" spans="2:7" ht="14.25" customHeight="1">
      <c r="B11" s="9">
        <v>2005</v>
      </c>
      <c r="C11" s="286" t="s">
        <v>175</v>
      </c>
      <c r="D11" s="553">
        <v>112</v>
      </c>
      <c r="E11" s="550">
        <v>2</v>
      </c>
      <c r="F11" s="555">
        <v>123.6</v>
      </c>
      <c r="G11" s="558">
        <f t="shared" si="0"/>
        <v>90.61488673139159</v>
      </c>
    </row>
    <row r="12" spans="2:7" ht="12" customHeight="1">
      <c r="B12" s="9"/>
      <c r="C12" s="286" t="s">
        <v>179</v>
      </c>
      <c r="D12" s="553">
        <v>111.7</v>
      </c>
      <c r="E12" s="550">
        <v>2</v>
      </c>
      <c r="F12" s="555">
        <v>124.8</v>
      </c>
      <c r="G12" s="558">
        <f t="shared" si="0"/>
        <v>89.50320512820514</v>
      </c>
    </row>
    <row r="13" spans="2:7" ht="12" customHeight="1">
      <c r="B13" s="9"/>
      <c r="C13" s="286" t="s">
        <v>176</v>
      </c>
      <c r="D13" s="553">
        <v>112.8</v>
      </c>
      <c r="E13" s="550">
        <v>2</v>
      </c>
      <c r="F13" s="556">
        <v>134.1</v>
      </c>
      <c r="G13" s="558">
        <f t="shared" si="0"/>
        <v>84.11633109619687</v>
      </c>
    </row>
    <row r="14" spans="2:7" ht="12" customHeight="1">
      <c r="B14" s="288"/>
      <c r="C14" s="537" t="s">
        <v>296</v>
      </c>
      <c r="D14" s="554">
        <v>113.3</v>
      </c>
      <c r="E14" s="384"/>
      <c r="F14" s="557">
        <v>132.7</v>
      </c>
      <c r="G14" s="559">
        <f t="shared" si="0"/>
        <v>85.38055764883195</v>
      </c>
    </row>
    <row r="15" spans="1:9" ht="16.5" customHeight="1">
      <c r="A15" s="11" t="s">
        <v>9</v>
      </c>
      <c r="B15" s="11"/>
      <c r="C15" s="12"/>
      <c r="D15" s="4"/>
      <c r="E15" s="4"/>
      <c r="F15" s="4"/>
      <c r="G15" s="4"/>
      <c r="H15" s="12"/>
      <c r="I15" s="12"/>
    </row>
    <row r="16" spans="1:9" ht="12.75" customHeight="1">
      <c r="A16" s="5" t="s">
        <v>10</v>
      </c>
      <c r="B16" s="5"/>
      <c r="C16" s="4"/>
      <c r="D16" s="4"/>
      <c r="E16" s="4"/>
      <c r="F16" s="4"/>
      <c r="G16" s="4"/>
      <c r="H16" s="4"/>
      <c r="I16" s="4"/>
    </row>
    <row r="17" spans="1:8" ht="15" customHeight="1">
      <c r="A17" s="13" t="s">
        <v>297</v>
      </c>
      <c r="B17" s="13" t="s">
        <v>194</v>
      </c>
      <c r="C17" s="4"/>
      <c r="D17" s="14"/>
      <c r="E17" s="14"/>
      <c r="F17" s="14"/>
      <c r="G17" s="14"/>
      <c r="H17" s="14"/>
    </row>
    <row r="18" spans="1:8" ht="1.5" customHeight="1">
      <c r="A18" s="13"/>
      <c r="B18" s="13"/>
      <c r="C18" s="4"/>
      <c r="D18" s="14"/>
      <c r="E18" s="14"/>
      <c r="F18" s="14"/>
      <c r="G18" s="14"/>
      <c r="H18" s="14"/>
    </row>
    <row r="19" spans="1:9" ht="34.5" customHeight="1">
      <c r="A19" s="593" t="s">
        <v>262</v>
      </c>
      <c r="B19" s="593"/>
      <c r="C19" s="593"/>
      <c r="D19" s="593"/>
      <c r="E19" s="593"/>
      <c r="F19" s="593"/>
      <c r="G19" s="593"/>
      <c r="H19" s="593"/>
      <c r="I19" s="593"/>
    </row>
    <row r="20" spans="1:8" ht="2.25" customHeight="1">
      <c r="A20" s="16"/>
      <c r="B20" s="16"/>
      <c r="C20" s="16"/>
      <c r="D20" s="15"/>
      <c r="E20" s="15"/>
      <c r="F20" s="15"/>
      <c r="G20" s="15"/>
      <c r="H20" s="15"/>
    </row>
    <row r="21" spans="1:9" ht="17.25" customHeight="1">
      <c r="A21" s="594" t="s">
        <v>11</v>
      </c>
      <c r="B21" s="302"/>
      <c r="C21" s="566" t="s">
        <v>12</v>
      </c>
      <c r="D21" s="579" t="s">
        <v>186</v>
      </c>
      <c r="E21" s="580"/>
      <c r="F21" s="581"/>
      <c r="G21" s="582" t="s">
        <v>170</v>
      </c>
      <c r="H21" s="583"/>
      <c r="I21" s="584"/>
    </row>
    <row r="22" spans="1:9" ht="15" customHeight="1">
      <c r="A22" s="595"/>
      <c r="B22" s="303"/>
      <c r="C22" s="567"/>
      <c r="D22" s="569" t="s">
        <v>299</v>
      </c>
      <c r="E22" s="561"/>
      <c r="F22" s="589" t="s">
        <v>300</v>
      </c>
      <c r="G22" s="585"/>
      <c r="H22" s="586"/>
      <c r="I22" s="587"/>
    </row>
    <row r="23" spans="1:9" ht="15" customHeight="1">
      <c r="A23" s="595"/>
      <c r="B23" s="303"/>
      <c r="C23" s="568"/>
      <c r="D23" s="562"/>
      <c r="E23" s="563"/>
      <c r="F23" s="590"/>
      <c r="G23" s="289" t="s">
        <v>173</v>
      </c>
      <c r="H23" s="270" t="s">
        <v>171</v>
      </c>
      <c r="I23" s="271" t="s">
        <v>301</v>
      </c>
    </row>
    <row r="24" spans="1:9" ht="13.5" customHeight="1">
      <c r="A24" s="17" t="s">
        <v>172</v>
      </c>
      <c r="B24" s="303"/>
      <c r="C24" s="272">
        <v>10000</v>
      </c>
      <c r="D24" s="387">
        <v>43676</v>
      </c>
      <c r="E24" s="292"/>
      <c r="F24" s="292">
        <v>42017</v>
      </c>
      <c r="G24" s="343">
        <f>(F24/D24)*100-100</f>
        <v>-3.7984247641725517</v>
      </c>
      <c r="H24" s="273">
        <v>5</v>
      </c>
      <c r="I24" s="273">
        <f>(96/1.05)-100</f>
        <v>-8.57142857142857</v>
      </c>
    </row>
    <row r="25" spans="1:9" ht="16.5" customHeight="1">
      <c r="A25" s="274" t="s">
        <v>14</v>
      </c>
      <c r="B25" s="304"/>
      <c r="C25" s="272">
        <v>2942</v>
      </c>
      <c r="D25" s="388">
        <v>13277</v>
      </c>
      <c r="E25" s="293"/>
      <c r="F25" s="293">
        <v>15141</v>
      </c>
      <c r="G25" s="298">
        <f>(F25/D25)*100-100</f>
        <v>14.039316110567142</v>
      </c>
      <c r="H25" s="275">
        <v>6</v>
      </c>
      <c r="I25" s="275">
        <f>(114/1.06)-100</f>
        <v>7.547169811320742</v>
      </c>
    </row>
    <row r="26" spans="1:9" ht="16.5" customHeight="1">
      <c r="A26" s="276" t="s">
        <v>15</v>
      </c>
      <c r="B26" s="305"/>
      <c r="C26" s="272"/>
      <c r="D26" s="387"/>
      <c r="E26" s="292"/>
      <c r="F26" s="292"/>
      <c r="G26" s="299"/>
      <c r="H26" s="275"/>
      <c r="I26" s="275"/>
    </row>
    <row r="27" spans="1:9" ht="16.5" customHeight="1">
      <c r="A27" s="277" t="s">
        <v>16</v>
      </c>
      <c r="B27" s="306"/>
      <c r="C27" s="278">
        <v>2296</v>
      </c>
      <c r="D27" s="389">
        <v>9631</v>
      </c>
      <c r="E27" s="294"/>
      <c r="F27" s="294">
        <v>10181</v>
      </c>
      <c r="G27" s="298">
        <f>(F27/D27)*100-100</f>
        <v>5.710725781331121</v>
      </c>
      <c r="H27" s="275">
        <v>5</v>
      </c>
      <c r="I27" s="275">
        <f>(106/1.05)-100</f>
        <v>0.952380952380949</v>
      </c>
    </row>
    <row r="28" spans="1:9" ht="16.5" customHeight="1">
      <c r="A28" s="279" t="s">
        <v>17</v>
      </c>
      <c r="B28" s="307"/>
      <c r="C28" s="278">
        <v>31</v>
      </c>
      <c r="D28" s="389">
        <v>299</v>
      </c>
      <c r="E28" s="294"/>
      <c r="F28" s="294">
        <v>389</v>
      </c>
      <c r="G28" s="298">
        <f>(F28/D28)*100-100</f>
        <v>30.100334448160538</v>
      </c>
      <c r="H28" s="275">
        <v>9</v>
      </c>
      <c r="I28" s="275">
        <f>(130/1.09)-100</f>
        <v>19.266055045871553</v>
      </c>
    </row>
    <row r="29" spans="1:9" ht="16.5" customHeight="1">
      <c r="A29" s="279" t="s">
        <v>18</v>
      </c>
      <c r="B29" s="307"/>
      <c r="C29" s="278">
        <v>21</v>
      </c>
      <c r="D29" s="389">
        <v>387</v>
      </c>
      <c r="E29" s="294"/>
      <c r="F29" s="294">
        <v>306</v>
      </c>
      <c r="G29" s="297">
        <f>(F29/D29)*100-100</f>
        <v>-20.930232558139537</v>
      </c>
      <c r="H29" s="275">
        <v>3</v>
      </c>
      <c r="I29" s="275">
        <f>(79/1.03)-100</f>
        <v>-23.30097087378641</v>
      </c>
    </row>
    <row r="30" spans="1:9" ht="16.5" customHeight="1">
      <c r="A30" s="577" t="s">
        <v>188</v>
      </c>
      <c r="B30" s="578"/>
      <c r="C30" s="278">
        <v>293</v>
      </c>
      <c r="D30" s="389">
        <v>3371</v>
      </c>
      <c r="E30" s="294"/>
      <c r="F30" s="294">
        <v>3450</v>
      </c>
      <c r="G30" s="298">
        <f>(F30/D30)*100-100</f>
        <v>2.3435182438445565</v>
      </c>
      <c r="H30" s="275" t="s">
        <v>303</v>
      </c>
      <c r="I30" s="275">
        <v>2</v>
      </c>
    </row>
    <row r="31" spans="1:9" ht="16.5" customHeight="1">
      <c r="A31" s="279" t="s">
        <v>19</v>
      </c>
      <c r="B31" s="307"/>
      <c r="C31" s="278">
        <v>6713</v>
      </c>
      <c r="D31" s="389">
        <v>26136</v>
      </c>
      <c r="E31" s="294"/>
      <c r="F31" s="294">
        <v>22494</v>
      </c>
      <c r="G31" s="297">
        <f>(F31/D31)*100-100</f>
        <v>-13.934802571166202</v>
      </c>
      <c r="H31" s="275">
        <v>4</v>
      </c>
      <c r="I31" s="275">
        <f>(86/1.04)-100</f>
        <v>-17.307692307692307</v>
      </c>
    </row>
    <row r="32" spans="1:9" ht="3.75" customHeight="1">
      <c r="A32" s="19"/>
      <c r="B32" s="285"/>
      <c r="C32" s="20"/>
      <c r="D32" s="386"/>
      <c r="E32" s="280"/>
      <c r="F32" s="281"/>
      <c r="G32" s="290"/>
      <c r="H32" s="280"/>
      <c r="I32" s="281"/>
    </row>
    <row r="33" spans="1:8" ht="15" customHeight="1">
      <c r="A33" s="560" t="s">
        <v>304</v>
      </c>
      <c r="B33" s="282"/>
      <c r="C33" s="21"/>
      <c r="D33" s="21"/>
      <c r="E33" s="21"/>
      <c r="F33" s="21"/>
      <c r="G33" s="21"/>
      <c r="H33" s="21"/>
    </row>
    <row r="34" spans="1:8" ht="14.25" customHeight="1">
      <c r="A34" s="282" t="s">
        <v>302</v>
      </c>
      <c r="B34" s="15"/>
      <c r="C34" s="15"/>
      <c r="D34" s="15"/>
      <c r="E34" s="15"/>
      <c r="F34" s="15"/>
      <c r="G34" s="15"/>
      <c r="H34" s="21"/>
    </row>
    <row r="35" spans="1:8" ht="3.75" customHeight="1">
      <c r="A35" s="282"/>
      <c r="B35" s="15"/>
      <c r="C35" s="15"/>
      <c r="D35" s="15"/>
      <c r="E35" s="15"/>
      <c r="F35" s="15"/>
      <c r="G35" s="15"/>
      <c r="H35" s="21"/>
    </row>
    <row r="36" spans="1:9" ht="21" customHeight="1">
      <c r="A36" s="588" t="s">
        <v>263</v>
      </c>
      <c r="B36" s="588"/>
      <c r="C36" s="588"/>
      <c r="D36" s="588"/>
      <c r="E36" s="588"/>
      <c r="F36" s="588"/>
      <c r="G36" s="588"/>
      <c r="H36" s="588"/>
      <c r="I36" s="588"/>
    </row>
    <row r="37" spans="1:8" ht="4.5" customHeight="1">
      <c r="A37" s="16"/>
      <c r="B37" s="16"/>
      <c r="C37" s="16"/>
      <c r="D37" s="21"/>
      <c r="E37" s="21"/>
      <c r="F37" s="21"/>
      <c r="G37" s="21"/>
      <c r="H37" s="21"/>
    </row>
    <row r="38" spans="1:9" ht="15" customHeight="1">
      <c r="A38" s="22"/>
      <c r="B38" s="309"/>
      <c r="C38" s="566" t="s">
        <v>12</v>
      </c>
      <c r="D38" s="579" t="s">
        <v>187</v>
      </c>
      <c r="E38" s="580"/>
      <c r="F38" s="581"/>
      <c r="G38" s="582" t="s">
        <v>170</v>
      </c>
      <c r="H38" s="583"/>
      <c r="I38" s="584"/>
    </row>
    <row r="39" spans="1:9" ht="12.75" customHeight="1">
      <c r="A39" s="23" t="s">
        <v>20</v>
      </c>
      <c r="B39" s="310"/>
      <c r="C39" s="567"/>
      <c r="D39" s="569" t="s">
        <v>299</v>
      </c>
      <c r="E39" s="561"/>
      <c r="F39" s="589" t="s">
        <v>300</v>
      </c>
      <c r="G39" s="585"/>
      <c r="H39" s="586"/>
      <c r="I39" s="587"/>
    </row>
    <row r="40" spans="1:9" ht="15.75">
      <c r="A40" s="24"/>
      <c r="B40" s="311"/>
      <c r="C40" s="568"/>
      <c r="D40" s="562"/>
      <c r="E40" s="563"/>
      <c r="F40" s="590"/>
      <c r="G40" s="289" t="s">
        <v>173</v>
      </c>
      <c r="H40" s="270" t="s">
        <v>171</v>
      </c>
      <c r="I40" s="271" t="s">
        <v>301</v>
      </c>
    </row>
    <row r="41" spans="1:9" ht="15.75" customHeight="1">
      <c r="A41" s="313" t="s">
        <v>21</v>
      </c>
      <c r="B41" s="303"/>
      <c r="C41" s="283">
        <v>10000</v>
      </c>
      <c r="D41" s="390">
        <f>76387-4251-219</f>
        <v>71917</v>
      </c>
      <c r="E41" s="391"/>
      <c r="F41" s="295">
        <f>93371-11984-120</f>
        <v>81267</v>
      </c>
      <c r="G41" s="344">
        <f aca="true" t="shared" si="1" ref="G41:G49">(F41/D41)*100-100</f>
        <v>13.00109848853539</v>
      </c>
      <c r="H41" s="393">
        <v>16</v>
      </c>
      <c r="I41" s="273">
        <v>-3</v>
      </c>
    </row>
    <row r="42" spans="1:9" ht="15.75" customHeight="1">
      <c r="A42" s="18" t="s">
        <v>22</v>
      </c>
      <c r="B42" s="308"/>
      <c r="C42" s="25">
        <v>1621</v>
      </c>
      <c r="D42" s="389">
        <f>11947-1106</f>
        <v>10841</v>
      </c>
      <c r="E42" s="296"/>
      <c r="F42" s="296">
        <f>13828-1690</f>
        <v>12138</v>
      </c>
      <c r="G42" s="300">
        <f t="shared" si="1"/>
        <v>11.963840974079872</v>
      </c>
      <c r="H42" s="300">
        <v>11</v>
      </c>
      <c r="I42" s="275">
        <f>(112/1.11)-100</f>
        <v>0.9009009009008935</v>
      </c>
    </row>
    <row r="43" spans="1:9" ht="18" customHeight="1">
      <c r="A43" s="575" t="s">
        <v>23</v>
      </c>
      <c r="B43" s="576"/>
      <c r="C43" s="25">
        <v>221</v>
      </c>
      <c r="D43" s="389">
        <f>2061-71</f>
        <v>1990</v>
      </c>
      <c r="E43" s="296"/>
      <c r="F43" s="296">
        <f>2097-93</f>
        <v>2004</v>
      </c>
      <c r="G43" s="300">
        <f t="shared" si="1"/>
        <v>0.7035175879397002</v>
      </c>
      <c r="H43" s="300">
        <v>13</v>
      </c>
      <c r="I43" s="275">
        <v>-11</v>
      </c>
    </row>
    <row r="44" spans="1:9" ht="23.25" customHeight="1">
      <c r="A44" s="575" t="s">
        <v>24</v>
      </c>
      <c r="B44" s="576"/>
      <c r="C44" s="25">
        <v>1789</v>
      </c>
      <c r="D44" s="389">
        <f>10020-10</f>
        <v>10010</v>
      </c>
      <c r="E44" s="296"/>
      <c r="F44" s="296">
        <f>15327-10</f>
        <v>15317</v>
      </c>
      <c r="G44" s="300">
        <f t="shared" si="1"/>
        <v>53.016983016983005</v>
      </c>
      <c r="H44" s="300">
        <v>46</v>
      </c>
      <c r="I44" s="275">
        <f>(153/1.46)-100</f>
        <v>4.794520547945211</v>
      </c>
    </row>
    <row r="45" spans="1:9" ht="18" customHeight="1">
      <c r="A45" s="575" t="s">
        <v>25</v>
      </c>
      <c r="B45" s="576"/>
      <c r="C45" s="25">
        <v>113</v>
      </c>
      <c r="D45" s="389">
        <f>712-5</f>
        <v>707</v>
      </c>
      <c r="E45" s="296"/>
      <c r="F45" s="296">
        <f>845-3</f>
        <v>842</v>
      </c>
      <c r="G45" s="300">
        <f t="shared" si="1"/>
        <v>19.094766619519106</v>
      </c>
      <c r="H45" s="432" t="s">
        <v>303</v>
      </c>
      <c r="I45" s="275">
        <v>19</v>
      </c>
    </row>
    <row r="46" spans="1:9" ht="18" customHeight="1">
      <c r="A46" s="575" t="s">
        <v>18</v>
      </c>
      <c r="B46" s="576"/>
      <c r="C46" s="25">
        <v>467</v>
      </c>
      <c r="D46" s="389">
        <f>6412-441</f>
        <v>5971</v>
      </c>
      <c r="E46" s="296"/>
      <c r="F46" s="296">
        <f>7389-534</f>
        <v>6855</v>
      </c>
      <c r="G46" s="300">
        <f t="shared" si="1"/>
        <v>14.804890303131813</v>
      </c>
      <c r="H46" s="300">
        <v>9</v>
      </c>
      <c r="I46" s="275">
        <f>(115/1.09)-100</f>
        <v>5.504587155963293</v>
      </c>
    </row>
    <row r="47" spans="1:9" ht="19.5" customHeight="1">
      <c r="A47" s="575" t="s">
        <v>188</v>
      </c>
      <c r="B47" s="576"/>
      <c r="C47" s="25">
        <v>3776</v>
      </c>
      <c r="D47" s="389">
        <f>19806-791</f>
        <v>19015</v>
      </c>
      <c r="E47" s="296"/>
      <c r="F47" s="296">
        <f>19300-927</f>
        <v>18373</v>
      </c>
      <c r="G47" s="297">
        <f t="shared" si="1"/>
        <v>-3.3762818827241574</v>
      </c>
      <c r="H47" s="300">
        <v>8</v>
      </c>
      <c r="I47" s="275">
        <f>(97/1.08)-100</f>
        <v>-10.18518518518519</v>
      </c>
    </row>
    <row r="48" spans="1:9" ht="27" customHeight="1">
      <c r="A48" s="575" t="s">
        <v>26</v>
      </c>
      <c r="B48" s="576"/>
      <c r="C48" s="25">
        <v>1134</v>
      </c>
      <c r="D48" s="389">
        <f>17916-1367-219</f>
        <v>16330</v>
      </c>
      <c r="E48" s="296"/>
      <c r="F48" s="296">
        <f>26250-8090-120</f>
        <v>18040</v>
      </c>
      <c r="G48" s="300">
        <f t="shared" si="1"/>
        <v>10.471524800979793</v>
      </c>
      <c r="H48" s="300">
        <v>6</v>
      </c>
      <c r="I48" s="275">
        <f>(110/1.06)-100</f>
        <v>3.773584905660371</v>
      </c>
    </row>
    <row r="49" spans="1:9" ht="18" customHeight="1">
      <c r="A49" s="575" t="s">
        <v>27</v>
      </c>
      <c r="B49" s="576"/>
      <c r="C49" s="25">
        <v>879</v>
      </c>
      <c r="D49" s="389">
        <f>6624-423</f>
        <v>6201</v>
      </c>
      <c r="E49" s="296"/>
      <c r="F49" s="296">
        <f>7260-525</f>
        <v>6735</v>
      </c>
      <c r="G49" s="300">
        <f t="shared" si="1"/>
        <v>8.611514271891636</v>
      </c>
      <c r="H49" s="300">
        <v>6</v>
      </c>
      <c r="I49" s="301">
        <f>(109/1.06)-100</f>
        <v>2.830188679245282</v>
      </c>
    </row>
    <row r="50" spans="1:9" ht="3.75" customHeight="1">
      <c r="A50" s="19"/>
      <c r="B50" s="285"/>
      <c r="C50" s="284"/>
      <c r="D50" s="16"/>
      <c r="E50" s="285"/>
      <c r="F50" s="285"/>
      <c r="G50" s="20"/>
      <c r="H50" s="20"/>
      <c r="I50" s="291"/>
    </row>
    <row r="51" ht="16.5">
      <c r="A51" s="560" t="s">
        <v>304</v>
      </c>
    </row>
    <row r="52" spans="1:8" ht="15" customHeight="1">
      <c r="A52" s="282" t="s">
        <v>302</v>
      </c>
      <c r="B52" s="13"/>
      <c r="C52" s="4"/>
      <c r="D52" s="14"/>
      <c r="E52" s="14"/>
      <c r="F52" s="14"/>
      <c r="G52" s="14"/>
      <c r="H52" s="14"/>
    </row>
    <row r="53" ht="12.75" customHeight="1">
      <c r="A53" s="2" t="s">
        <v>215</v>
      </c>
    </row>
  </sheetData>
  <mergeCells count="24">
    <mergeCell ref="B3:C4"/>
    <mergeCell ref="A19:I19"/>
    <mergeCell ref="A21:A23"/>
    <mergeCell ref="G21:I22"/>
    <mergeCell ref="C21:C23"/>
    <mergeCell ref="D4:E4"/>
    <mergeCell ref="D22:E23"/>
    <mergeCell ref="D21:F21"/>
    <mergeCell ref="F22:F23"/>
    <mergeCell ref="D3:F3"/>
    <mergeCell ref="D38:F38"/>
    <mergeCell ref="G38:I39"/>
    <mergeCell ref="A36:I36"/>
    <mergeCell ref="F39:F40"/>
    <mergeCell ref="C38:C40"/>
    <mergeCell ref="D39:E40"/>
    <mergeCell ref="A47:B47"/>
    <mergeCell ref="A48:B48"/>
    <mergeCell ref="A49:B49"/>
    <mergeCell ref="A30:B30"/>
    <mergeCell ref="A43:B43"/>
    <mergeCell ref="A44:B44"/>
    <mergeCell ref="A45:B45"/>
    <mergeCell ref="A46:B46"/>
  </mergeCells>
  <printOptions/>
  <pageMargins left="0.43" right="0.37" top="0.48" bottom="0.19" header="0.29" footer="0.16"/>
  <pageSetup horizontalDpi="600" verticalDpi="600" orientation="portrait" paperSize="9" r:id="rId2"/>
  <headerFooter alignWithMargins="0">
    <oddHeader>&amp;C8</oddHeader>
  </headerFooter>
  <drawing r:id="rId1"/>
</worksheet>
</file>

<file path=xl/worksheets/sheet10.xml><?xml version="1.0" encoding="utf-8"?>
<worksheet xmlns="http://schemas.openxmlformats.org/spreadsheetml/2006/main" xmlns:r="http://schemas.openxmlformats.org/officeDocument/2006/relationships">
  <dimension ref="A1:O33"/>
  <sheetViews>
    <sheetView workbookViewId="0" topLeftCell="A1">
      <pane xSplit="3" topLeftCell="H1" activePane="topRight" state="frozen"/>
      <selection pane="topLeft" activeCell="A1" sqref="A1"/>
      <selection pane="topRight" activeCell="K12" sqref="K12"/>
    </sheetView>
  </sheetViews>
  <sheetFormatPr defaultColWidth="9.33203125" defaultRowHeight="12.75"/>
  <cols>
    <col min="1" max="1" width="9.66015625" style="92" customWidth="1"/>
    <col min="2" max="2" width="44.83203125" style="92" customWidth="1"/>
    <col min="3" max="3" width="8.83203125" style="92" customWidth="1"/>
    <col min="4" max="14" width="8.33203125" style="92" customWidth="1"/>
    <col min="15" max="15" width="3.66015625" style="92" customWidth="1"/>
    <col min="16" max="16384" width="8.83203125" style="92" customWidth="1"/>
  </cols>
  <sheetData>
    <row r="1" spans="1:15" ht="18" customHeight="1">
      <c r="A1" s="201" t="s">
        <v>184</v>
      </c>
      <c r="B1" s="199"/>
      <c r="C1" s="204"/>
      <c r="D1" s="204"/>
      <c r="E1" s="204"/>
      <c r="F1" s="204"/>
      <c r="G1" s="204"/>
      <c r="H1" s="204"/>
      <c r="I1" s="204"/>
      <c r="J1" s="204"/>
      <c r="K1" s="204"/>
      <c r="L1" s="204"/>
      <c r="M1" s="204"/>
      <c r="N1" s="204"/>
      <c r="O1" s="640">
        <v>17</v>
      </c>
    </row>
    <row r="2" spans="1:15" ht="12" customHeight="1">
      <c r="A2" s="179"/>
      <c r="B2" s="199"/>
      <c r="C2" s="204"/>
      <c r="D2" s="204"/>
      <c r="J2" s="204"/>
      <c r="K2" s="204"/>
      <c r="L2" s="204" t="s">
        <v>83</v>
      </c>
      <c r="M2" s="204"/>
      <c r="N2" s="204"/>
      <c r="O2" s="630"/>
    </row>
    <row r="3" spans="1:15" ht="23.25" customHeight="1">
      <c r="A3" s="631" t="s">
        <v>84</v>
      </c>
      <c r="B3" s="633" t="s">
        <v>30</v>
      </c>
      <c r="C3" s="635" t="s">
        <v>12</v>
      </c>
      <c r="D3" s="636" t="s">
        <v>75</v>
      </c>
      <c r="E3" s="638">
        <v>2004</v>
      </c>
      <c r="F3" s="639"/>
      <c r="G3" s="639"/>
      <c r="H3" s="639"/>
      <c r="I3" s="626"/>
      <c r="J3" s="611">
        <v>2005</v>
      </c>
      <c r="K3" s="612"/>
      <c r="L3" s="612"/>
      <c r="M3" s="612"/>
      <c r="N3" s="613"/>
      <c r="O3" s="630"/>
    </row>
    <row r="4" spans="1:15" ht="19.5" customHeight="1">
      <c r="A4" s="645"/>
      <c r="B4" s="642"/>
      <c r="C4" s="629"/>
      <c r="D4" s="646"/>
      <c r="E4" s="205" t="s">
        <v>5</v>
      </c>
      <c r="F4" s="183" t="s">
        <v>179</v>
      </c>
      <c r="G4" s="205" t="s">
        <v>7</v>
      </c>
      <c r="H4" s="114" t="s">
        <v>189</v>
      </c>
      <c r="I4" s="114" t="s">
        <v>31</v>
      </c>
      <c r="J4" s="183" t="s">
        <v>175</v>
      </c>
      <c r="K4" s="183" t="s">
        <v>179</v>
      </c>
      <c r="L4" s="183" t="s">
        <v>271</v>
      </c>
      <c r="M4" s="183" t="s">
        <v>270</v>
      </c>
      <c r="N4" s="114" t="s">
        <v>31</v>
      </c>
      <c r="O4" s="630"/>
    </row>
    <row r="5" spans="1:15" s="211" customFormat="1" ht="24" customHeight="1">
      <c r="A5" s="222" t="s">
        <v>114</v>
      </c>
      <c r="B5" s="219" t="s">
        <v>79</v>
      </c>
      <c r="C5" s="255">
        <v>467</v>
      </c>
      <c r="D5" s="468">
        <v>100</v>
      </c>
      <c r="E5" s="468">
        <v>98.17957589108121</v>
      </c>
      <c r="F5" s="468">
        <v>102.4</v>
      </c>
      <c r="G5" s="468">
        <v>105.2</v>
      </c>
      <c r="H5" s="468">
        <v>109.2</v>
      </c>
      <c r="I5" s="493">
        <f>(E5+F5+G5+H5)/4</f>
        <v>103.7448939727703</v>
      </c>
      <c r="J5" s="467">
        <v>112.7</v>
      </c>
      <c r="K5" s="467">
        <v>113.1</v>
      </c>
      <c r="L5" s="467">
        <v>112.7</v>
      </c>
      <c r="M5" s="474">
        <v>114.2</v>
      </c>
      <c r="N5" s="467">
        <f>(J5+K5+L5+M5)/4</f>
        <v>113.175</v>
      </c>
      <c r="O5" s="630"/>
    </row>
    <row r="6" spans="1:15" s="211" customFormat="1" ht="17.25" customHeight="1">
      <c r="A6" s="212" t="s">
        <v>115</v>
      </c>
      <c r="B6" s="213" t="s">
        <v>116</v>
      </c>
      <c r="C6" s="256">
        <v>252</v>
      </c>
      <c r="D6" s="496">
        <v>100</v>
      </c>
      <c r="E6" s="496">
        <v>97.48599300710222</v>
      </c>
      <c r="F6" s="496">
        <v>102.5</v>
      </c>
      <c r="G6" s="496">
        <v>103.6</v>
      </c>
      <c r="H6" s="496">
        <v>106.4</v>
      </c>
      <c r="I6" s="497">
        <f>(E6+F6+G6+H6)/4</f>
        <v>102.49649825177556</v>
      </c>
      <c r="J6" s="470">
        <v>108.1</v>
      </c>
      <c r="K6" s="470">
        <v>108.9</v>
      </c>
      <c r="L6" s="470">
        <v>108.8</v>
      </c>
      <c r="M6" s="475">
        <v>109.3</v>
      </c>
      <c r="N6" s="470">
        <f aca="true" t="shared" si="0" ref="N6:N29">(J6+K6+L6+M6)/4</f>
        <v>108.775</v>
      </c>
      <c r="O6" s="630"/>
    </row>
    <row r="7" spans="1:15" s="211" customFormat="1" ht="12" customHeight="1">
      <c r="A7" s="212" t="s">
        <v>117</v>
      </c>
      <c r="B7" s="215" t="s">
        <v>249</v>
      </c>
      <c r="C7" s="256">
        <v>103</v>
      </c>
      <c r="D7" s="496">
        <v>100</v>
      </c>
      <c r="E7" s="496">
        <v>101.277628469251</v>
      </c>
      <c r="F7" s="496">
        <v>104.7</v>
      </c>
      <c r="G7" s="496">
        <v>108.6</v>
      </c>
      <c r="H7" s="496">
        <v>114.1</v>
      </c>
      <c r="I7" s="497">
        <f aca="true" t="shared" si="1" ref="I7:I29">(E7+F7+G7+H7)/4</f>
        <v>107.16940711731274</v>
      </c>
      <c r="J7" s="470">
        <v>116.9</v>
      </c>
      <c r="K7" s="470">
        <v>114.9</v>
      </c>
      <c r="L7" s="470">
        <v>111.9</v>
      </c>
      <c r="M7" s="475">
        <v>115.3</v>
      </c>
      <c r="N7" s="470">
        <f t="shared" si="0"/>
        <v>114.75000000000001</v>
      </c>
      <c r="O7" s="630"/>
    </row>
    <row r="8" spans="1:15" s="211" customFormat="1" ht="11.25" customHeight="1">
      <c r="A8" s="212"/>
      <c r="B8" s="215" t="s">
        <v>250</v>
      </c>
      <c r="C8" s="256"/>
      <c r="D8" s="496"/>
      <c r="E8" s="496"/>
      <c r="F8" s="496"/>
      <c r="G8" s="496"/>
      <c r="H8" s="496"/>
      <c r="I8" s="497"/>
      <c r="J8" s="470"/>
      <c r="K8" s="470"/>
      <c r="L8" s="470"/>
      <c r="M8" s="475"/>
      <c r="N8" s="470"/>
      <c r="O8" s="630"/>
    </row>
    <row r="9" spans="1:15" s="211" customFormat="1" ht="17.25" customHeight="1">
      <c r="A9" s="212" t="s">
        <v>118</v>
      </c>
      <c r="B9" s="213" t="s">
        <v>119</v>
      </c>
      <c r="C9" s="256">
        <v>112</v>
      </c>
      <c r="D9" s="496">
        <v>100</v>
      </c>
      <c r="E9" s="496">
        <v>96.89103545546713</v>
      </c>
      <c r="F9" s="496">
        <v>100.1</v>
      </c>
      <c r="G9" s="496">
        <v>105.4</v>
      </c>
      <c r="H9" s="496">
        <v>111</v>
      </c>
      <c r="I9" s="497">
        <f t="shared" si="1"/>
        <v>103.34775886386677</v>
      </c>
      <c r="J9" s="470">
        <v>119.3</v>
      </c>
      <c r="K9" s="470">
        <v>121</v>
      </c>
      <c r="L9" s="470">
        <v>122.2</v>
      </c>
      <c r="M9" s="475">
        <v>124.2</v>
      </c>
      <c r="N9" s="470">
        <f t="shared" si="0"/>
        <v>121.675</v>
      </c>
      <c r="O9" s="630"/>
    </row>
    <row r="10" spans="1:15" s="211" customFormat="1" ht="24" customHeight="1">
      <c r="A10" s="222" t="s">
        <v>120</v>
      </c>
      <c r="B10" s="219" t="s">
        <v>41</v>
      </c>
      <c r="C10" s="255">
        <v>3776</v>
      </c>
      <c r="D10" s="468">
        <v>100</v>
      </c>
      <c r="E10" s="468">
        <v>100.8</v>
      </c>
      <c r="F10" s="468">
        <v>108.4</v>
      </c>
      <c r="G10" s="468">
        <v>112</v>
      </c>
      <c r="H10" s="468">
        <v>113.2</v>
      </c>
      <c r="I10" s="493">
        <f t="shared" si="1"/>
        <v>108.6</v>
      </c>
      <c r="J10" s="494">
        <v>114.6</v>
      </c>
      <c r="K10" s="494">
        <v>115.1</v>
      </c>
      <c r="L10" s="494">
        <v>119.2</v>
      </c>
      <c r="M10" s="474">
        <v>122.4</v>
      </c>
      <c r="N10" s="494">
        <f t="shared" si="0"/>
        <v>117.82499999999999</v>
      </c>
      <c r="O10" s="630"/>
    </row>
    <row r="11" spans="1:15" s="211" customFormat="1" ht="16.5" customHeight="1">
      <c r="A11" s="212" t="s">
        <v>121</v>
      </c>
      <c r="B11" s="213" t="s">
        <v>122</v>
      </c>
      <c r="C11" s="256">
        <v>305</v>
      </c>
      <c r="D11" s="496">
        <v>100</v>
      </c>
      <c r="E11" s="496">
        <v>97.2620399900165</v>
      </c>
      <c r="F11" s="496">
        <v>94.4</v>
      </c>
      <c r="G11" s="496">
        <v>109.3</v>
      </c>
      <c r="H11" s="496">
        <v>113.8</v>
      </c>
      <c r="I11" s="497">
        <f t="shared" si="1"/>
        <v>103.69050999750414</v>
      </c>
      <c r="J11" s="470">
        <v>115.2</v>
      </c>
      <c r="K11" s="470">
        <v>108</v>
      </c>
      <c r="L11" s="470">
        <v>118.5</v>
      </c>
      <c r="M11" s="475">
        <v>121.1</v>
      </c>
      <c r="N11" s="470">
        <f t="shared" si="0"/>
        <v>115.69999999999999</v>
      </c>
      <c r="O11" s="630"/>
    </row>
    <row r="12" spans="1:15" s="211" customFormat="1" ht="9.75" customHeight="1">
      <c r="A12" s="212"/>
      <c r="B12" s="216" t="s">
        <v>94</v>
      </c>
      <c r="C12" s="256"/>
      <c r="D12" s="496"/>
      <c r="E12" s="496"/>
      <c r="F12" s="496"/>
      <c r="G12" s="496"/>
      <c r="H12" s="496"/>
      <c r="I12" s="497"/>
      <c r="J12" s="470"/>
      <c r="K12" s="470"/>
      <c r="L12" s="470"/>
      <c r="M12" s="475"/>
      <c r="N12" s="470"/>
      <c r="O12" s="630"/>
    </row>
    <row r="13" spans="1:15" ht="15" customHeight="1">
      <c r="A13" s="230"/>
      <c r="B13" s="231" t="s">
        <v>123</v>
      </c>
      <c r="C13" s="257">
        <v>226</v>
      </c>
      <c r="D13" s="502">
        <v>100</v>
      </c>
      <c r="E13" s="502">
        <v>94.63128302657864</v>
      </c>
      <c r="F13" s="502">
        <v>103.6</v>
      </c>
      <c r="G13" s="502">
        <v>108.6</v>
      </c>
      <c r="H13" s="502">
        <v>110.8</v>
      </c>
      <c r="I13" s="505">
        <f t="shared" si="1"/>
        <v>104.40782075664465</v>
      </c>
      <c r="J13" s="503">
        <v>112.2</v>
      </c>
      <c r="K13" s="503">
        <v>115.9</v>
      </c>
      <c r="L13" s="503">
        <v>118.9</v>
      </c>
      <c r="M13" s="511">
        <v>122.2</v>
      </c>
      <c r="N13" s="503">
        <f t="shared" si="0"/>
        <v>117.3</v>
      </c>
      <c r="O13" s="630"/>
    </row>
    <row r="14" spans="1:15" s="211" customFormat="1" ht="18" customHeight="1">
      <c r="A14" s="212" t="s">
        <v>124</v>
      </c>
      <c r="B14" s="213" t="s">
        <v>125</v>
      </c>
      <c r="C14" s="256">
        <v>2590</v>
      </c>
      <c r="D14" s="496">
        <v>100</v>
      </c>
      <c r="E14" s="496">
        <v>99.8</v>
      </c>
      <c r="F14" s="496">
        <v>106.3</v>
      </c>
      <c r="G14" s="496">
        <v>107.8</v>
      </c>
      <c r="H14" s="496">
        <v>108.4</v>
      </c>
      <c r="I14" s="497">
        <f t="shared" si="1"/>
        <v>105.57499999999999</v>
      </c>
      <c r="J14" s="470">
        <v>108.4</v>
      </c>
      <c r="K14" s="470">
        <v>108.3</v>
      </c>
      <c r="L14" s="470">
        <v>110.7</v>
      </c>
      <c r="M14" s="475">
        <v>113.1</v>
      </c>
      <c r="N14" s="470">
        <f t="shared" si="0"/>
        <v>110.125</v>
      </c>
      <c r="O14" s="630"/>
    </row>
    <row r="15" spans="1:15" s="211" customFormat="1" ht="8.25" customHeight="1">
      <c r="A15" s="212"/>
      <c r="B15" s="216" t="s">
        <v>94</v>
      </c>
      <c r="C15" s="256"/>
      <c r="D15" s="496"/>
      <c r="E15" s="496"/>
      <c r="F15" s="496"/>
      <c r="G15" s="496"/>
      <c r="H15" s="496"/>
      <c r="I15" s="497"/>
      <c r="J15" s="470"/>
      <c r="K15" s="470"/>
      <c r="L15" s="470"/>
      <c r="M15" s="475"/>
      <c r="N15" s="470"/>
      <c r="O15" s="630"/>
    </row>
    <row r="16" spans="1:15" ht="15" customHeight="1">
      <c r="A16" s="230"/>
      <c r="B16" s="231" t="s">
        <v>126</v>
      </c>
      <c r="C16" s="258">
        <v>1141</v>
      </c>
      <c r="D16" s="506">
        <v>100</v>
      </c>
      <c r="E16" s="506">
        <v>106</v>
      </c>
      <c r="F16" s="506">
        <v>110.4</v>
      </c>
      <c r="G16" s="506">
        <v>111</v>
      </c>
      <c r="H16" s="506">
        <v>110.8</v>
      </c>
      <c r="I16" s="507">
        <f t="shared" si="1"/>
        <v>109.55</v>
      </c>
      <c r="J16" s="508">
        <v>109.3</v>
      </c>
      <c r="K16" s="508">
        <v>108.7</v>
      </c>
      <c r="L16" s="508">
        <v>112</v>
      </c>
      <c r="M16" s="512">
        <v>115.2</v>
      </c>
      <c r="N16" s="508">
        <f t="shared" si="0"/>
        <v>111.3</v>
      </c>
      <c r="O16" s="630"/>
    </row>
    <row r="17" spans="1:15" ht="11.25" customHeight="1">
      <c r="A17" s="230"/>
      <c r="B17" s="232" t="s">
        <v>243</v>
      </c>
      <c r="C17" s="257">
        <v>755</v>
      </c>
      <c r="D17" s="502">
        <v>100</v>
      </c>
      <c r="E17" s="506">
        <v>93.22307860565562</v>
      </c>
      <c r="F17" s="506">
        <v>102.9</v>
      </c>
      <c r="G17" s="506">
        <v>104.8</v>
      </c>
      <c r="H17" s="506">
        <v>105.7</v>
      </c>
      <c r="I17" s="507">
        <f t="shared" si="1"/>
        <v>101.6557696514139</v>
      </c>
      <c r="J17" s="508">
        <v>106.5</v>
      </c>
      <c r="K17" s="508">
        <v>105.7</v>
      </c>
      <c r="L17" s="508">
        <v>107.5</v>
      </c>
      <c r="M17" s="512">
        <v>109.3</v>
      </c>
      <c r="N17" s="508">
        <f t="shared" si="0"/>
        <v>107.25</v>
      </c>
      <c r="O17" s="630"/>
    </row>
    <row r="18" spans="1:15" ht="12" customHeight="1">
      <c r="A18" s="230"/>
      <c r="B18" s="413" t="s">
        <v>244</v>
      </c>
      <c r="C18" s="257"/>
      <c r="D18" s="502"/>
      <c r="E18" s="506"/>
      <c r="F18" s="506"/>
      <c r="G18" s="506"/>
      <c r="H18" s="506"/>
      <c r="I18" s="507"/>
      <c r="J18" s="508"/>
      <c r="K18" s="508"/>
      <c r="L18" s="508"/>
      <c r="M18" s="512"/>
      <c r="N18" s="508"/>
      <c r="O18" s="630"/>
    </row>
    <row r="19" spans="1:15" ht="15" customHeight="1">
      <c r="A19" s="230"/>
      <c r="B19" s="231" t="s">
        <v>127</v>
      </c>
      <c r="C19" s="257">
        <v>235</v>
      </c>
      <c r="D19" s="502">
        <v>100</v>
      </c>
      <c r="E19" s="506">
        <v>96.09482261483284</v>
      </c>
      <c r="F19" s="506">
        <v>99.7</v>
      </c>
      <c r="G19" s="506">
        <v>103.3</v>
      </c>
      <c r="H19" s="506">
        <v>105.4</v>
      </c>
      <c r="I19" s="507">
        <f t="shared" si="1"/>
        <v>101.12370565370821</v>
      </c>
      <c r="J19" s="508">
        <v>107.3</v>
      </c>
      <c r="K19" s="508">
        <v>109.3</v>
      </c>
      <c r="L19" s="508">
        <v>110.1</v>
      </c>
      <c r="M19" s="512">
        <v>111.3</v>
      </c>
      <c r="N19" s="508">
        <f t="shared" si="0"/>
        <v>109.5</v>
      </c>
      <c r="O19" s="630"/>
    </row>
    <row r="20" spans="1:15" ht="12.75" customHeight="1">
      <c r="A20" s="230"/>
      <c r="B20" s="233" t="s">
        <v>245</v>
      </c>
      <c r="C20" s="257">
        <v>217</v>
      </c>
      <c r="D20" s="502">
        <v>100</v>
      </c>
      <c r="E20" s="502">
        <v>100</v>
      </c>
      <c r="F20" s="502">
        <v>111.5</v>
      </c>
      <c r="G20" s="502">
        <v>113</v>
      </c>
      <c r="H20" s="502">
        <v>112.4</v>
      </c>
      <c r="I20" s="505">
        <f t="shared" si="1"/>
        <v>109.225</v>
      </c>
      <c r="J20" s="503">
        <v>113.5</v>
      </c>
      <c r="K20" s="503">
        <v>115.8</v>
      </c>
      <c r="L20" s="503">
        <v>118.1</v>
      </c>
      <c r="M20" s="511">
        <v>120.4</v>
      </c>
      <c r="N20" s="503">
        <f t="shared" si="0"/>
        <v>116.94999999999999</v>
      </c>
      <c r="O20" s="630"/>
    </row>
    <row r="21" spans="1:15" ht="11.25" customHeight="1">
      <c r="A21" s="230"/>
      <c r="B21" s="414" t="s">
        <v>246</v>
      </c>
      <c r="C21" s="257"/>
      <c r="D21" s="502"/>
      <c r="E21" s="502"/>
      <c r="F21" s="502"/>
      <c r="G21" s="502"/>
      <c r="H21" s="502"/>
      <c r="I21" s="505"/>
      <c r="J21" s="503"/>
      <c r="K21" s="503"/>
      <c r="L21" s="503"/>
      <c r="M21" s="511"/>
      <c r="N21" s="503"/>
      <c r="O21" s="630"/>
    </row>
    <row r="22" spans="1:15" s="211" customFormat="1" ht="19.5" customHeight="1">
      <c r="A22" s="212" t="s">
        <v>128</v>
      </c>
      <c r="B22" s="213" t="s">
        <v>129</v>
      </c>
      <c r="C22" s="256">
        <v>652</v>
      </c>
      <c r="D22" s="496">
        <v>100</v>
      </c>
      <c r="E22" s="496">
        <v>106.1</v>
      </c>
      <c r="F22" s="496">
        <v>117.2</v>
      </c>
      <c r="G22" s="496">
        <v>121.8</v>
      </c>
      <c r="H22" s="496">
        <v>124.5</v>
      </c>
      <c r="I22" s="497">
        <f t="shared" si="1"/>
        <v>117.4</v>
      </c>
      <c r="J22" s="470">
        <v>129.7</v>
      </c>
      <c r="K22" s="470">
        <v>136</v>
      </c>
      <c r="L22" s="470">
        <v>143.3</v>
      </c>
      <c r="M22" s="475">
        <v>150.7</v>
      </c>
      <c r="N22" s="470">
        <f t="shared" si="0"/>
        <v>139.925</v>
      </c>
      <c r="O22" s="630"/>
    </row>
    <row r="23" spans="1:15" s="211" customFormat="1" ht="8.25" customHeight="1">
      <c r="A23" s="212"/>
      <c r="B23" s="216" t="s">
        <v>94</v>
      </c>
      <c r="C23" s="256"/>
      <c r="D23" s="496"/>
      <c r="E23" s="496"/>
      <c r="F23" s="496"/>
      <c r="G23" s="496"/>
      <c r="H23" s="496"/>
      <c r="I23" s="497"/>
      <c r="J23" s="470"/>
      <c r="K23" s="470"/>
      <c r="L23" s="470"/>
      <c r="M23" s="475"/>
      <c r="N23" s="470"/>
      <c r="O23" s="630"/>
    </row>
    <row r="24" spans="1:15" ht="12" customHeight="1">
      <c r="A24" s="230"/>
      <c r="B24" s="232" t="s">
        <v>234</v>
      </c>
      <c r="C24" s="257">
        <v>236</v>
      </c>
      <c r="D24" s="502">
        <v>100</v>
      </c>
      <c r="E24" s="502">
        <v>116.6</v>
      </c>
      <c r="F24" s="502">
        <v>136.2</v>
      </c>
      <c r="G24" s="502">
        <v>139.6</v>
      </c>
      <c r="H24" s="502">
        <v>139.7</v>
      </c>
      <c r="I24" s="505">
        <f t="shared" si="1"/>
        <v>133.02499999999998</v>
      </c>
      <c r="J24" s="503">
        <v>147.4</v>
      </c>
      <c r="K24" s="503">
        <v>149.8</v>
      </c>
      <c r="L24" s="503">
        <v>157.9</v>
      </c>
      <c r="M24" s="511">
        <v>161.5</v>
      </c>
      <c r="N24" s="503">
        <f t="shared" si="0"/>
        <v>154.15</v>
      </c>
      <c r="O24" s="630"/>
    </row>
    <row r="25" spans="1:15" ht="11.25" customHeight="1">
      <c r="A25" s="230"/>
      <c r="B25" s="413" t="s">
        <v>233</v>
      </c>
      <c r="C25" s="257"/>
      <c r="D25" s="502"/>
      <c r="E25" s="502"/>
      <c r="F25" s="502"/>
      <c r="G25" s="502"/>
      <c r="H25" s="502"/>
      <c r="I25" s="505"/>
      <c r="J25" s="503"/>
      <c r="K25" s="503"/>
      <c r="L25" s="503"/>
      <c r="M25" s="511"/>
      <c r="N25" s="503"/>
      <c r="O25" s="630"/>
    </row>
    <row r="26" spans="1:15" ht="12.75" customHeight="1">
      <c r="A26" s="234"/>
      <c r="B26" s="232" t="s">
        <v>235</v>
      </c>
      <c r="C26" s="257">
        <v>292</v>
      </c>
      <c r="D26" s="502">
        <v>100</v>
      </c>
      <c r="E26" s="502">
        <v>99.70648320797949</v>
      </c>
      <c r="F26" s="502">
        <v>107.6</v>
      </c>
      <c r="G26" s="502">
        <v>112.9</v>
      </c>
      <c r="H26" s="502">
        <v>116.8</v>
      </c>
      <c r="I26" s="505">
        <f t="shared" si="1"/>
        <v>109.25162080199487</v>
      </c>
      <c r="J26" s="503">
        <v>121.1</v>
      </c>
      <c r="K26" s="503">
        <v>133.1</v>
      </c>
      <c r="L26" s="503">
        <v>140.3</v>
      </c>
      <c r="M26" s="511">
        <v>153.9</v>
      </c>
      <c r="N26" s="503">
        <f t="shared" si="0"/>
        <v>137.1</v>
      </c>
      <c r="O26" s="630"/>
    </row>
    <row r="27" spans="1:15" ht="12" customHeight="1">
      <c r="A27" s="234"/>
      <c r="B27" s="413" t="s">
        <v>236</v>
      </c>
      <c r="C27" s="257"/>
      <c r="D27" s="502"/>
      <c r="E27" s="502"/>
      <c r="F27" s="502"/>
      <c r="G27" s="502"/>
      <c r="H27" s="502"/>
      <c r="I27" s="505"/>
      <c r="J27" s="503"/>
      <c r="K27" s="503"/>
      <c r="L27" s="503"/>
      <c r="M27" s="511"/>
      <c r="N27" s="503"/>
      <c r="O27" s="630"/>
    </row>
    <row r="28" spans="1:15" s="211" customFormat="1" ht="16.5" customHeight="1">
      <c r="A28" s="212" t="s">
        <v>131</v>
      </c>
      <c r="B28" s="213" t="s">
        <v>132</v>
      </c>
      <c r="C28" s="256">
        <v>76</v>
      </c>
      <c r="D28" s="496">
        <v>100</v>
      </c>
      <c r="E28" s="496">
        <v>94.7</v>
      </c>
      <c r="F28" s="496">
        <v>152.7</v>
      </c>
      <c r="G28" s="496">
        <v>170.4</v>
      </c>
      <c r="H28" s="496">
        <v>170.7</v>
      </c>
      <c r="I28" s="497">
        <f t="shared" si="1"/>
        <v>147.125</v>
      </c>
      <c r="J28" s="470">
        <v>181.7</v>
      </c>
      <c r="K28" s="470">
        <v>184.4</v>
      </c>
      <c r="L28" s="470">
        <v>184.4</v>
      </c>
      <c r="M28" s="475">
        <v>186.4</v>
      </c>
      <c r="N28" s="470">
        <f t="shared" si="0"/>
        <v>184.225</v>
      </c>
      <c r="O28" s="630"/>
    </row>
    <row r="29" spans="1:15" s="211" customFormat="1" ht="18" customHeight="1">
      <c r="A29" s="223" t="s">
        <v>133</v>
      </c>
      <c r="B29" s="235" t="s">
        <v>134</v>
      </c>
      <c r="C29" s="259">
        <v>153</v>
      </c>
      <c r="D29" s="509">
        <v>100</v>
      </c>
      <c r="E29" s="509">
        <v>104.6121377666399</v>
      </c>
      <c r="F29" s="509">
        <v>110.8</v>
      </c>
      <c r="G29" s="509">
        <v>117.6</v>
      </c>
      <c r="H29" s="509">
        <v>117.6</v>
      </c>
      <c r="I29" s="510">
        <f t="shared" si="1"/>
        <v>112.65303444165997</v>
      </c>
      <c r="J29" s="473">
        <v>119.8</v>
      </c>
      <c r="K29" s="473">
        <v>122.5</v>
      </c>
      <c r="L29" s="473">
        <v>128.4</v>
      </c>
      <c r="M29" s="473">
        <v>131</v>
      </c>
      <c r="N29" s="473">
        <f t="shared" si="0"/>
        <v>125.42500000000001</v>
      </c>
      <c r="O29" s="630"/>
    </row>
    <row r="30" spans="1:15" ht="14.25" customHeight="1">
      <c r="A30" s="199" t="s">
        <v>209</v>
      </c>
      <c r="B30" s="226"/>
      <c r="C30" s="236"/>
      <c r="D30" s="227"/>
      <c r="E30" s="227"/>
      <c r="F30" s="227"/>
      <c r="G30" s="227"/>
      <c r="H30" s="227"/>
      <c r="I30" s="227"/>
      <c r="J30" s="227"/>
      <c r="K30" s="227"/>
      <c r="L30" s="227"/>
      <c r="M30" s="227"/>
      <c r="N30" s="227"/>
      <c r="O30" s="630"/>
    </row>
    <row r="31" spans="1:15" ht="12" customHeight="1">
      <c r="A31" s="92" t="s">
        <v>82</v>
      </c>
      <c r="D31" s="225"/>
      <c r="E31" s="225"/>
      <c r="F31" s="225"/>
      <c r="G31" s="225"/>
      <c r="H31" s="225"/>
      <c r="I31" s="225"/>
      <c r="J31" s="225"/>
      <c r="K31" s="225"/>
      <c r="L31" s="225"/>
      <c r="M31" s="225"/>
      <c r="N31" s="225"/>
      <c r="O31" s="630"/>
    </row>
    <row r="32" spans="1:15" ht="12" customHeight="1">
      <c r="A32" s="228" t="s">
        <v>155</v>
      </c>
      <c r="B32" s="226"/>
      <c r="C32" s="236"/>
      <c r="D32" s="227"/>
      <c r="E32" s="227"/>
      <c r="F32" s="227"/>
      <c r="G32" s="227"/>
      <c r="H32" s="227"/>
      <c r="I32" s="227"/>
      <c r="J32" s="227"/>
      <c r="K32" s="227"/>
      <c r="L32" s="227"/>
      <c r="M32" s="227"/>
      <c r="N32" s="227"/>
      <c r="O32" s="180"/>
    </row>
    <row r="33" ht="12.75">
      <c r="O33" s="180"/>
    </row>
  </sheetData>
  <mergeCells count="7">
    <mergeCell ref="O1:O31"/>
    <mergeCell ref="A3:A4"/>
    <mergeCell ref="B3:B4"/>
    <mergeCell ref="C3:C4"/>
    <mergeCell ref="D3:D4"/>
    <mergeCell ref="E3:I3"/>
    <mergeCell ref="J3:N3"/>
  </mergeCells>
  <printOptions/>
  <pageMargins left="0.52" right="0.25" top="0.68" bottom="0.16" header="0.27" footer="0.16"/>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O26"/>
  <sheetViews>
    <sheetView workbookViewId="0" topLeftCell="A1">
      <pane xSplit="3" topLeftCell="J1" activePane="topRight" state="frozen"/>
      <selection pane="topLeft" activeCell="A1" sqref="A1"/>
      <selection pane="topRight" activeCell="L6" sqref="L6"/>
    </sheetView>
  </sheetViews>
  <sheetFormatPr defaultColWidth="9.33203125" defaultRowHeight="12.75"/>
  <cols>
    <col min="1" max="1" width="9.83203125" style="92" customWidth="1"/>
    <col min="2" max="2" width="50.16015625" style="92" customWidth="1"/>
    <col min="3" max="3" width="8.5" style="92" customWidth="1"/>
    <col min="4" max="14" width="8.16015625" style="92" customWidth="1"/>
    <col min="15" max="15" width="4.16015625" style="180" customWidth="1"/>
    <col min="16" max="16384" width="8.83203125" style="92" customWidth="1"/>
  </cols>
  <sheetData>
    <row r="1" spans="1:15" ht="29.25" customHeight="1">
      <c r="A1" s="201" t="s">
        <v>184</v>
      </c>
      <c r="B1" s="199"/>
      <c r="C1" s="204"/>
      <c r="D1" s="204"/>
      <c r="E1" s="204"/>
      <c r="F1" s="204"/>
      <c r="G1" s="204"/>
      <c r="H1" s="204"/>
      <c r="I1" s="204"/>
      <c r="J1" s="204"/>
      <c r="K1" s="204"/>
      <c r="L1" s="204"/>
      <c r="M1" s="204"/>
      <c r="N1" s="204"/>
      <c r="O1" s="601">
        <v>18</v>
      </c>
    </row>
    <row r="2" spans="1:15" ht="18.75" customHeight="1">
      <c r="A2" s="179"/>
      <c r="B2" s="199"/>
      <c r="C2" s="204"/>
      <c r="D2" s="204"/>
      <c r="J2" s="204"/>
      <c r="K2" s="204" t="s">
        <v>83</v>
      </c>
      <c r="L2" s="204"/>
      <c r="M2" s="204"/>
      <c r="N2" s="204"/>
      <c r="O2" s="630"/>
    </row>
    <row r="3" ht="12" customHeight="1">
      <c r="O3" s="630"/>
    </row>
    <row r="4" spans="1:15" ht="23.25" customHeight="1">
      <c r="A4" s="631" t="s">
        <v>84</v>
      </c>
      <c r="B4" s="633" t="s">
        <v>30</v>
      </c>
      <c r="C4" s="635" t="s">
        <v>12</v>
      </c>
      <c r="D4" s="636" t="s">
        <v>75</v>
      </c>
      <c r="E4" s="638">
        <v>2004</v>
      </c>
      <c r="F4" s="639"/>
      <c r="G4" s="639"/>
      <c r="H4" s="639"/>
      <c r="I4" s="626"/>
      <c r="J4" s="611">
        <v>2005</v>
      </c>
      <c r="K4" s="612"/>
      <c r="L4" s="612"/>
      <c r="M4" s="612"/>
      <c r="N4" s="613"/>
      <c r="O4" s="630"/>
    </row>
    <row r="5" spans="1:15" ht="27" customHeight="1">
      <c r="A5" s="645"/>
      <c r="B5" s="642"/>
      <c r="C5" s="629"/>
      <c r="D5" s="646"/>
      <c r="E5" s="184" t="s">
        <v>5</v>
      </c>
      <c r="F5" s="183" t="s">
        <v>179</v>
      </c>
      <c r="G5" s="205" t="s">
        <v>176</v>
      </c>
      <c r="H5" s="114" t="s">
        <v>189</v>
      </c>
      <c r="I5" s="114" t="s">
        <v>31</v>
      </c>
      <c r="J5" s="183" t="s">
        <v>5</v>
      </c>
      <c r="K5" s="183" t="s">
        <v>179</v>
      </c>
      <c r="L5" s="183" t="s">
        <v>271</v>
      </c>
      <c r="M5" s="205" t="s">
        <v>270</v>
      </c>
      <c r="N5" s="515" t="s">
        <v>31</v>
      </c>
      <c r="O5" s="630"/>
    </row>
    <row r="6" spans="1:15" s="211" customFormat="1" ht="30" customHeight="1">
      <c r="A6" s="222" t="s">
        <v>135</v>
      </c>
      <c r="B6" s="219" t="s">
        <v>80</v>
      </c>
      <c r="C6" s="190">
        <v>1134</v>
      </c>
      <c r="D6" s="468">
        <v>100</v>
      </c>
      <c r="E6" s="468">
        <v>96.26367962926159</v>
      </c>
      <c r="F6" s="468">
        <v>101.2</v>
      </c>
      <c r="G6" s="468">
        <v>104</v>
      </c>
      <c r="H6" s="468">
        <v>108.8</v>
      </c>
      <c r="I6" s="493">
        <f>(E6+F6+G6+H6)/4</f>
        <v>102.5659199073154</v>
      </c>
      <c r="J6" s="467">
        <v>108.4</v>
      </c>
      <c r="K6" s="467">
        <v>108.5</v>
      </c>
      <c r="L6" s="467">
        <v>108.3</v>
      </c>
      <c r="M6" s="467">
        <v>109.8</v>
      </c>
      <c r="N6" s="477">
        <f>(J6+K6+L6+M6)/4</f>
        <v>108.75</v>
      </c>
      <c r="O6" s="630"/>
    </row>
    <row r="7" spans="1:15" s="211" customFormat="1" ht="24" customHeight="1">
      <c r="A7" s="212" t="s">
        <v>136</v>
      </c>
      <c r="B7" s="213" t="s">
        <v>137</v>
      </c>
      <c r="C7" s="214">
        <v>157</v>
      </c>
      <c r="D7" s="496">
        <v>100</v>
      </c>
      <c r="E7" s="496">
        <v>95.49892340622326</v>
      </c>
      <c r="F7" s="496">
        <v>98.3</v>
      </c>
      <c r="G7" s="496">
        <v>101.4</v>
      </c>
      <c r="H7" s="496">
        <v>105.6</v>
      </c>
      <c r="I7" s="497">
        <f>(E7+F7+G7+H7)/4</f>
        <v>100.19973085155581</v>
      </c>
      <c r="J7" s="470">
        <v>106.9</v>
      </c>
      <c r="K7" s="470">
        <v>107.5</v>
      </c>
      <c r="L7" s="470">
        <v>108.3</v>
      </c>
      <c r="M7" s="470">
        <v>111.6</v>
      </c>
      <c r="N7" s="479">
        <f aca="true" t="shared" si="0" ref="N7:N20">(J7+K7+L7+M7)/4</f>
        <v>108.57499999999999</v>
      </c>
      <c r="O7" s="630"/>
    </row>
    <row r="8" spans="1:15" s="211" customFormat="1" ht="24" customHeight="1">
      <c r="A8" s="212" t="s">
        <v>138</v>
      </c>
      <c r="B8" s="215" t="s">
        <v>139</v>
      </c>
      <c r="C8" s="214">
        <v>194</v>
      </c>
      <c r="D8" s="496">
        <v>100</v>
      </c>
      <c r="E8" s="496">
        <v>86.26622656339067</v>
      </c>
      <c r="F8" s="496">
        <v>95.5</v>
      </c>
      <c r="G8" s="496">
        <v>98</v>
      </c>
      <c r="H8" s="496">
        <v>104.4</v>
      </c>
      <c r="I8" s="497">
        <f aca="true" t="shared" si="1" ref="I8:I20">(E8+F8+G8+H8)/4</f>
        <v>96.04155664084766</v>
      </c>
      <c r="J8" s="470">
        <v>106.8</v>
      </c>
      <c r="K8" s="470">
        <v>108.9</v>
      </c>
      <c r="L8" s="470">
        <v>109.1</v>
      </c>
      <c r="M8" s="470">
        <v>111.1</v>
      </c>
      <c r="N8" s="479">
        <f t="shared" si="0"/>
        <v>108.975</v>
      </c>
      <c r="O8" s="630"/>
    </row>
    <row r="9" spans="1:15" s="211" customFormat="1" ht="12.75" customHeight="1">
      <c r="A9" s="212" t="s">
        <v>140</v>
      </c>
      <c r="B9" s="215" t="s">
        <v>242</v>
      </c>
      <c r="C9" s="214">
        <v>216</v>
      </c>
      <c r="D9" s="496">
        <v>100</v>
      </c>
      <c r="E9" s="496">
        <v>92.7896483944876</v>
      </c>
      <c r="F9" s="496">
        <v>99.2</v>
      </c>
      <c r="G9" s="496">
        <v>102.7</v>
      </c>
      <c r="H9" s="496">
        <v>106.3</v>
      </c>
      <c r="I9" s="497">
        <f t="shared" si="1"/>
        <v>100.24741209862191</v>
      </c>
      <c r="J9" s="470">
        <v>105.1</v>
      </c>
      <c r="K9" s="470">
        <v>104.7</v>
      </c>
      <c r="L9" s="470">
        <v>104.5</v>
      </c>
      <c r="M9" s="470">
        <v>104.9</v>
      </c>
      <c r="N9" s="479">
        <f t="shared" si="0"/>
        <v>104.80000000000001</v>
      </c>
      <c r="O9" s="630"/>
    </row>
    <row r="10" spans="1:15" s="211" customFormat="1" ht="12.75" customHeight="1">
      <c r="A10" s="212"/>
      <c r="B10" s="215" t="s">
        <v>241</v>
      </c>
      <c r="C10" s="214"/>
      <c r="D10" s="496"/>
      <c r="E10" s="496"/>
      <c r="F10" s="496"/>
      <c r="G10" s="496"/>
      <c r="H10" s="496"/>
      <c r="I10" s="497"/>
      <c r="J10" s="470"/>
      <c r="K10" s="470"/>
      <c r="L10" s="470"/>
      <c r="M10" s="470"/>
      <c r="N10" s="479"/>
      <c r="O10" s="630"/>
    </row>
    <row r="11" spans="1:15" s="211" customFormat="1" ht="24" customHeight="1">
      <c r="A11" s="212" t="s">
        <v>141</v>
      </c>
      <c r="B11" s="213" t="s">
        <v>142</v>
      </c>
      <c r="C11" s="214">
        <v>567</v>
      </c>
      <c r="D11" s="496">
        <v>100</v>
      </c>
      <c r="E11" s="496">
        <v>101.21952331269574</v>
      </c>
      <c r="F11" s="496">
        <v>104.8</v>
      </c>
      <c r="G11" s="496">
        <v>107.2</v>
      </c>
      <c r="H11" s="496">
        <v>112.2</v>
      </c>
      <c r="I11" s="497">
        <f t="shared" si="1"/>
        <v>106.35488082817393</v>
      </c>
      <c r="J11" s="470">
        <v>110.7</v>
      </c>
      <c r="K11" s="470">
        <v>110.1</v>
      </c>
      <c r="L11" s="470">
        <v>109.3</v>
      </c>
      <c r="M11" s="470">
        <v>110.7</v>
      </c>
      <c r="N11" s="479">
        <f t="shared" si="0"/>
        <v>110.2</v>
      </c>
      <c r="O11" s="630"/>
    </row>
    <row r="12" spans="1:15" s="211" customFormat="1" ht="13.5" customHeight="1">
      <c r="A12" s="212"/>
      <c r="B12" s="216" t="s">
        <v>94</v>
      </c>
      <c r="C12" s="214"/>
      <c r="D12" s="498"/>
      <c r="E12" s="498"/>
      <c r="F12" s="498"/>
      <c r="G12" s="498"/>
      <c r="H12" s="498"/>
      <c r="I12" s="499"/>
      <c r="J12" s="500"/>
      <c r="K12" s="500"/>
      <c r="L12" s="500"/>
      <c r="M12" s="500"/>
      <c r="N12" s="501"/>
      <c r="O12" s="630"/>
    </row>
    <row r="13" spans="1:15" ht="12" customHeight="1">
      <c r="A13" s="234"/>
      <c r="B13" s="232" t="s">
        <v>239</v>
      </c>
      <c r="C13" s="217">
        <v>378</v>
      </c>
      <c r="D13" s="502">
        <v>100</v>
      </c>
      <c r="E13" s="502">
        <v>102.1</v>
      </c>
      <c r="F13" s="502">
        <v>104.4</v>
      </c>
      <c r="G13" s="502">
        <v>106.5</v>
      </c>
      <c r="H13" s="502">
        <v>108.9</v>
      </c>
      <c r="I13" s="505">
        <f t="shared" si="1"/>
        <v>105.475</v>
      </c>
      <c r="J13" s="503">
        <v>112.8</v>
      </c>
      <c r="K13" s="503">
        <v>112.7</v>
      </c>
      <c r="L13" s="503">
        <v>112.2</v>
      </c>
      <c r="M13" s="503">
        <v>115</v>
      </c>
      <c r="N13" s="504">
        <f t="shared" si="0"/>
        <v>113.175</v>
      </c>
      <c r="O13" s="630"/>
    </row>
    <row r="14" spans="1:15" ht="11.25" customHeight="1">
      <c r="A14" s="234"/>
      <c r="B14" s="232" t="s">
        <v>240</v>
      </c>
      <c r="C14" s="217"/>
      <c r="D14" s="502"/>
      <c r="E14" s="502"/>
      <c r="F14" s="502"/>
      <c r="G14" s="502"/>
      <c r="H14" s="502"/>
      <c r="I14" s="505"/>
      <c r="J14" s="503"/>
      <c r="K14" s="503"/>
      <c r="L14" s="503"/>
      <c r="M14" s="503"/>
      <c r="N14" s="504"/>
      <c r="O14" s="630"/>
    </row>
    <row r="15" spans="1:15" s="211" customFormat="1" ht="30" customHeight="1">
      <c r="A15" s="222" t="s">
        <v>143</v>
      </c>
      <c r="B15" s="219" t="s">
        <v>48</v>
      </c>
      <c r="C15" s="190">
        <v>879</v>
      </c>
      <c r="D15" s="468">
        <v>100</v>
      </c>
      <c r="E15" s="468">
        <v>96.81738245513257</v>
      </c>
      <c r="F15" s="468">
        <v>105.9</v>
      </c>
      <c r="G15" s="468">
        <v>110.1</v>
      </c>
      <c r="H15" s="468">
        <v>111.5</v>
      </c>
      <c r="I15" s="493">
        <f t="shared" si="1"/>
        <v>106.07934561378315</v>
      </c>
      <c r="J15" s="494">
        <v>111.4</v>
      </c>
      <c r="K15" s="494">
        <v>110.9</v>
      </c>
      <c r="L15" s="494">
        <v>112.2</v>
      </c>
      <c r="M15" s="494">
        <v>117</v>
      </c>
      <c r="N15" s="495">
        <f t="shared" si="0"/>
        <v>112.875</v>
      </c>
      <c r="O15" s="630"/>
    </row>
    <row r="16" spans="1:15" s="211" customFormat="1" ht="24" customHeight="1">
      <c r="A16" s="212" t="s">
        <v>144</v>
      </c>
      <c r="B16" s="213" t="s">
        <v>145</v>
      </c>
      <c r="C16" s="214">
        <v>179</v>
      </c>
      <c r="D16" s="496">
        <v>100</v>
      </c>
      <c r="E16" s="496">
        <v>90.93436796916332</v>
      </c>
      <c r="F16" s="496">
        <v>118.1</v>
      </c>
      <c r="G16" s="496">
        <v>119.8</v>
      </c>
      <c r="H16" s="496">
        <v>111.6</v>
      </c>
      <c r="I16" s="497">
        <f t="shared" si="1"/>
        <v>110.10859199229083</v>
      </c>
      <c r="J16" s="470">
        <v>100.7</v>
      </c>
      <c r="K16" s="470">
        <v>100.1</v>
      </c>
      <c r="L16" s="470">
        <v>102.4</v>
      </c>
      <c r="M16" s="470">
        <v>103.4</v>
      </c>
      <c r="N16" s="479">
        <f t="shared" si="0"/>
        <v>101.65</v>
      </c>
      <c r="O16" s="630"/>
    </row>
    <row r="17" spans="1:15" s="211" customFormat="1" ht="24" customHeight="1">
      <c r="A17" s="212" t="s">
        <v>146</v>
      </c>
      <c r="B17" s="213" t="s">
        <v>147</v>
      </c>
      <c r="C17" s="214">
        <v>700</v>
      </c>
      <c r="D17" s="496">
        <v>100</v>
      </c>
      <c r="E17" s="496">
        <v>98.321753302259</v>
      </c>
      <c r="F17" s="496">
        <v>102.8</v>
      </c>
      <c r="G17" s="496">
        <v>107.6</v>
      </c>
      <c r="H17" s="496">
        <v>111.5</v>
      </c>
      <c r="I17" s="497">
        <f t="shared" si="1"/>
        <v>105.05543832556475</v>
      </c>
      <c r="J17" s="470">
        <v>114.2</v>
      </c>
      <c r="K17" s="470">
        <v>113.7</v>
      </c>
      <c r="L17" s="470">
        <v>114.7</v>
      </c>
      <c r="M17" s="470">
        <v>120.3</v>
      </c>
      <c r="N17" s="479">
        <f t="shared" si="0"/>
        <v>115.72500000000001</v>
      </c>
      <c r="O17" s="630"/>
    </row>
    <row r="18" spans="1:15" s="211" customFormat="1" ht="9" customHeight="1">
      <c r="A18" s="238"/>
      <c r="B18" s="216" t="s">
        <v>94</v>
      </c>
      <c r="C18" s="214"/>
      <c r="D18" s="496"/>
      <c r="E18" s="496"/>
      <c r="F18" s="496"/>
      <c r="G18" s="496"/>
      <c r="H18" s="496"/>
      <c r="I18" s="497"/>
      <c r="J18" s="470"/>
      <c r="K18" s="470"/>
      <c r="L18" s="470"/>
      <c r="M18" s="470"/>
      <c r="N18" s="479"/>
      <c r="O18" s="630"/>
    </row>
    <row r="19" spans="1:15" ht="16.5" customHeight="1">
      <c r="A19" s="230"/>
      <c r="B19" s="239" t="s">
        <v>148</v>
      </c>
      <c r="C19" s="217">
        <v>195</v>
      </c>
      <c r="D19" s="502">
        <v>100</v>
      </c>
      <c r="E19" s="502">
        <v>100.68918441244934</v>
      </c>
      <c r="F19" s="502">
        <v>113.3</v>
      </c>
      <c r="G19" s="502">
        <v>120.9</v>
      </c>
      <c r="H19" s="502">
        <v>132.6</v>
      </c>
      <c r="I19" s="505">
        <f t="shared" si="1"/>
        <v>116.87229610311235</v>
      </c>
      <c r="J19" s="503">
        <v>142.4</v>
      </c>
      <c r="K19" s="503">
        <v>135.9</v>
      </c>
      <c r="L19" s="503">
        <v>136.3</v>
      </c>
      <c r="M19" s="503">
        <v>141.2</v>
      </c>
      <c r="N19" s="504">
        <f t="shared" si="0"/>
        <v>138.95</v>
      </c>
      <c r="O19" s="630"/>
    </row>
    <row r="20" spans="1:15" ht="12.75" customHeight="1">
      <c r="A20" s="230"/>
      <c r="B20" s="232" t="s">
        <v>237</v>
      </c>
      <c r="C20" s="217">
        <v>233</v>
      </c>
      <c r="D20" s="502">
        <v>100</v>
      </c>
      <c r="E20" s="502">
        <v>96.06591787071393</v>
      </c>
      <c r="F20" s="502">
        <v>100.1</v>
      </c>
      <c r="G20" s="502">
        <v>102.8</v>
      </c>
      <c r="H20" s="502">
        <v>102.6</v>
      </c>
      <c r="I20" s="505">
        <f t="shared" si="1"/>
        <v>100.3914794676785</v>
      </c>
      <c r="J20" s="503">
        <v>101.2</v>
      </c>
      <c r="K20" s="503">
        <v>102.8</v>
      </c>
      <c r="L20" s="503">
        <v>104.5</v>
      </c>
      <c r="M20" s="503">
        <v>116.1</v>
      </c>
      <c r="N20" s="504">
        <f t="shared" si="0"/>
        <v>106.15</v>
      </c>
      <c r="O20" s="630"/>
    </row>
    <row r="21" spans="1:15" ht="12.75">
      <c r="A21" s="367"/>
      <c r="B21" s="362" t="s">
        <v>238</v>
      </c>
      <c r="C21" s="367"/>
      <c r="D21" s="513"/>
      <c r="E21" s="513"/>
      <c r="F21" s="513"/>
      <c r="G21" s="513"/>
      <c r="H21" s="513"/>
      <c r="I21" s="513"/>
      <c r="J21" s="513"/>
      <c r="K21" s="513"/>
      <c r="L21" s="513"/>
      <c r="M21" s="513"/>
      <c r="N21" s="514"/>
      <c r="O21" s="630"/>
    </row>
    <row r="22" spans="1:15" ht="12.75">
      <c r="A22" s="199" t="s">
        <v>209</v>
      </c>
      <c r="O22" s="630"/>
    </row>
    <row r="23" spans="1:15" ht="12.75">
      <c r="A23" s="92" t="s">
        <v>82</v>
      </c>
      <c r="O23" s="630"/>
    </row>
    <row r="24" spans="1:15" ht="13.5">
      <c r="A24" s="200" t="s">
        <v>47</v>
      </c>
      <c r="O24" s="630"/>
    </row>
    <row r="25" ht="12.75">
      <c r="O25" s="630"/>
    </row>
    <row r="26" ht="12.75">
      <c r="O26" s="630"/>
    </row>
  </sheetData>
  <mergeCells count="7">
    <mergeCell ref="O1:O26"/>
    <mergeCell ref="A4:A5"/>
    <mergeCell ref="B4:B5"/>
    <mergeCell ref="C4:C5"/>
    <mergeCell ref="D4:D5"/>
    <mergeCell ref="E4:I4"/>
    <mergeCell ref="J4:N4"/>
  </mergeCells>
  <printOptions/>
  <pageMargins left="0.35" right="0.22" top="0.63" bottom="0.31" header="0.5"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O94"/>
  <sheetViews>
    <sheetView workbookViewId="0" topLeftCell="A1">
      <selection activeCell="K13" sqref="K13"/>
    </sheetView>
  </sheetViews>
  <sheetFormatPr defaultColWidth="9.33203125" defaultRowHeight="12.75"/>
  <cols>
    <col min="1" max="1" width="8" style="92" customWidth="1"/>
    <col min="2" max="2" width="42.16015625" style="92" customWidth="1"/>
    <col min="3" max="3" width="8" style="92" customWidth="1"/>
    <col min="4" max="8" width="8.83203125" style="92" customWidth="1"/>
    <col min="9" max="9" width="9.66015625" style="92" customWidth="1"/>
    <col min="10" max="12" width="8.83203125" style="92" customWidth="1"/>
    <col min="13" max="13" width="9.5" style="92" customWidth="1"/>
    <col min="14" max="14" width="8.83203125" style="92" customWidth="1"/>
    <col min="15" max="15" width="2.66015625" style="180" customWidth="1"/>
    <col min="16" max="16384" width="11.5" style="92" customWidth="1"/>
  </cols>
  <sheetData>
    <row r="1" spans="1:15" ht="27" customHeight="1">
      <c r="A1" s="201" t="s">
        <v>274</v>
      </c>
      <c r="B1" s="199"/>
      <c r="C1" s="204"/>
      <c r="D1" s="204"/>
      <c r="E1" s="204"/>
      <c r="F1" s="204"/>
      <c r="G1" s="204"/>
      <c r="H1" s="204"/>
      <c r="I1" s="204"/>
      <c r="J1" s="204"/>
      <c r="K1" s="204"/>
      <c r="L1" s="204"/>
      <c r="M1" s="204"/>
      <c r="N1" s="204"/>
      <c r="O1" s="601">
        <v>19</v>
      </c>
    </row>
    <row r="2" spans="1:15" ht="19.5" customHeight="1">
      <c r="A2" s="179"/>
      <c r="B2" s="199"/>
      <c r="C2" s="204"/>
      <c r="D2" s="204"/>
      <c r="E2" s="204"/>
      <c r="F2" s="204"/>
      <c r="G2" s="204"/>
      <c r="H2" s="204"/>
      <c r="I2" s="204"/>
      <c r="J2" s="204"/>
      <c r="K2" s="204"/>
      <c r="L2" s="204"/>
      <c r="M2" s="204"/>
      <c r="N2" s="204"/>
      <c r="O2" s="601"/>
    </row>
    <row r="3" spans="1:15" ht="18.75" customHeight="1">
      <c r="A3" s="179"/>
      <c r="B3" s="199"/>
      <c r="C3" s="204"/>
      <c r="E3" s="204"/>
      <c r="G3" s="204"/>
      <c r="I3" s="204"/>
      <c r="J3" s="204"/>
      <c r="L3" s="204" t="s">
        <v>83</v>
      </c>
      <c r="M3" s="204"/>
      <c r="N3" s="204"/>
      <c r="O3" s="601"/>
    </row>
    <row r="4" spans="1:15" ht="12" customHeight="1">
      <c r="A4" s="179"/>
      <c r="B4" s="199"/>
      <c r="C4" s="204"/>
      <c r="D4" s="204"/>
      <c r="E4" s="204"/>
      <c r="F4" s="204"/>
      <c r="G4" s="204"/>
      <c r="H4" s="204"/>
      <c r="I4" s="204"/>
      <c r="J4" s="204"/>
      <c r="K4" s="204"/>
      <c r="L4" s="204"/>
      <c r="M4" s="204"/>
      <c r="N4" s="204"/>
      <c r="O4" s="601"/>
    </row>
    <row r="5" spans="1:15" ht="27" customHeight="1">
      <c r="A5" s="631" t="s">
        <v>74</v>
      </c>
      <c r="B5" s="633" t="s">
        <v>30</v>
      </c>
      <c r="C5" s="635" t="s">
        <v>149</v>
      </c>
      <c r="D5" s="638" t="s">
        <v>150</v>
      </c>
      <c r="E5" s="647"/>
      <c r="F5" s="647"/>
      <c r="G5" s="647"/>
      <c r="H5" s="647"/>
      <c r="I5" s="647"/>
      <c r="J5" s="647"/>
      <c r="K5" s="647"/>
      <c r="L5" s="647"/>
      <c r="M5" s="647"/>
      <c r="N5" s="648"/>
      <c r="O5" s="601"/>
    </row>
    <row r="6" spans="1:15" ht="47.25" customHeight="1">
      <c r="A6" s="645"/>
      <c r="B6" s="642"/>
      <c r="C6" s="629"/>
      <c r="D6" s="241" t="s">
        <v>195</v>
      </c>
      <c r="E6" s="240" t="s">
        <v>196</v>
      </c>
      <c r="F6" s="240" t="s">
        <v>197</v>
      </c>
      <c r="G6" s="241" t="s">
        <v>198</v>
      </c>
      <c r="H6" s="241" t="s">
        <v>199</v>
      </c>
      <c r="I6" s="241" t="s">
        <v>225</v>
      </c>
      <c r="J6" s="350" t="s">
        <v>272</v>
      </c>
      <c r="K6" s="392" t="s">
        <v>200</v>
      </c>
      <c r="L6" s="240" t="s">
        <v>201</v>
      </c>
      <c r="M6" s="240" t="s">
        <v>226</v>
      </c>
      <c r="N6" s="240" t="s">
        <v>273</v>
      </c>
      <c r="O6" s="601"/>
    </row>
    <row r="7" spans="1:15" ht="31.5" customHeight="1">
      <c r="A7" s="185"/>
      <c r="B7" s="186" t="s">
        <v>76</v>
      </c>
      <c r="C7" s="363">
        <v>10000</v>
      </c>
      <c r="D7" s="516">
        <f>('Table-8'!F6/'Table-8'!E6)*100-100</f>
        <v>9.514370664023787</v>
      </c>
      <c r="E7" s="516">
        <f>('Table-8'!G6/'Table-8'!F6)*100-100</f>
        <v>4.615384615384627</v>
      </c>
      <c r="F7" s="516">
        <f>('Table-8'!H6/'Table-8'!G6)*100-100</f>
        <v>1.5570934256055438</v>
      </c>
      <c r="G7" s="516">
        <f>('Table-9'!J6/'Table-9'!H6)*100-100</f>
        <v>5.281090289608173</v>
      </c>
      <c r="H7" s="476">
        <f>('Table-8'!K6/'Table-8'!J6)*100-100</f>
        <v>0.9708737864077648</v>
      </c>
      <c r="I7" s="476">
        <f>('Table-8'!L6/'Table-8'!K6)*100-100</f>
        <v>7.45192307692308</v>
      </c>
      <c r="J7" s="517">
        <f>('Table-8'!M6/'Table-8'!L6)*100-100</f>
        <v>-1.0439970171513835</v>
      </c>
      <c r="K7" s="477">
        <f>('Table-8'!J6/'Table-8'!E6)*100-100</f>
        <v>22.49752229930624</v>
      </c>
      <c r="L7" s="495">
        <f>('Table-8'!K6/'Table-8'!F6)*100-100</f>
        <v>12.941176470588232</v>
      </c>
      <c r="M7" s="495">
        <f>('Table-8'!L6/'Table-8'!G6)*100-100</f>
        <v>16.00346020761245</v>
      </c>
      <c r="N7" s="495">
        <f>('Table-8'!M6/'Table-8'!H6)*100-100</f>
        <v>13.032367972742747</v>
      </c>
      <c r="O7" s="601"/>
    </row>
    <row r="8" spans="1:15" ht="31.5" customHeight="1">
      <c r="A8" s="188">
        <v>0</v>
      </c>
      <c r="B8" s="215" t="s">
        <v>32</v>
      </c>
      <c r="C8" s="255">
        <v>1621</v>
      </c>
      <c r="D8" s="497">
        <f>('Table-8'!F7/'Table-8'!E7)*100-100</f>
        <v>13.286713286713294</v>
      </c>
      <c r="E8" s="497">
        <f>('Table-8'!G7/'Table-8'!F7)*100-100</f>
        <v>4.144620811287453</v>
      </c>
      <c r="F8" s="470">
        <f>('Table-8'!H7/'Table-8'!G7)*100-100</f>
        <v>-0.6773920406435252</v>
      </c>
      <c r="G8" s="475">
        <f>('Table-8'!J7/'Table-8'!H7)*100-100</f>
        <v>3.3248081841432224</v>
      </c>
      <c r="H8" s="478">
        <f>('Table-8'!K7/'Table-8'!J7)*100-100</f>
        <v>1.4851485148514882</v>
      </c>
      <c r="I8" s="478">
        <f>('Table-8'!L7/'Table-8'!K7)*100-100</f>
        <v>5.0406504065040565</v>
      </c>
      <c r="J8" s="518">
        <f>('Table-8'!M7/'Table-8'!L7)*100-100</f>
        <v>-3.173374613003091</v>
      </c>
      <c r="K8" s="519">
        <f>('Table-8'!J7/'Table-8'!E7)*100-100</f>
        <v>21.078921078921084</v>
      </c>
      <c r="L8" s="479">
        <f>('Table-8'!K7/'Table-8'!F7)*100-100</f>
        <v>8.465608465608469</v>
      </c>
      <c r="M8" s="470">
        <f>('Table-8'!L7/'Table-8'!G7)*100-100</f>
        <v>9.398814563928852</v>
      </c>
      <c r="N8" s="470">
        <f>('Table-8'!M7/'Table-8'!H7)*100-100</f>
        <v>6.649616368286445</v>
      </c>
      <c r="O8" s="601"/>
    </row>
    <row r="9" spans="1:15" ht="31.5" customHeight="1">
      <c r="A9" s="192">
        <v>2</v>
      </c>
      <c r="B9" s="195" t="s">
        <v>38</v>
      </c>
      <c r="C9" s="255">
        <v>221</v>
      </c>
      <c r="D9" s="497">
        <f>('Table-8'!F8/'Table-8'!E8)*100-100</f>
        <v>4.032925242781047</v>
      </c>
      <c r="E9" s="497">
        <f>('Table-8'!G8/'Table-8'!F8)*100-100</f>
        <v>7.9393398751115</v>
      </c>
      <c r="F9" s="470">
        <f>('Table-8'!H8/'Table-8'!G8)*100-100</f>
        <v>2.1487603305785115</v>
      </c>
      <c r="G9" s="475">
        <f>('Table-8'!J8/'Table-8'!H8)*100-100</f>
        <v>2.6699029126213674</v>
      </c>
      <c r="H9" s="478">
        <f>('Table-8'!K8/'Table-8'!J8)*100-100</f>
        <v>3.546099290780134</v>
      </c>
      <c r="I9" s="478">
        <f>('Table-8'!L8/'Table-8'!K8)*100-100</f>
        <v>-1.2176560121765618</v>
      </c>
      <c r="J9" s="518">
        <f>('Table-8'!M8/'Table-8'!L8)*100-100</f>
        <v>5.007704160246533</v>
      </c>
      <c r="K9" s="519">
        <f>('Table-8'!J8/'Table-8'!E8)*100-100</f>
        <v>17.767869877867227</v>
      </c>
      <c r="L9" s="479">
        <f>('Table-8'!K8/'Table-8'!F8)*100-100</f>
        <v>17.216770740410368</v>
      </c>
      <c r="M9" s="470">
        <f>('Table-8'!L8/'Table-8'!G8)*100-100</f>
        <v>7.2727272727272805</v>
      </c>
      <c r="N9" s="470">
        <f>('Table-8'!M8/'Table-8'!H8)*100-100</f>
        <v>10.275080906148887</v>
      </c>
      <c r="O9" s="601"/>
    </row>
    <row r="10" spans="1:15" ht="31.5" customHeight="1">
      <c r="A10" s="194">
        <v>3</v>
      </c>
      <c r="B10" s="195" t="s">
        <v>77</v>
      </c>
      <c r="C10" s="255">
        <v>1789</v>
      </c>
      <c r="D10" s="497">
        <f>('Table-8'!F9/'Table-8'!E9)*100-100</f>
        <v>14.929577464788736</v>
      </c>
      <c r="E10" s="497">
        <f>('Table-8'!G9/'Table-8'!F9)*100-100</f>
        <v>8.333333333333329</v>
      </c>
      <c r="F10" s="470">
        <f>('Table-8'!H9/'Table-8'!G9)*100-100</f>
        <v>2.941176470588246</v>
      </c>
      <c r="G10" s="475">
        <f>('Table-8'!J9/'Table-8'!H9)*100-100</f>
        <v>19.78021978021978</v>
      </c>
      <c r="H10" s="478">
        <f>('Table-8'!K9/'Table-8'!J9)*100-100</f>
        <v>2.2018348623853257</v>
      </c>
      <c r="I10" s="478">
        <f>('Table-8'!L9/'Table-8'!K9)*100-100</f>
        <v>22.800718132854584</v>
      </c>
      <c r="J10" s="518">
        <f>('Table-8'!M9/'Table-8'!L9)*100-100</f>
        <v>-7.992202729044834</v>
      </c>
      <c r="K10" s="519">
        <f>('Table-8'!J9/'Table-8'!E9)*100-100</f>
        <v>53.52112676056336</v>
      </c>
      <c r="L10" s="479">
        <f>('Table-8'!K9/'Table-8'!F9)*100-100</f>
        <v>36.51960784313724</v>
      </c>
      <c r="M10" s="470">
        <f>('Table-8'!L9/'Table-8'!G9)*100-100</f>
        <v>54.751131221719476</v>
      </c>
      <c r="N10" s="470">
        <f>('Table-8'!M9/'Table-8'!H9)*100-100</f>
        <v>38.315018315018335</v>
      </c>
      <c r="O10" s="601"/>
    </row>
    <row r="11" spans="1:15" ht="31.5" customHeight="1">
      <c r="A11" s="194">
        <v>4</v>
      </c>
      <c r="B11" s="195" t="s">
        <v>78</v>
      </c>
      <c r="C11" s="255">
        <v>113</v>
      </c>
      <c r="D11" s="497">
        <v>11</v>
      </c>
      <c r="E11" s="497">
        <f>('Table-8'!G10/'Table-8'!F10)*100-100</f>
        <v>7.57709251101322</v>
      </c>
      <c r="F11" s="470">
        <f>('Table-8'!H10/'Table-8'!G10)*100-100</f>
        <v>-12.694512694512696</v>
      </c>
      <c r="G11" s="475">
        <f>('Table-8'!J10/'Table-8'!H10)*100-100</f>
        <v>5.159474671669798</v>
      </c>
      <c r="H11" s="478">
        <f>('Table-8'!K10/'Table-8'!J10)*100-100</f>
        <v>-1.6949152542372872</v>
      </c>
      <c r="I11" s="478">
        <f>('Table-8'!L10/'Table-8'!K10)*100-100</f>
        <v>-1.4519056261343053</v>
      </c>
      <c r="J11" s="518">
        <f>('Table-8'!M10/'Table-8'!L10)*100-100</f>
        <v>5.248618784530379</v>
      </c>
      <c r="K11" s="519">
        <f>('Table-8'!J10/'Table-8'!E10)*100-100</f>
        <v>9.579667644183758</v>
      </c>
      <c r="L11" s="479">
        <f>('Table-8'!K10/'Table-8'!F10)*100-100</f>
        <v>-2.9074889867841307</v>
      </c>
      <c r="M11" s="470">
        <f>('Table-8'!L10/'Table-8'!G10)*100-100</f>
        <v>-11.056511056511056</v>
      </c>
      <c r="N11" s="470">
        <f>('Table-8'!M10/'Table-8'!H10)*100-100</f>
        <v>7.223264540337709</v>
      </c>
      <c r="O11" s="601"/>
    </row>
    <row r="12" spans="1:15" ht="31.5" customHeight="1">
      <c r="A12" s="194">
        <v>5</v>
      </c>
      <c r="B12" s="195" t="s">
        <v>79</v>
      </c>
      <c r="C12" s="255">
        <v>467</v>
      </c>
      <c r="D12" s="497">
        <f>('Table-8'!F11/'Table-8'!E11)*100-100</f>
        <v>4.298678284779783</v>
      </c>
      <c r="E12" s="497">
        <f>('Table-8'!G11/'Table-8'!F11)*100-100</f>
        <v>2.734375</v>
      </c>
      <c r="F12" s="470">
        <f>('Table-8'!H11/'Table-8'!G11)*100-100</f>
        <v>3.8022813688212977</v>
      </c>
      <c r="G12" s="475">
        <f>('Table-8'!J11/'Table-8'!H11)*100-100</f>
        <v>3.2051282051282186</v>
      </c>
      <c r="H12" s="478">
        <f>('Table-8'!K11/'Table-8'!J11)*100-100</f>
        <v>0.3549245785270614</v>
      </c>
      <c r="I12" s="478">
        <f>('Table-8'!L11/'Table-8'!K11)*100-100</f>
        <v>-0.353669319186551</v>
      </c>
      <c r="J12" s="518">
        <f>('Table-8'!M11/'Table-8'!L11)*100-100</f>
        <v>1.3309671694764944</v>
      </c>
      <c r="K12" s="519">
        <f>('Table-8'!J11/'Table-8'!E11)*100-100</f>
        <v>14.789658620065254</v>
      </c>
      <c r="L12" s="479">
        <f>('Table-8'!K11/'Table-8'!F11)*100-100</f>
        <v>10.449218749999972</v>
      </c>
      <c r="M12" s="470">
        <f>('Table-8'!L11/'Table-8'!G11)*100-100</f>
        <v>7.129277566539912</v>
      </c>
      <c r="N12" s="470">
        <f>('Table-8'!M11/'Table-8'!H11)*100-100</f>
        <v>4.578754578754584</v>
      </c>
      <c r="O12" s="601"/>
    </row>
    <row r="13" spans="1:15" ht="31.5" customHeight="1">
      <c r="A13" s="194">
        <v>6</v>
      </c>
      <c r="B13" s="195" t="s">
        <v>41</v>
      </c>
      <c r="C13" s="255">
        <v>3776</v>
      </c>
      <c r="D13" s="497">
        <f>('Table-8'!F12/'Table-8'!E12)*100-100</f>
        <v>7.539682539682559</v>
      </c>
      <c r="E13" s="497">
        <f>('Table-8'!G12/'Table-8'!F12)*100-100</f>
        <v>3.3210332103321036</v>
      </c>
      <c r="F13" s="470">
        <f>('Table-8'!H12/'Table-8'!G12)*100-100</f>
        <v>1.0714285714285694</v>
      </c>
      <c r="G13" s="475">
        <f>('Table-8'!J12/'Table-8'!H12)*100-100</f>
        <v>1.2367491166077542</v>
      </c>
      <c r="H13" s="478">
        <f>('Table-8'!K12/'Table-8'!J12)*100-100</f>
        <v>0.4363001745200705</v>
      </c>
      <c r="I13" s="478">
        <f>('Table-8'!L12/'Table-8'!K12)*100-100</f>
        <v>3.562119895742839</v>
      </c>
      <c r="J13" s="518">
        <f>('Table-8'!M12/'Table-8'!L12)*100-100</f>
        <v>2.6845637583892596</v>
      </c>
      <c r="K13" s="519">
        <f>('Table-8'!J12/'Table-8'!E12)*100-100</f>
        <v>13.69047619047619</v>
      </c>
      <c r="L13" s="479">
        <f>('Table-8'!K12/'Table-8'!F12)*100-100</f>
        <v>6.180811808118065</v>
      </c>
      <c r="M13" s="470">
        <f>('Table-8'!L12/'Table-8'!G12)*100-100</f>
        <v>6.428571428571431</v>
      </c>
      <c r="N13" s="470">
        <f>('Table-8'!M12/'Table-8'!H12)*100-100</f>
        <v>8.127208480565386</v>
      </c>
      <c r="O13" s="601"/>
    </row>
    <row r="14" spans="1:15" ht="31.5" customHeight="1">
      <c r="A14" s="194">
        <v>7</v>
      </c>
      <c r="B14" s="195" t="s">
        <v>80</v>
      </c>
      <c r="C14" s="255">
        <v>1134</v>
      </c>
      <c r="D14" s="497">
        <f>('Table-8'!F13/'Table-8'!E13)*100-100</f>
        <v>5.127915730781922</v>
      </c>
      <c r="E14" s="497">
        <f>('Table-8'!G13/'Table-8'!F13)*100-100</f>
        <v>2.7667984189723427</v>
      </c>
      <c r="F14" s="470">
        <f>('Table-8'!H13/'Table-8'!G13)*100-100</f>
        <v>4.615384615384627</v>
      </c>
      <c r="G14" s="475">
        <f>('Table-8'!J13/'Table-8'!H13)*100-100</f>
        <v>-0.3676470588235219</v>
      </c>
      <c r="H14" s="478">
        <f>('Table-8'!K13/'Table-8'!J13)*100-100</f>
        <v>0.09225092250922273</v>
      </c>
      <c r="I14" s="478">
        <f>('Table-8'!L13/'Table-8'!K13)*100-100</f>
        <v>-0.184331797235032</v>
      </c>
      <c r="J14" s="518">
        <f>('Table-8'!M13/'Table-8'!L13)*100-100</f>
        <v>1.3850415512465446</v>
      </c>
      <c r="K14" s="519">
        <f>('Table-8'!J13/'Table-8'!E13)*100-100</f>
        <v>12.60737218593637</v>
      </c>
      <c r="L14" s="479">
        <f>('Table-8'!K13/'Table-8'!F13)*100-100</f>
        <v>7.21343873517786</v>
      </c>
      <c r="M14" s="470">
        <f>('Table-8'!L13/'Table-8'!G13)*100-100</f>
        <v>4.134615384615387</v>
      </c>
      <c r="N14" s="470">
        <f>('Table-8'!M13/'Table-8'!H13)*100-100</f>
        <v>0.919117647058826</v>
      </c>
      <c r="O14" s="601"/>
    </row>
    <row r="15" spans="1:15" ht="31.5" customHeight="1">
      <c r="A15" s="196">
        <v>8</v>
      </c>
      <c r="B15" s="364" t="s">
        <v>48</v>
      </c>
      <c r="C15" s="365">
        <v>879</v>
      </c>
      <c r="D15" s="510">
        <f>('Table-8'!F14/'Table-8'!E14)*100-100</f>
        <v>9.381184777512999</v>
      </c>
      <c r="E15" s="510">
        <f>('Table-8'!G14/'Table-8'!F14)*100-100</f>
        <v>3.9660056657223635</v>
      </c>
      <c r="F15" s="473">
        <f>('Table-8'!H14/'Table-8'!G14)*100-100</f>
        <v>1.2715712988192536</v>
      </c>
      <c r="G15" s="480">
        <f>('Table-8'!J14/'Table-8'!H14)*100-100</f>
        <v>-0.08968609865470967</v>
      </c>
      <c r="H15" s="480">
        <f>('Table-8'!K14/'Table-8'!J14)*100-100</f>
        <v>-0.4488330341113027</v>
      </c>
      <c r="I15" s="480">
        <f>('Table-8'!L14/'Table-8'!K14)*100-100</f>
        <v>1.1722272317403082</v>
      </c>
      <c r="J15" s="520">
        <f>('Table-8'!M14/'Table-8'!L14)*100-100</f>
        <v>4.278074866310149</v>
      </c>
      <c r="K15" s="521">
        <f>('Table-8'!J14/'Table-8'!E14)*100-100</f>
        <v>15.061982853776641</v>
      </c>
      <c r="L15" s="481">
        <f>('Table-8'!K14/'Table-8'!F14)*100-100</f>
        <v>4.721435316336169</v>
      </c>
      <c r="M15" s="473">
        <f>('Table-8'!L14/'Table-8'!G14)*100-100</f>
        <v>1.9073569482288946</v>
      </c>
      <c r="N15" s="473">
        <f>('Table-8'!M14/'Table-8'!H14)*100-100</f>
        <v>4.932735426008961</v>
      </c>
      <c r="O15" s="601"/>
    </row>
    <row r="16" ht="12.75">
      <c r="O16" s="601"/>
    </row>
    <row r="17" spans="1:15" ht="15" customHeight="1">
      <c r="A17" s="199" t="s">
        <v>209</v>
      </c>
      <c r="O17" s="601"/>
    </row>
    <row r="18" spans="1:15" ht="15" customHeight="1">
      <c r="A18" s="92" t="s">
        <v>210</v>
      </c>
      <c r="O18" s="601"/>
    </row>
    <row r="19" spans="1:15" ht="12.75">
      <c r="A19" s="226"/>
      <c r="B19" s="226"/>
      <c r="C19" s="226"/>
      <c r="D19" s="227"/>
      <c r="E19" s="227"/>
      <c r="F19" s="227"/>
      <c r="G19" s="227"/>
      <c r="H19" s="227"/>
      <c r="I19" s="227"/>
      <c r="J19" s="227"/>
      <c r="K19" s="227"/>
      <c r="L19" s="227"/>
      <c r="M19" s="227"/>
      <c r="N19" s="227"/>
      <c r="O19" s="601"/>
    </row>
    <row r="20" spans="4:15" ht="12.75">
      <c r="D20" s="225"/>
      <c r="E20" s="225"/>
      <c r="F20" s="225"/>
      <c r="G20" s="225"/>
      <c r="H20" s="225"/>
      <c r="I20" s="225"/>
      <c r="J20" s="225"/>
      <c r="K20" s="225"/>
      <c r="L20" s="225"/>
      <c r="M20" s="225"/>
      <c r="N20" s="225"/>
      <c r="O20" s="340"/>
    </row>
    <row r="21" spans="4:15" ht="12.75">
      <c r="D21" s="225"/>
      <c r="E21" s="225"/>
      <c r="F21" s="225"/>
      <c r="G21" s="225"/>
      <c r="H21" s="225"/>
      <c r="I21" s="225"/>
      <c r="J21" s="225"/>
      <c r="K21" s="225"/>
      <c r="L21" s="225"/>
      <c r="M21" s="225"/>
      <c r="N21" s="225"/>
      <c r="O21" s="366"/>
    </row>
    <row r="22" spans="4:14" ht="12.75">
      <c r="D22" s="225"/>
      <c r="E22" s="225"/>
      <c r="F22" s="225"/>
      <c r="G22" s="225"/>
      <c r="H22" s="225"/>
      <c r="I22" s="225"/>
      <c r="J22" s="225"/>
      <c r="K22" s="225"/>
      <c r="L22" s="225"/>
      <c r="M22" s="225"/>
      <c r="N22" s="225"/>
    </row>
    <row r="23" spans="4:14" ht="12.75">
      <c r="D23" s="225"/>
      <c r="E23" s="225"/>
      <c r="F23" s="225"/>
      <c r="G23" s="225"/>
      <c r="H23" s="225"/>
      <c r="I23" s="225"/>
      <c r="J23" s="225"/>
      <c r="K23" s="225"/>
      <c r="L23" s="225"/>
      <c r="M23" s="225"/>
      <c r="N23" s="225"/>
    </row>
    <row r="24" spans="4:14" ht="12.75">
      <c r="D24" s="225"/>
      <c r="E24" s="225"/>
      <c r="F24" s="225"/>
      <c r="G24" s="225"/>
      <c r="H24" s="225"/>
      <c r="I24" s="225"/>
      <c r="J24" s="225"/>
      <c r="K24" s="225"/>
      <c r="L24" s="225"/>
      <c r="M24" s="225"/>
      <c r="N24" s="225"/>
    </row>
    <row r="25" spans="4:14" ht="12.75">
      <c r="D25" s="225"/>
      <c r="E25" s="225"/>
      <c r="F25" s="225"/>
      <c r="G25" s="225"/>
      <c r="H25" s="225"/>
      <c r="I25" s="225"/>
      <c r="J25" s="225"/>
      <c r="K25" s="225"/>
      <c r="L25" s="225"/>
      <c r="M25" s="225"/>
      <c r="N25" s="225"/>
    </row>
    <row r="26" spans="4:14" ht="12.75">
      <c r="D26" s="225"/>
      <c r="E26" s="225"/>
      <c r="F26" s="225"/>
      <c r="G26" s="225"/>
      <c r="H26" s="225"/>
      <c r="I26" s="225"/>
      <c r="J26" s="225"/>
      <c r="K26" s="225"/>
      <c r="L26" s="225"/>
      <c r="M26" s="225"/>
      <c r="N26" s="225"/>
    </row>
    <row r="27" spans="4:14" ht="12.75">
      <c r="D27" s="225"/>
      <c r="E27" s="225"/>
      <c r="F27" s="225"/>
      <c r="G27" s="225"/>
      <c r="H27" s="225"/>
      <c r="I27" s="225"/>
      <c r="J27" s="225"/>
      <c r="K27" s="225"/>
      <c r="L27" s="225"/>
      <c r="M27" s="225"/>
      <c r="N27" s="225"/>
    </row>
    <row r="28" spans="4:14" ht="12.75">
      <c r="D28" s="225"/>
      <c r="E28" s="225"/>
      <c r="F28" s="225"/>
      <c r="G28" s="225"/>
      <c r="H28" s="225"/>
      <c r="I28" s="225"/>
      <c r="J28" s="225"/>
      <c r="K28" s="225"/>
      <c r="L28" s="225"/>
      <c r="M28" s="225"/>
      <c r="N28" s="225"/>
    </row>
    <row r="29" spans="4:14" ht="12.75">
      <c r="D29" s="225"/>
      <c r="E29" s="225"/>
      <c r="F29" s="225"/>
      <c r="G29" s="225"/>
      <c r="H29" s="225"/>
      <c r="I29" s="225"/>
      <c r="J29" s="225"/>
      <c r="K29" s="225"/>
      <c r="L29" s="225"/>
      <c r="M29" s="225"/>
      <c r="N29" s="225"/>
    </row>
    <row r="30" spans="4:14" ht="12.75">
      <c r="D30" s="225"/>
      <c r="E30" s="225"/>
      <c r="F30" s="225"/>
      <c r="G30" s="225"/>
      <c r="H30" s="225"/>
      <c r="I30" s="225"/>
      <c r="J30" s="225"/>
      <c r="K30" s="225"/>
      <c r="L30" s="225"/>
      <c r="M30" s="225"/>
      <c r="N30" s="225"/>
    </row>
    <row r="31" spans="4:14" ht="12.75">
      <c r="D31" s="225"/>
      <c r="E31" s="225"/>
      <c r="F31" s="225"/>
      <c r="G31" s="225"/>
      <c r="H31" s="225"/>
      <c r="I31" s="225"/>
      <c r="J31" s="225"/>
      <c r="K31" s="225"/>
      <c r="L31" s="225"/>
      <c r="M31" s="225"/>
      <c r="N31" s="225"/>
    </row>
    <row r="32" spans="4:14" ht="12.75">
      <c r="D32" s="225"/>
      <c r="E32" s="225"/>
      <c r="F32" s="225"/>
      <c r="G32" s="225"/>
      <c r="H32" s="225"/>
      <c r="I32" s="225"/>
      <c r="J32" s="225"/>
      <c r="K32" s="225"/>
      <c r="L32" s="225"/>
      <c r="M32" s="225"/>
      <c r="N32" s="225"/>
    </row>
    <row r="33" spans="4:14" ht="12.75">
      <c r="D33" s="225"/>
      <c r="E33" s="225"/>
      <c r="F33" s="225"/>
      <c r="G33" s="225"/>
      <c r="H33" s="225"/>
      <c r="I33" s="225"/>
      <c r="J33" s="225"/>
      <c r="K33" s="225"/>
      <c r="L33" s="225"/>
      <c r="M33" s="225"/>
      <c r="N33" s="225"/>
    </row>
    <row r="34" spans="4:14" ht="12.75">
      <c r="D34" s="225"/>
      <c r="E34" s="225"/>
      <c r="F34" s="225"/>
      <c r="G34" s="225"/>
      <c r="H34" s="225"/>
      <c r="I34" s="225"/>
      <c r="J34" s="225"/>
      <c r="K34" s="225"/>
      <c r="L34" s="225"/>
      <c r="M34" s="225"/>
      <c r="N34" s="225"/>
    </row>
    <row r="35" spans="4:14" ht="12.75">
      <c r="D35" s="225"/>
      <c r="E35" s="225"/>
      <c r="F35" s="225"/>
      <c r="G35" s="225"/>
      <c r="H35" s="225"/>
      <c r="I35" s="225"/>
      <c r="J35" s="225"/>
      <c r="K35" s="225"/>
      <c r="L35" s="225"/>
      <c r="M35" s="225"/>
      <c r="N35" s="225"/>
    </row>
    <row r="36" spans="4:14" ht="12.75">
      <c r="D36" s="225"/>
      <c r="E36" s="225"/>
      <c r="F36" s="225"/>
      <c r="G36" s="225"/>
      <c r="H36" s="225"/>
      <c r="I36" s="225"/>
      <c r="J36" s="225"/>
      <c r="K36" s="225"/>
      <c r="L36" s="225"/>
      <c r="M36" s="225"/>
      <c r="N36" s="225"/>
    </row>
    <row r="37" spans="4:14" ht="12.75">
      <c r="D37" s="225"/>
      <c r="E37" s="225"/>
      <c r="F37" s="225"/>
      <c r="G37" s="225"/>
      <c r="H37" s="225"/>
      <c r="I37" s="225"/>
      <c r="J37" s="225"/>
      <c r="K37" s="225"/>
      <c r="L37" s="225"/>
      <c r="M37" s="225"/>
      <c r="N37" s="225"/>
    </row>
    <row r="38" spans="4:14" ht="12.75">
      <c r="D38" s="225"/>
      <c r="E38" s="225"/>
      <c r="F38" s="225"/>
      <c r="G38" s="225"/>
      <c r="H38" s="225"/>
      <c r="I38" s="225"/>
      <c r="J38" s="225"/>
      <c r="K38" s="225"/>
      <c r="L38" s="225"/>
      <c r="M38" s="225"/>
      <c r="N38" s="225"/>
    </row>
    <row r="39" spans="4:14" ht="12.75">
      <c r="D39" s="225"/>
      <c r="E39" s="225"/>
      <c r="F39" s="225"/>
      <c r="G39" s="225"/>
      <c r="H39" s="225"/>
      <c r="I39" s="225"/>
      <c r="J39" s="225"/>
      <c r="K39" s="225"/>
      <c r="L39" s="225"/>
      <c r="M39" s="225"/>
      <c r="N39" s="225"/>
    </row>
    <row r="40" spans="4:14" ht="12.75">
      <c r="D40" s="225"/>
      <c r="E40" s="225"/>
      <c r="F40" s="225"/>
      <c r="G40" s="225"/>
      <c r="H40" s="225"/>
      <c r="I40" s="225"/>
      <c r="J40" s="225"/>
      <c r="K40" s="225"/>
      <c r="L40" s="225"/>
      <c r="M40" s="225"/>
      <c r="N40" s="225"/>
    </row>
    <row r="41" spans="4:14" ht="12.75">
      <c r="D41" s="225"/>
      <c r="E41" s="225"/>
      <c r="F41" s="225"/>
      <c r="G41" s="225"/>
      <c r="H41" s="225"/>
      <c r="I41" s="225"/>
      <c r="J41" s="225"/>
      <c r="K41" s="225"/>
      <c r="L41" s="225"/>
      <c r="M41" s="225"/>
      <c r="N41" s="225"/>
    </row>
    <row r="42" spans="4:14" ht="12.75">
      <c r="D42" s="225"/>
      <c r="E42" s="225"/>
      <c r="F42" s="225"/>
      <c r="G42" s="225"/>
      <c r="H42" s="225"/>
      <c r="I42" s="225"/>
      <c r="J42" s="225"/>
      <c r="K42" s="225"/>
      <c r="L42" s="225"/>
      <c r="M42" s="225"/>
      <c r="N42" s="225"/>
    </row>
    <row r="43" spans="4:14" ht="12.75">
      <c r="D43" s="225"/>
      <c r="E43" s="225"/>
      <c r="F43" s="225"/>
      <c r="G43" s="225"/>
      <c r="H43" s="225"/>
      <c r="I43" s="225"/>
      <c r="J43" s="225"/>
      <c r="K43" s="225"/>
      <c r="L43" s="225"/>
      <c r="M43" s="225"/>
      <c r="N43" s="225"/>
    </row>
    <row r="44" spans="4:14" ht="12.75">
      <c r="D44" s="225"/>
      <c r="E44" s="225"/>
      <c r="F44" s="225"/>
      <c r="G44" s="225"/>
      <c r="H44" s="225"/>
      <c r="I44" s="225"/>
      <c r="J44" s="225"/>
      <c r="K44" s="225"/>
      <c r="L44" s="225"/>
      <c r="M44" s="225"/>
      <c r="N44" s="225"/>
    </row>
    <row r="45" spans="4:14" ht="12.75">
      <c r="D45" s="225"/>
      <c r="E45" s="225"/>
      <c r="F45" s="225"/>
      <c r="G45" s="225"/>
      <c r="H45" s="225"/>
      <c r="I45" s="225"/>
      <c r="J45" s="225"/>
      <c r="K45" s="225"/>
      <c r="L45" s="225"/>
      <c r="M45" s="225"/>
      <c r="N45" s="225"/>
    </row>
    <row r="46" spans="4:14" ht="12.75">
      <c r="D46" s="225"/>
      <c r="E46" s="225"/>
      <c r="F46" s="225"/>
      <c r="G46" s="225"/>
      <c r="H46" s="225"/>
      <c r="I46" s="225"/>
      <c r="J46" s="225"/>
      <c r="K46" s="225"/>
      <c r="L46" s="225"/>
      <c r="M46" s="225"/>
      <c r="N46" s="225"/>
    </row>
    <row r="47" spans="4:14" ht="12.75">
      <c r="D47" s="225"/>
      <c r="E47" s="225"/>
      <c r="F47" s="225"/>
      <c r="G47" s="225"/>
      <c r="H47" s="225"/>
      <c r="I47" s="225"/>
      <c r="J47" s="225"/>
      <c r="K47" s="225"/>
      <c r="L47" s="225"/>
      <c r="M47" s="225"/>
      <c r="N47" s="225"/>
    </row>
    <row r="48" spans="4:14" ht="12.75">
      <c r="D48" s="225"/>
      <c r="E48" s="225"/>
      <c r="F48" s="225"/>
      <c r="G48" s="225"/>
      <c r="H48" s="225"/>
      <c r="I48" s="225"/>
      <c r="J48" s="225"/>
      <c r="K48" s="225"/>
      <c r="L48" s="225"/>
      <c r="M48" s="225"/>
      <c r="N48" s="225"/>
    </row>
    <row r="49" spans="4:14" ht="12.75">
      <c r="D49" s="225"/>
      <c r="E49" s="225"/>
      <c r="F49" s="225"/>
      <c r="G49" s="225"/>
      <c r="H49" s="225"/>
      <c r="I49" s="225"/>
      <c r="J49" s="225"/>
      <c r="K49" s="225"/>
      <c r="L49" s="225"/>
      <c r="M49" s="225"/>
      <c r="N49" s="225"/>
    </row>
    <row r="50" spans="4:14" ht="12.75">
      <c r="D50" s="225"/>
      <c r="E50" s="225"/>
      <c r="F50" s="225"/>
      <c r="G50" s="225"/>
      <c r="H50" s="225"/>
      <c r="I50" s="225"/>
      <c r="J50" s="225"/>
      <c r="K50" s="225"/>
      <c r="L50" s="225"/>
      <c r="M50" s="225"/>
      <c r="N50" s="225"/>
    </row>
    <row r="51" spans="4:14" ht="12.75">
      <c r="D51" s="225"/>
      <c r="E51" s="225"/>
      <c r="F51" s="225"/>
      <c r="G51" s="225"/>
      <c r="H51" s="225"/>
      <c r="I51" s="225"/>
      <c r="J51" s="225"/>
      <c r="K51" s="225"/>
      <c r="L51" s="225"/>
      <c r="M51" s="225"/>
      <c r="N51" s="225"/>
    </row>
    <row r="52" spans="4:14" ht="12.75">
      <c r="D52" s="225"/>
      <c r="E52" s="225"/>
      <c r="F52" s="225"/>
      <c r="G52" s="225"/>
      <c r="H52" s="225"/>
      <c r="I52" s="225"/>
      <c r="J52" s="225"/>
      <c r="K52" s="225"/>
      <c r="L52" s="225"/>
      <c r="M52" s="225"/>
      <c r="N52" s="225"/>
    </row>
    <row r="53" spans="4:14" ht="12.75">
      <c r="D53" s="225"/>
      <c r="E53" s="225"/>
      <c r="F53" s="225"/>
      <c r="G53" s="225"/>
      <c r="H53" s="225"/>
      <c r="I53" s="225"/>
      <c r="J53" s="225"/>
      <c r="K53" s="225"/>
      <c r="L53" s="225"/>
      <c r="M53" s="225"/>
      <c r="N53" s="225"/>
    </row>
    <row r="54" spans="4:14" ht="12.75">
      <c r="D54" s="225"/>
      <c r="E54" s="225"/>
      <c r="F54" s="225"/>
      <c r="G54" s="225"/>
      <c r="H54" s="225"/>
      <c r="I54" s="225"/>
      <c r="J54" s="225"/>
      <c r="K54" s="225"/>
      <c r="L54" s="225"/>
      <c r="M54" s="225"/>
      <c r="N54" s="225"/>
    </row>
    <row r="55" spans="4:14" ht="12.75">
      <c r="D55" s="225"/>
      <c r="E55" s="225"/>
      <c r="F55" s="225"/>
      <c r="G55" s="225"/>
      <c r="H55" s="225"/>
      <c r="I55" s="225"/>
      <c r="J55" s="225"/>
      <c r="K55" s="225"/>
      <c r="L55" s="225"/>
      <c r="M55" s="225"/>
      <c r="N55" s="225"/>
    </row>
    <row r="56" spans="4:14" ht="12.75">
      <c r="D56" s="225"/>
      <c r="E56" s="225"/>
      <c r="F56" s="225"/>
      <c r="G56" s="225"/>
      <c r="H56" s="225"/>
      <c r="I56" s="225"/>
      <c r="J56" s="225"/>
      <c r="K56" s="225"/>
      <c r="L56" s="225"/>
      <c r="M56" s="225"/>
      <c r="N56" s="225"/>
    </row>
    <row r="57" spans="4:14" ht="12.75">
      <c r="D57" s="225"/>
      <c r="E57" s="225"/>
      <c r="F57" s="225"/>
      <c r="G57" s="225"/>
      <c r="H57" s="225"/>
      <c r="I57" s="225"/>
      <c r="J57" s="225"/>
      <c r="K57" s="225"/>
      <c r="L57" s="225"/>
      <c r="M57" s="225"/>
      <c r="N57" s="225"/>
    </row>
    <row r="58" spans="4:14" ht="12.75">
      <c r="D58" s="225"/>
      <c r="E58" s="225"/>
      <c r="F58" s="225"/>
      <c r="G58" s="225"/>
      <c r="H58" s="225"/>
      <c r="I58" s="225"/>
      <c r="J58" s="225"/>
      <c r="K58" s="225"/>
      <c r="L58" s="225"/>
      <c r="M58" s="225"/>
      <c r="N58" s="225"/>
    </row>
    <row r="59" spans="4:14" ht="12.75">
      <c r="D59" s="225"/>
      <c r="E59" s="225"/>
      <c r="F59" s="225"/>
      <c r="G59" s="225"/>
      <c r="H59" s="225"/>
      <c r="I59" s="225"/>
      <c r="J59" s="225"/>
      <c r="K59" s="225"/>
      <c r="L59" s="225"/>
      <c r="M59" s="225"/>
      <c r="N59" s="225"/>
    </row>
    <row r="60" spans="4:14" ht="12.75">
      <c r="D60" s="225"/>
      <c r="E60" s="225"/>
      <c r="F60" s="225"/>
      <c r="G60" s="225"/>
      <c r="H60" s="225"/>
      <c r="I60" s="225"/>
      <c r="J60" s="225"/>
      <c r="K60" s="225"/>
      <c r="L60" s="225"/>
      <c r="M60" s="225"/>
      <c r="N60" s="225"/>
    </row>
    <row r="61" spans="4:14" ht="12.75">
      <c r="D61" s="225"/>
      <c r="E61" s="225"/>
      <c r="F61" s="225"/>
      <c r="G61" s="225"/>
      <c r="H61" s="225"/>
      <c r="I61" s="225"/>
      <c r="J61" s="225"/>
      <c r="K61" s="225"/>
      <c r="L61" s="225"/>
      <c r="M61" s="225"/>
      <c r="N61" s="225"/>
    </row>
    <row r="62" spans="4:14" ht="12.75">
      <c r="D62" s="225"/>
      <c r="E62" s="225"/>
      <c r="F62" s="225"/>
      <c r="G62" s="225"/>
      <c r="H62" s="225"/>
      <c r="I62" s="225"/>
      <c r="J62" s="225"/>
      <c r="K62" s="225"/>
      <c r="L62" s="225"/>
      <c r="M62" s="225"/>
      <c r="N62" s="225"/>
    </row>
    <row r="63" spans="4:14" ht="12.75">
      <c r="D63" s="225"/>
      <c r="E63" s="225"/>
      <c r="F63" s="225"/>
      <c r="G63" s="225"/>
      <c r="H63" s="225"/>
      <c r="I63" s="225"/>
      <c r="J63" s="225"/>
      <c r="K63" s="225"/>
      <c r="L63" s="225"/>
      <c r="M63" s="225"/>
      <c r="N63" s="225"/>
    </row>
    <row r="64" spans="4:14" ht="12.75">
      <c r="D64" s="225"/>
      <c r="E64" s="225"/>
      <c r="F64" s="225"/>
      <c r="G64" s="225"/>
      <c r="H64" s="225"/>
      <c r="I64" s="225"/>
      <c r="J64" s="225"/>
      <c r="K64" s="225"/>
      <c r="L64" s="225"/>
      <c r="M64" s="225"/>
      <c r="N64" s="225"/>
    </row>
    <row r="65" spans="4:14" ht="12.75">
      <c r="D65" s="225"/>
      <c r="E65" s="225"/>
      <c r="F65" s="225"/>
      <c r="G65" s="225"/>
      <c r="H65" s="225"/>
      <c r="I65" s="225"/>
      <c r="J65" s="225"/>
      <c r="K65" s="225"/>
      <c r="L65" s="225"/>
      <c r="M65" s="225"/>
      <c r="N65" s="225"/>
    </row>
    <row r="66" spans="4:14" ht="12.75">
      <c r="D66" s="225"/>
      <c r="E66" s="225"/>
      <c r="F66" s="225"/>
      <c r="G66" s="225"/>
      <c r="H66" s="225"/>
      <c r="I66" s="225"/>
      <c r="J66" s="225"/>
      <c r="K66" s="225"/>
      <c r="L66" s="225"/>
      <c r="M66" s="225"/>
      <c r="N66" s="225"/>
    </row>
    <row r="67" spans="4:14" ht="12.75">
      <c r="D67" s="225"/>
      <c r="E67" s="225"/>
      <c r="F67" s="225"/>
      <c r="G67" s="225"/>
      <c r="H67" s="225"/>
      <c r="I67" s="225"/>
      <c r="J67" s="225"/>
      <c r="K67" s="225"/>
      <c r="L67" s="225"/>
      <c r="M67" s="225"/>
      <c r="N67" s="225"/>
    </row>
    <row r="68" spans="4:14" ht="12.75">
      <c r="D68" s="225"/>
      <c r="E68" s="225"/>
      <c r="F68" s="225"/>
      <c r="G68" s="225"/>
      <c r="H68" s="225"/>
      <c r="I68" s="225"/>
      <c r="J68" s="225"/>
      <c r="K68" s="225"/>
      <c r="L68" s="225"/>
      <c r="M68" s="225"/>
      <c r="N68" s="225"/>
    </row>
    <row r="69" spans="4:14" ht="12.75">
      <c r="D69" s="225"/>
      <c r="E69" s="225"/>
      <c r="F69" s="225"/>
      <c r="G69" s="225"/>
      <c r="H69" s="225"/>
      <c r="I69" s="225"/>
      <c r="J69" s="225"/>
      <c r="K69" s="225"/>
      <c r="L69" s="225"/>
      <c r="M69" s="225"/>
      <c r="N69" s="225"/>
    </row>
    <row r="70" spans="4:14" ht="12.75">
      <c r="D70" s="225"/>
      <c r="E70" s="225"/>
      <c r="F70" s="225"/>
      <c r="G70" s="225"/>
      <c r="H70" s="225"/>
      <c r="I70" s="225"/>
      <c r="J70" s="225"/>
      <c r="K70" s="225"/>
      <c r="L70" s="225"/>
      <c r="M70" s="225"/>
      <c r="N70" s="225"/>
    </row>
    <row r="71" spans="4:14" ht="12.75">
      <c r="D71" s="225"/>
      <c r="E71" s="225"/>
      <c r="F71" s="225"/>
      <c r="G71" s="225"/>
      <c r="H71" s="225"/>
      <c r="I71" s="225"/>
      <c r="J71" s="225"/>
      <c r="K71" s="225"/>
      <c r="L71" s="225"/>
      <c r="M71" s="225"/>
      <c r="N71" s="225"/>
    </row>
    <row r="72" spans="4:14" ht="12.75">
      <c r="D72" s="225"/>
      <c r="E72" s="225"/>
      <c r="F72" s="225"/>
      <c r="G72" s="225"/>
      <c r="H72" s="225"/>
      <c r="I72" s="225"/>
      <c r="J72" s="225"/>
      <c r="K72" s="225"/>
      <c r="L72" s="225"/>
      <c r="M72" s="225"/>
      <c r="N72" s="225"/>
    </row>
    <row r="73" spans="4:14" ht="12.75">
      <c r="D73" s="225"/>
      <c r="E73" s="225"/>
      <c r="F73" s="225"/>
      <c r="G73" s="225"/>
      <c r="H73" s="225"/>
      <c r="I73" s="225"/>
      <c r="J73" s="225"/>
      <c r="K73" s="225"/>
      <c r="L73" s="225"/>
      <c r="M73" s="225"/>
      <c r="N73" s="225"/>
    </row>
    <row r="74" spans="4:14" ht="12.75">
      <c r="D74" s="225"/>
      <c r="E74" s="225"/>
      <c r="F74" s="225"/>
      <c r="G74" s="225"/>
      <c r="H74" s="225"/>
      <c r="I74" s="225"/>
      <c r="J74" s="225"/>
      <c r="K74" s="225"/>
      <c r="L74" s="225"/>
      <c r="M74" s="225"/>
      <c r="N74" s="225"/>
    </row>
    <row r="75" spans="4:14" ht="12.75">
      <c r="D75" s="225"/>
      <c r="E75" s="225"/>
      <c r="F75" s="225"/>
      <c r="G75" s="225"/>
      <c r="H75" s="225"/>
      <c r="I75" s="225"/>
      <c r="J75" s="225"/>
      <c r="K75" s="225"/>
      <c r="L75" s="225"/>
      <c r="M75" s="225"/>
      <c r="N75" s="225"/>
    </row>
    <row r="76" spans="4:14" ht="12.75">
      <c r="D76" s="225"/>
      <c r="E76" s="225"/>
      <c r="F76" s="225"/>
      <c r="G76" s="225"/>
      <c r="H76" s="225"/>
      <c r="I76" s="225"/>
      <c r="J76" s="225"/>
      <c r="K76" s="225"/>
      <c r="L76" s="225"/>
      <c r="M76" s="225"/>
      <c r="N76" s="225"/>
    </row>
    <row r="77" spans="4:14" ht="12.75">
      <c r="D77" s="225"/>
      <c r="E77" s="225"/>
      <c r="F77" s="225"/>
      <c r="G77" s="225"/>
      <c r="H77" s="225"/>
      <c r="I77" s="225"/>
      <c r="J77" s="225"/>
      <c r="K77" s="225"/>
      <c r="L77" s="225"/>
      <c r="M77" s="225"/>
      <c r="N77" s="225"/>
    </row>
    <row r="78" spans="4:14" ht="12.75">
      <c r="D78" s="225"/>
      <c r="E78" s="225"/>
      <c r="F78" s="225"/>
      <c r="G78" s="225"/>
      <c r="H78" s="225"/>
      <c r="I78" s="225"/>
      <c r="J78" s="225"/>
      <c r="K78" s="225"/>
      <c r="L78" s="225"/>
      <c r="M78" s="225"/>
      <c r="N78" s="225"/>
    </row>
    <row r="79" spans="4:14" ht="12.75">
      <c r="D79" s="225"/>
      <c r="E79" s="225"/>
      <c r="F79" s="225"/>
      <c r="G79" s="225"/>
      <c r="H79" s="225"/>
      <c r="I79" s="225"/>
      <c r="J79" s="225"/>
      <c r="K79" s="225"/>
      <c r="L79" s="225"/>
      <c r="M79" s="225"/>
      <c r="N79" s="225"/>
    </row>
    <row r="80" spans="4:14" ht="12.75">
      <c r="D80" s="225"/>
      <c r="E80" s="225"/>
      <c r="F80" s="225"/>
      <c r="G80" s="225"/>
      <c r="H80" s="225"/>
      <c r="I80" s="225"/>
      <c r="J80" s="225"/>
      <c r="K80" s="225"/>
      <c r="L80" s="225"/>
      <c r="M80" s="225"/>
      <c r="N80" s="225"/>
    </row>
    <row r="81" spans="4:14" ht="12.75">
      <c r="D81" s="225"/>
      <c r="E81" s="225"/>
      <c r="F81" s="225"/>
      <c r="G81" s="225"/>
      <c r="H81" s="225"/>
      <c r="I81" s="225"/>
      <c r="J81" s="225"/>
      <c r="K81" s="225"/>
      <c r="L81" s="225"/>
      <c r="M81" s="225"/>
      <c r="N81" s="225"/>
    </row>
    <row r="82" spans="4:14" ht="12.75">
      <c r="D82" s="225"/>
      <c r="E82" s="225"/>
      <c r="F82" s="225"/>
      <c r="G82" s="225"/>
      <c r="H82" s="225"/>
      <c r="I82" s="225"/>
      <c r="J82" s="225"/>
      <c r="K82" s="225"/>
      <c r="L82" s="225"/>
      <c r="M82" s="225"/>
      <c r="N82" s="225"/>
    </row>
    <row r="83" spans="4:14" ht="12.75">
      <c r="D83" s="225"/>
      <c r="E83" s="225"/>
      <c r="F83" s="225"/>
      <c r="G83" s="225"/>
      <c r="H83" s="225"/>
      <c r="I83" s="225"/>
      <c r="J83" s="225"/>
      <c r="K83" s="225"/>
      <c r="L83" s="225"/>
      <c r="M83" s="225"/>
      <c r="N83" s="225"/>
    </row>
    <row r="84" spans="4:14" ht="12.75">
      <c r="D84" s="225"/>
      <c r="E84" s="225"/>
      <c r="F84" s="225"/>
      <c r="G84" s="225"/>
      <c r="H84" s="225"/>
      <c r="I84" s="225"/>
      <c r="J84" s="225"/>
      <c r="K84" s="225"/>
      <c r="L84" s="225"/>
      <c r="M84" s="225"/>
      <c r="N84" s="225"/>
    </row>
    <row r="85" spans="4:14" ht="12.75">
      <c r="D85" s="225"/>
      <c r="E85" s="225"/>
      <c r="F85" s="225"/>
      <c r="G85" s="225"/>
      <c r="H85" s="225"/>
      <c r="I85" s="225"/>
      <c r="J85" s="225"/>
      <c r="K85" s="225"/>
      <c r="L85" s="225"/>
      <c r="M85" s="225"/>
      <c r="N85" s="225"/>
    </row>
    <row r="86" spans="4:14" ht="12.75">
      <c r="D86" s="225"/>
      <c r="E86" s="225"/>
      <c r="F86" s="225"/>
      <c r="G86" s="225"/>
      <c r="H86" s="225"/>
      <c r="I86" s="225"/>
      <c r="J86" s="225"/>
      <c r="K86" s="225"/>
      <c r="L86" s="225"/>
      <c r="M86" s="225"/>
      <c r="N86" s="225"/>
    </row>
    <row r="87" spans="4:14" ht="12.75">
      <c r="D87" s="225"/>
      <c r="E87" s="225"/>
      <c r="F87" s="225"/>
      <c r="G87" s="225"/>
      <c r="H87" s="225"/>
      <c r="I87" s="225"/>
      <c r="J87" s="225"/>
      <c r="K87" s="225"/>
      <c r="L87" s="225"/>
      <c r="M87" s="225"/>
      <c r="N87" s="225"/>
    </row>
    <row r="88" spans="4:14" ht="12.75">
      <c r="D88" s="225"/>
      <c r="E88" s="225"/>
      <c r="F88" s="225"/>
      <c r="G88" s="225"/>
      <c r="H88" s="225"/>
      <c r="I88" s="225"/>
      <c r="J88" s="225"/>
      <c r="K88" s="225"/>
      <c r="L88" s="225"/>
      <c r="M88" s="225"/>
      <c r="N88" s="225"/>
    </row>
    <row r="89" spans="4:14" ht="12.75">
      <c r="D89" s="225"/>
      <c r="E89" s="225"/>
      <c r="F89" s="225"/>
      <c r="G89" s="225"/>
      <c r="H89" s="225"/>
      <c r="I89" s="225"/>
      <c r="J89" s="225"/>
      <c r="K89" s="225"/>
      <c r="L89" s="225"/>
      <c r="M89" s="225"/>
      <c r="N89" s="225"/>
    </row>
    <row r="90" spans="4:14" ht="12.75">
      <c r="D90" s="225"/>
      <c r="E90" s="225"/>
      <c r="F90" s="225"/>
      <c r="G90" s="225"/>
      <c r="H90" s="225"/>
      <c r="I90" s="225"/>
      <c r="J90" s="225"/>
      <c r="K90" s="225"/>
      <c r="L90" s="225"/>
      <c r="M90" s="225"/>
      <c r="N90" s="225"/>
    </row>
    <row r="91" spans="4:14" ht="12.75">
      <c r="D91" s="225"/>
      <c r="E91" s="225"/>
      <c r="F91" s="225"/>
      <c r="G91" s="225"/>
      <c r="H91" s="225"/>
      <c r="I91" s="225"/>
      <c r="J91" s="225"/>
      <c r="K91" s="225"/>
      <c r="L91" s="225"/>
      <c r="M91" s="225"/>
      <c r="N91" s="225"/>
    </row>
    <row r="92" spans="4:14" ht="12.75">
      <c r="D92" s="225"/>
      <c r="E92" s="225"/>
      <c r="F92" s="225"/>
      <c r="G92" s="225"/>
      <c r="H92" s="225"/>
      <c r="I92" s="225"/>
      <c r="J92" s="225"/>
      <c r="K92" s="225"/>
      <c r="L92" s="225"/>
      <c r="M92" s="225"/>
      <c r="N92" s="225"/>
    </row>
    <row r="93" spans="4:14" ht="12.75">
      <c r="D93" s="225"/>
      <c r="E93" s="225"/>
      <c r="F93" s="225"/>
      <c r="G93" s="225"/>
      <c r="H93" s="225"/>
      <c r="I93" s="225"/>
      <c r="J93" s="225"/>
      <c r="K93" s="225"/>
      <c r="L93" s="225"/>
      <c r="M93" s="225"/>
      <c r="N93" s="225"/>
    </row>
    <row r="94" spans="4:14" ht="12.75">
      <c r="D94" s="225"/>
      <c r="E94" s="225"/>
      <c r="F94" s="225"/>
      <c r="G94" s="225"/>
      <c r="H94" s="225"/>
      <c r="I94" s="225"/>
      <c r="J94" s="225"/>
      <c r="K94" s="225"/>
      <c r="L94" s="225"/>
      <c r="M94" s="225"/>
      <c r="N94" s="225"/>
    </row>
  </sheetData>
  <mergeCells count="5">
    <mergeCell ref="O1:O19"/>
    <mergeCell ref="A5:A6"/>
    <mergeCell ref="B5:B6"/>
    <mergeCell ref="C5:C6"/>
    <mergeCell ref="D5:N5"/>
  </mergeCells>
  <printOptions/>
  <pageMargins left="0.54" right="0.19" top="0.63" bottom="0.38" header="0.36" footer="0.21"/>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O32"/>
  <sheetViews>
    <sheetView workbookViewId="0" topLeftCell="A1">
      <selection activeCell="B11" sqref="B11"/>
    </sheetView>
  </sheetViews>
  <sheetFormatPr defaultColWidth="9.33203125" defaultRowHeight="12.75"/>
  <cols>
    <col min="1" max="1" width="8" style="92" customWidth="1"/>
    <col min="2" max="2" width="41.83203125" style="92" customWidth="1"/>
    <col min="3" max="3" width="7.5" style="92" customWidth="1"/>
    <col min="4" max="14" width="9.33203125" style="92" customWidth="1"/>
    <col min="15" max="15" width="3" style="180" customWidth="1"/>
    <col min="16" max="16384" width="8.83203125" style="92" customWidth="1"/>
  </cols>
  <sheetData>
    <row r="1" spans="1:15" ht="24" customHeight="1">
      <c r="A1" s="201" t="s">
        <v>275</v>
      </c>
      <c r="B1" s="199"/>
      <c r="C1" s="204"/>
      <c r="D1" s="204"/>
      <c r="E1" s="204"/>
      <c r="F1" s="204"/>
      <c r="G1" s="204"/>
      <c r="H1" s="204"/>
      <c r="I1" s="204"/>
      <c r="J1" s="204"/>
      <c r="K1" s="204"/>
      <c r="L1" s="204"/>
      <c r="M1" s="204"/>
      <c r="N1" s="204"/>
      <c r="O1" s="601">
        <v>20</v>
      </c>
    </row>
    <row r="2" spans="1:15" ht="14.25" customHeight="1">
      <c r="A2" s="179"/>
      <c r="B2" s="199"/>
      <c r="C2" s="204"/>
      <c r="E2" s="204"/>
      <c r="F2" s="204"/>
      <c r="I2" s="204"/>
      <c r="J2" s="204"/>
      <c r="L2" s="204" t="s">
        <v>73</v>
      </c>
      <c r="M2" s="204"/>
      <c r="N2" s="204"/>
      <c r="O2" s="630"/>
    </row>
    <row r="3" spans="1:15" ht="6.75" customHeight="1">
      <c r="A3" s="179"/>
      <c r="B3" s="199"/>
      <c r="C3" s="204"/>
      <c r="D3" s="204"/>
      <c r="E3" s="204"/>
      <c r="F3" s="204"/>
      <c r="G3" s="204"/>
      <c r="H3" s="204"/>
      <c r="I3" s="204"/>
      <c r="J3" s="204"/>
      <c r="K3" s="204"/>
      <c r="L3" s="204"/>
      <c r="M3" s="204"/>
      <c r="N3" s="204"/>
      <c r="O3" s="630"/>
    </row>
    <row r="4" spans="1:15" ht="19.5" customHeight="1">
      <c r="A4" s="631" t="s">
        <v>84</v>
      </c>
      <c r="B4" s="633" t="s">
        <v>30</v>
      </c>
      <c r="C4" s="635" t="s">
        <v>12</v>
      </c>
      <c r="D4" s="649" t="s">
        <v>150</v>
      </c>
      <c r="E4" s="650"/>
      <c r="F4" s="650"/>
      <c r="G4" s="650"/>
      <c r="H4" s="650"/>
      <c r="I4" s="650"/>
      <c r="J4" s="650"/>
      <c r="K4" s="650"/>
      <c r="L4" s="650"/>
      <c r="M4" s="650"/>
      <c r="N4" s="651"/>
      <c r="O4" s="630"/>
    </row>
    <row r="5" spans="1:15" ht="47.25" customHeight="1">
      <c r="A5" s="645"/>
      <c r="B5" s="642"/>
      <c r="C5" s="629"/>
      <c r="D5" s="254" t="s">
        <v>159</v>
      </c>
      <c r="E5" s="181" t="s">
        <v>202</v>
      </c>
      <c r="F5" s="181" t="s">
        <v>203</v>
      </c>
      <c r="G5" s="254" t="s">
        <v>204</v>
      </c>
      <c r="H5" s="254" t="s">
        <v>205</v>
      </c>
      <c r="I5" s="254" t="s">
        <v>280</v>
      </c>
      <c r="J5" s="431" t="s">
        <v>279</v>
      </c>
      <c r="K5" s="354" t="s">
        <v>206</v>
      </c>
      <c r="L5" s="354" t="s">
        <v>207</v>
      </c>
      <c r="M5" s="354" t="s">
        <v>227</v>
      </c>
      <c r="N5" s="354" t="s">
        <v>276</v>
      </c>
      <c r="O5" s="630"/>
    </row>
    <row r="6" spans="1:15" s="221" customFormat="1" ht="17.25" customHeight="1">
      <c r="A6" s="207"/>
      <c r="B6" s="50" t="s">
        <v>76</v>
      </c>
      <c r="C6" s="482">
        <v>10000</v>
      </c>
      <c r="D6" s="484">
        <f>('Table-9'!F6/'Table-9'!E6)*100-100</f>
        <v>9.514370664023787</v>
      </c>
      <c r="E6" s="484">
        <f>('Table-9'!G6/'Table-9'!F6)*100-100</f>
        <v>4.615384615384627</v>
      </c>
      <c r="F6" s="484">
        <f>('Table-9'!H6/'Table-9'!G6)*100-100</f>
        <v>1.5570934256055438</v>
      </c>
      <c r="G6" s="484">
        <f>('Table-9'!J6/'Table-9'!H6)*100-100</f>
        <v>5.281090289608173</v>
      </c>
      <c r="H6" s="522">
        <f>('Table-9'!K6/'Table-9'!J6)*100-100</f>
        <v>0.9708737864077648</v>
      </c>
      <c r="I6" s="535">
        <f>('Table-9'!L6/'Table-9'!K6)*100-100</f>
        <v>7.45192307692308</v>
      </c>
      <c r="J6" s="523">
        <f>('Table-9'!M6/'Table-9'!L6)*100-100</f>
        <v>-1.0439970171513835</v>
      </c>
      <c r="K6" s="486">
        <f>('Table-9'!J6/'Table-9'!E6)*100-100</f>
        <v>22.49752229930624</v>
      </c>
      <c r="L6" s="485">
        <f>('Table-9'!K6/'Table-9'!F6)*100-100</f>
        <v>12.941176470588232</v>
      </c>
      <c r="M6" s="485">
        <f>('Table-9'!L6/'Table-9'!G6)*100-100</f>
        <v>16.00346020761245</v>
      </c>
      <c r="N6" s="485">
        <f>('Table-9'!M6/'Table-9'!H6)*100-100</f>
        <v>13.032367972742747</v>
      </c>
      <c r="O6" s="630"/>
    </row>
    <row r="7" spans="1:15" s="211" customFormat="1" ht="16.5" customHeight="1">
      <c r="A7" s="209" t="s">
        <v>85</v>
      </c>
      <c r="B7" s="242" t="s">
        <v>32</v>
      </c>
      <c r="C7" s="255">
        <v>1621</v>
      </c>
      <c r="D7" s="484">
        <f>('Table-9'!F7/'Table-9'!E7)*100-100</f>
        <v>13.286713286713294</v>
      </c>
      <c r="E7" s="484">
        <f>('Table-9'!G7/'Table-9'!F7)*100-100</f>
        <v>4.144620811287453</v>
      </c>
      <c r="F7" s="524">
        <f>('Table-9'!H7/'Table-9'!G7)*100-100</f>
        <v>-0.6773920406435252</v>
      </c>
      <c r="G7" s="522">
        <f>('Table-9'!J7/'Table-9'!H7)*100-100</f>
        <v>3.3248081841432224</v>
      </c>
      <c r="H7" s="522">
        <f>('Table-9'!K7/'Table-9'!J7)*100-100</f>
        <v>1.4851485148514882</v>
      </c>
      <c r="I7" s="522">
        <f>('Table-9'!L7/'Table-9'!K7)*100-100</f>
        <v>5.0406504065040565</v>
      </c>
      <c r="J7" s="525">
        <f>('Table-9'!M7/'Table-9'!L7)*100-100</f>
        <v>-3.173374613003091</v>
      </c>
      <c r="K7" s="488">
        <f>('Table-9'!J7/'Table-9'!E7)*100-100</f>
        <v>21.078921078921084</v>
      </c>
      <c r="L7" s="487">
        <f>('Table-9'!K7/'Table-9'!F7)*100-100</f>
        <v>8.465608465608469</v>
      </c>
      <c r="M7" s="487">
        <f>('Table-9'!L7/'Table-9'!G7)*100-100</f>
        <v>9.398814563928852</v>
      </c>
      <c r="N7" s="487">
        <f>('Table-9'!M7/'Table-9'!H7)*100-100</f>
        <v>6.649616368286445</v>
      </c>
      <c r="O7" s="630"/>
    </row>
    <row r="8" spans="1:15" s="221" customFormat="1" ht="17.25" customHeight="1">
      <c r="A8" s="212" t="s">
        <v>86</v>
      </c>
      <c r="B8" s="215" t="s">
        <v>87</v>
      </c>
      <c r="C8" s="256">
        <v>101</v>
      </c>
      <c r="D8" s="489">
        <f>('Table-9'!F8/'Table-9'!E8)*100-100</f>
        <v>3.5090353957665883</v>
      </c>
      <c r="E8" s="489">
        <f>('Table-9'!G8/'Table-9'!F8)*100-100</f>
        <v>-0.08748906386701094</v>
      </c>
      <c r="F8" s="526">
        <f>('Table-9'!H8/'Table-9'!G8)*100-100</f>
        <v>1.1383537653239841</v>
      </c>
      <c r="G8" s="527">
        <f>('Table-9'!J8/'Table-9'!H8)*100-100</f>
        <v>1.904761904761898</v>
      </c>
      <c r="H8" s="527">
        <f>('Table-9'!K8/'Table-9'!J8)*100-100</f>
        <v>0.5947323704333058</v>
      </c>
      <c r="I8" s="527">
        <f>('Table-9'!L8/'Table-9'!K8)*100-100</f>
        <v>5.658783783783775</v>
      </c>
      <c r="J8" s="528">
        <f>('Table-9'!M8/'Table-9'!L8)*100-100</f>
        <v>-1.358912869704227</v>
      </c>
      <c r="K8" s="373">
        <f>('Table-9'!J8/'Table-9'!E8)*100-100</f>
        <v>6.58804432267479</v>
      </c>
      <c r="L8" s="430">
        <f>('Table-9'!K8/'Table-9'!F8)*100-100</f>
        <v>3.58705161854769</v>
      </c>
      <c r="M8" s="430">
        <f>('Table-9'!L8/'Table-9'!G8)*100-100</f>
        <v>9.5446584938704</v>
      </c>
      <c r="N8" s="430">
        <f>('Table-9'!M8/'Table-9'!H8)*100-100</f>
        <v>6.839826839826841</v>
      </c>
      <c r="O8" s="630"/>
    </row>
    <row r="9" spans="1:15" s="211" customFormat="1" ht="16.5" customHeight="1">
      <c r="A9" s="212" t="s">
        <v>88</v>
      </c>
      <c r="B9" s="215" t="s">
        <v>89</v>
      </c>
      <c r="C9" s="256">
        <v>266</v>
      </c>
      <c r="D9" s="489">
        <f>('Table-9'!F9/'Table-9'!E9)*100-100</f>
        <v>6.690482322692006</v>
      </c>
      <c r="E9" s="489">
        <f>('Table-9'!G9/'Table-9'!F9)*100-100</f>
        <v>-3.047619047619051</v>
      </c>
      <c r="F9" s="526">
        <f>('Table-9'!H9/'Table-9'!G9)*100-100</f>
        <v>6.385068762278976</v>
      </c>
      <c r="G9" s="527">
        <f>('Table-9'!J9/'Table-9'!H9)*100-100</f>
        <v>9.695290858725755</v>
      </c>
      <c r="H9" s="527">
        <f>('Table-9'!K9/'Table-9'!J9)*100-100</f>
        <v>1.430976430976429</v>
      </c>
      <c r="I9" s="527">
        <f>('Table-9'!L9/'Table-9'!K9)*100-100</f>
        <v>9.37759336099586</v>
      </c>
      <c r="J9" s="528">
        <f>('Table-9'!M9/'Table-9'!L9)*100-100</f>
        <v>0.2276176024279124</v>
      </c>
      <c r="K9" s="373">
        <f>('Table-9'!J9/'Table-9'!E9)*100-100</f>
        <v>20.71265999938865</v>
      </c>
      <c r="L9" s="430">
        <f>('Table-9'!K9/'Table-9'!F9)*100-100</f>
        <v>14.76190476190476</v>
      </c>
      <c r="M9" s="430">
        <f>('Table-9'!L9/'Table-9'!G9)*100-100</f>
        <v>29.46954813359531</v>
      </c>
      <c r="N9" s="430">
        <f>('Table-9'!M9/'Table-9'!H9)*100-100</f>
        <v>21.975992613111714</v>
      </c>
      <c r="O9" s="630"/>
    </row>
    <row r="10" spans="1:15" s="211" customFormat="1" ht="12" customHeight="1">
      <c r="A10" s="212" t="s">
        <v>90</v>
      </c>
      <c r="B10" s="215" t="s">
        <v>298</v>
      </c>
      <c r="C10" s="256">
        <v>388</v>
      </c>
      <c r="D10" s="489">
        <f>('Table-9'!F10/'Table-9'!E10)*100-100</f>
        <v>32.617950191055485</v>
      </c>
      <c r="E10" s="489">
        <f>('Table-9'!G10/'Table-9'!F10)*100-100</f>
        <v>12.407680945347096</v>
      </c>
      <c r="F10" s="526">
        <f>('Table-9'!H10/'Table-9'!G10)*100-100</f>
        <v>-11.432325886990796</v>
      </c>
      <c r="G10" s="527">
        <f>('Table-9'!J10/'Table-9'!H10)*100-100</f>
        <v>0.3709198813056389</v>
      </c>
      <c r="H10" s="527">
        <f>('Table-9'!K10/'Table-9'!J10)*100-100</f>
        <v>1.9216555801921658</v>
      </c>
      <c r="I10" s="527">
        <f>('Table-9'!L10/'Table-9'!K10)*100-100</f>
        <v>6.453952139231319</v>
      </c>
      <c r="J10" s="528">
        <f>('Table-9'!M10/'Table-9'!L10)*100-100</f>
        <v>-18.460490463215265</v>
      </c>
      <c r="K10" s="373">
        <f>('Table-9'!J10/'Table-9'!E10)*100-100</f>
        <v>32.520004880722354</v>
      </c>
      <c r="L10" s="430">
        <f>('Table-9'!K10/'Table-9'!F10)*100-100</f>
        <v>1.8463810930576159</v>
      </c>
      <c r="M10" s="430">
        <f>('Table-9'!L10/'Table-9'!G10)*100-100</f>
        <v>-3.547963206307486</v>
      </c>
      <c r="N10" s="430">
        <f>('Table-9'!M10/'Table-9'!H10)*100-100</f>
        <v>-11.201780415430278</v>
      </c>
      <c r="O10" s="630"/>
    </row>
    <row r="11" spans="1:15" s="211" customFormat="1" ht="11.25" customHeight="1">
      <c r="A11" s="212"/>
      <c r="B11" s="215" t="s">
        <v>251</v>
      </c>
      <c r="C11" s="256"/>
      <c r="D11" s="489"/>
      <c r="E11" s="489"/>
      <c r="F11" s="526"/>
      <c r="G11" s="527"/>
      <c r="H11" s="527"/>
      <c r="I11" s="527"/>
      <c r="J11" s="528"/>
      <c r="K11" s="373"/>
      <c r="L11" s="430"/>
      <c r="M11" s="430"/>
      <c r="N11" s="430"/>
      <c r="O11" s="630"/>
    </row>
    <row r="12" spans="1:15" s="211" customFormat="1" ht="18.75" customHeight="1">
      <c r="A12" s="212" t="s">
        <v>92</v>
      </c>
      <c r="B12" s="215" t="s">
        <v>93</v>
      </c>
      <c r="C12" s="256">
        <v>472</v>
      </c>
      <c r="D12" s="489">
        <f>('Table-9'!F11/'Table-9'!E11)*100-100</f>
        <v>13.675213675213698</v>
      </c>
      <c r="E12" s="489">
        <f>('Table-9'!G11/'Table-9'!F11)*100-100</f>
        <v>2.0676691729323267</v>
      </c>
      <c r="F12" s="526">
        <f>('Table-9'!H11/'Table-9'!G11)*100-100</f>
        <v>-0.09208103130754353</v>
      </c>
      <c r="G12" s="527">
        <f>('Table-9'!J11/'Table-9'!H11)*100-100</f>
        <v>8.57142857142857</v>
      </c>
      <c r="H12" s="527">
        <f>('Table-9'!K11/'Table-9'!J11)*100-100</f>
        <v>1.7826825127334587</v>
      </c>
      <c r="I12" s="527">
        <f>('Table-9'!L11/'Table-9'!K11)*100-100</f>
        <v>0.08340283569640405</v>
      </c>
      <c r="J12" s="528">
        <f>('Table-9'!M11/'Table-9'!L11)*100-100</f>
        <v>2.1666666666666714</v>
      </c>
      <c r="K12" s="373">
        <f>('Table-9'!J11/'Table-9'!E11)*100-100</f>
        <v>25.85470085470085</v>
      </c>
      <c r="L12" s="430">
        <f>('Table-9'!K11/'Table-9'!F11)*100-100</f>
        <v>12.687969924812023</v>
      </c>
      <c r="M12" s="430">
        <f>('Table-9'!L11/'Table-9'!G11)*100-100</f>
        <v>10.497237569060786</v>
      </c>
      <c r="N12" s="430">
        <f>('Table-9'!M11/'Table-9'!H11)*100-100</f>
        <v>12.99539170506911</v>
      </c>
      <c r="O12" s="630"/>
    </row>
    <row r="13" spans="1:15" s="221" customFormat="1" ht="18.75" customHeight="1">
      <c r="A13" s="212"/>
      <c r="B13" s="243" t="s">
        <v>94</v>
      </c>
      <c r="C13" s="256"/>
      <c r="D13" s="484"/>
      <c r="E13" s="484"/>
      <c r="F13" s="524"/>
      <c r="G13" s="522"/>
      <c r="H13" s="522"/>
      <c r="I13" s="522"/>
      <c r="J13" s="525"/>
      <c r="K13" s="488"/>
      <c r="L13" s="487"/>
      <c r="M13" s="487"/>
      <c r="N13" s="487"/>
      <c r="O13" s="630"/>
    </row>
    <row r="14" spans="1:15" s="211" customFormat="1" ht="18.75" customHeight="1">
      <c r="A14" s="212"/>
      <c r="B14" s="243" t="s">
        <v>95</v>
      </c>
      <c r="C14" s="257">
        <v>196</v>
      </c>
      <c r="D14" s="529">
        <f>('Table-9'!F13/'Table-9'!E13)*100-100</f>
        <v>3.139534883720941</v>
      </c>
      <c r="E14" s="529">
        <f>('Table-9'!G13/'Table-9'!F13)*100-100</f>
        <v>1.8038331454340408</v>
      </c>
      <c r="F14" s="530">
        <f>('Table-9'!H13/'Table-9'!G13)*100-100</f>
        <v>-0.664451827242516</v>
      </c>
      <c r="G14" s="531">
        <f>('Table-9'!J13/'Table-9'!H13)*100-100</f>
        <v>22.965440356744708</v>
      </c>
      <c r="H14" s="531">
        <f>('Table-9'!K13/'Table-9'!J13)*100-100</f>
        <v>3.263825929283783</v>
      </c>
      <c r="I14" s="531">
        <f>('Table-9'!L13/'Table-9'!K13)*100-100</f>
        <v>-1.6681299385425774</v>
      </c>
      <c r="J14" s="532">
        <f>('Table-9'!M13/'Table-9'!L13)*100-100</f>
        <v>3.6607142857142776</v>
      </c>
      <c r="K14" s="491">
        <f>('Table-9'!J13/'Table-9'!E13)*100-100</f>
        <v>28.25581395348837</v>
      </c>
      <c r="L14" s="490">
        <f>('Table-9'!K13/'Table-9'!F13)*100-100</f>
        <v>28.410372040586253</v>
      </c>
      <c r="M14" s="490">
        <f>('Table-9'!L13/'Table-9'!G13)*100-100</f>
        <v>24.031007751937977</v>
      </c>
      <c r="N14" s="490">
        <f>('Table-9'!M13/'Table-9'!H13)*100-100</f>
        <v>29.431438127090274</v>
      </c>
      <c r="O14" s="630"/>
    </row>
    <row r="15" spans="1:15" s="211" customFormat="1" ht="18.75" customHeight="1">
      <c r="A15" s="212" t="s">
        <v>96</v>
      </c>
      <c r="B15" s="215" t="s">
        <v>97</v>
      </c>
      <c r="C15" s="256">
        <v>227</v>
      </c>
      <c r="D15" s="489">
        <f>('Table-9'!F14/'Table-9'!E14)*100-100</f>
        <v>-2.6951672862453506</v>
      </c>
      <c r="E15" s="489">
        <f>('Table-9'!G14/'Table-9'!F14)*100-100</f>
        <v>2.1967526265520547</v>
      </c>
      <c r="F15" s="526">
        <f>('Table-9'!H14/'Table-9'!G14)*100-100</f>
        <v>10.186915887850475</v>
      </c>
      <c r="G15" s="527">
        <f>('Table-9'!J14/'Table-9'!H14)*100-100</f>
        <v>-5.258693808312131</v>
      </c>
      <c r="H15" s="527">
        <f>('Table-9'!K14/'Table-9'!J14)*100-100</f>
        <v>2.6857654431512827</v>
      </c>
      <c r="I15" s="527">
        <f>('Table-9'!L14/'Table-9'!K14)*100-100</f>
        <v>10.549258936355699</v>
      </c>
      <c r="J15" s="528">
        <f>('Table-9'!M14/'Table-9'!L14)*100-100</f>
        <v>8.044164037854884</v>
      </c>
      <c r="K15" s="373">
        <f>('Table-9'!J14/'Table-9'!E14)*100-100</f>
        <v>3.8104089219330888</v>
      </c>
      <c r="L15" s="430">
        <f>('Table-9'!K14/'Table-9'!F14)*100-100</f>
        <v>9.551098376313277</v>
      </c>
      <c r="M15" s="430">
        <f>('Table-9'!L14/'Table-9'!G14)*100-100</f>
        <v>18.504672897196258</v>
      </c>
      <c r="N15" s="430">
        <f>('Table-9'!M14/'Table-9'!H14)*100-100</f>
        <v>16.200169635284126</v>
      </c>
      <c r="O15" s="630"/>
    </row>
    <row r="16" spans="1:15" s="211" customFormat="1" ht="18.75" customHeight="1">
      <c r="A16" s="212" t="s">
        <v>98</v>
      </c>
      <c r="B16" s="215" t="s">
        <v>99</v>
      </c>
      <c r="C16" s="256">
        <v>167</v>
      </c>
      <c r="D16" s="489">
        <f>('Table-9'!F15/'Table-9'!E15)*100-100</f>
        <v>5.876494023904371</v>
      </c>
      <c r="E16" s="489">
        <f>('Table-9'!G15/'Table-9'!F15)*100-100</f>
        <v>2.5399811853245495</v>
      </c>
      <c r="F16" s="526">
        <f>('Table-9'!H15/'Table-9'!G15)*100-100</f>
        <v>6.055045871559628</v>
      </c>
      <c r="G16" s="527">
        <f>('Table-9'!J15/'Table-9'!H15)*100-100</f>
        <v>1.2975778546712888</v>
      </c>
      <c r="H16" s="527">
        <f>('Table-9'!K15/'Table-9'!J15)*100-100</f>
        <v>-1.3663535439794998</v>
      </c>
      <c r="I16" s="527">
        <f>('Table-9'!L15/'Table-9'!K15)*100-100</f>
        <v>0.5194805194805241</v>
      </c>
      <c r="J16" s="528">
        <f>('Table-9'!M15/'Table-9'!L15)*100-100</f>
        <v>1.7226528854435799</v>
      </c>
      <c r="K16" s="373">
        <f>('Table-9'!J15/'Table-9'!E15)*100-100</f>
        <v>16.63346613545815</v>
      </c>
      <c r="L16" s="430">
        <f>('Table-9'!K15/'Table-9'!F15)*100-100</f>
        <v>8.654750705550327</v>
      </c>
      <c r="M16" s="430">
        <f>('Table-9'!L15/'Table-9'!G15)*100-100</f>
        <v>6.513761467889907</v>
      </c>
      <c r="N16" s="430">
        <f>('Table-9'!M15/'Table-9'!H15)*100-100</f>
        <v>2.162629757785467</v>
      </c>
      <c r="O16" s="630"/>
    </row>
    <row r="17" spans="1:15" s="211" customFormat="1" ht="18.75" customHeight="1">
      <c r="A17" s="218" t="s">
        <v>100</v>
      </c>
      <c r="B17" s="220" t="s">
        <v>38</v>
      </c>
      <c r="C17" s="255">
        <v>221</v>
      </c>
      <c r="D17" s="484">
        <f>('Table-9'!F16/'Table-9'!E16)*100-100</f>
        <v>4.032925242781047</v>
      </c>
      <c r="E17" s="484">
        <f>('Table-9'!G16/'Table-9'!F16)*100-100</f>
        <v>7.9393398751115</v>
      </c>
      <c r="F17" s="524">
        <f>('Table-9'!H16/'Table-9'!G16)*100-100</f>
        <v>2.1487603305785115</v>
      </c>
      <c r="G17" s="522">
        <f>('Table-9'!J16/'Table-9'!H16)*100-100</f>
        <v>2.6699029126213674</v>
      </c>
      <c r="H17" s="533">
        <f>('Table-9'!K16/'Table-9'!J16)*100-100</f>
        <v>3.546099290780134</v>
      </c>
      <c r="I17" s="533">
        <f>('Table-9'!L16/'Table-9'!K16)*100-100</f>
        <v>-1.2176560121765618</v>
      </c>
      <c r="J17" s="534">
        <f>('Table-9'!M16/'Table-9'!L16)*100-100</f>
        <v>5.007704160246533</v>
      </c>
      <c r="K17" s="488">
        <f>('Table-9'!J16/'Table-9'!E16)*100-100</f>
        <v>17.767869877867227</v>
      </c>
      <c r="L17" s="487">
        <f>('Table-9'!K16/'Table-9'!F16)*100-100</f>
        <v>17.216770740410368</v>
      </c>
      <c r="M17" s="487">
        <f>('Table-9'!L16/'Table-9'!G16)*100-100</f>
        <v>7.2727272727272805</v>
      </c>
      <c r="N17" s="487">
        <f>('Table-9'!M16/'Table-9'!H16)*100-100</f>
        <v>10.275080906148887</v>
      </c>
      <c r="O17" s="630"/>
    </row>
    <row r="18" spans="1:15" s="211" customFormat="1" ht="18.75" customHeight="1">
      <c r="A18" s="212" t="s">
        <v>101</v>
      </c>
      <c r="B18" s="215" t="s">
        <v>102</v>
      </c>
      <c r="C18" s="256">
        <v>102</v>
      </c>
      <c r="D18" s="489">
        <f>('Table-9'!F17/'Table-9'!E17)*100-100</f>
        <v>8.834145487084129</v>
      </c>
      <c r="E18" s="489">
        <f>('Table-9'!G17/'Table-9'!F17)*100-100</f>
        <v>7.819287576020855</v>
      </c>
      <c r="F18" s="526">
        <f>('Table-9'!H17/'Table-9'!G17)*100-100</f>
        <v>4.593070104754247</v>
      </c>
      <c r="G18" s="527">
        <f>('Table-9'!J17/'Table-9'!H17)*100-100</f>
        <v>4.468412942989204</v>
      </c>
      <c r="H18" s="527">
        <f>('Table-9'!K17/'Table-9'!J17)*100-100</f>
        <v>5.0147492625368955</v>
      </c>
      <c r="I18" s="527">
        <f>('Table-9'!L17/'Table-9'!K17)*100-100</f>
        <v>-2.317415730337089</v>
      </c>
      <c r="J18" s="528">
        <f>('Table-9'!M17/'Table-9'!L17)*100-100</f>
        <v>1.9410496046010195</v>
      </c>
      <c r="K18" s="373">
        <f>('Table-9'!J17/'Table-9'!E17)*100-100</f>
        <v>28.218159235869734</v>
      </c>
      <c r="L18" s="430">
        <f>('Table-9'!K17/'Table-9'!F17)*100-100</f>
        <v>23.718505647263257</v>
      </c>
      <c r="M18" s="430">
        <f>('Table-9'!L17/'Table-9'!G17)*100-100</f>
        <v>12.08702659145851</v>
      </c>
      <c r="N18" s="430">
        <f>('Table-9'!M17/'Table-9'!H17)*100-100</f>
        <v>9.24499229583975</v>
      </c>
      <c r="O18" s="630"/>
    </row>
    <row r="19" spans="1:15" s="221" customFormat="1" ht="12.75" customHeight="1">
      <c r="A19" s="212" t="s">
        <v>103</v>
      </c>
      <c r="B19" s="215" t="s">
        <v>252</v>
      </c>
      <c r="C19" s="256">
        <v>119</v>
      </c>
      <c r="D19" s="489">
        <f>('Table-9'!F18/'Table-9'!E18)*100-100</f>
        <v>0.030927169421474332</v>
      </c>
      <c r="E19" s="489">
        <f>('Table-9'!G18/'Table-9'!F18)*100-100</f>
        <v>8.12785388127854</v>
      </c>
      <c r="F19" s="526">
        <f>('Table-9'!H18/'Table-9'!G18)*100-100</f>
        <v>0</v>
      </c>
      <c r="G19" s="527">
        <f>('Table-9'!J18/'Table-9'!H18)*100-100</f>
        <v>0.9290540540540633</v>
      </c>
      <c r="H19" s="527">
        <f>('Table-9'!K18/'Table-9'!J18)*100-100</f>
        <v>2.008368200836827</v>
      </c>
      <c r="I19" s="527">
        <f>('Table-9'!L18/'Table-9'!K18)*100-100</f>
        <v>0</v>
      </c>
      <c r="J19" s="528">
        <f>('Table-9'!M18/'Table-9'!L18)*100-100</f>
        <v>8.039376538146016</v>
      </c>
      <c r="K19" s="373">
        <f>('Table-9'!J18/'Table-9'!E18)*100-100</f>
        <v>9.166171659779593</v>
      </c>
      <c r="L19" s="430">
        <f>('Table-9'!K18/'Table-9'!F18)*100-100</f>
        <v>11.324200913242024</v>
      </c>
      <c r="M19" s="430">
        <f>('Table-9'!L18/'Table-9'!G18)*100-100</f>
        <v>2.9560810810810807</v>
      </c>
      <c r="N19" s="430">
        <f>('Table-9'!M18/'Table-9'!H18)*100-100</f>
        <v>11.233108108108098</v>
      </c>
      <c r="O19" s="630"/>
    </row>
    <row r="20" spans="1:15" s="221" customFormat="1" ht="12" customHeight="1">
      <c r="A20" s="212"/>
      <c r="B20" s="215" t="s">
        <v>253</v>
      </c>
      <c r="C20" s="256"/>
      <c r="D20" s="489"/>
      <c r="E20" s="489"/>
      <c r="F20" s="526"/>
      <c r="G20" s="527"/>
      <c r="H20" s="527"/>
      <c r="I20" s="527"/>
      <c r="J20" s="528"/>
      <c r="K20" s="373"/>
      <c r="L20" s="430"/>
      <c r="M20" s="430"/>
      <c r="N20" s="430"/>
      <c r="O20" s="630"/>
    </row>
    <row r="21" spans="1:15" s="211" customFormat="1" ht="18.75" customHeight="1">
      <c r="A21" s="210" t="s">
        <v>104</v>
      </c>
      <c r="B21" s="220" t="s">
        <v>77</v>
      </c>
      <c r="C21" s="255">
        <v>1789</v>
      </c>
      <c r="D21" s="484">
        <f>('Table-9'!F20/'Table-9'!E20)*100-100</f>
        <v>14.929577464788736</v>
      </c>
      <c r="E21" s="484">
        <f>('Table-9'!G20/'Table-9'!F20)*100-100</f>
        <v>8.333333333333329</v>
      </c>
      <c r="F21" s="524">
        <f>('Table-9'!H20/'Table-9'!G20)*100-100</f>
        <v>2.941176470588246</v>
      </c>
      <c r="G21" s="522">
        <f>('Table-9'!J20/'Table-9'!H20)*100-100</f>
        <v>19.78021978021978</v>
      </c>
      <c r="H21" s="533">
        <f>('Table-9'!K20/'Table-9'!J20)*100-100</f>
        <v>2.2018348623853257</v>
      </c>
      <c r="I21" s="533">
        <f>('Table-9'!L20/'Table-9'!K20)*100-100</f>
        <v>22.800718132854584</v>
      </c>
      <c r="J21" s="534">
        <f>('Table-9'!M20/'Table-9'!L20)*100-100</f>
        <v>-7.992202729044834</v>
      </c>
      <c r="K21" s="488">
        <f>('Table-9'!J20/'Table-9'!E20)*100-100</f>
        <v>53.52112676056336</v>
      </c>
      <c r="L21" s="487">
        <f>('Table-9'!K20/'Table-9'!F20)*100-100</f>
        <v>36.51960784313724</v>
      </c>
      <c r="M21" s="487">
        <f>('Table-9'!L20/'Table-9'!G20)*100-100</f>
        <v>54.751131221719476</v>
      </c>
      <c r="N21" s="487">
        <f>('Table-9'!M20/'Table-9'!H20)*100-100</f>
        <v>38.315018315018335</v>
      </c>
      <c r="O21" s="630"/>
    </row>
    <row r="22" spans="1:15" s="211" customFormat="1" ht="18.75" customHeight="1">
      <c r="A22" s="212" t="s">
        <v>105</v>
      </c>
      <c r="B22" s="215" t="s">
        <v>106</v>
      </c>
      <c r="C22" s="256">
        <v>94</v>
      </c>
      <c r="D22" s="489">
        <f>('Table-9'!F21/'Table-9'!E21)*100-100</f>
        <v>35.03728615325727</v>
      </c>
      <c r="E22" s="489">
        <f>('Table-9'!G21/'Table-9'!F21)*100-100</f>
        <v>12.406483790523694</v>
      </c>
      <c r="F22" s="526">
        <f>('Table-9'!H21/'Table-9'!G21)*100-100</f>
        <v>0</v>
      </c>
      <c r="G22" s="527">
        <f>('Table-9'!J21/'Table-9'!H21)*100-100</f>
        <v>11.758180809761498</v>
      </c>
      <c r="H22" s="527">
        <f>('Table-9'!K21/'Table-9'!J21)*100-100</f>
        <v>-1.4392059553349839</v>
      </c>
      <c r="I22" s="527">
        <f>('Table-9'!L21/'Table-9'!K21)*100-100</f>
        <v>-3.977844914400805</v>
      </c>
      <c r="J22" s="528">
        <f>('Table-9'!M21/'Table-9'!L21)*100-100</f>
        <v>-7.603565810173052</v>
      </c>
      <c r="K22" s="373">
        <f>('Table-9'!J21/'Table-9'!E21)*100-100</f>
        <v>69.63848603417296</v>
      </c>
      <c r="L22" s="430">
        <f>('Table-9'!K21/'Table-9'!F21)*100-100</f>
        <v>23.815461346633413</v>
      </c>
      <c r="M22" s="430">
        <f>('Table-9'!L21/'Table-9'!G21)*100-100</f>
        <v>5.768164170826395</v>
      </c>
      <c r="N22" s="430">
        <f>('Table-9'!M21/'Table-9'!H21)*100-100</f>
        <v>-2.2739877981142627</v>
      </c>
      <c r="O22" s="630"/>
    </row>
    <row r="23" spans="1:15" s="211" customFormat="1" ht="12" customHeight="1">
      <c r="A23" s="212" t="s">
        <v>107</v>
      </c>
      <c r="B23" s="215" t="s">
        <v>108</v>
      </c>
      <c r="C23" s="256">
        <v>1554</v>
      </c>
      <c r="D23" s="489">
        <f>('Table-9'!F22/'Table-9'!E22)*100-100</f>
        <v>14.280283410801403</v>
      </c>
      <c r="E23" s="489">
        <f>('Table-9'!G22/'Table-9'!F22)*100-100</f>
        <v>8.312958435207833</v>
      </c>
      <c r="F23" s="526">
        <f>('Table-9'!H22/'Table-9'!G22)*100-100</f>
        <v>0.9029345372460398</v>
      </c>
      <c r="G23" s="527">
        <f>('Table-9'!J22/'Table-9'!H22)*100-100</f>
        <v>22.37136465324386</v>
      </c>
      <c r="H23" s="527">
        <f>('Table-9'!K22/'Table-9'!J22)*100-100</f>
        <v>2.2547227300426584</v>
      </c>
      <c r="I23" s="527">
        <f>('Table-9'!L22/'Table-9'!K22)*100-100</f>
        <v>26.04290822407627</v>
      </c>
      <c r="J23" s="528">
        <f>('Table-9'!M22/'Table-9'!L22)*100-100</f>
        <v>-9.172576832151307</v>
      </c>
      <c r="K23" s="373">
        <f>('Table-9'!J22/'Table-9'!E22)*100-100</f>
        <v>52.839401040851754</v>
      </c>
      <c r="L23" s="430">
        <f>('Table-9'!K22/'Table-9'!F22)*100-100</f>
        <v>36.7563162184189</v>
      </c>
      <c r="M23" s="430">
        <f>('Table-9'!L22/'Table-9'!G22)*100-100</f>
        <v>59.14221218961623</v>
      </c>
      <c r="N23" s="430">
        <f>('Table-9'!M22/'Table-9'!H22)*100-100</f>
        <v>43.25130499627144</v>
      </c>
      <c r="O23" s="630"/>
    </row>
    <row r="24" spans="1:15" s="211" customFormat="1" ht="11.25" customHeight="1">
      <c r="A24" s="212"/>
      <c r="B24" s="215" t="s">
        <v>254</v>
      </c>
      <c r="C24" s="256"/>
      <c r="D24" s="489"/>
      <c r="E24" s="489"/>
      <c r="F24" s="526"/>
      <c r="G24" s="527"/>
      <c r="H24" s="527"/>
      <c r="I24" s="527"/>
      <c r="J24" s="528"/>
      <c r="K24" s="373"/>
      <c r="L24" s="430"/>
      <c r="M24" s="430"/>
      <c r="N24" s="430"/>
      <c r="O24" s="630"/>
    </row>
    <row r="25" spans="1:15" s="211" customFormat="1" ht="18.75" customHeight="1">
      <c r="A25" s="212" t="s">
        <v>109</v>
      </c>
      <c r="B25" s="215" t="s">
        <v>110</v>
      </c>
      <c r="C25" s="256">
        <v>141</v>
      </c>
      <c r="D25" s="489">
        <f>('Table-9'!F23/'Table-9'!E23)*100-100</f>
        <v>5.966366924646877</v>
      </c>
      <c r="E25" s="489">
        <f>('Table-9'!G23/'Table-9'!F23)*100-100</f>
        <v>4.594017094017104</v>
      </c>
      <c r="F25" s="526">
        <f>('Table-9'!H23/'Table-9'!G23)*100-100</f>
        <v>36.56792645556689</v>
      </c>
      <c r="G25" s="527">
        <f>('Table-9'!J23/'Table-9'!H23)*100-100</f>
        <v>-2.3186237845923614</v>
      </c>
      <c r="H25" s="527">
        <f>('Table-9'!K23/'Table-9'!J23)*100-100</f>
        <v>6.508422664624817</v>
      </c>
      <c r="I25" s="527">
        <f>('Table-9'!L23/'Table-9'!K23)*100-100</f>
        <v>4.6728971962616725</v>
      </c>
      <c r="J25" s="528">
        <f>('Table-9'!M23/'Table-9'!L23)*100-100</f>
        <v>10.096153846153854</v>
      </c>
      <c r="K25" s="373">
        <f>('Table-9'!J23/'Table-9'!E23)*100-100</f>
        <v>47.8547812004154</v>
      </c>
      <c r="L25" s="430">
        <f>('Table-9'!K23/'Table-9'!F23)*100-100</f>
        <v>48.611111111111114</v>
      </c>
      <c r="M25" s="430">
        <f>('Table-9'!L23/'Table-9'!G23)*100-100</f>
        <v>48.723186925434106</v>
      </c>
      <c r="N25" s="430">
        <f>('Table-9'!M23/'Table-9'!H23)*100-100</f>
        <v>19.89528795811519</v>
      </c>
      <c r="O25" s="630"/>
    </row>
    <row r="26" spans="1:15" s="211" customFormat="1" ht="18.75" customHeight="1">
      <c r="A26" s="222" t="s">
        <v>111</v>
      </c>
      <c r="B26" s="220" t="s">
        <v>78</v>
      </c>
      <c r="C26" s="255">
        <v>113</v>
      </c>
      <c r="D26" s="484">
        <f>('Table-9'!F24/'Table-9'!E24)*100-100</f>
        <v>10.98723283441096</v>
      </c>
      <c r="E26" s="484">
        <f>('Table-9'!G24/'Table-9'!F24)*100-100</f>
        <v>7.57709251101322</v>
      </c>
      <c r="F26" s="524">
        <f>('Table-9'!H24/'Table-9'!G24)*100-100</f>
        <v>-12.694512694512696</v>
      </c>
      <c r="G26" s="522">
        <f>('Table-9'!J24/'Table-9'!H24)*100-100</f>
        <v>5.159474671669798</v>
      </c>
      <c r="H26" s="533">
        <f>('Table-9'!K24/'Table-9'!J24)*100-100</f>
        <v>-1.6949152542372872</v>
      </c>
      <c r="I26" s="533">
        <f>('Table-9'!L24/'Table-9'!K24)*100-100</f>
        <v>-1.4519056261343053</v>
      </c>
      <c r="J26" s="534">
        <f>('Table-9'!M24/'Table-9'!L24)*100-100</f>
        <v>5.248618784530379</v>
      </c>
      <c r="K26" s="488">
        <f>('Table-9'!J24/'Table-9'!E24)*100-100</f>
        <v>9.618227319272862</v>
      </c>
      <c r="L26" s="487">
        <f>('Table-9'!K24/'Table-9'!F24)*100-100</f>
        <v>-2.9074889867841307</v>
      </c>
      <c r="M26" s="487">
        <f>('Table-9'!L24/'Table-9'!G24)*100-100</f>
        <v>-11.056511056511056</v>
      </c>
      <c r="N26" s="487">
        <f>('Table-9'!M24/'Table-9'!H24)*100-100</f>
        <v>7.223264540337709</v>
      </c>
      <c r="O26" s="630"/>
    </row>
    <row r="27" spans="1:15" s="221" customFormat="1" ht="12.75" customHeight="1">
      <c r="A27" s="212" t="s">
        <v>112</v>
      </c>
      <c r="B27" s="215" t="s">
        <v>113</v>
      </c>
      <c r="C27" s="256">
        <v>113</v>
      </c>
      <c r="D27" s="489">
        <f>('Table-9'!F25/'Table-9'!E25)*100-100</f>
        <v>10.98723283441096</v>
      </c>
      <c r="E27" s="489">
        <f>('Table-9'!G25/'Table-9'!F25)*100-100</f>
        <v>7.57709251101322</v>
      </c>
      <c r="F27" s="526">
        <f>('Table-9'!H25/'Table-9'!G25)*100-100</f>
        <v>-12.694512694512696</v>
      </c>
      <c r="G27" s="527">
        <f>('Table-9'!J25/'Table-9'!H25)*100-100</f>
        <v>5.159474671669798</v>
      </c>
      <c r="H27" s="527">
        <f>('Table-9'!K25/'Table-9'!J25)*100-100</f>
        <v>-1.6949152542372872</v>
      </c>
      <c r="I27" s="527">
        <f>('Table-9'!L25/'Table-9'!K25)*100-100</f>
        <v>-1.4519056261343053</v>
      </c>
      <c r="J27" s="528">
        <f>('Table-9'!M25/'Table-9'!L25)*100-100</f>
        <v>5.248618784530379</v>
      </c>
      <c r="K27" s="373">
        <f>('Table-9'!J25/'Table-9'!E25)*100-100</f>
        <v>9.618227319272862</v>
      </c>
      <c r="L27" s="430">
        <f>('Table-9'!K25/'Table-9'!F25)*100-100</f>
        <v>-2.9074889867841307</v>
      </c>
      <c r="M27" s="430">
        <f>('Table-9'!L25/'Table-9'!G25)*100-100</f>
        <v>-11.056511056511056</v>
      </c>
      <c r="N27" s="430">
        <f>('Table-9'!M25/'Table-9'!H25)*100-100</f>
        <v>7.223264540337709</v>
      </c>
      <c r="O27" s="630"/>
    </row>
    <row r="28" spans="1:15" ht="12" customHeight="1">
      <c r="A28" s="245"/>
      <c r="B28" s="434" t="s">
        <v>217</v>
      </c>
      <c r="C28" s="246"/>
      <c r="D28" s="247"/>
      <c r="E28" s="247"/>
      <c r="F28" s="248"/>
      <c r="G28" s="376"/>
      <c r="H28" s="376"/>
      <c r="I28" s="376"/>
      <c r="J28" s="353"/>
      <c r="K28" s="252"/>
      <c r="L28" s="377"/>
      <c r="M28" s="377"/>
      <c r="N28" s="377"/>
      <c r="O28" s="630"/>
    </row>
    <row r="29" spans="1:15" ht="4.5" customHeight="1">
      <c r="A29" s="199"/>
      <c r="D29" s="225"/>
      <c r="E29" s="225"/>
      <c r="F29" s="225"/>
      <c r="G29" s="225"/>
      <c r="H29" s="225"/>
      <c r="I29" s="225"/>
      <c r="J29" s="225"/>
      <c r="K29" s="225"/>
      <c r="L29" s="225"/>
      <c r="M29" s="225"/>
      <c r="N29" s="225"/>
      <c r="O29" s="630"/>
    </row>
    <row r="30" spans="1:15" ht="14.25" customHeight="1">
      <c r="A30" s="199" t="s">
        <v>209</v>
      </c>
      <c r="B30" s="226"/>
      <c r="C30" s="226"/>
      <c r="E30" s="227"/>
      <c r="F30" s="227"/>
      <c r="G30" s="227"/>
      <c r="H30" s="227"/>
      <c r="I30" s="227"/>
      <c r="J30" s="227"/>
      <c r="K30" s="227"/>
      <c r="L30" s="227"/>
      <c r="M30" s="227"/>
      <c r="N30" s="227"/>
      <c r="O30" s="630"/>
    </row>
    <row r="31" spans="1:14" ht="13.5" customHeight="1">
      <c r="A31" s="92" t="s">
        <v>210</v>
      </c>
      <c r="D31" s="225"/>
      <c r="E31" s="225"/>
      <c r="F31" s="225"/>
      <c r="G31" s="225"/>
      <c r="H31" s="225"/>
      <c r="I31" s="225"/>
      <c r="J31" s="225"/>
      <c r="K31" s="225"/>
      <c r="L31" s="225"/>
      <c r="M31" s="225"/>
      <c r="N31" s="225"/>
    </row>
    <row r="32" spans="1:14" ht="12.75">
      <c r="A32" s="226"/>
      <c r="B32" s="226"/>
      <c r="C32" s="236"/>
      <c r="D32" s="227"/>
      <c r="E32" s="227"/>
      <c r="F32" s="227"/>
      <c r="G32" s="227"/>
      <c r="H32" s="227"/>
      <c r="I32" s="227"/>
      <c r="J32" s="227"/>
      <c r="K32" s="227"/>
      <c r="L32" s="227"/>
      <c r="M32" s="227"/>
      <c r="N32" s="227"/>
    </row>
  </sheetData>
  <mergeCells count="5">
    <mergeCell ref="O1:O30"/>
    <mergeCell ref="A4:A5"/>
    <mergeCell ref="B4:B5"/>
    <mergeCell ref="C4:C5"/>
    <mergeCell ref="D4:N4"/>
  </mergeCells>
  <printOptions/>
  <pageMargins left="0.28" right="0.22" top="0.51" bottom="0.3" header="0.4" footer="0.2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O37"/>
  <sheetViews>
    <sheetView workbookViewId="0" topLeftCell="C1">
      <selection activeCell="O2" sqref="O2:O34"/>
    </sheetView>
  </sheetViews>
  <sheetFormatPr defaultColWidth="9.33203125" defaultRowHeight="12.75"/>
  <cols>
    <col min="1" max="1" width="8.16015625" style="92" customWidth="1"/>
    <col min="2" max="2" width="44.66015625" style="92" customWidth="1"/>
    <col min="3" max="3" width="7.66015625" style="92" customWidth="1"/>
    <col min="4" max="14" width="8.83203125" style="92" customWidth="1"/>
    <col min="15" max="15" width="3" style="92" customWidth="1"/>
    <col min="16" max="16384" width="11.5" style="92" customWidth="1"/>
  </cols>
  <sheetData>
    <row r="1" ht="20.25" customHeight="1">
      <c r="A1" s="201" t="s">
        <v>278</v>
      </c>
    </row>
    <row r="2" spans="2:15" ht="12" customHeight="1">
      <c r="B2"/>
      <c r="C2"/>
      <c r="D2"/>
      <c r="E2"/>
      <c r="F2"/>
      <c r="G2"/>
      <c r="H2"/>
      <c r="I2"/>
      <c r="J2"/>
      <c r="K2"/>
      <c r="L2"/>
      <c r="M2"/>
      <c r="N2"/>
      <c r="O2" s="601">
        <v>21</v>
      </c>
    </row>
    <row r="3" spans="1:15" ht="11.25" customHeight="1">
      <c r="A3"/>
      <c r="B3"/>
      <c r="C3"/>
      <c r="D3"/>
      <c r="E3"/>
      <c r="F3"/>
      <c r="G3"/>
      <c r="H3"/>
      <c r="I3"/>
      <c r="J3"/>
      <c r="K3"/>
      <c r="L3"/>
      <c r="M3"/>
      <c r="N3"/>
      <c r="O3" s="601"/>
    </row>
    <row r="4" spans="1:15" ht="13.5" customHeight="1">
      <c r="A4" s="179"/>
      <c r="B4" s="199"/>
      <c r="C4" s="204"/>
      <c r="L4" s="92" t="s">
        <v>73</v>
      </c>
      <c r="O4" s="670"/>
    </row>
    <row r="5" spans="1:15" ht="3.75" customHeight="1">
      <c r="A5" s="179"/>
      <c r="B5" s="199"/>
      <c r="C5" s="204"/>
      <c r="O5" s="670"/>
    </row>
    <row r="6" spans="1:15" ht="16.5" customHeight="1">
      <c r="A6" s="631" t="s">
        <v>151</v>
      </c>
      <c r="B6" s="633" t="s">
        <v>30</v>
      </c>
      <c r="C6" s="652" t="s">
        <v>12</v>
      </c>
      <c r="D6" s="653" t="s">
        <v>150</v>
      </c>
      <c r="E6" s="654"/>
      <c r="F6" s="654"/>
      <c r="G6" s="654"/>
      <c r="H6" s="654"/>
      <c r="I6" s="654"/>
      <c r="J6" s="654"/>
      <c r="K6" s="654"/>
      <c r="L6" s="654"/>
      <c r="M6" s="654"/>
      <c r="N6" s="655"/>
      <c r="O6" s="670"/>
    </row>
    <row r="7" spans="1:15" ht="52.5" customHeight="1">
      <c r="A7" s="645"/>
      <c r="B7" s="642"/>
      <c r="C7" s="629"/>
      <c r="D7" s="254" t="s">
        <v>160</v>
      </c>
      <c r="E7" s="181" t="s">
        <v>161</v>
      </c>
      <c r="F7" s="181" t="s">
        <v>162</v>
      </c>
      <c r="G7" s="254" t="s">
        <v>163</v>
      </c>
      <c r="H7" s="254" t="s">
        <v>192</v>
      </c>
      <c r="I7" s="254" t="s">
        <v>228</v>
      </c>
      <c r="J7" s="350" t="s">
        <v>281</v>
      </c>
      <c r="K7" s="354" t="s">
        <v>169</v>
      </c>
      <c r="L7" s="354" t="s">
        <v>191</v>
      </c>
      <c r="M7" s="354" t="s">
        <v>229</v>
      </c>
      <c r="N7" s="354" t="s">
        <v>277</v>
      </c>
      <c r="O7" s="670"/>
    </row>
    <row r="8" spans="1:15" s="221" customFormat="1" ht="18.75" customHeight="1">
      <c r="A8" s="222" t="s">
        <v>114</v>
      </c>
      <c r="B8" s="220" t="s">
        <v>79</v>
      </c>
      <c r="C8" s="255">
        <v>467</v>
      </c>
      <c r="D8" s="187">
        <f>('Table-9 cont''d'!F5/'Table-9 cont''d'!E5)*100-100</f>
        <v>4.298678284779783</v>
      </c>
      <c r="E8" s="187">
        <f>('Table-9 cont''d'!G5/'Table-9 cont''d'!F5)*100-100</f>
        <v>2.734375</v>
      </c>
      <c r="F8" s="187">
        <f>('Table-9 cont''d'!H5/'Table-9 cont''d'!G5)*100-100</f>
        <v>3.8022813688212977</v>
      </c>
      <c r="G8" s="378">
        <f>('Table-9 cont''d'!J5/'Table-9 cont''d'!H5)*100-100</f>
        <v>3.2051282051282186</v>
      </c>
      <c r="H8" s="378">
        <f>('Table-9 cont''d'!K5/'Table-9 cont''d'!J5)*100-100</f>
        <v>0.3549245785270614</v>
      </c>
      <c r="I8" s="378">
        <f>('Table-9 cont''d'!L5/'Table-9 cont''d'!K5)*100-100</f>
        <v>-0.353669319186551</v>
      </c>
      <c r="J8" s="538">
        <f>('Table-9 cont''d'!M5/'Table-9 cont''d'!L5)*100-100</f>
        <v>1.3309671694764944</v>
      </c>
      <c r="K8" s="349">
        <f>('Table-9 cont''d'!J5/'Table-9 cont''d'!E5)*100-100</f>
        <v>14.789658620065254</v>
      </c>
      <c r="L8" s="202">
        <f>('Table-9 cont''d'!K5/'Table-9 cont''d'!F5)*100-100</f>
        <v>10.449218749999972</v>
      </c>
      <c r="M8" s="202">
        <f>('Table-9 cont''d'!L5/'Table-9 cont''d'!G5)*100-100</f>
        <v>7.129277566539912</v>
      </c>
      <c r="N8" s="202">
        <f>('Table-9 cont''d'!M5/'Table-9 cont''d'!H5)*100-100</f>
        <v>4.578754578754584</v>
      </c>
      <c r="O8" s="670"/>
    </row>
    <row r="9" spans="1:15" ht="18.75" customHeight="1">
      <c r="A9" s="212" t="s">
        <v>115</v>
      </c>
      <c r="B9" s="215" t="s">
        <v>116</v>
      </c>
      <c r="C9" s="256">
        <v>252</v>
      </c>
      <c r="D9" s="191">
        <f>('Table-9 cont''d'!F6/'Table-9 cont''d'!E6)*100-100</f>
        <v>5.143310170244149</v>
      </c>
      <c r="E9" s="203">
        <f>('Table-9 cont''d'!G6/'Table-9 cont''d'!F6)*100-100</f>
        <v>1.0731707317073216</v>
      </c>
      <c r="F9" s="203">
        <f>('Table-9 cont''d'!H6/'Table-9 cont''d'!G6)*100-100</f>
        <v>2.702702702702723</v>
      </c>
      <c r="G9" s="375">
        <f>('Table-9 cont''d'!J6/'Table-9 cont''d'!H6)*100-100</f>
        <v>1.5977443609022544</v>
      </c>
      <c r="H9" s="375">
        <f>('Table-9 cont''d'!K6/'Table-9 cont''d'!J6)*100-100</f>
        <v>0.7400555041628252</v>
      </c>
      <c r="I9" s="375">
        <f>('Table-9 cont''d'!L6/'Table-9 cont''d'!K6)*100-100</f>
        <v>-0.09182736455464635</v>
      </c>
      <c r="J9" s="352">
        <f>('Table-9 cont''d'!M6/'Table-9 cont''d'!L6)*100-100</f>
        <v>0.4595588235294201</v>
      </c>
      <c r="K9" s="250">
        <f>('Table-9 cont''d'!J6/'Table-9 cont''d'!E6)*100-100</f>
        <v>10.887725164911117</v>
      </c>
      <c r="L9" s="203">
        <f>('Table-9 cont''d'!K6/'Table-9 cont''d'!F6)*100-100</f>
        <v>6.243902439024396</v>
      </c>
      <c r="M9" s="203">
        <f>('Table-9 cont''d'!L6/'Table-9 cont''d'!G6)*100-100</f>
        <v>5.019305019305037</v>
      </c>
      <c r="N9" s="203">
        <f>('Table-9 cont''d'!M6/'Table-9 cont''d'!H6)*100-100</f>
        <v>2.7255639097744364</v>
      </c>
      <c r="O9" s="670"/>
    </row>
    <row r="10" spans="1:15" ht="11.25" customHeight="1">
      <c r="A10" s="212" t="s">
        <v>117</v>
      </c>
      <c r="B10" s="215" t="s">
        <v>258</v>
      </c>
      <c r="C10" s="256">
        <v>103</v>
      </c>
      <c r="D10" s="191">
        <f>('Table-9 cont''d'!F7/'Table-9 cont''d'!E7)*100-100</f>
        <v>3.379197935887774</v>
      </c>
      <c r="E10" s="203">
        <f>('Table-9 cont''d'!G7/'Table-9 cont''d'!F7)*100-100</f>
        <v>3.724928366762171</v>
      </c>
      <c r="F10" s="203">
        <f>('Table-9 cont''d'!H7/'Table-9 cont''d'!G7)*100-100</f>
        <v>5.064456721915292</v>
      </c>
      <c r="G10" s="375">
        <f>('Table-9 cont''d'!J7/'Table-9 cont''d'!H7)*100-100</f>
        <v>2.453987730061357</v>
      </c>
      <c r="H10" s="375">
        <f>('Table-9 cont''d'!K7/'Table-9 cont''d'!J7)*100-100</f>
        <v>-1.7108639863130861</v>
      </c>
      <c r="I10" s="375">
        <f>('Table-9 cont''d'!L7/'Table-9 cont''d'!K7)*100-100</f>
        <v>-2.61096605744126</v>
      </c>
      <c r="J10" s="352">
        <f>('Table-9 cont''d'!M7/'Table-9 cont''d'!L7)*100-100</f>
        <v>3.0384271671134826</v>
      </c>
      <c r="K10" s="250">
        <f>('Table-9 cont''d'!J7/'Table-9 cont''d'!E7)*100-100</f>
        <v>15.425293588398077</v>
      </c>
      <c r="L10" s="203">
        <f>('Table-9 cont''d'!K7/'Table-9 cont''d'!F7)*100-100</f>
        <v>9.742120343839545</v>
      </c>
      <c r="M10" s="203">
        <f>('Table-9 cont''d'!L7/'Table-9 cont''d'!G7)*100-100</f>
        <v>3.038674033149192</v>
      </c>
      <c r="N10" s="203">
        <f>('Table-9 cont''d'!M7/'Table-9 cont''d'!H7)*100-100</f>
        <v>1.051709027169153</v>
      </c>
      <c r="O10" s="670"/>
    </row>
    <row r="11" spans="1:15" ht="12" customHeight="1">
      <c r="A11" s="212"/>
      <c r="B11" s="215" t="s">
        <v>257</v>
      </c>
      <c r="C11" s="256"/>
      <c r="D11" s="191"/>
      <c r="E11" s="203"/>
      <c r="F11" s="203"/>
      <c r="G11" s="375"/>
      <c r="H11" s="375"/>
      <c r="I11" s="375"/>
      <c r="J11" s="352"/>
      <c r="K11" s="250"/>
      <c r="L11" s="203"/>
      <c r="M11" s="203"/>
      <c r="N11" s="203"/>
      <c r="O11" s="670"/>
    </row>
    <row r="12" spans="1:15" s="211" customFormat="1" ht="18.75" customHeight="1">
      <c r="A12" s="212" t="s">
        <v>118</v>
      </c>
      <c r="B12" s="215" t="s">
        <v>119</v>
      </c>
      <c r="C12" s="256">
        <v>112</v>
      </c>
      <c r="D12" s="191">
        <f>('Table-9 cont''d'!F9/'Table-9 cont''d'!E9)*100-100</f>
        <v>3.3119313148508525</v>
      </c>
      <c r="E12" s="203">
        <f>('Table-9 cont''d'!G9/'Table-9 cont''d'!F9)*100-100</f>
        <v>5.2947052947053095</v>
      </c>
      <c r="F12" s="203">
        <f>('Table-9 cont''d'!H9/'Table-9 cont''d'!G9)*100-100</f>
        <v>5.31309297912712</v>
      </c>
      <c r="G12" s="375">
        <f>('Table-9 cont''d'!J9/'Table-9 cont''d'!H9)*100-100</f>
        <v>7.477477477477464</v>
      </c>
      <c r="H12" s="375">
        <f>('Table-9 cont''d'!K9/'Table-9 cont''d'!J9)*100-100</f>
        <v>1.4249790444258252</v>
      </c>
      <c r="I12" s="375">
        <f>('Table-9 cont''d'!L9/'Table-9 cont''d'!K9)*100-100</f>
        <v>0.9917355371900811</v>
      </c>
      <c r="J12" s="352">
        <f>('Table-9 cont''d'!M9/'Table-9 cont''d'!L9)*100-100</f>
        <v>1.6366612111292795</v>
      </c>
      <c r="K12" s="250">
        <f>('Table-9 cont''d'!J9/'Table-9 cont''d'!E9)*100-100</f>
        <v>23.128006052564515</v>
      </c>
      <c r="L12" s="203">
        <f>('Table-9 cont''d'!K9/'Table-9 cont''d'!F9)*100-100</f>
        <v>20.87912087912089</v>
      </c>
      <c r="M12" s="203">
        <f>('Table-9 cont''d'!L9/'Table-9 cont''d'!G9)*100-100</f>
        <v>15.939278937381403</v>
      </c>
      <c r="N12" s="203">
        <f>('Table-9 cont''d'!M9/'Table-9 cont''d'!H9)*100-100</f>
        <v>11.891891891891902</v>
      </c>
      <c r="O12" s="670"/>
    </row>
    <row r="13" spans="1:15" s="221" customFormat="1" ht="24.75" customHeight="1">
      <c r="A13" s="222" t="s">
        <v>120</v>
      </c>
      <c r="B13" s="220" t="s">
        <v>41</v>
      </c>
      <c r="C13" s="255">
        <v>3776</v>
      </c>
      <c r="D13" s="208">
        <f>('Table-9 cont''d'!F10/'Table-9 cont''d'!E10)*100-100</f>
        <v>7.539682539682559</v>
      </c>
      <c r="E13" s="229">
        <f>('Table-9 cont''d'!G10/'Table-9 cont''d'!F10)*100-100</f>
        <v>3.3210332103321036</v>
      </c>
      <c r="F13" s="229">
        <f>('Table-9 cont''d'!H10/'Table-9 cont''d'!G10)*100-100</f>
        <v>1.0714285714285694</v>
      </c>
      <c r="G13" s="379">
        <f>('Table-9 cont''d'!J10/'Table-9 cont''d'!H10)*100-100</f>
        <v>1.2367491166077542</v>
      </c>
      <c r="H13" s="379">
        <f>('Table-9 cont''d'!K10/'Table-9 cont''d'!J10)*100-100</f>
        <v>0.4363001745200705</v>
      </c>
      <c r="I13" s="379">
        <f>('Table-9 cont''d'!L10/'Table-9 cont''d'!K10)*100-100</f>
        <v>3.562119895742839</v>
      </c>
      <c r="J13" s="355">
        <f>('Table-9 cont''d'!M10/'Table-9 cont''d'!L10)*100-100</f>
        <v>2.6845637583892596</v>
      </c>
      <c r="K13" s="249">
        <f>('Table-9 cont''d'!J10/'Table-9 cont''d'!E10)*100-100</f>
        <v>13.69047619047619</v>
      </c>
      <c r="L13" s="229">
        <f>('Table-9 cont''d'!K10/'Table-9 cont''d'!F10)*100-100</f>
        <v>6.180811808118065</v>
      </c>
      <c r="M13" s="229">
        <f>('Table-9 cont''d'!L10/'Table-9 cont''d'!G10)*100-100</f>
        <v>6.428571428571431</v>
      </c>
      <c r="N13" s="229">
        <f>('Table-9 cont''d'!M10/'Table-9 cont''d'!H10)*100-100</f>
        <v>8.127208480565386</v>
      </c>
      <c r="O13" s="670"/>
    </row>
    <row r="14" spans="1:15" ht="18.75" customHeight="1">
      <c r="A14" s="212" t="s">
        <v>121</v>
      </c>
      <c r="B14" s="215" t="s">
        <v>122</v>
      </c>
      <c r="C14" s="256">
        <v>305</v>
      </c>
      <c r="D14" s="191">
        <f>('Table-9 cont''d'!F11/'Table-9 cont''d'!E11)*100-100</f>
        <v>-2.942607403988518</v>
      </c>
      <c r="E14" s="203">
        <f>('Table-9 cont''d'!G11/'Table-9 cont''d'!F11)*100-100</f>
        <v>15.783898305084733</v>
      </c>
      <c r="F14" s="203">
        <f>('Table-9 cont''d'!H11/'Table-9 cont''d'!G11)*100-100</f>
        <v>4.117108874656907</v>
      </c>
      <c r="G14" s="375">
        <f>('Table-9 cont''d'!J11/'Table-9 cont''d'!H11)*100-100</f>
        <v>1.230228471001766</v>
      </c>
      <c r="H14" s="375">
        <f>('Table-9 cont''d'!K11/'Table-9 cont''d'!J11)*100-100</f>
        <v>-6.25</v>
      </c>
      <c r="I14" s="375">
        <f>('Table-9 cont''d'!L11/'Table-9 cont''d'!K11)*100-100</f>
        <v>9.722222222222229</v>
      </c>
      <c r="J14" s="352">
        <f>('Table-9 cont''d'!M11/'Table-9 cont''d'!L11)*100-100</f>
        <v>2.1940928270042264</v>
      </c>
      <c r="K14" s="250">
        <f>('Table-9 cont''d'!J11/'Table-9 cont''d'!E11)*100-100</f>
        <v>18.44291977818351</v>
      </c>
      <c r="L14" s="203">
        <f>('Table-9 cont''d'!K11/'Table-9 cont''d'!F11)*100-100</f>
        <v>14.406779661016927</v>
      </c>
      <c r="M14" s="203">
        <f>('Table-9 cont''d'!L11/'Table-9 cont''d'!G11)*100-100</f>
        <v>8.417200365965229</v>
      </c>
      <c r="N14" s="203">
        <f>('Table-9 cont''d'!M11/'Table-9 cont''d'!H11)*100-100</f>
        <v>6.4147627416520265</v>
      </c>
      <c r="O14" s="670"/>
    </row>
    <row r="15" spans="1:15" s="221" customFormat="1" ht="11.25" customHeight="1">
      <c r="A15" s="212"/>
      <c r="B15" s="243" t="s">
        <v>94</v>
      </c>
      <c r="C15" s="256"/>
      <c r="D15" s="191"/>
      <c r="E15" s="203"/>
      <c r="F15" s="203"/>
      <c r="G15" s="375"/>
      <c r="H15" s="375"/>
      <c r="I15" s="375"/>
      <c r="J15" s="352"/>
      <c r="K15" s="250"/>
      <c r="L15" s="203"/>
      <c r="M15" s="203"/>
      <c r="N15" s="203"/>
      <c r="O15" s="670"/>
    </row>
    <row r="16" spans="1:15" s="548" customFormat="1" ht="13.5" customHeight="1">
      <c r="A16" s="230"/>
      <c r="B16" s="232" t="s">
        <v>123</v>
      </c>
      <c r="C16" s="257">
        <v>226</v>
      </c>
      <c r="D16" s="244">
        <f>('Table-9 cont''d'!F13/'Table-9 cont''d'!E13)*100-100</f>
        <v>9.477539230766155</v>
      </c>
      <c r="E16" s="237">
        <f>('Table-9 cont''d'!G13/'Table-9 cont''d'!F13)*100-100</f>
        <v>4.826254826254825</v>
      </c>
      <c r="F16" s="237">
        <f>('Table-9 cont''d'!H13/'Table-9 cont''d'!G13)*100-100</f>
        <v>2.025782688766114</v>
      </c>
      <c r="G16" s="546">
        <f>('Table-9 cont''d'!J13/'Table-9 cont''d'!H13)*100-100</f>
        <v>1.2635379061371736</v>
      </c>
      <c r="H16" s="546">
        <f>('Table-9 cont''d'!K13/'Table-9 cont''d'!J13)*100-100</f>
        <v>3.2976827094474146</v>
      </c>
      <c r="I16" s="546">
        <f>('Table-9 cont''d'!L13/'Table-9 cont''d'!K13)*100-100</f>
        <v>2.5884383088869782</v>
      </c>
      <c r="J16" s="547">
        <f>('Table-9 cont''d'!M13/'Table-9 cont''d'!L13)*100-100</f>
        <v>2.7754415475189234</v>
      </c>
      <c r="K16" s="251">
        <f>('Table-9 cont''d'!J13/'Table-9 cont''d'!E13)*100-100</f>
        <v>18.56544306652475</v>
      </c>
      <c r="L16" s="237">
        <f>('Table-9 cont''d'!K13/'Table-9 cont''d'!F13)*100-100</f>
        <v>11.87258687258688</v>
      </c>
      <c r="M16" s="237">
        <f>('Table-9 cont''d'!L13/'Table-9 cont''d'!G13)*100-100</f>
        <v>9.484346224677736</v>
      </c>
      <c r="N16" s="237">
        <f>('Table-9 cont''d'!M13/'Table-9 cont''d'!H13)*100-100</f>
        <v>10.288808664259946</v>
      </c>
      <c r="O16" s="670"/>
    </row>
    <row r="17" spans="1:15" s="221" customFormat="1" ht="18.75" customHeight="1">
      <c r="A17" s="212" t="s">
        <v>124</v>
      </c>
      <c r="B17" s="215" t="s">
        <v>152</v>
      </c>
      <c r="C17" s="256">
        <v>2590</v>
      </c>
      <c r="D17" s="191">
        <f>('Table-9 cont''d'!F14/'Table-9 cont''d'!E14)*100-100</f>
        <v>6.513026052104195</v>
      </c>
      <c r="E17" s="203">
        <f>('Table-9 cont''d'!G14/'Table-9 cont''d'!F14)*100-100</f>
        <v>1.4111006585136465</v>
      </c>
      <c r="F17" s="203">
        <f>('Table-9 cont''d'!H14/'Table-9 cont''d'!G14)*100-100</f>
        <v>0.5565862708719891</v>
      </c>
      <c r="G17" s="375">
        <f>('Table-9 cont''d'!J14/'Table-9 cont''d'!H14)*100-100</f>
        <v>0</v>
      </c>
      <c r="H17" s="375">
        <f>('Table-9 cont''d'!K14/'Table-9 cont''d'!J14)*100-100</f>
        <v>-0.09225092250922273</v>
      </c>
      <c r="I17" s="375">
        <f>('Table-9 cont''d'!L14/'Table-9 cont''d'!K14)*100-100</f>
        <v>2.21606648199446</v>
      </c>
      <c r="J17" s="352">
        <f>('Table-9 cont''d'!M14/'Table-9 cont''d'!L14)*100-100</f>
        <v>2.168021680216796</v>
      </c>
      <c r="K17" s="250">
        <f>('Table-9 cont''d'!J14/'Table-9 cont''d'!E14)*100-100</f>
        <v>8.617234468937895</v>
      </c>
      <c r="L17" s="203">
        <f>('Table-9 cont''d'!K14/'Table-9 cont''d'!F14)*100-100</f>
        <v>1.8814675446848526</v>
      </c>
      <c r="M17" s="203">
        <f>('Table-9 cont''d'!L14/'Table-9 cont''d'!G14)*100-100</f>
        <v>2.6901669758812687</v>
      </c>
      <c r="N17" s="203">
        <f>('Table-9 cont''d'!M14/'Table-9 cont''d'!H14)*100-100</f>
        <v>4.335793357933568</v>
      </c>
      <c r="O17" s="670"/>
    </row>
    <row r="18" spans="1:15" ht="10.5" customHeight="1">
      <c r="A18" s="212"/>
      <c r="B18" s="243" t="s">
        <v>94</v>
      </c>
      <c r="C18" s="256"/>
      <c r="D18" s="191"/>
      <c r="E18" s="203"/>
      <c r="F18" s="203"/>
      <c r="G18" s="375"/>
      <c r="H18" s="375"/>
      <c r="I18" s="375"/>
      <c r="J18" s="352"/>
      <c r="K18" s="250"/>
      <c r="L18" s="203"/>
      <c r="M18" s="203"/>
      <c r="N18" s="203"/>
      <c r="O18" s="670"/>
    </row>
    <row r="19" spans="1:15" s="548" customFormat="1" ht="12.75" customHeight="1">
      <c r="A19" s="230"/>
      <c r="B19" s="232" t="s">
        <v>126</v>
      </c>
      <c r="C19" s="258">
        <v>1141</v>
      </c>
      <c r="D19" s="244">
        <f>('Table-9 cont''d'!F16/'Table-9 cont''d'!E16)*100-100</f>
        <v>4.15094339622641</v>
      </c>
      <c r="E19" s="237">
        <f>('Table-9 cont''d'!G16/'Table-9 cont''d'!F16)*100-100</f>
        <v>0.5434782608695627</v>
      </c>
      <c r="F19" s="237">
        <f>('Table-9 cont''d'!H16/'Table-9 cont''d'!G16)*100-100</f>
        <v>-0.180180180180173</v>
      </c>
      <c r="G19" s="546">
        <f>('Table-9 cont''d'!J16/'Table-9 cont''d'!H16)*100-100</f>
        <v>-1.3537906137184024</v>
      </c>
      <c r="H19" s="546">
        <f>('Table-9 cont''d'!K16/'Table-9 cont''d'!J16)*100-100</f>
        <v>-0.5489478499542457</v>
      </c>
      <c r="I19" s="546">
        <f>('Table-9 cont''d'!L16/'Table-9 cont''d'!K16)*100-100</f>
        <v>3.0358785648574127</v>
      </c>
      <c r="J19" s="547">
        <f>('Table-9 cont''d'!M16/'Table-9 cont''d'!L16)*100-100</f>
        <v>2.8571428571428754</v>
      </c>
      <c r="K19" s="251">
        <f>('Table-9 cont''d'!J16/'Table-9 cont''d'!E16)*100-100</f>
        <v>3.1132075471698215</v>
      </c>
      <c r="L19" s="237">
        <f>('Table-9 cont''d'!K16/'Table-9 cont''d'!F16)*100-100</f>
        <v>-1.5398550724637659</v>
      </c>
      <c r="M19" s="237">
        <f>('Table-9 cont''d'!L16/'Table-9 cont''d'!G16)*100-100</f>
        <v>0.9009009009008935</v>
      </c>
      <c r="N19" s="237">
        <f>('Table-9 cont''d'!M16/'Table-9 cont''d'!H16)*100-100</f>
        <v>3.971119133574021</v>
      </c>
      <c r="O19" s="670"/>
    </row>
    <row r="20" spans="1:15" s="548" customFormat="1" ht="10.5" customHeight="1">
      <c r="A20" s="230"/>
      <c r="B20" s="232" t="s">
        <v>218</v>
      </c>
      <c r="C20" s="257">
        <v>755</v>
      </c>
      <c r="D20" s="244">
        <f>('Table-9 cont''d'!F17/'Table-9 cont''d'!E17)*100-100</f>
        <v>10.380392429731785</v>
      </c>
      <c r="E20" s="237">
        <f>('Table-9 cont''d'!G17/'Table-9 cont''d'!F17)*100-100</f>
        <v>1.8464528668610285</v>
      </c>
      <c r="F20" s="237">
        <f>('Table-9 cont''d'!H17/'Table-9 cont''d'!G17)*100-100</f>
        <v>0.8587786259542014</v>
      </c>
      <c r="G20" s="546">
        <f>('Table-9 cont''d'!J17/'Table-9 cont''d'!H17)*100-100</f>
        <v>0.7568590350047373</v>
      </c>
      <c r="H20" s="546">
        <f>('Table-9 cont''d'!K17/'Table-9 cont''d'!J17)*100-100</f>
        <v>-0.7511737089201773</v>
      </c>
      <c r="I20" s="546">
        <f>('Table-9 cont''d'!L17/'Table-9 cont''d'!K17)*100-100</f>
        <v>1.7029328287606376</v>
      </c>
      <c r="J20" s="547">
        <f>('Table-9 cont''d'!M17/'Table-9 cont''d'!L17)*100-100</f>
        <v>1.6744186046511658</v>
      </c>
      <c r="K20" s="251">
        <f>('Table-9 cont''d'!J17/'Table-9 cont''d'!E17)*100-100</f>
        <v>14.242097121150962</v>
      </c>
      <c r="L20" s="237">
        <f>('Table-9 cont''d'!K17/'Table-9 cont''d'!F17)*100-100</f>
        <v>2.7210884353741562</v>
      </c>
      <c r="M20" s="237">
        <f>('Table-9 cont''d'!L17/'Table-9 cont''d'!G17)*100-100</f>
        <v>2.57633587786259</v>
      </c>
      <c r="N20" s="237">
        <f>('Table-9 cont''d'!M17/'Table-9 cont''d'!H17)*100-100</f>
        <v>3.405865657521275</v>
      </c>
      <c r="O20" s="670"/>
    </row>
    <row r="21" spans="1:15" ht="9.75" customHeight="1">
      <c r="A21" s="230"/>
      <c r="B21" s="232" t="s">
        <v>219</v>
      </c>
      <c r="C21" s="257"/>
      <c r="D21" s="244"/>
      <c r="E21" s="237"/>
      <c r="F21" s="237"/>
      <c r="G21" s="375"/>
      <c r="H21" s="375"/>
      <c r="I21" s="375"/>
      <c r="J21" s="352"/>
      <c r="K21" s="251"/>
      <c r="L21" s="237"/>
      <c r="M21" s="237"/>
      <c r="N21" s="237"/>
      <c r="O21" s="670"/>
    </row>
    <row r="22" spans="1:15" s="548" customFormat="1" ht="18.75" customHeight="1">
      <c r="A22" s="230"/>
      <c r="B22" s="232" t="s">
        <v>127</v>
      </c>
      <c r="C22" s="257">
        <v>235</v>
      </c>
      <c r="D22" s="244">
        <f>('Table-9 cont''d'!F19/'Table-9 cont''d'!E19)*100-100</f>
        <v>3.75168743441823</v>
      </c>
      <c r="E22" s="237">
        <f>('Table-9 cont''d'!G19/'Table-9 cont''d'!F19)*100-100</f>
        <v>3.6108324974924813</v>
      </c>
      <c r="F22" s="237">
        <f>('Table-9 cont''d'!H19/'Table-9 cont''d'!G19)*100-100</f>
        <v>2.032913843175237</v>
      </c>
      <c r="G22" s="546">
        <f>('Table-9 cont''d'!J19/'Table-9 cont''d'!H19)*100-100</f>
        <v>1.802656546489544</v>
      </c>
      <c r="H22" s="546">
        <f>('Table-9 cont''d'!K19/'Table-9 cont''d'!J19)*100-100</f>
        <v>1.8639328984156691</v>
      </c>
      <c r="I22" s="546">
        <f>('Table-9 cont''d'!L19/'Table-9 cont''d'!K19)*100-100</f>
        <v>0.731930466605661</v>
      </c>
      <c r="J22" s="547">
        <f>('Table-9 cont''d'!M19/'Table-9 cont''d'!L19)*100-100</f>
        <v>1.0899182561307867</v>
      </c>
      <c r="K22" s="251">
        <f>('Table-9 cont''d'!J19/'Table-9 cont''d'!E19)*100-100</f>
        <v>11.660542243862324</v>
      </c>
      <c r="L22" s="237">
        <f>('Table-9 cont''d'!K19/'Table-9 cont''d'!F19)*100-100</f>
        <v>9.62888665997994</v>
      </c>
      <c r="M22" s="237">
        <f>('Table-9 cont''d'!L19/'Table-9 cont''d'!G19)*100-100</f>
        <v>6.582768635043564</v>
      </c>
      <c r="N22" s="237">
        <f>('Table-9 cont''d'!M19/'Table-9 cont''d'!H19)*100-100</f>
        <v>5.597722960151799</v>
      </c>
      <c r="O22" s="670"/>
    </row>
    <row r="23" spans="1:15" s="548" customFormat="1" ht="23.25" customHeight="1">
      <c r="A23" s="230"/>
      <c r="B23" s="233" t="s">
        <v>153</v>
      </c>
      <c r="C23" s="257">
        <v>217</v>
      </c>
      <c r="D23" s="244">
        <f>('Table-9 cont''d'!F20/'Table-9 cont''d'!E20)*100-100</f>
        <v>11.5</v>
      </c>
      <c r="E23" s="237">
        <f>('Table-9 cont''d'!G20/'Table-9 cont''d'!F20)*100-100</f>
        <v>1.3452914798206308</v>
      </c>
      <c r="F23" s="237">
        <f>('Table-9 cont''d'!H20/'Table-9 cont''d'!G20)*100-100</f>
        <v>-0.5309734513274265</v>
      </c>
      <c r="G23" s="546">
        <f>('Table-9 cont''d'!J20/'Table-9 cont''d'!H20)*100-100</f>
        <v>0.9786476868327298</v>
      </c>
      <c r="H23" s="546">
        <f>('Table-9 cont''d'!K20/'Table-9 cont''d'!J20)*100-100</f>
        <v>2.026431718061673</v>
      </c>
      <c r="I23" s="546">
        <f>('Table-9 cont''d'!L20/'Table-9 cont''d'!K20)*100-100</f>
        <v>1.9861830742659663</v>
      </c>
      <c r="J23" s="547">
        <f>('Table-9 cont''d'!M20/'Table-9 cont''d'!L20)*100-100</f>
        <v>1.9475021168501314</v>
      </c>
      <c r="K23" s="251">
        <f>('Table-9 cont''d'!J20/'Table-9 cont''d'!E20)*100-100</f>
        <v>13.5</v>
      </c>
      <c r="L23" s="237">
        <f>('Table-9 cont''d'!K20/'Table-9 cont''d'!F20)*100-100</f>
        <v>3.856502242152459</v>
      </c>
      <c r="M23" s="237">
        <f>('Table-9 cont''d'!L20/'Table-9 cont''d'!G20)*100-100</f>
        <v>4.513274336283189</v>
      </c>
      <c r="N23" s="237">
        <f>('Table-9 cont''d'!M20/'Table-9 cont''d'!H20)*100-100</f>
        <v>7.117437722419922</v>
      </c>
      <c r="O23" s="670"/>
    </row>
    <row r="24" spans="1:15" ht="18.75" customHeight="1">
      <c r="A24" s="212" t="s">
        <v>128</v>
      </c>
      <c r="B24" s="215" t="s">
        <v>129</v>
      </c>
      <c r="C24" s="256">
        <v>652</v>
      </c>
      <c r="D24" s="191">
        <f>('Table-9 cont''d'!F22/'Table-9 cont''d'!E22)*100-100</f>
        <v>10.461828463713488</v>
      </c>
      <c r="E24" s="203">
        <f>('Table-9 cont''d'!G22/'Table-9 cont''d'!F22)*100-100</f>
        <v>3.9249146757679227</v>
      </c>
      <c r="F24" s="203">
        <f>('Table-9 cont''d'!H22/'Table-9 cont''d'!G22)*100-100</f>
        <v>2.216748768472911</v>
      </c>
      <c r="G24" s="375">
        <f>('Table-9 cont''d'!J22/'Table-9 cont''d'!H22)*100-100</f>
        <v>4.176706827309218</v>
      </c>
      <c r="H24" s="375">
        <f>('Table-9 cont''d'!K22/'Table-9 cont''d'!J22)*100-100</f>
        <v>4.857363145720896</v>
      </c>
      <c r="I24" s="375">
        <f>('Table-9 cont''d'!L22/'Table-9 cont''d'!K22)*100-100</f>
        <v>5.367647058823536</v>
      </c>
      <c r="J24" s="352">
        <f>('Table-9 cont''d'!M22/'Table-9 cont''d'!L22)*100-100</f>
        <v>5.163991625959511</v>
      </c>
      <c r="K24" s="250">
        <f>('Table-9 cont''d'!J22/'Table-9 cont''d'!E22)*100-100</f>
        <v>22.24316682375118</v>
      </c>
      <c r="L24" s="203">
        <f>('Table-9 cont''d'!K22/'Table-9 cont''d'!F22)*100-100</f>
        <v>16.040955631399314</v>
      </c>
      <c r="M24" s="203">
        <f>('Table-9 cont''d'!L22/'Table-9 cont''d'!G22)*100-100</f>
        <v>17.651888341543525</v>
      </c>
      <c r="N24" s="203">
        <f>('Table-9 cont''d'!M22/'Table-9 cont''d'!H22)*100-100</f>
        <v>21.0441767068273</v>
      </c>
      <c r="O24" s="670"/>
    </row>
    <row r="25" spans="1:15" ht="10.5" customHeight="1">
      <c r="A25" s="212"/>
      <c r="B25" s="243" t="s">
        <v>94</v>
      </c>
      <c r="C25" s="256"/>
      <c r="D25" s="191"/>
      <c r="E25" s="203"/>
      <c r="F25" s="203"/>
      <c r="G25" s="375"/>
      <c r="H25" s="375"/>
      <c r="I25" s="375"/>
      <c r="J25" s="352"/>
      <c r="K25" s="250"/>
      <c r="L25" s="203"/>
      <c r="M25" s="203"/>
      <c r="N25" s="203"/>
      <c r="O25" s="670"/>
    </row>
    <row r="26" spans="1:15" s="549" customFormat="1" ht="11.25" customHeight="1">
      <c r="A26" s="230"/>
      <c r="B26" s="232" t="s">
        <v>255</v>
      </c>
      <c r="C26" s="257">
        <v>236</v>
      </c>
      <c r="D26" s="244">
        <f>('Table-9 cont''d'!F24/'Table-9 cont''d'!E24)*100-100</f>
        <v>16.809605488850778</v>
      </c>
      <c r="E26" s="237">
        <f>('Table-9 cont''d'!G24/'Table-9 cont''d'!F24)*100-100</f>
        <v>2.4963289280469922</v>
      </c>
      <c r="F26" s="237">
        <f>('Table-9 cont''d'!H24/'Table-9 cont''d'!G24)*100-100</f>
        <v>0.07163323782235409</v>
      </c>
      <c r="G26" s="546">
        <f>('Table-9 cont''d'!J24/'Table-9 cont''d'!H24)*100-100</f>
        <v>5.511811023622059</v>
      </c>
      <c r="H26" s="546">
        <f>('Table-9 cont''d'!K24/'Table-9 cont''d'!J24)*100-100</f>
        <v>1.628222523744924</v>
      </c>
      <c r="I26" s="546">
        <f>('Table-9 cont''d'!L24/'Table-9 cont''d'!K24)*100-100</f>
        <v>5.407209612817084</v>
      </c>
      <c r="J26" s="547">
        <f>('Table-9 cont''d'!M24/'Table-9 cont''d'!L24)*100-100</f>
        <v>2.2799240025332494</v>
      </c>
      <c r="K26" s="251">
        <f>('Table-9 cont''d'!J24/'Table-9 cont''d'!E24)*100-100</f>
        <v>26.415094339622655</v>
      </c>
      <c r="L26" s="237">
        <f>('Table-9 cont''d'!K24/'Table-9 cont''d'!F24)*100-100</f>
        <v>9.985315712187969</v>
      </c>
      <c r="M26" s="237">
        <f>('Table-9 cont''d'!L24/'Table-9 cont''d'!G24)*100-100</f>
        <v>13.108882521489988</v>
      </c>
      <c r="N26" s="237">
        <f>('Table-9 cont''d'!M24/'Table-9 cont''d'!H24)*100-100</f>
        <v>15.604867573371521</v>
      </c>
      <c r="O26" s="670"/>
    </row>
    <row r="27" spans="1:15" s="221" customFormat="1" ht="11.25" customHeight="1">
      <c r="A27" s="230"/>
      <c r="B27" s="232" t="s">
        <v>220</v>
      </c>
      <c r="C27" s="257"/>
      <c r="D27" s="244"/>
      <c r="E27" s="237"/>
      <c r="F27" s="237"/>
      <c r="G27" s="375"/>
      <c r="H27" s="375"/>
      <c r="I27" s="375"/>
      <c r="J27" s="352"/>
      <c r="K27" s="251"/>
      <c r="L27" s="237"/>
      <c r="M27" s="237"/>
      <c r="N27" s="237"/>
      <c r="O27" s="670"/>
    </row>
    <row r="28" spans="1:15" s="548" customFormat="1" ht="10.5" customHeight="1">
      <c r="A28" s="234"/>
      <c r="B28" s="232" t="s">
        <v>130</v>
      </c>
      <c r="C28" s="257">
        <v>292</v>
      </c>
      <c r="D28" s="244">
        <f>('Table-9 cont''d'!F26/'Table-9 cont''d'!E26)*100-100</f>
        <v>7.916753793788203</v>
      </c>
      <c r="E28" s="237">
        <f>('Table-9 cont''d'!G26/'Table-9 cont''d'!F26)*100-100</f>
        <v>4.925650557620827</v>
      </c>
      <c r="F28" s="237">
        <f>('Table-9 cont''d'!H26/'Table-9 cont''d'!G26)*100-100</f>
        <v>3.4543844109831525</v>
      </c>
      <c r="G28" s="546">
        <f>('Table-9 cont''d'!J26/'Table-9 cont''d'!H26)*100-100</f>
        <v>3.6815068493150704</v>
      </c>
      <c r="H28" s="546">
        <f>('Table-9 cont''d'!K26/'Table-9 cont''d'!J26)*100-100</f>
        <v>9.909165978530126</v>
      </c>
      <c r="I28" s="546">
        <f>('Table-9 cont''d'!L26/'Table-9 cont''d'!K26)*100-100</f>
        <v>5.409466566491375</v>
      </c>
      <c r="J28" s="547">
        <f>('Table-9 cont''d'!M26/'Table-9 cont''d'!L26)*100-100</f>
        <v>9.693513898788297</v>
      </c>
      <c r="K28" s="251">
        <f>('Table-9 cont''d'!J26/'Table-9 cont''d'!E26)*100-100</f>
        <v>21.456495208436337</v>
      </c>
      <c r="L28" s="237">
        <f>('Table-9 cont''d'!K26/'Table-9 cont''d'!F26)*100-100</f>
        <v>23.6988847583643</v>
      </c>
      <c r="M28" s="237">
        <f>('Table-9 cont''d'!L26/'Table-9 cont''d'!G26)*100-100</f>
        <v>24.269264836138177</v>
      </c>
      <c r="N28" s="237">
        <f>('Table-9 cont''d'!M26/'Table-9 cont''d'!H26)*100-100</f>
        <v>31.763698630136986</v>
      </c>
      <c r="O28" s="670"/>
    </row>
    <row r="29" spans="1:15" ht="9" customHeight="1">
      <c r="A29" s="234"/>
      <c r="B29" s="232" t="s">
        <v>256</v>
      </c>
      <c r="C29" s="257"/>
      <c r="D29" s="244"/>
      <c r="E29" s="237"/>
      <c r="F29" s="237"/>
      <c r="G29" s="375"/>
      <c r="H29" s="375"/>
      <c r="I29" s="375"/>
      <c r="J29" s="352"/>
      <c r="K29" s="251"/>
      <c r="L29" s="237"/>
      <c r="M29" s="237"/>
      <c r="N29" s="237"/>
      <c r="O29" s="670"/>
    </row>
    <row r="30" spans="1:15" ht="12.75" customHeight="1">
      <c r="A30" s="212" t="s">
        <v>131</v>
      </c>
      <c r="B30" s="215" t="s">
        <v>132</v>
      </c>
      <c r="C30" s="256">
        <v>76</v>
      </c>
      <c r="D30" s="191">
        <f>('Table-9 cont''d'!F28/'Table-9 cont''d'!E28)*100-100</f>
        <v>61.24604012671594</v>
      </c>
      <c r="E30" s="203">
        <f>('Table-9 cont''d'!G28/'Table-9 cont''d'!F28)*100-100</f>
        <v>11.591355599214154</v>
      </c>
      <c r="F30" s="203">
        <f>('Table-9 cont''d'!H28/'Table-9 cont''d'!G28)*100-100</f>
        <v>0.1760563380281468</v>
      </c>
      <c r="G30" s="375">
        <f>('Table-9 cont''d'!J28/'Table-9 cont''d'!H28)*100-100</f>
        <v>6.444053895723485</v>
      </c>
      <c r="H30" s="375">
        <f>('Table-9 cont''d'!K28/'Table-9 cont''d'!J28)*100-100</f>
        <v>1.4859658778205898</v>
      </c>
      <c r="I30" s="375">
        <f>('Table-9 cont''d'!L28/'Table-9 cont''d'!K28)*100-100</f>
        <v>0</v>
      </c>
      <c r="J30" s="352">
        <f>('Table-9 cont''d'!M28/'Table-9 cont''d'!L28)*100-100</f>
        <v>1.084598698481571</v>
      </c>
      <c r="K30" s="250">
        <f>('Table-9 cont''d'!J28/'Table-9 cont''d'!E28)*100-100</f>
        <v>91.8690601900739</v>
      </c>
      <c r="L30" s="203">
        <f>('Table-9 cont''d'!K28/'Table-9 cont''d'!F28)*100-100</f>
        <v>20.759659462999352</v>
      </c>
      <c r="M30" s="203">
        <f>('Table-9 cont''d'!L28/'Table-9 cont''d'!G28)*100-100</f>
        <v>8.215962441314545</v>
      </c>
      <c r="N30" s="203">
        <f>('Table-9 cont''d'!M28/'Table-9 cont''d'!H28)*100-100</f>
        <v>9.197422378441729</v>
      </c>
      <c r="O30" s="670"/>
    </row>
    <row r="31" spans="1:15" s="221" customFormat="1" ht="15.75" customHeight="1">
      <c r="A31" s="223" t="s">
        <v>133</v>
      </c>
      <c r="B31" s="224" t="s">
        <v>134</v>
      </c>
      <c r="C31" s="259">
        <v>153</v>
      </c>
      <c r="D31" s="260">
        <f>('Table-9 cont''d'!F29/'Table-9 cont''d'!E29)*100-100</f>
        <v>5.915051891171046</v>
      </c>
      <c r="E31" s="261">
        <f>('Table-9 cont''d'!G29/'Table-9 cont''d'!F29)*100-100</f>
        <v>6.137184115523468</v>
      </c>
      <c r="F31" s="261">
        <f>('Table-9 cont''d'!H29/'Table-9 cont''d'!G29)*100-100</f>
        <v>0</v>
      </c>
      <c r="G31" s="372">
        <f>('Table-9 cont''d'!J29/'Table-9 cont''d'!H29)*100-100</f>
        <v>1.8707482993197289</v>
      </c>
      <c r="H31" s="372">
        <f>('Table-9 cont''d'!K29/'Table-9 cont''d'!J29)*100-100</f>
        <v>2.2537562604340735</v>
      </c>
      <c r="I31" s="372">
        <f>('Table-9 cont''d'!L29/'Table-9 cont''d'!K29)*100-100</f>
        <v>4.816326530612258</v>
      </c>
      <c r="J31" s="356">
        <f>('Table-9 cont''d'!M29/'Table-9 cont''d'!L29)*100-100</f>
        <v>2.0249221183800614</v>
      </c>
      <c r="K31" s="267">
        <f>('Table-9 cont''d'!J29/'Table-9 cont''d'!E29)*100-100</f>
        <v>14.518260077276992</v>
      </c>
      <c r="L31" s="198">
        <f>('Table-9 cont''d'!K29/'Table-9 cont''d'!F29)*100-100</f>
        <v>10.559566787003604</v>
      </c>
      <c r="M31" s="198">
        <f>('Table-9 cont''d'!L29/'Table-9 cont''d'!G29)*100-100</f>
        <v>9.183673469387756</v>
      </c>
      <c r="N31" s="198">
        <f>('Table-9 cont''d'!M29/'Table-9 cont''d'!H29)*100-100</f>
        <v>11.394557823129261</v>
      </c>
      <c r="O31" s="670"/>
    </row>
    <row r="32" spans="3:15" ht="4.5" customHeight="1">
      <c r="C32" s="262"/>
      <c r="D32" s="263"/>
      <c r="E32" s="263"/>
      <c r="F32" s="263"/>
      <c r="G32" s="266"/>
      <c r="H32" s="266"/>
      <c r="I32" s="266"/>
      <c r="J32" s="266"/>
      <c r="K32" s="266"/>
      <c r="L32" s="266"/>
      <c r="M32" s="266"/>
      <c r="N32" s="266"/>
      <c r="O32" s="670"/>
    </row>
    <row r="33" spans="1:15" ht="12.75" customHeight="1">
      <c r="A33" s="199" t="s">
        <v>45</v>
      </c>
      <c r="B33" s="226"/>
      <c r="C33" s="264"/>
      <c r="D33" s="265"/>
      <c r="E33" s="265"/>
      <c r="F33" s="265"/>
      <c r="G33" s="265"/>
      <c r="H33" s="265"/>
      <c r="I33" s="265"/>
      <c r="J33" s="265"/>
      <c r="K33" s="265"/>
      <c r="L33" s="265"/>
      <c r="M33" s="265"/>
      <c r="N33" s="265"/>
      <c r="O33" s="670"/>
    </row>
    <row r="34" spans="1:15" ht="12.75" customHeight="1">
      <c r="A34" s="92" t="s">
        <v>210</v>
      </c>
      <c r="O34" s="670"/>
    </row>
    <row r="35" spans="1:15" ht="12.75">
      <c r="A35" s="226"/>
      <c r="B35" s="226"/>
      <c r="C35" s="236"/>
      <c r="O35" s="253"/>
    </row>
    <row r="36" spans="1:3" ht="12.75">
      <c r="A36" s="226"/>
      <c r="B36" s="226"/>
      <c r="C36" s="226"/>
    </row>
    <row r="37" spans="1:3" ht="12.75">
      <c r="A37" s="226"/>
      <c r="B37" s="226"/>
      <c r="C37" s="226"/>
    </row>
  </sheetData>
  <mergeCells count="5">
    <mergeCell ref="O2:O34"/>
    <mergeCell ref="A6:A7"/>
    <mergeCell ref="B6:B7"/>
    <mergeCell ref="C6:C7"/>
    <mergeCell ref="D6:N6"/>
  </mergeCells>
  <printOptions/>
  <pageMargins left="0.4" right="0.22" top="0.35" bottom="0.19" header="0.21"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O28"/>
  <sheetViews>
    <sheetView tabSelected="1" workbookViewId="0" topLeftCell="D1">
      <selection activeCell="O1" sqref="O1:O25"/>
    </sheetView>
  </sheetViews>
  <sheetFormatPr defaultColWidth="9.33203125" defaultRowHeight="12.75"/>
  <cols>
    <col min="1" max="1" width="8.5" style="0" customWidth="1"/>
    <col min="2" max="2" width="42.5" style="0" customWidth="1"/>
    <col min="3" max="3" width="7.83203125" style="0" customWidth="1"/>
    <col min="4" max="5" width="9.5" style="0" customWidth="1"/>
    <col min="6" max="7" width="8.83203125" style="0" customWidth="1"/>
    <col min="8" max="8" width="9.16015625" style="0" customWidth="1"/>
    <col min="10" max="11" width="8.83203125" style="0" customWidth="1"/>
    <col min="12" max="12" width="9.83203125" style="0" customWidth="1"/>
    <col min="13" max="14" width="8.83203125" style="0" customWidth="1"/>
    <col min="15" max="15" width="3.83203125" style="0" customWidth="1"/>
  </cols>
  <sheetData>
    <row r="1" spans="1:15" ht="31.5" customHeight="1">
      <c r="A1" s="201" t="s">
        <v>278</v>
      </c>
      <c r="O1" s="601">
        <v>22</v>
      </c>
    </row>
    <row r="2" spans="1:15" ht="18.75" customHeight="1">
      <c r="A2" s="154"/>
      <c r="L2" t="s">
        <v>154</v>
      </c>
      <c r="O2" s="601"/>
    </row>
    <row r="3" ht="12.75">
      <c r="O3" s="601"/>
    </row>
    <row r="4" spans="1:15" ht="30" customHeight="1">
      <c r="A4" s="656" t="s">
        <v>84</v>
      </c>
      <c r="B4" s="658" t="s">
        <v>30</v>
      </c>
      <c r="C4" s="660" t="s">
        <v>12</v>
      </c>
      <c r="D4" s="638" t="s">
        <v>150</v>
      </c>
      <c r="E4" s="647"/>
      <c r="F4" s="647"/>
      <c r="G4" s="647"/>
      <c r="H4" s="647"/>
      <c r="I4" s="647"/>
      <c r="J4" s="647"/>
      <c r="K4" s="647"/>
      <c r="L4" s="647"/>
      <c r="M4" s="647"/>
      <c r="N4" s="648"/>
      <c r="O4" s="601"/>
    </row>
    <row r="5" spans="1:15" ht="53.25" customHeight="1">
      <c r="A5" s="657"/>
      <c r="B5" s="659"/>
      <c r="C5" s="661"/>
      <c r="D5" s="155" t="s">
        <v>168</v>
      </c>
      <c r="E5" s="155" t="s">
        <v>164</v>
      </c>
      <c r="F5" s="155" t="s">
        <v>165</v>
      </c>
      <c r="G5" s="382" t="s">
        <v>166</v>
      </c>
      <c r="H5" s="382" t="s">
        <v>208</v>
      </c>
      <c r="I5" s="382" t="s">
        <v>230</v>
      </c>
      <c r="J5" s="381" t="s">
        <v>282</v>
      </c>
      <c r="K5" s="357" t="s">
        <v>167</v>
      </c>
      <c r="L5" s="357" t="s">
        <v>193</v>
      </c>
      <c r="M5" s="357" t="s">
        <v>231</v>
      </c>
      <c r="N5" s="357" t="s">
        <v>283</v>
      </c>
      <c r="O5" s="601"/>
    </row>
    <row r="6" spans="1:15" ht="30" customHeight="1">
      <c r="A6" s="222" t="s">
        <v>135</v>
      </c>
      <c r="B6" s="220" t="s">
        <v>80</v>
      </c>
      <c r="C6" s="334">
        <v>1134</v>
      </c>
      <c r="D6" s="208">
        <f>('Table-9 cont''d ..'!F6/'Table-9 cont''d ..'!E6)*100-100</f>
        <v>5.127915730781922</v>
      </c>
      <c r="E6" s="208">
        <f>('Table-9 cont''d ..'!G6/'Table-9 cont''d ..'!F6)*100-100</f>
        <v>2.7667984189723427</v>
      </c>
      <c r="F6" s="208">
        <f>('Table-9 cont''d ..'!H6/'Table-9 cont''d ..'!G6)*100-100</f>
        <v>4.615384615384627</v>
      </c>
      <c r="G6" s="374">
        <f>('Table-9 cont''d ..'!J6/'Table-9 cont''d ..'!H6)*100-100</f>
        <v>-0.3676470588235219</v>
      </c>
      <c r="H6" s="374">
        <f>('Table-9 cont''d ..'!K6/'Table-9 cont''d ..'!J6)*100-100</f>
        <v>0.09225092250922273</v>
      </c>
      <c r="I6" s="374">
        <f>('Table-9 cont''d ..'!L6/'Table-9 cont''d ..'!K6)*100-100</f>
        <v>-0.184331797235032</v>
      </c>
      <c r="J6" s="538">
        <f>('Table-9 cont''d ..'!M6/'Table-9 cont''d ..'!L6)*100-100</f>
        <v>1.3850415512465446</v>
      </c>
      <c r="K6" s="249">
        <f>('Table-9 cont''d ..'!J6/'Table-9 cont''d ..'!E6)*100-100</f>
        <v>12.60737218593637</v>
      </c>
      <c r="L6" s="202">
        <f>('Table-9 cont''d ..'!K6/'Table-9 cont''d ..'!F6)*100-100</f>
        <v>7.21343873517786</v>
      </c>
      <c r="M6" s="202">
        <f>('Table-9 cont''d ..'!L6/'Table-9 cont''d ..'!G6)*100-100</f>
        <v>4.134615384615387</v>
      </c>
      <c r="N6" s="202">
        <f>('Table-9 cont''d ..'!M6/'Table-9 cont''d ..'!H6)*100-100</f>
        <v>0.919117647058826</v>
      </c>
      <c r="O6" s="601"/>
    </row>
    <row r="7" spans="1:15" ht="21.75" customHeight="1">
      <c r="A7" s="212" t="s">
        <v>136</v>
      </c>
      <c r="B7" s="215" t="s">
        <v>137</v>
      </c>
      <c r="C7" s="335">
        <v>157</v>
      </c>
      <c r="D7" s="191">
        <f>('Table-9 cont''d ..'!F7/'Table-9 cont''d ..'!E7)*100-100</f>
        <v>2.9330975615942947</v>
      </c>
      <c r="E7" s="203">
        <f>('Table-9 cont''d ..'!G7/'Table-9 cont''d ..'!F7)*100-100</f>
        <v>3.1536113936927848</v>
      </c>
      <c r="F7" s="203">
        <f>('Table-9 cont''d ..'!H7/'Table-9 cont''d ..'!G7)*100-100</f>
        <v>4.142011834319533</v>
      </c>
      <c r="G7" s="375">
        <f>('Table-9 cont''d ..'!J7/'Table-9 cont''d ..'!H7)*100-100</f>
        <v>1.2310606060606233</v>
      </c>
      <c r="H7" s="375">
        <f>('Table-9 cont''d ..'!K7/'Table-9 cont''d ..'!J7)*100-100</f>
        <v>0.5612722170252482</v>
      </c>
      <c r="I7" s="375">
        <f>('Table-9 cont''d ..'!L7/'Table-9 cont''d ..'!K7)*100-100</f>
        <v>0.7441860465116292</v>
      </c>
      <c r="J7" s="352">
        <f>('Table-9 cont''d ..'!M7/'Table-9 cont''d ..'!L7)*100-100</f>
        <v>3.0470914127423754</v>
      </c>
      <c r="K7" s="250">
        <f>('Table-9 cont''d ..'!J7/'Table-9 cont''d ..'!E7)*100-100</f>
        <v>11.93843468295455</v>
      </c>
      <c r="L7" s="203">
        <f>('Table-9 cont''d ..'!K7/'Table-9 cont''d ..'!F7)*100-100</f>
        <v>9.359104781281786</v>
      </c>
      <c r="M7" s="203">
        <f>('Table-9 cont''d ..'!L7/'Table-9 cont''d ..'!G7)*100-100</f>
        <v>6.804733727810657</v>
      </c>
      <c r="N7" s="203">
        <f>('Table-9 cont''d ..'!M7/'Table-9 cont''d ..'!H7)*100-100</f>
        <v>5.681818181818187</v>
      </c>
      <c r="O7" s="601"/>
    </row>
    <row r="8" spans="1:15" ht="25.5" customHeight="1">
      <c r="A8" s="212" t="s">
        <v>138</v>
      </c>
      <c r="B8" s="215" t="s">
        <v>139</v>
      </c>
      <c r="C8" s="335">
        <v>194</v>
      </c>
      <c r="D8" s="191">
        <f>('Table-9 cont''d ..'!F8/'Table-9 cont''d ..'!E8)*100-100</f>
        <v>10.703810522909691</v>
      </c>
      <c r="E8" s="203">
        <f>('Table-9 cont''d ..'!G8/'Table-9 cont''d ..'!F8)*100-100</f>
        <v>2.617801047120423</v>
      </c>
      <c r="F8" s="203">
        <f>('Table-9 cont''d ..'!H8/'Table-9 cont''d ..'!G8)*100-100</f>
        <v>6.530612244897966</v>
      </c>
      <c r="G8" s="375">
        <f>('Table-9 cont''d ..'!J8/'Table-9 cont''d ..'!H8)*100-100</f>
        <v>2.2988505747126453</v>
      </c>
      <c r="H8" s="375">
        <f>('Table-9 cont''d ..'!K8/'Table-9 cont''d ..'!J8)*100-100</f>
        <v>1.9662921348314626</v>
      </c>
      <c r="I8" s="375">
        <f>('Table-9 cont''d ..'!L8/'Table-9 cont''d ..'!K8)*100-100</f>
        <v>0.18365472910926428</v>
      </c>
      <c r="J8" s="352">
        <f>('Table-9 cont''d ..'!M8/'Table-9 cont''d ..'!L8)*100-100</f>
        <v>1.8331805682859823</v>
      </c>
      <c r="K8" s="250">
        <f>('Table-9 cont''d ..'!J8/'Table-9 cont''d ..'!E8)*100-100</f>
        <v>23.80279543295032</v>
      </c>
      <c r="L8" s="203">
        <f>('Table-9 cont''d ..'!K8/'Table-9 cont''d ..'!F8)*100-100</f>
        <v>14.031413612565458</v>
      </c>
      <c r="M8" s="203">
        <f>('Table-9 cont''d ..'!L8/'Table-9 cont''d ..'!G8)*100-100</f>
        <v>11.326530612244895</v>
      </c>
      <c r="N8" s="203">
        <f>('Table-9 cont''d ..'!M8/'Table-9 cont''d ..'!H8)*100-100</f>
        <v>6.417624521072796</v>
      </c>
      <c r="O8" s="601"/>
    </row>
    <row r="9" spans="1:15" ht="12" customHeight="1">
      <c r="A9" s="212" t="s">
        <v>140</v>
      </c>
      <c r="B9" s="215" t="s">
        <v>260</v>
      </c>
      <c r="C9" s="335">
        <v>216</v>
      </c>
      <c r="D9" s="191">
        <f>('Table-9 cont''d ..'!F9/'Table-9 cont''d ..'!E9)*100-100</f>
        <v>6.908477094620864</v>
      </c>
      <c r="E9" s="203">
        <f>('Table-9 cont''d ..'!G9/'Table-9 cont''d ..'!F9)*100-100</f>
        <v>3.52822580645163</v>
      </c>
      <c r="F9" s="203">
        <f>('Table-9 cont''d ..'!H9/'Table-9 cont''d ..'!G9)*100-100</f>
        <v>3.5053554040895847</v>
      </c>
      <c r="G9" s="375">
        <f>('Table-9 cont''d ..'!J9/'Table-9 cont''d ..'!H9)*100-100</f>
        <v>-1.1288805268109172</v>
      </c>
      <c r="H9" s="375">
        <f>('Table-9 cont''d ..'!K9/'Table-9 cont''d ..'!J9)*100-100</f>
        <v>-0.3805899143672633</v>
      </c>
      <c r="I9" s="375">
        <f>('Table-9 cont''d ..'!L9/'Table-9 cont''d ..'!K9)*100-100</f>
        <v>-0.1910219675262681</v>
      </c>
      <c r="J9" s="352">
        <f>('Table-9 cont''d ..'!M9/'Table-9 cont''d ..'!L9)*100-100</f>
        <v>0.38277511961723576</v>
      </c>
      <c r="K9" s="250">
        <f>('Table-9 cont''d ..'!J9/'Table-9 cont''d ..'!E9)*100-100</f>
        <v>13.266944986337208</v>
      </c>
      <c r="L9" s="203">
        <f>('Table-9 cont''d ..'!K9/'Table-9 cont''d ..'!F9)*100-100</f>
        <v>5.54435483870968</v>
      </c>
      <c r="M9" s="203">
        <f>('Table-9 cont''d ..'!L9/'Table-9 cont''d ..'!G9)*100-100</f>
        <v>1.7526777020447923</v>
      </c>
      <c r="N9" s="203">
        <f>('Table-9 cont''d ..'!M9/'Table-9 cont''d ..'!H9)*100-100</f>
        <v>-1.317027281279394</v>
      </c>
      <c r="O9" s="601"/>
    </row>
    <row r="10" spans="1:15" ht="12" customHeight="1">
      <c r="A10" s="212"/>
      <c r="B10" s="215" t="s">
        <v>221</v>
      </c>
      <c r="C10" s="335"/>
      <c r="D10" s="191"/>
      <c r="E10" s="203"/>
      <c r="F10" s="203"/>
      <c r="G10" s="375"/>
      <c r="H10" s="375"/>
      <c r="I10" s="375"/>
      <c r="J10" s="352"/>
      <c r="K10" s="250"/>
      <c r="L10" s="203"/>
      <c r="M10" s="203"/>
      <c r="N10" s="203"/>
      <c r="O10" s="601"/>
    </row>
    <row r="11" spans="1:15" ht="21.75" customHeight="1">
      <c r="A11" s="212" t="s">
        <v>141</v>
      </c>
      <c r="B11" s="215" t="s">
        <v>142</v>
      </c>
      <c r="C11" s="335">
        <v>567</v>
      </c>
      <c r="D11" s="191">
        <f>('Table-9 cont''d ..'!F11/'Table-9 cont''d ..'!E11)*100-100</f>
        <v>3.5373380254352043</v>
      </c>
      <c r="E11" s="203">
        <f>('Table-9 cont''d ..'!G11/'Table-9 cont''d ..'!F11)*100-100</f>
        <v>2.2900763358778704</v>
      </c>
      <c r="F11" s="203">
        <f>('Table-9 cont''d ..'!H11/'Table-9 cont''d ..'!G11)*100-100</f>
        <v>4.664179104477611</v>
      </c>
      <c r="G11" s="375">
        <f>('Table-9 cont''d ..'!J11/'Table-9 cont''d ..'!H11)*100-100</f>
        <v>-1.3368983957219314</v>
      </c>
      <c r="H11" s="375">
        <f>('Table-9 cont''d ..'!K11/'Table-9 cont''d ..'!J11)*100-100</f>
        <v>-0.5420054200542097</v>
      </c>
      <c r="I11" s="375">
        <f>('Table-9 cont''d ..'!L11/'Table-9 cont''d ..'!K11)*100-100</f>
        <v>-0.7266121707538531</v>
      </c>
      <c r="J11" s="352">
        <f>('Table-9 cont''d ..'!M11/'Table-9 cont''d ..'!L11)*100-100</f>
        <v>1.2808783165599351</v>
      </c>
      <c r="K11" s="250">
        <f>('Table-9 cont''d ..'!J11/'Table-9 cont''d ..'!E11)*100-100</f>
        <v>9.366253047859544</v>
      </c>
      <c r="L11" s="203">
        <f>('Table-9 cont''d ..'!K11/'Table-9 cont''d ..'!F11)*100-100</f>
        <v>5.05725190839695</v>
      </c>
      <c r="M11" s="203">
        <f>('Table-9 cont''d ..'!L11/'Table-9 cont''d ..'!G11)*100-100</f>
        <v>1.9589552238805936</v>
      </c>
      <c r="N11" s="203">
        <f>('Table-9 cont''d ..'!M11/'Table-9 cont''d ..'!H11)*100-100</f>
        <v>-1.3368983957219314</v>
      </c>
      <c r="O11" s="601"/>
    </row>
    <row r="12" spans="1:15" ht="9.75" customHeight="1">
      <c r="A12" s="212"/>
      <c r="B12" s="243" t="s">
        <v>94</v>
      </c>
      <c r="C12" s="335"/>
      <c r="D12" s="208"/>
      <c r="E12" s="229"/>
      <c r="F12" s="229"/>
      <c r="G12" s="375"/>
      <c r="H12" s="375"/>
      <c r="I12" s="375"/>
      <c r="J12" s="352"/>
      <c r="K12" s="249"/>
      <c r="L12" s="229"/>
      <c r="M12" s="229"/>
      <c r="N12" s="229"/>
      <c r="O12" s="601"/>
    </row>
    <row r="13" spans="1:15" s="548" customFormat="1" ht="10.5" customHeight="1">
      <c r="A13" s="234"/>
      <c r="B13" s="232" t="s">
        <v>261</v>
      </c>
      <c r="C13" s="336">
        <v>378</v>
      </c>
      <c r="D13" s="244">
        <f>('Table-9 cont''d ..'!F13/'Table-9 cont''d ..'!E13)*100-100</f>
        <v>2.252693437806073</v>
      </c>
      <c r="E13" s="237">
        <f>('Table-9 cont''d ..'!G13/'Table-9 cont''d ..'!F13)*100-100</f>
        <v>2.011494252873547</v>
      </c>
      <c r="F13" s="237">
        <f>('Table-9 cont''d ..'!H13/'Table-9 cont''d ..'!G13)*100-100</f>
        <v>2.2535211267605604</v>
      </c>
      <c r="G13" s="546">
        <f>('Table-9 cont''d ..'!J13/'Table-9 cont''d ..'!H13)*100-100</f>
        <v>3.5812672176308524</v>
      </c>
      <c r="H13" s="546">
        <f>('Table-9 cont''d ..'!K13/'Table-9 cont''d ..'!J13)*100-100</f>
        <v>-0.08865248226950939</v>
      </c>
      <c r="I13" s="546">
        <f>('Table-9 cont''d ..'!L13/'Table-9 cont''d ..'!K13)*100-100</f>
        <v>-0.44365572315882673</v>
      </c>
      <c r="J13" s="547">
        <f>('Table-9 cont''d ..'!M13/'Table-9 cont''d ..'!L13)*100-100</f>
        <v>2.49554367201425</v>
      </c>
      <c r="K13" s="251">
        <f>('Table-9 cont''d ..'!J13/'Table-9 cont''d ..'!E13)*100-100</f>
        <v>10.479921645445643</v>
      </c>
      <c r="L13" s="237">
        <f>('Table-9 cont''d ..'!K13/'Table-9 cont''d ..'!F13)*100-100</f>
        <v>7.950191570881216</v>
      </c>
      <c r="M13" s="237">
        <f>('Table-9 cont''d ..'!L13/'Table-9 cont''d ..'!G13)*100-100</f>
        <v>5.352112676056336</v>
      </c>
      <c r="N13" s="237">
        <f>('Table-9 cont''d ..'!M13/'Table-9 cont''d ..'!H13)*100-100</f>
        <v>5.601469237832873</v>
      </c>
      <c r="O13" s="601"/>
    </row>
    <row r="14" spans="1:15" ht="12" customHeight="1">
      <c r="A14" s="234"/>
      <c r="B14" s="232" t="s">
        <v>240</v>
      </c>
      <c r="C14" s="336"/>
      <c r="D14" s="244"/>
      <c r="E14" s="237"/>
      <c r="F14" s="237"/>
      <c r="G14" s="375"/>
      <c r="H14" s="375"/>
      <c r="I14" s="375"/>
      <c r="J14" s="352"/>
      <c r="K14" s="251"/>
      <c r="L14" s="237"/>
      <c r="M14" s="237"/>
      <c r="N14" s="237"/>
      <c r="O14" s="601"/>
    </row>
    <row r="15" spans="1:15" ht="30" customHeight="1">
      <c r="A15" s="222" t="s">
        <v>143</v>
      </c>
      <c r="B15" s="220" t="s">
        <v>48</v>
      </c>
      <c r="C15" s="334">
        <v>879</v>
      </c>
      <c r="D15" s="208">
        <f>('Table-9 cont''d ..'!F15/'Table-9 cont''d ..'!E15)*100-100</f>
        <v>9.381184777512999</v>
      </c>
      <c r="E15" s="229">
        <f>('Table-9 cont''d ..'!G15/'Table-9 cont''d ..'!F15)*100-100</f>
        <v>3.9660056657223635</v>
      </c>
      <c r="F15" s="229">
        <f>('Table-9 cont''d ..'!H15/'Table-9 cont''d ..'!G15)*100-100</f>
        <v>1.2715712988192536</v>
      </c>
      <c r="G15" s="374">
        <f>('Table-9 cont''d ..'!J15/'Table-9 cont''d ..'!H15)*100-100</f>
        <v>-0.08968609865470967</v>
      </c>
      <c r="H15" s="374">
        <f>('Table-9 cont''d ..'!K15/'Table-9 cont''d ..'!J15)*100-100</f>
        <v>-0.4488330341113027</v>
      </c>
      <c r="I15" s="374">
        <f>('Table-9 cont''d ..'!L15/'Table-9 cont''d ..'!K15)*100-100</f>
        <v>1.1722272317403082</v>
      </c>
      <c r="J15" s="351">
        <f>('Table-9 cont''d ..'!M15/'Table-9 cont''d ..'!L15)*100-100</f>
        <v>4.278074866310149</v>
      </c>
      <c r="K15" s="249">
        <f>('Table-9 cont''d ..'!J15/'Table-9 cont''d ..'!E15)*100-100</f>
        <v>15.061982853776641</v>
      </c>
      <c r="L15" s="229">
        <f>('Table-9 cont''d ..'!K15/'Table-9 cont''d ..'!F15)*100-100</f>
        <v>4.721435316336169</v>
      </c>
      <c r="M15" s="229">
        <f>('Table-9 cont''d ..'!L15/'Table-9 cont''d ..'!G15)*100-100</f>
        <v>1.9073569482288946</v>
      </c>
      <c r="N15" s="229">
        <f>('Table-9 cont''d ..'!M15/'Table-9 cont''d ..'!H15)*100-100</f>
        <v>4.932735426008961</v>
      </c>
      <c r="O15" s="601"/>
    </row>
    <row r="16" spans="1:15" ht="24.75" customHeight="1">
      <c r="A16" s="212" t="s">
        <v>144</v>
      </c>
      <c r="B16" s="215" t="s">
        <v>145</v>
      </c>
      <c r="C16" s="335">
        <v>179</v>
      </c>
      <c r="D16" s="191">
        <f>('Table-9 cont''d ..'!F16/'Table-9 cont''d ..'!E16)*100-100</f>
        <v>29.873888869001405</v>
      </c>
      <c r="E16" s="203">
        <f>('Table-9 cont''d ..'!G16/'Table-9 cont''d ..'!F16)*100-100</f>
        <v>1.4394580863674946</v>
      </c>
      <c r="F16" s="203">
        <f>('Table-9 cont''d ..'!H16/'Table-9 cont''d ..'!G16)*100-100</f>
        <v>-6.84474123539232</v>
      </c>
      <c r="G16" s="375">
        <f>('Table-9 cont''d ..'!J16/'Table-9 cont''d ..'!H16)*100-100</f>
        <v>-9.767025089605724</v>
      </c>
      <c r="H16" s="375">
        <f>('Table-9 cont''d ..'!K16/'Table-9 cont''d ..'!J16)*100-100</f>
        <v>-0.5958291956305857</v>
      </c>
      <c r="I16" s="375">
        <f>('Table-9 cont''d ..'!L16/'Table-9 cont''d ..'!K16)*100-100</f>
        <v>2.2977022977023154</v>
      </c>
      <c r="J16" s="352">
        <f>('Table-9 cont''d ..'!M16/'Table-9 cont''d ..'!L16)*100-100</f>
        <v>0.9765625</v>
      </c>
      <c r="K16" s="250">
        <f>('Table-9 cont''d ..'!J16/'Table-9 cont''d ..'!E16)*100-100</f>
        <v>10.739209221917406</v>
      </c>
      <c r="L16" s="203">
        <f>('Table-9 cont''d ..'!K16/'Table-9 cont''d ..'!F16)*100-100</f>
        <v>-15.241320914479246</v>
      </c>
      <c r="M16" s="203">
        <f>('Table-9 cont''d ..'!L16/'Table-9 cont''d ..'!G16)*100-100</f>
        <v>-14.524207011686144</v>
      </c>
      <c r="N16" s="203">
        <f>('Table-9 cont''d ..'!M16/'Table-9 cont''d ..'!H16)*100-100</f>
        <v>-7.347670250896044</v>
      </c>
      <c r="O16" s="601"/>
    </row>
    <row r="17" spans="1:15" ht="21.75" customHeight="1">
      <c r="A17" s="212" t="s">
        <v>146</v>
      </c>
      <c r="B17" s="215" t="s">
        <v>147</v>
      </c>
      <c r="C17" s="335">
        <v>700</v>
      </c>
      <c r="D17" s="191">
        <f>('Table-9 cont''d ..'!F17/'Table-9 cont''d ..'!E17)*100-100</f>
        <v>4.554685557705682</v>
      </c>
      <c r="E17" s="203">
        <f>('Table-9 cont''d ..'!G17/'Table-9 cont''d ..'!F17)*100-100</f>
        <v>4.669260700389117</v>
      </c>
      <c r="F17" s="203">
        <f>('Table-9 cont''d ..'!H17/'Table-9 cont''d ..'!G17)*100-100</f>
        <v>3.624535315985142</v>
      </c>
      <c r="G17" s="375">
        <f>('Table-9 cont''d ..'!J17/'Table-9 cont''d ..'!H17)*100-100</f>
        <v>2.4215246636771326</v>
      </c>
      <c r="H17" s="375">
        <f>('Table-9 cont''d ..'!K17/'Table-9 cont''d ..'!J17)*100-100</f>
        <v>-0.43782837127845653</v>
      </c>
      <c r="I17" s="375">
        <f>('Table-9 cont''d ..'!L17/'Table-9 cont''d ..'!K17)*100-100</f>
        <v>0.8795074758135399</v>
      </c>
      <c r="J17" s="352">
        <f>('Table-9 cont''d ..'!M17/'Table-9 cont''d ..'!L17)*100-100</f>
        <v>4.882301656495187</v>
      </c>
      <c r="K17" s="250">
        <f>('Table-9 cont''d ..'!J17/'Table-9 cont''d ..'!E17)*100-100</f>
        <v>16.149271310213905</v>
      </c>
      <c r="L17" s="203">
        <f>('Table-9 cont''d ..'!K17/'Table-9 cont''d ..'!F17)*100-100</f>
        <v>10.603112840466935</v>
      </c>
      <c r="M17" s="203">
        <f>('Table-9 cont''d ..'!L17/'Table-9 cont''d ..'!G17)*100-100</f>
        <v>6.59851301115242</v>
      </c>
      <c r="N17" s="203">
        <f>('Table-9 cont''d ..'!M17/'Table-9 cont''d ..'!H17)*100-100</f>
        <v>7.892376681614351</v>
      </c>
      <c r="O17" s="601"/>
    </row>
    <row r="18" spans="1:15" ht="12.75" customHeight="1">
      <c r="A18" s="238"/>
      <c r="B18" s="243" t="s">
        <v>94</v>
      </c>
      <c r="C18" s="335"/>
      <c r="D18" s="337"/>
      <c r="E18" s="338"/>
      <c r="F18" s="338"/>
      <c r="G18" s="375"/>
      <c r="H18" s="375"/>
      <c r="I18" s="375"/>
      <c r="J18" s="352"/>
      <c r="K18" s="339"/>
      <c r="L18" s="338"/>
      <c r="M18" s="338"/>
      <c r="N18" s="338"/>
      <c r="O18" s="601"/>
    </row>
    <row r="19" spans="1:15" s="548" customFormat="1" ht="16.5" customHeight="1">
      <c r="A19" s="230"/>
      <c r="B19" s="232" t="s">
        <v>148</v>
      </c>
      <c r="C19" s="336">
        <v>195</v>
      </c>
      <c r="D19" s="244">
        <f>('Table-9 cont''d ..'!F19/'Table-9 cont''d ..'!E19)*100-100</f>
        <v>12.524498694808628</v>
      </c>
      <c r="E19" s="237">
        <f>('Table-9 cont''d ..'!G19/'Table-9 cont''d ..'!F19)*100-100</f>
        <v>6.707855251544586</v>
      </c>
      <c r="F19" s="237">
        <f>('Table-9 cont''d ..'!H19/'Table-9 cont''d ..'!G19)*100-100</f>
        <v>9.677419354838705</v>
      </c>
      <c r="G19" s="546">
        <f>('Table-9 cont''d ..'!J19/'Table-9 cont''d ..'!H19)*100-100</f>
        <v>7.390648567119172</v>
      </c>
      <c r="H19" s="546">
        <f>('Table-9 cont''d ..'!K19/'Table-9 cont''d ..'!J19)*100-100</f>
        <v>-4.56460674157303</v>
      </c>
      <c r="I19" s="546">
        <f>('Table-9 cont''d ..'!L19/'Table-9 cont''d ..'!K19)*100-100</f>
        <v>0.29433406916849947</v>
      </c>
      <c r="J19" s="547">
        <f>('Table-9 cont''d ..'!M19/'Table-9 cont''d ..'!L19)*100-100</f>
        <v>3.595011005135703</v>
      </c>
      <c r="K19" s="251">
        <f>('Table-9 cont''d ..'!J19/'Table-9 cont''d ..'!E19)*100-100</f>
        <v>41.425318747932465</v>
      </c>
      <c r="L19" s="237">
        <f>('Table-9 cont''d ..'!K19/'Table-9 cont''d ..'!F19)*100-100</f>
        <v>19.947043248014126</v>
      </c>
      <c r="M19" s="237">
        <f>('Table-9 cont''d ..'!L19/'Table-9 cont''d ..'!G19)*100-100</f>
        <v>12.737799834574034</v>
      </c>
      <c r="N19" s="237">
        <f>('Table-9 cont''d ..'!M19/'Table-9 cont''d ..'!H19)*100-100</f>
        <v>6.48567119155355</v>
      </c>
      <c r="O19" s="601"/>
    </row>
    <row r="20" spans="1:15" s="548" customFormat="1" ht="10.5" customHeight="1">
      <c r="A20" s="230"/>
      <c r="B20" s="232" t="s">
        <v>259</v>
      </c>
      <c r="C20" s="336">
        <v>233</v>
      </c>
      <c r="D20" s="244">
        <f>('Table-9 cont''d ..'!F20/'Table-9 cont''d ..'!E20)*100-100</f>
        <v>4.199285468458385</v>
      </c>
      <c r="E20" s="237">
        <f>('Table-9 cont''d ..'!G20/'Table-9 cont''d ..'!F20)*100-100</f>
        <v>2.6973026973027032</v>
      </c>
      <c r="F20" s="237">
        <f>('Table-9 cont''d ..'!H20/'Table-9 cont''d ..'!G20)*100-100</f>
        <v>-0.1945525291828858</v>
      </c>
      <c r="G20" s="546">
        <f>('Table-9 cont''d ..'!J20/'Table-9 cont''d ..'!H20)*100-100</f>
        <v>-1.3645224171539923</v>
      </c>
      <c r="H20" s="546">
        <f>('Table-9 cont''d ..'!K20/'Table-9 cont''d ..'!J20)*100-100</f>
        <v>1.5810276679841877</v>
      </c>
      <c r="I20" s="546">
        <f>('Table-9 cont''d ..'!L20/'Table-9 cont''d ..'!K20)*100-100</f>
        <v>1.6536964980544724</v>
      </c>
      <c r="J20" s="547">
        <f>('Table-9 cont''d ..'!M20/'Table-9 cont''d ..'!L20)*100-100</f>
        <v>11.100478468899524</v>
      </c>
      <c r="K20" s="251">
        <f>('Table-9 cont''d ..'!J20/'Table-9 cont''d ..'!E20)*100-100</f>
        <v>5.344332561518385</v>
      </c>
      <c r="L20" s="237">
        <f>('Table-9 cont''d ..'!K20/'Table-9 cont''d ..'!F20)*100-100</f>
        <v>2.6973026973027032</v>
      </c>
      <c r="M20" s="237">
        <f>('Table-9 cont''d ..'!L20/'Table-9 cont''d ..'!G20)*100-100</f>
        <v>1.6536964980544724</v>
      </c>
      <c r="N20" s="237">
        <f>('Table-9 cont''d ..'!M20/'Table-9 cont''d ..'!H20)*100-100</f>
        <v>13.157894736842096</v>
      </c>
      <c r="O20" s="601"/>
    </row>
    <row r="21" spans="1:15" ht="10.5" customHeight="1">
      <c r="A21" s="358"/>
      <c r="B21" s="362" t="s">
        <v>238</v>
      </c>
      <c r="C21" s="358"/>
      <c r="D21" s="359"/>
      <c r="E21" s="359"/>
      <c r="F21" s="359"/>
      <c r="G21" s="380"/>
      <c r="H21" s="380"/>
      <c r="I21" s="380"/>
      <c r="J21" s="361"/>
      <c r="K21" s="360"/>
      <c r="L21" s="359"/>
      <c r="M21" s="359"/>
      <c r="N21" s="359"/>
      <c r="O21" s="601"/>
    </row>
    <row r="22" spans="1:15" ht="17.25" customHeight="1">
      <c r="A22" s="163" t="s">
        <v>209</v>
      </c>
      <c r="D22" s="164"/>
      <c r="E22" s="164"/>
      <c r="F22" s="164"/>
      <c r="G22" s="164"/>
      <c r="H22" s="164"/>
      <c r="I22" s="164"/>
      <c r="J22" s="164"/>
      <c r="K22" s="164"/>
      <c r="L22" s="164"/>
      <c r="M22" s="164"/>
      <c r="N22" s="164"/>
      <c r="O22" s="601"/>
    </row>
    <row r="23" spans="1:15" ht="18" customHeight="1">
      <c r="A23" t="s">
        <v>210</v>
      </c>
      <c r="D23" s="164"/>
      <c r="E23" s="164"/>
      <c r="F23" s="164"/>
      <c r="G23" s="164"/>
      <c r="H23" s="164"/>
      <c r="I23" s="164"/>
      <c r="J23" s="164"/>
      <c r="K23" s="164"/>
      <c r="L23" s="164"/>
      <c r="M23" s="164"/>
      <c r="N23" s="164"/>
      <c r="O23" s="601"/>
    </row>
    <row r="24" spans="4:15" ht="12.75">
      <c r="D24" s="164"/>
      <c r="E24" s="164"/>
      <c r="F24" s="164"/>
      <c r="G24" s="164"/>
      <c r="H24" s="164"/>
      <c r="I24" s="164"/>
      <c r="J24" s="164"/>
      <c r="K24" s="164"/>
      <c r="L24" s="164"/>
      <c r="M24" s="164"/>
      <c r="N24" s="164"/>
      <c r="O24" s="601"/>
    </row>
    <row r="25" spans="4:15" ht="12.75">
      <c r="D25" s="165"/>
      <c r="E25" s="165"/>
      <c r="F25" s="165"/>
      <c r="G25" s="165"/>
      <c r="H25" s="165"/>
      <c r="I25" s="165"/>
      <c r="J25" s="165"/>
      <c r="K25" s="165"/>
      <c r="L25" s="165"/>
      <c r="M25" s="165"/>
      <c r="N25" s="165"/>
      <c r="O25" s="601"/>
    </row>
    <row r="26" spans="4:15" ht="12.75">
      <c r="D26" s="164"/>
      <c r="E26" s="164"/>
      <c r="F26" s="164"/>
      <c r="G26" s="164"/>
      <c r="H26" s="164"/>
      <c r="I26" s="164"/>
      <c r="J26" s="164"/>
      <c r="K26" s="164"/>
      <c r="L26" s="164"/>
      <c r="M26" s="164"/>
      <c r="N26" s="164"/>
      <c r="O26" s="342"/>
    </row>
    <row r="27" spans="4:14" ht="12.75">
      <c r="D27" s="164"/>
      <c r="E27" s="164"/>
      <c r="F27" s="164"/>
      <c r="G27" s="164"/>
      <c r="H27" s="164"/>
      <c r="I27" s="164"/>
      <c r="J27" s="164"/>
      <c r="K27" s="164"/>
      <c r="L27" s="164"/>
      <c r="M27" s="164"/>
      <c r="N27" s="164"/>
    </row>
    <row r="28" spans="4:14" ht="12.75">
      <c r="D28" s="165"/>
      <c r="E28" s="165"/>
      <c r="F28" s="165"/>
      <c r="G28" s="165"/>
      <c r="H28" s="165"/>
      <c r="I28" s="165"/>
      <c r="J28" s="165"/>
      <c r="K28" s="165"/>
      <c r="L28" s="165"/>
      <c r="M28" s="165"/>
      <c r="N28" s="165"/>
    </row>
  </sheetData>
  <mergeCells count="5">
    <mergeCell ref="O1:O25"/>
    <mergeCell ref="A4:A5"/>
    <mergeCell ref="B4:B5"/>
    <mergeCell ref="C4:C5"/>
    <mergeCell ref="D4:N4"/>
  </mergeCells>
  <printOptions/>
  <pageMargins left="0.3" right="0.19" top="0.59" bottom="0.48" header="0.39" footer="0.26"/>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I17"/>
  <sheetViews>
    <sheetView workbookViewId="0" topLeftCell="C1">
      <selection activeCell="F8" sqref="F8"/>
    </sheetView>
  </sheetViews>
  <sheetFormatPr defaultColWidth="9.33203125" defaultRowHeight="12.75"/>
  <cols>
    <col min="1" max="1" width="10.16015625" style="0" customWidth="1"/>
    <col min="2" max="2" width="62.16015625" style="0" customWidth="1"/>
    <col min="3" max="8" width="10.83203125" style="0" customWidth="1"/>
    <col min="9" max="9" width="7.33203125" style="0" customWidth="1"/>
  </cols>
  <sheetData>
    <row r="1" spans="1:9" ht="27.75" customHeight="1">
      <c r="A1" s="201" t="s">
        <v>185</v>
      </c>
      <c r="I1" s="662">
        <v>23</v>
      </c>
    </row>
    <row r="2" spans="1:9" ht="19.5" customHeight="1">
      <c r="A2" s="154"/>
      <c r="I2" s="663"/>
    </row>
    <row r="3" ht="12.75">
      <c r="I3" s="663"/>
    </row>
    <row r="4" spans="1:9" ht="33.75" customHeight="1">
      <c r="A4" s="656" t="s">
        <v>74</v>
      </c>
      <c r="B4" s="658" t="s">
        <v>30</v>
      </c>
      <c r="C4" s="666" t="s">
        <v>12</v>
      </c>
      <c r="D4" s="668" t="s">
        <v>75</v>
      </c>
      <c r="E4" s="649">
        <v>2003</v>
      </c>
      <c r="F4" s="650"/>
      <c r="G4" s="650"/>
      <c r="H4" s="651"/>
      <c r="I4" s="663"/>
    </row>
    <row r="5" spans="1:9" ht="24" customHeight="1">
      <c r="A5" s="664"/>
      <c r="B5" s="665"/>
      <c r="C5" s="667"/>
      <c r="D5" s="669"/>
      <c r="E5" s="312" t="s">
        <v>5</v>
      </c>
      <c r="F5" s="312" t="s">
        <v>6</v>
      </c>
      <c r="G5" s="312" t="s">
        <v>7</v>
      </c>
      <c r="H5" s="320" t="s">
        <v>8</v>
      </c>
      <c r="I5" s="663"/>
    </row>
    <row r="6" spans="1:9" ht="30.75" customHeight="1">
      <c r="A6" s="156"/>
      <c r="B6" s="157" t="s">
        <v>76</v>
      </c>
      <c r="C6" s="321">
        <v>10000</v>
      </c>
      <c r="D6" s="322">
        <v>100</v>
      </c>
      <c r="E6" s="323">
        <v>100.60760339831867</v>
      </c>
      <c r="F6" s="323">
        <v>97.11458629464586</v>
      </c>
      <c r="G6" s="323">
        <v>101.3676625497454</v>
      </c>
      <c r="H6" s="323">
        <v>100.91014775729002</v>
      </c>
      <c r="I6" s="663"/>
    </row>
    <row r="7" spans="1:9" ht="30.75" customHeight="1">
      <c r="A7" s="158">
        <v>0</v>
      </c>
      <c r="B7" s="324" t="s">
        <v>32</v>
      </c>
      <c r="C7" s="325">
        <v>1621</v>
      </c>
      <c r="D7" s="326">
        <v>100</v>
      </c>
      <c r="E7" s="327">
        <v>99.3993846728378</v>
      </c>
      <c r="F7" s="327">
        <v>95.61474362327529</v>
      </c>
      <c r="G7" s="327">
        <v>102.80363101939535</v>
      </c>
      <c r="H7" s="327">
        <v>102.18224068449153</v>
      </c>
      <c r="I7" s="663"/>
    </row>
    <row r="8" spans="1:9" ht="30.75" customHeight="1">
      <c r="A8" s="159">
        <v>2</v>
      </c>
      <c r="B8" s="328" t="s">
        <v>38</v>
      </c>
      <c r="C8" s="325">
        <v>221</v>
      </c>
      <c r="D8" s="326">
        <v>100</v>
      </c>
      <c r="E8" s="327">
        <v>91.62954410253244</v>
      </c>
      <c r="F8" s="327">
        <v>92.84081326726533</v>
      </c>
      <c r="G8" s="327">
        <v>101.69622956344251</v>
      </c>
      <c r="H8" s="327">
        <v>113.83341306675972</v>
      </c>
      <c r="I8" s="663"/>
    </row>
    <row r="9" spans="1:9" ht="30.75" customHeight="1">
      <c r="A9" s="160">
        <v>3</v>
      </c>
      <c r="B9" s="161" t="s">
        <v>77</v>
      </c>
      <c r="C9" s="325">
        <v>1789</v>
      </c>
      <c r="D9" s="326">
        <v>100</v>
      </c>
      <c r="E9" s="327">
        <v>112.9942339379231</v>
      </c>
      <c r="F9" s="327">
        <v>90.713368934726</v>
      </c>
      <c r="G9" s="327">
        <v>99.9</v>
      </c>
      <c r="H9" s="327">
        <v>96.41731924913731</v>
      </c>
      <c r="I9" s="663"/>
    </row>
    <row r="10" spans="1:9" ht="30.75" customHeight="1">
      <c r="A10" s="160">
        <v>4</v>
      </c>
      <c r="B10" s="161" t="s">
        <v>78</v>
      </c>
      <c r="C10" s="325">
        <v>113</v>
      </c>
      <c r="D10" s="326">
        <v>100</v>
      </c>
      <c r="E10" s="327">
        <v>104.6911596496548</v>
      </c>
      <c r="F10" s="327">
        <v>95.13061709590055</v>
      </c>
      <c r="G10" s="327">
        <v>106.37651391057477</v>
      </c>
      <c r="H10" s="327">
        <v>93.8</v>
      </c>
      <c r="I10" s="663"/>
    </row>
    <row r="11" spans="1:9" ht="30.75" customHeight="1">
      <c r="A11" s="160">
        <v>5</v>
      </c>
      <c r="B11" s="161" t="s">
        <v>79</v>
      </c>
      <c r="C11" s="325">
        <v>467</v>
      </c>
      <c r="D11" s="326">
        <v>100</v>
      </c>
      <c r="E11" s="327">
        <v>97.66787195494632</v>
      </c>
      <c r="F11" s="327">
        <v>99.21430947366952</v>
      </c>
      <c r="G11" s="327">
        <v>101.73466376980048</v>
      </c>
      <c r="H11" s="327">
        <v>101.38315480158366</v>
      </c>
      <c r="I11" s="663"/>
    </row>
    <row r="12" spans="1:9" ht="30.75" customHeight="1">
      <c r="A12" s="160">
        <v>6</v>
      </c>
      <c r="B12" s="161" t="s">
        <v>41</v>
      </c>
      <c r="C12" s="325">
        <v>3776</v>
      </c>
      <c r="D12" s="326">
        <v>100</v>
      </c>
      <c r="E12" s="327">
        <v>97.90786948096935</v>
      </c>
      <c r="F12" s="327">
        <v>99.42436037407532</v>
      </c>
      <c r="G12" s="327">
        <v>101.33047210444295</v>
      </c>
      <c r="H12" s="327">
        <v>101.3372980405124</v>
      </c>
      <c r="I12" s="663"/>
    </row>
    <row r="13" spans="1:9" ht="30.75" customHeight="1">
      <c r="A13" s="160">
        <v>7</v>
      </c>
      <c r="B13" s="328" t="s">
        <v>80</v>
      </c>
      <c r="C13" s="325">
        <v>1134</v>
      </c>
      <c r="D13" s="326">
        <v>100</v>
      </c>
      <c r="E13" s="327">
        <v>97.58415116552396</v>
      </c>
      <c r="F13" s="327">
        <v>100.56338256246904</v>
      </c>
      <c r="G13" s="327">
        <v>101.97188462998612</v>
      </c>
      <c r="H13" s="327">
        <v>99.88058164202084</v>
      </c>
      <c r="I13" s="663"/>
    </row>
    <row r="14" spans="1:9" ht="30.75" customHeight="1">
      <c r="A14" s="162">
        <v>8</v>
      </c>
      <c r="B14" s="329" t="s">
        <v>48</v>
      </c>
      <c r="C14" s="330">
        <v>879</v>
      </c>
      <c r="D14" s="331">
        <v>100</v>
      </c>
      <c r="E14" s="332">
        <v>96.36643096940925</v>
      </c>
      <c r="F14" s="332">
        <v>98.71578039612353</v>
      </c>
      <c r="G14" s="332">
        <v>100.22131318649458</v>
      </c>
      <c r="H14" s="332">
        <v>104.69647544797265</v>
      </c>
      <c r="I14" s="663"/>
    </row>
    <row r="15" ht="12.75">
      <c r="I15" s="663"/>
    </row>
    <row r="16" spans="1:9" ht="12.75">
      <c r="A16" s="163" t="s">
        <v>81</v>
      </c>
      <c r="I16" s="663"/>
    </row>
    <row r="17" ht="12.75">
      <c r="I17" s="663"/>
    </row>
  </sheetData>
  <mergeCells count="6">
    <mergeCell ref="I1:I17"/>
    <mergeCell ref="A4:A5"/>
    <mergeCell ref="B4:B5"/>
    <mergeCell ref="C4:C5"/>
    <mergeCell ref="D4:D5"/>
    <mergeCell ref="E4:H4"/>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Q26"/>
  <sheetViews>
    <sheetView workbookViewId="0" topLeftCell="A16">
      <selection activeCell="C18" sqref="C18:D18"/>
    </sheetView>
  </sheetViews>
  <sheetFormatPr defaultColWidth="9.33203125" defaultRowHeight="12.75"/>
  <cols>
    <col min="1" max="1" width="7.5" style="0" customWidth="1"/>
    <col min="2" max="2" width="0.65625" style="0" customWidth="1"/>
    <col min="3" max="3" width="2.5" style="0" customWidth="1"/>
    <col min="4" max="4" width="42" style="0" customWidth="1"/>
    <col min="5" max="9" width="8.83203125" style="0" customWidth="1"/>
    <col min="10" max="10" width="9" style="0" customWidth="1"/>
    <col min="11" max="11" width="7.83203125" style="0" customWidth="1"/>
    <col min="12" max="15" width="8.83203125" style="0" customWidth="1"/>
    <col min="16" max="16" width="9.5" style="0" customWidth="1"/>
    <col min="17" max="17" width="4.16015625" style="0" customWidth="1"/>
  </cols>
  <sheetData>
    <row r="1" spans="1:17" ht="21.75" customHeight="1">
      <c r="A1" s="26" t="s">
        <v>157</v>
      </c>
      <c r="B1" s="27"/>
      <c r="C1" s="27"/>
      <c r="D1" s="27"/>
      <c r="E1" s="28"/>
      <c r="F1" s="28"/>
      <c r="G1" s="29"/>
      <c r="H1" s="29"/>
      <c r="I1" s="29"/>
      <c r="J1" s="29"/>
      <c r="K1" s="29"/>
      <c r="L1" s="29"/>
      <c r="M1" s="29"/>
      <c r="N1" s="29"/>
      <c r="O1" s="29"/>
      <c r="P1" s="29"/>
      <c r="Q1" s="601">
        <v>9</v>
      </c>
    </row>
    <row r="2" spans="1:17" ht="21.75" customHeight="1">
      <c r="A2" s="26"/>
      <c r="B2" s="27"/>
      <c r="C2" s="27"/>
      <c r="D2" s="27"/>
      <c r="E2" s="28"/>
      <c r="F2" s="28"/>
      <c r="G2" s="29"/>
      <c r="H2" s="29"/>
      <c r="I2" s="29"/>
      <c r="J2" s="29"/>
      <c r="K2" s="29"/>
      <c r="L2" s="29"/>
      <c r="M2" s="29"/>
      <c r="N2" s="29"/>
      <c r="O2" s="29"/>
      <c r="P2" s="29"/>
      <c r="Q2" s="601"/>
    </row>
    <row r="3" spans="1:17" ht="13.5" customHeight="1">
      <c r="A3" s="26"/>
      <c r="B3" s="27"/>
      <c r="C3" s="27"/>
      <c r="D3" s="27"/>
      <c r="E3" s="28"/>
      <c r="F3" s="28"/>
      <c r="G3" s="29"/>
      <c r="H3" s="29"/>
      <c r="I3" s="29"/>
      <c r="M3" s="29"/>
      <c r="N3" s="204" t="s">
        <v>83</v>
      </c>
      <c r="O3" s="29"/>
      <c r="P3" s="29"/>
      <c r="Q3" s="602"/>
    </row>
    <row r="4" spans="1:17" ht="8.25" customHeight="1">
      <c r="A4" s="31"/>
      <c r="B4" s="32"/>
      <c r="C4" s="32"/>
      <c r="D4" s="32"/>
      <c r="E4" s="33"/>
      <c r="F4" s="33"/>
      <c r="G4" s="34"/>
      <c r="H4" s="34"/>
      <c r="I4" s="34"/>
      <c r="J4" s="34"/>
      <c r="K4" s="268"/>
      <c r="L4" s="34"/>
      <c r="M4" s="34"/>
      <c r="N4" s="34"/>
      <c r="O4" s="34"/>
      <c r="P4" s="34"/>
      <c r="Q4" s="602"/>
    </row>
    <row r="5" spans="1:17" ht="18" customHeight="1">
      <c r="A5" s="36" t="s">
        <v>28</v>
      </c>
      <c r="B5" s="37"/>
      <c r="C5" s="38"/>
      <c r="D5" s="39"/>
      <c r="E5" s="39"/>
      <c r="F5" s="40">
        <v>2003</v>
      </c>
      <c r="G5" s="605">
        <v>2004</v>
      </c>
      <c r="H5" s="606"/>
      <c r="I5" s="606"/>
      <c r="J5" s="606"/>
      <c r="K5" s="606"/>
      <c r="L5" s="607">
        <v>2005</v>
      </c>
      <c r="M5" s="608"/>
      <c r="N5" s="608"/>
      <c r="O5" s="608"/>
      <c r="P5" s="609"/>
      <c r="Q5" s="602"/>
    </row>
    <row r="6" spans="1:17" ht="25.5" customHeight="1">
      <c r="A6" s="41" t="s">
        <v>29</v>
      </c>
      <c r="B6" s="42"/>
      <c r="C6" s="43"/>
      <c r="D6" s="44" t="s">
        <v>30</v>
      </c>
      <c r="E6" s="45" t="s">
        <v>12</v>
      </c>
      <c r="F6" s="45" t="s">
        <v>31</v>
      </c>
      <c r="G6" s="47" t="s">
        <v>175</v>
      </c>
      <c r="H6" s="47" t="s">
        <v>288</v>
      </c>
      <c r="I6" s="47" t="s">
        <v>289</v>
      </c>
      <c r="J6" s="47" t="s">
        <v>290</v>
      </c>
      <c r="K6" s="435" t="s">
        <v>31</v>
      </c>
      <c r="L6" s="47" t="s">
        <v>295</v>
      </c>
      <c r="M6" s="47" t="s">
        <v>222</v>
      </c>
      <c r="N6" s="47" t="s">
        <v>284</v>
      </c>
      <c r="O6" s="47" t="s">
        <v>264</v>
      </c>
      <c r="P6" s="435" t="s">
        <v>31</v>
      </c>
      <c r="Q6" s="602"/>
    </row>
    <row r="7" spans="1:17" ht="25.5" customHeight="1">
      <c r="A7" s="90"/>
      <c r="B7" s="129"/>
      <c r="C7" s="124"/>
      <c r="D7" s="125" t="s">
        <v>59</v>
      </c>
      <c r="E7" s="396">
        <v>10000</v>
      </c>
      <c r="F7" s="397">
        <v>100</v>
      </c>
      <c r="G7" s="397">
        <v>102</v>
      </c>
      <c r="H7" s="397">
        <v>106.3</v>
      </c>
      <c r="I7" s="539">
        <v>109.5</v>
      </c>
      <c r="J7" s="539">
        <v>111.3</v>
      </c>
      <c r="K7" s="540">
        <f aca="true" t="shared" si="0" ref="K7:K21">(G7+H7+I7+J7)/4</f>
        <v>107.275</v>
      </c>
      <c r="L7" s="398">
        <v>112</v>
      </c>
      <c r="M7" s="398">
        <v>111.7</v>
      </c>
      <c r="N7" s="422">
        <v>112.8</v>
      </c>
      <c r="O7" s="422">
        <v>113.3</v>
      </c>
      <c r="P7" s="422">
        <f>(L7+M7+N7+O7)/4</f>
        <v>112.45</v>
      </c>
      <c r="Q7" s="602"/>
    </row>
    <row r="8" spans="1:17" ht="20.25" customHeight="1">
      <c r="A8" s="50">
        <v>0</v>
      </c>
      <c r="B8" s="51"/>
      <c r="C8" s="52" t="s">
        <v>32</v>
      </c>
      <c r="D8" s="53"/>
      <c r="E8" s="415">
        <v>2942</v>
      </c>
      <c r="F8" s="71">
        <v>100</v>
      </c>
      <c r="G8" s="57">
        <v>100.4</v>
      </c>
      <c r="H8" s="58">
        <v>102.7</v>
      </c>
      <c r="I8" s="539">
        <v>108</v>
      </c>
      <c r="J8" s="539">
        <v>108.6</v>
      </c>
      <c r="K8" s="541">
        <f t="shared" si="0"/>
        <v>104.92500000000001</v>
      </c>
      <c r="L8" s="416">
        <v>108.55</v>
      </c>
      <c r="M8" s="58">
        <v>109.4</v>
      </c>
      <c r="N8" s="58">
        <v>113.9</v>
      </c>
      <c r="O8" s="58">
        <v>114.2</v>
      </c>
      <c r="P8" s="58">
        <f aca="true" t="shared" si="1" ref="P8:P21">(L8+M8+N8+O8)/4</f>
        <v>111.5125</v>
      </c>
      <c r="Q8" s="602"/>
    </row>
    <row r="9" spans="1:17" ht="20.25" customHeight="1">
      <c r="A9" s="59"/>
      <c r="B9" s="60"/>
      <c r="C9" s="61"/>
      <c r="D9" s="62" t="s">
        <v>33</v>
      </c>
      <c r="E9" s="63">
        <v>521</v>
      </c>
      <c r="F9" s="147">
        <v>99.975</v>
      </c>
      <c r="G9" s="64">
        <v>89.4</v>
      </c>
      <c r="H9" s="65">
        <v>96.1</v>
      </c>
      <c r="I9" s="542">
        <v>100.3</v>
      </c>
      <c r="J9" s="542">
        <v>102.8</v>
      </c>
      <c r="K9" s="542">
        <f t="shared" si="0"/>
        <v>97.15</v>
      </c>
      <c r="L9" s="65">
        <v>101.7</v>
      </c>
      <c r="M9" s="65">
        <v>106.5</v>
      </c>
      <c r="N9" s="65">
        <v>113.7</v>
      </c>
      <c r="O9" s="65">
        <v>115.5</v>
      </c>
      <c r="P9" s="65">
        <f t="shared" si="1"/>
        <v>109.35</v>
      </c>
      <c r="Q9" s="602"/>
    </row>
    <row r="10" spans="1:17" ht="20.25" customHeight="1">
      <c r="A10" s="59"/>
      <c r="B10" s="66"/>
      <c r="C10" s="67"/>
      <c r="D10" s="68" t="s">
        <v>34</v>
      </c>
      <c r="E10" s="63">
        <v>55</v>
      </c>
      <c r="F10" s="147">
        <v>100</v>
      </c>
      <c r="G10" s="64">
        <v>127.1</v>
      </c>
      <c r="H10" s="65">
        <v>129.8</v>
      </c>
      <c r="I10" s="542">
        <v>132.7</v>
      </c>
      <c r="J10" s="542">
        <v>141</v>
      </c>
      <c r="K10" s="542">
        <f t="shared" si="0"/>
        <v>132.64999999999998</v>
      </c>
      <c r="L10" s="65">
        <v>146.7</v>
      </c>
      <c r="M10" s="65">
        <v>142.8</v>
      </c>
      <c r="N10" s="65">
        <v>118.1</v>
      </c>
      <c r="O10" s="65">
        <v>118.1</v>
      </c>
      <c r="P10" s="65">
        <f t="shared" si="1"/>
        <v>131.425</v>
      </c>
      <c r="Q10" s="602"/>
    </row>
    <row r="11" spans="1:17" ht="20.25" customHeight="1">
      <c r="A11" s="59"/>
      <c r="B11" s="66"/>
      <c r="C11" s="67"/>
      <c r="D11" s="62" t="s">
        <v>35</v>
      </c>
      <c r="E11" s="63">
        <v>2296</v>
      </c>
      <c r="F11" s="147">
        <v>100</v>
      </c>
      <c r="G11" s="64">
        <v>102.6</v>
      </c>
      <c r="H11" s="65">
        <v>102.6</v>
      </c>
      <c r="I11" s="542">
        <v>109.1</v>
      </c>
      <c r="J11" s="542">
        <v>109.1</v>
      </c>
      <c r="K11" s="542">
        <f t="shared" si="0"/>
        <v>105.85</v>
      </c>
      <c r="L11" s="65">
        <v>109.1</v>
      </c>
      <c r="M11" s="65">
        <v>109.1</v>
      </c>
      <c r="N11" s="65">
        <v>113.6</v>
      </c>
      <c r="O11" s="65">
        <v>113.6</v>
      </c>
      <c r="P11" s="65">
        <f t="shared" si="1"/>
        <v>111.35</v>
      </c>
      <c r="Q11" s="602"/>
    </row>
    <row r="12" spans="1:17" ht="20.25" customHeight="1">
      <c r="A12" s="59"/>
      <c r="B12" s="66"/>
      <c r="C12" s="67"/>
      <c r="D12" s="62" t="s">
        <v>36</v>
      </c>
      <c r="E12" s="63">
        <v>15</v>
      </c>
      <c r="F12" s="147">
        <v>99.9975</v>
      </c>
      <c r="G12" s="64">
        <v>79.51</v>
      </c>
      <c r="H12" s="65">
        <v>79.5</v>
      </c>
      <c r="I12" s="542">
        <v>157.1</v>
      </c>
      <c r="J12" s="542">
        <v>157.1</v>
      </c>
      <c r="K12" s="542">
        <f t="shared" si="0"/>
        <v>118.30250000000001</v>
      </c>
      <c r="L12" s="65">
        <v>157.1</v>
      </c>
      <c r="M12" s="65">
        <v>157.1</v>
      </c>
      <c r="N12" s="65">
        <v>180.1</v>
      </c>
      <c r="O12" s="65">
        <v>180.1</v>
      </c>
      <c r="P12" s="65">
        <f t="shared" si="1"/>
        <v>168.6</v>
      </c>
      <c r="Q12" s="602"/>
    </row>
    <row r="13" spans="1:17" ht="20.25" customHeight="1">
      <c r="A13" s="59"/>
      <c r="B13" s="66"/>
      <c r="C13" s="67"/>
      <c r="D13" s="68" t="s">
        <v>37</v>
      </c>
      <c r="E13" s="63">
        <v>55</v>
      </c>
      <c r="F13" s="147">
        <v>99.95</v>
      </c>
      <c r="G13" s="64">
        <v>90.6</v>
      </c>
      <c r="H13" s="65">
        <v>94.9</v>
      </c>
      <c r="I13" s="542">
        <v>100.1</v>
      </c>
      <c r="J13" s="542">
        <v>101</v>
      </c>
      <c r="K13" s="542">
        <f t="shared" si="0"/>
        <v>96.65</v>
      </c>
      <c r="L13" s="65">
        <v>100.2</v>
      </c>
      <c r="M13" s="65">
        <v>102</v>
      </c>
      <c r="N13" s="65">
        <v>104</v>
      </c>
      <c r="O13" s="65">
        <v>104.7</v>
      </c>
      <c r="P13" s="65">
        <f t="shared" si="1"/>
        <v>102.725</v>
      </c>
      <c r="Q13" s="602"/>
    </row>
    <row r="14" spans="1:17" ht="20.25" customHeight="1">
      <c r="A14" s="50">
        <v>2</v>
      </c>
      <c r="B14" s="66"/>
      <c r="C14" s="603" t="s">
        <v>38</v>
      </c>
      <c r="D14" s="604"/>
      <c r="E14" s="70">
        <v>31</v>
      </c>
      <c r="F14" s="71">
        <v>100</v>
      </c>
      <c r="G14" s="72">
        <v>83.9</v>
      </c>
      <c r="H14" s="73">
        <v>83.6</v>
      </c>
      <c r="I14" s="543">
        <v>88.6</v>
      </c>
      <c r="J14" s="543">
        <v>90.3</v>
      </c>
      <c r="K14" s="543">
        <f t="shared" si="0"/>
        <v>86.60000000000001</v>
      </c>
      <c r="L14" s="73">
        <v>93.6</v>
      </c>
      <c r="M14" s="73">
        <v>87.3</v>
      </c>
      <c r="N14" s="73">
        <v>100.6</v>
      </c>
      <c r="O14" s="73">
        <v>95.5</v>
      </c>
      <c r="P14" s="73">
        <f t="shared" si="1"/>
        <v>94.25</v>
      </c>
      <c r="Q14" s="602"/>
    </row>
    <row r="15" spans="1:17" ht="20.25" customHeight="1">
      <c r="A15" s="50"/>
      <c r="B15" s="66"/>
      <c r="C15" s="69"/>
      <c r="D15" s="62" t="s">
        <v>39</v>
      </c>
      <c r="E15" s="74">
        <v>31</v>
      </c>
      <c r="F15" s="147">
        <v>100</v>
      </c>
      <c r="G15" s="64">
        <v>83.9</v>
      </c>
      <c r="H15" s="65">
        <v>83.6</v>
      </c>
      <c r="I15" s="542">
        <v>88.6</v>
      </c>
      <c r="J15" s="542">
        <v>90.3</v>
      </c>
      <c r="K15" s="542">
        <f t="shared" si="0"/>
        <v>86.60000000000001</v>
      </c>
      <c r="L15" s="65">
        <v>93.6</v>
      </c>
      <c r="M15" s="65">
        <v>87.3</v>
      </c>
      <c r="N15" s="65">
        <v>100.6</v>
      </c>
      <c r="O15" s="65">
        <v>95.5</v>
      </c>
      <c r="P15" s="65">
        <f t="shared" si="1"/>
        <v>94.25</v>
      </c>
      <c r="Q15" s="602"/>
    </row>
    <row r="16" spans="1:17" ht="20.25" customHeight="1">
      <c r="A16" s="50">
        <v>5</v>
      </c>
      <c r="B16" s="51"/>
      <c r="C16" s="603" t="s">
        <v>232</v>
      </c>
      <c r="D16" s="604"/>
      <c r="E16" s="70">
        <v>21</v>
      </c>
      <c r="F16" s="71">
        <v>100</v>
      </c>
      <c r="G16" s="72">
        <v>120.9</v>
      </c>
      <c r="H16" s="73">
        <v>126.1</v>
      </c>
      <c r="I16" s="543">
        <v>131.1</v>
      </c>
      <c r="J16" s="543">
        <v>136.3</v>
      </c>
      <c r="K16" s="543">
        <f t="shared" si="0"/>
        <v>128.60000000000002</v>
      </c>
      <c r="L16" s="73">
        <v>135.8</v>
      </c>
      <c r="M16" s="73">
        <v>133.1</v>
      </c>
      <c r="N16" s="73">
        <v>130.4</v>
      </c>
      <c r="O16" s="73">
        <v>130.4</v>
      </c>
      <c r="P16" s="73">
        <f t="shared" si="1"/>
        <v>132.42499999999998</v>
      </c>
      <c r="Q16" s="602"/>
    </row>
    <row r="17" spans="1:17" ht="20.25" customHeight="1">
      <c r="A17" s="59"/>
      <c r="B17" s="75"/>
      <c r="C17" s="76"/>
      <c r="D17" s="77" t="s">
        <v>40</v>
      </c>
      <c r="E17" s="74">
        <v>21</v>
      </c>
      <c r="F17" s="147">
        <v>100</v>
      </c>
      <c r="G17" s="64">
        <v>120.9</v>
      </c>
      <c r="H17" s="65">
        <v>126.1</v>
      </c>
      <c r="I17" s="542">
        <v>131.1</v>
      </c>
      <c r="J17" s="542">
        <v>136.3</v>
      </c>
      <c r="K17" s="542">
        <f t="shared" si="0"/>
        <v>128.60000000000002</v>
      </c>
      <c r="L17" s="65">
        <v>135.8</v>
      </c>
      <c r="M17" s="65">
        <v>133.1</v>
      </c>
      <c r="N17" s="65">
        <v>130.4</v>
      </c>
      <c r="O17" s="65">
        <v>130.4</v>
      </c>
      <c r="P17" s="65">
        <f t="shared" si="1"/>
        <v>132.42499999999998</v>
      </c>
      <c r="Q17" s="602"/>
    </row>
    <row r="18" spans="1:17" ht="20.25" customHeight="1">
      <c r="A18" s="50">
        <v>6</v>
      </c>
      <c r="B18" s="51"/>
      <c r="C18" s="603" t="s">
        <v>41</v>
      </c>
      <c r="D18" s="604"/>
      <c r="E18" s="54">
        <v>293</v>
      </c>
      <c r="F18" s="71">
        <v>100.025</v>
      </c>
      <c r="G18" s="57">
        <v>94.2</v>
      </c>
      <c r="H18" s="58">
        <v>99.3</v>
      </c>
      <c r="I18" s="539">
        <v>102.7</v>
      </c>
      <c r="J18" s="539">
        <v>107.5</v>
      </c>
      <c r="K18" s="539">
        <f t="shared" si="0"/>
        <v>100.925</v>
      </c>
      <c r="L18" s="58">
        <v>100.4</v>
      </c>
      <c r="M18" s="58">
        <v>99.7</v>
      </c>
      <c r="N18" s="58">
        <v>101.8</v>
      </c>
      <c r="O18" s="58">
        <v>103.5</v>
      </c>
      <c r="P18" s="58">
        <f t="shared" si="1"/>
        <v>101.35000000000001</v>
      </c>
      <c r="Q18" s="602"/>
    </row>
    <row r="19" spans="1:17" ht="32.25" customHeight="1">
      <c r="A19" s="59"/>
      <c r="B19" s="75"/>
      <c r="C19" s="76"/>
      <c r="D19" s="78" t="s">
        <v>42</v>
      </c>
      <c r="E19" s="63">
        <v>24</v>
      </c>
      <c r="F19" s="147">
        <v>100</v>
      </c>
      <c r="G19" s="64">
        <v>94.1</v>
      </c>
      <c r="H19" s="65">
        <v>99.3</v>
      </c>
      <c r="I19" s="542">
        <v>103</v>
      </c>
      <c r="J19" s="542">
        <v>104.3</v>
      </c>
      <c r="K19" s="542">
        <f t="shared" si="0"/>
        <v>100.175</v>
      </c>
      <c r="L19" s="65">
        <v>100</v>
      </c>
      <c r="M19" s="65">
        <v>91.4</v>
      </c>
      <c r="N19" s="65">
        <v>91.6</v>
      </c>
      <c r="O19" s="65">
        <v>91.8</v>
      </c>
      <c r="P19" s="65">
        <f t="shared" si="1"/>
        <v>93.7</v>
      </c>
      <c r="Q19" s="602"/>
    </row>
    <row r="20" spans="1:17" ht="32.25" customHeight="1">
      <c r="A20" s="59"/>
      <c r="B20" s="75"/>
      <c r="C20" s="76"/>
      <c r="D20" s="77" t="s">
        <v>43</v>
      </c>
      <c r="E20" s="63">
        <v>226</v>
      </c>
      <c r="F20" s="147">
        <v>100.025</v>
      </c>
      <c r="G20" s="79">
        <v>94.2</v>
      </c>
      <c r="H20" s="80">
        <v>99.1</v>
      </c>
      <c r="I20" s="544">
        <v>102.2</v>
      </c>
      <c r="J20" s="544">
        <v>107.1</v>
      </c>
      <c r="K20" s="544">
        <f t="shared" si="0"/>
        <v>100.65</v>
      </c>
      <c r="L20" s="80">
        <v>98.3</v>
      </c>
      <c r="M20" s="80">
        <v>98.8</v>
      </c>
      <c r="N20" s="80">
        <v>102</v>
      </c>
      <c r="O20" s="80">
        <v>104</v>
      </c>
      <c r="P20" s="80">
        <f t="shared" si="1"/>
        <v>100.775</v>
      </c>
      <c r="Q20" s="602"/>
    </row>
    <row r="21" spans="1:17" ht="20.25" customHeight="1">
      <c r="A21" s="81"/>
      <c r="B21" s="82"/>
      <c r="C21" s="83"/>
      <c r="D21" s="84" t="s">
        <v>44</v>
      </c>
      <c r="E21" s="433">
        <v>43</v>
      </c>
      <c r="F21" s="146">
        <v>100.025</v>
      </c>
      <c r="G21" s="85">
        <v>94</v>
      </c>
      <c r="H21" s="86">
        <v>100.9</v>
      </c>
      <c r="I21" s="545">
        <v>104.9</v>
      </c>
      <c r="J21" s="545">
        <v>111.6</v>
      </c>
      <c r="K21" s="545">
        <f t="shared" si="0"/>
        <v>102.85</v>
      </c>
      <c r="L21" s="86">
        <v>111.8</v>
      </c>
      <c r="M21" s="86">
        <v>109.2</v>
      </c>
      <c r="N21" s="86">
        <v>106.8</v>
      </c>
      <c r="O21" s="86">
        <v>107</v>
      </c>
      <c r="P21" s="86">
        <f t="shared" si="1"/>
        <v>108.7</v>
      </c>
      <c r="Q21" s="602"/>
    </row>
    <row r="22" spans="1:17" ht="18" customHeight="1">
      <c r="A22" s="88" t="s">
        <v>45</v>
      </c>
      <c r="B22" s="32"/>
      <c r="C22" s="32"/>
      <c r="D22" s="32"/>
      <c r="E22" s="87"/>
      <c r="F22" s="87"/>
      <c r="G22" s="34"/>
      <c r="H22" s="34"/>
      <c r="I22" s="34"/>
      <c r="J22" s="34"/>
      <c r="K22" s="34"/>
      <c r="L22" s="34"/>
      <c r="M22" s="34"/>
      <c r="N22" s="34"/>
      <c r="O22" s="34"/>
      <c r="P22" s="34"/>
      <c r="Q22" s="602"/>
    </row>
    <row r="23" spans="1:17" ht="18" customHeight="1">
      <c r="A23" s="89" t="s">
        <v>46</v>
      </c>
      <c r="B23" s="32"/>
      <c r="C23" s="32"/>
      <c r="D23" s="32"/>
      <c r="E23" s="87"/>
      <c r="F23" s="87"/>
      <c r="G23" s="34"/>
      <c r="H23" s="34"/>
      <c r="I23" s="34"/>
      <c r="J23" s="34"/>
      <c r="K23" s="34"/>
      <c r="L23" s="34"/>
      <c r="M23" s="34"/>
      <c r="N23" s="34"/>
      <c r="O23" s="34"/>
      <c r="P23" s="34"/>
      <c r="Q23" s="602"/>
    </row>
    <row r="24" spans="1:17" ht="18" customHeight="1">
      <c r="A24" s="89" t="s">
        <v>47</v>
      </c>
      <c r="B24" s="32"/>
      <c r="C24" s="32"/>
      <c r="D24" s="32"/>
      <c r="E24" s="87"/>
      <c r="F24" s="87"/>
      <c r="G24" s="34"/>
      <c r="H24" s="34"/>
      <c r="I24" s="34"/>
      <c r="J24" s="34"/>
      <c r="K24" s="34"/>
      <c r="L24" s="34"/>
      <c r="M24" s="34"/>
      <c r="N24" s="34"/>
      <c r="O24" s="34"/>
      <c r="P24" s="34"/>
      <c r="Q24" s="602"/>
    </row>
    <row r="25" spans="1:17" ht="20.25" customHeight="1">
      <c r="A25" s="32"/>
      <c r="B25" s="32"/>
      <c r="C25" s="32"/>
      <c r="D25" s="32"/>
      <c r="E25" s="87"/>
      <c r="F25" s="87"/>
      <c r="G25" s="34"/>
      <c r="H25" s="34"/>
      <c r="I25" s="34"/>
      <c r="J25" s="34"/>
      <c r="K25" s="34"/>
      <c r="L25" s="34"/>
      <c r="M25" s="34"/>
      <c r="N25" s="34"/>
      <c r="O25" s="34"/>
      <c r="P25" s="34"/>
      <c r="Q25" s="35"/>
    </row>
    <row r="26" spans="1:17" ht="20.25" customHeight="1">
      <c r="A26" s="32"/>
      <c r="B26" s="32"/>
      <c r="C26" s="32"/>
      <c r="D26" s="32"/>
      <c r="E26" s="87"/>
      <c r="F26" s="87"/>
      <c r="G26" s="34"/>
      <c r="H26" s="34"/>
      <c r="I26" s="34"/>
      <c r="J26" s="34"/>
      <c r="K26" s="34"/>
      <c r="L26" s="34"/>
      <c r="M26" s="34"/>
      <c r="N26" s="34"/>
      <c r="O26" s="34"/>
      <c r="P26" s="34"/>
      <c r="Q26" s="35"/>
    </row>
    <row r="27" ht="20.25" customHeight="1"/>
  </sheetData>
  <mergeCells count="6">
    <mergeCell ref="Q1:Q24"/>
    <mergeCell ref="C14:D14"/>
    <mergeCell ref="C16:D16"/>
    <mergeCell ref="C18:D18"/>
    <mergeCell ref="G5:K5"/>
    <mergeCell ref="L5:P5"/>
  </mergeCells>
  <printOptions/>
  <pageMargins left="0.27" right="0.19" top="0.58" bottom="0.52" header="0.5"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P25"/>
  <sheetViews>
    <sheetView workbookViewId="0" topLeftCell="A1">
      <pane xSplit="4" topLeftCell="I1" activePane="topRight" state="frozen"/>
      <selection pane="topLeft" activeCell="A1" sqref="A1"/>
      <selection pane="topRight" activeCell="C6" sqref="C6"/>
    </sheetView>
  </sheetViews>
  <sheetFormatPr defaultColWidth="9.33203125" defaultRowHeight="12.75"/>
  <cols>
    <col min="1" max="1" width="8" style="0" customWidth="1"/>
    <col min="2" max="2" width="0.65625" style="0" customWidth="1"/>
    <col min="3" max="3" width="46.83203125" style="0" customWidth="1"/>
    <col min="4" max="15" width="8.33203125" style="0" customWidth="1"/>
    <col min="16" max="16" width="5" style="0" customWidth="1"/>
  </cols>
  <sheetData>
    <row r="1" spans="1:16" ht="21.75" customHeight="1">
      <c r="A1" s="26" t="s">
        <v>158</v>
      </c>
      <c r="B1" s="27"/>
      <c r="C1" s="27"/>
      <c r="D1" s="28"/>
      <c r="E1" s="28"/>
      <c r="F1" s="29"/>
      <c r="G1" s="29"/>
      <c r="H1" s="29"/>
      <c r="I1" s="29"/>
      <c r="J1" s="29"/>
      <c r="K1" s="29"/>
      <c r="L1" s="29"/>
      <c r="M1" s="29"/>
      <c r="N1" s="29"/>
      <c r="O1" s="29"/>
      <c r="P1" s="601">
        <v>10</v>
      </c>
    </row>
    <row r="2" spans="1:16" ht="21.75" customHeight="1">
      <c r="A2" s="26"/>
      <c r="B2" s="27"/>
      <c r="C2" s="27"/>
      <c r="D2" s="28"/>
      <c r="E2" s="28"/>
      <c r="F2" s="29"/>
      <c r="G2" s="29"/>
      <c r="H2" s="29"/>
      <c r="L2" s="29"/>
      <c r="M2" s="204" t="s">
        <v>83</v>
      </c>
      <c r="N2" s="29"/>
      <c r="O2" s="29"/>
      <c r="P2" s="601"/>
    </row>
    <row r="3" spans="1:16" ht="8.25" customHeight="1">
      <c r="A3" s="31"/>
      <c r="B3" s="32"/>
      <c r="C3" s="32"/>
      <c r="D3" s="33"/>
      <c r="E3" s="33"/>
      <c r="F3" s="34"/>
      <c r="G3" s="34"/>
      <c r="H3" s="34"/>
      <c r="I3" s="34"/>
      <c r="J3" s="34"/>
      <c r="K3" s="34"/>
      <c r="L3" s="34"/>
      <c r="M3" s="34"/>
      <c r="N3" s="34"/>
      <c r="O3" s="34"/>
      <c r="P3" s="602"/>
    </row>
    <row r="4" spans="1:16" ht="18" customHeight="1">
      <c r="A4" s="36" t="s">
        <v>28</v>
      </c>
      <c r="B4" s="38"/>
      <c r="C4" s="39"/>
      <c r="D4" s="39"/>
      <c r="E4" s="40">
        <v>2003</v>
      </c>
      <c r="F4" s="605">
        <v>2004</v>
      </c>
      <c r="G4" s="606"/>
      <c r="H4" s="606"/>
      <c r="I4" s="606"/>
      <c r="J4" s="610"/>
      <c r="K4" s="607">
        <v>2005</v>
      </c>
      <c r="L4" s="608"/>
      <c r="M4" s="608"/>
      <c r="N4" s="608"/>
      <c r="O4" s="609"/>
      <c r="P4" s="602"/>
    </row>
    <row r="5" spans="1:16" ht="25.5" customHeight="1">
      <c r="A5" s="41" t="s">
        <v>29</v>
      </c>
      <c r="B5" s="43"/>
      <c r="C5" s="44" t="s">
        <v>30</v>
      </c>
      <c r="D5" s="45" t="s">
        <v>12</v>
      </c>
      <c r="E5" s="46" t="s">
        <v>31</v>
      </c>
      <c r="F5" s="47" t="s">
        <v>175</v>
      </c>
      <c r="G5" s="47" t="s">
        <v>291</v>
      </c>
      <c r="H5" s="47" t="s">
        <v>292</v>
      </c>
      <c r="I5" s="47" t="s">
        <v>293</v>
      </c>
      <c r="J5" s="45" t="s">
        <v>31</v>
      </c>
      <c r="K5" s="49" t="s">
        <v>294</v>
      </c>
      <c r="L5" s="49" t="s">
        <v>222</v>
      </c>
      <c r="M5" s="47" t="s">
        <v>292</v>
      </c>
      <c r="N5" s="49" t="s">
        <v>264</v>
      </c>
      <c r="O5" s="45" t="s">
        <v>31</v>
      </c>
      <c r="P5" s="602"/>
    </row>
    <row r="6" spans="1:16" ht="20.25" customHeight="1">
      <c r="A6" s="90">
        <v>8</v>
      </c>
      <c r="B6" s="92"/>
      <c r="C6" s="552" t="s">
        <v>48</v>
      </c>
      <c r="D6" s="551">
        <v>6713</v>
      </c>
      <c r="E6" s="94">
        <v>100</v>
      </c>
      <c r="F6" s="153">
        <v>103.1</v>
      </c>
      <c r="G6" s="96">
        <v>108.6</v>
      </c>
      <c r="H6" s="96">
        <v>110.5</v>
      </c>
      <c r="I6" s="96">
        <v>112.7</v>
      </c>
      <c r="J6" s="148">
        <f>SUM(F6:I6)/4</f>
        <v>108.725</v>
      </c>
      <c r="K6" s="153">
        <v>114</v>
      </c>
      <c r="L6" s="153">
        <v>113.3</v>
      </c>
      <c r="M6" s="153">
        <v>112.8</v>
      </c>
      <c r="N6" s="153">
        <v>113.4</v>
      </c>
      <c r="O6" s="153">
        <f>(K6+L6+M6+N6)/4</f>
        <v>113.375</v>
      </c>
      <c r="P6" s="602"/>
    </row>
    <row r="7" spans="1:16" ht="20.25" customHeight="1">
      <c r="A7" s="97"/>
      <c r="B7" s="99"/>
      <c r="C7" s="100" t="s">
        <v>49</v>
      </c>
      <c r="D7" s="101">
        <v>6589</v>
      </c>
      <c r="E7" s="102">
        <v>100</v>
      </c>
      <c r="F7" s="103">
        <v>102.9</v>
      </c>
      <c r="G7" s="103">
        <v>108.5</v>
      </c>
      <c r="H7" s="103">
        <v>110.4</v>
      </c>
      <c r="I7" s="103">
        <v>112.5</v>
      </c>
      <c r="J7" s="149">
        <f aca="true" t="shared" si="0" ref="J7:J16">SUM(F7:I7)/4</f>
        <v>108.575</v>
      </c>
      <c r="K7" s="103">
        <v>113.7</v>
      </c>
      <c r="L7" s="103">
        <v>112.9</v>
      </c>
      <c r="M7" s="103">
        <v>112.4</v>
      </c>
      <c r="N7" s="103">
        <v>112.9</v>
      </c>
      <c r="O7" s="103">
        <f aca="true" t="shared" si="1" ref="O7:O16">(K7+L7+M7+N7)/4</f>
        <v>112.975</v>
      </c>
      <c r="P7" s="602"/>
    </row>
    <row r="8" spans="1:16" ht="41.25" customHeight="1">
      <c r="A8" s="97"/>
      <c r="B8" s="31"/>
      <c r="C8" s="105" t="s">
        <v>50</v>
      </c>
      <c r="D8" s="106">
        <v>1772</v>
      </c>
      <c r="E8" s="107">
        <v>99.95</v>
      </c>
      <c r="F8" s="108">
        <v>102.8</v>
      </c>
      <c r="G8" s="108">
        <v>107.3</v>
      </c>
      <c r="H8" s="108">
        <v>110</v>
      </c>
      <c r="I8" s="108">
        <v>112.5</v>
      </c>
      <c r="J8" s="150">
        <f t="shared" si="0"/>
        <v>108.15</v>
      </c>
      <c r="K8" s="108">
        <v>115.2</v>
      </c>
      <c r="L8" s="108">
        <v>113.8</v>
      </c>
      <c r="M8" s="108">
        <v>112.1</v>
      </c>
      <c r="N8" s="108">
        <v>111.8</v>
      </c>
      <c r="O8" s="108">
        <f t="shared" si="1"/>
        <v>113.22500000000001</v>
      </c>
      <c r="P8" s="602"/>
    </row>
    <row r="9" spans="1:16" ht="40.5" customHeight="1">
      <c r="A9" s="97"/>
      <c r="B9" s="31"/>
      <c r="C9" s="109" t="s">
        <v>51</v>
      </c>
      <c r="D9" s="106">
        <v>1125</v>
      </c>
      <c r="E9" s="107">
        <v>99.975</v>
      </c>
      <c r="F9" s="108">
        <v>89.7</v>
      </c>
      <c r="G9" s="108">
        <v>99.6</v>
      </c>
      <c r="H9" s="108">
        <v>102</v>
      </c>
      <c r="I9" s="108">
        <v>102.3</v>
      </c>
      <c r="J9" s="150">
        <f t="shared" si="0"/>
        <v>98.4</v>
      </c>
      <c r="K9" s="108">
        <v>103.5</v>
      </c>
      <c r="L9" s="108">
        <v>105</v>
      </c>
      <c r="M9" s="108">
        <v>106.6</v>
      </c>
      <c r="N9" s="108">
        <v>108.3</v>
      </c>
      <c r="O9" s="108">
        <f t="shared" si="1"/>
        <v>105.85000000000001</v>
      </c>
      <c r="P9" s="602"/>
    </row>
    <row r="10" spans="1:16" ht="31.5" customHeight="1">
      <c r="A10" s="97"/>
      <c r="B10" s="31"/>
      <c r="C10" s="109" t="s">
        <v>52</v>
      </c>
      <c r="D10" s="106">
        <v>286</v>
      </c>
      <c r="E10" s="107">
        <v>100</v>
      </c>
      <c r="F10" s="108">
        <v>110.7</v>
      </c>
      <c r="G10" s="108">
        <v>116.4</v>
      </c>
      <c r="H10" s="108">
        <v>119.5</v>
      </c>
      <c r="I10" s="108">
        <v>120.3</v>
      </c>
      <c r="J10" s="150">
        <f t="shared" si="0"/>
        <v>116.72500000000001</v>
      </c>
      <c r="K10" s="108">
        <v>121.8</v>
      </c>
      <c r="L10" s="108">
        <v>121.8</v>
      </c>
      <c r="M10" s="108">
        <v>121.7</v>
      </c>
      <c r="N10" s="108">
        <v>122.9</v>
      </c>
      <c r="O10" s="108">
        <f t="shared" si="1"/>
        <v>122.05000000000001</v>
      </c>
      <c r="P10" s="602"/>
    </row>
    <row r="11" spans="1:16" ht="31.5" customHeight="1">
      <c r="A11" s="97"/>
      <c r="B11" s="31"/>
      <c r="C11" s="109" t="s">
        <v>53</v>
      </c>
      <c r="D11" s="106">
        <v>172</v>
      </c>
      <c r="E11" s="107">
        <v>100</v>
      </c>
      <c r="F11" s="108">
        <v>93.9</v>
      </c>
      <c r="G11" s="108">
        <v>99.4</v>
      </c>
      <c r="H11" s="108">
        <v>102.5</v>
      </c>
      <c r="I11" s="108">
        <v>103.7</v>
      </c>
      <c r="J11" s="150">
        <f t="shared" si="0"/>
        <v>99.875</v>
      </c>
      <c r="K11" s="108">
        <v>104.3</v>
      </c>
      <c r="L11" s="108">
        <v>105.5</v>
      </c>
      <c r="M11" s="108">
        <v>106.9</v>
      </c>
      <c r="N11" s="108">
        <v>108.7</v>
      </c>
      <c r="O11" s="108">
        <f t="shared" si="1"/>
        <v>106.35000000000001</v>
      </c>
      <c r="P11" s="602"/>
    </row>
    <row r="12" spans="1:16" ht="32.25" customHeight="1">
      <c r="A12" s="97"/>
      <c r="B12" s="31"/>
      <c r="C12" s="109" t="s">
        <v>54</v>
      </c>
      <c r="D12" s="106">
        <v>3209</v>
      </c>
      <c r="E12" s="107">
        <v>100</v>
      </c>
      <c r="F12" s="108">
        <v>107.5</v>
      </c>
      <c r="G12" s="108">
        <v>112.2</v>
      </c>
      <c r="H12" s="108">
        <v>113.2</v>
      </c>
      <c r="I12" s="108">
        <v>115.9</v>
      </c>
      <c r="J12" s="150">
        <f t="shared" si="0"/>
        <v>112.19999999999999</v>
      </c>
      <c r="K12" s="108">
        <v>116.3</v>
      </c>
      <c r="L12" s="108">
        <v>114.8</v>
      </c>
      <c r="M12" s="108">
        <v>114.1</v>
      </c>
      <c r="N12" s="108">
        <v>114.5</v>
      </c>
      <c r="O12" s="108">
        <f t="shared" si="1"/>
        <v>114.925</v>
      </c>
      <c r="P12" s="602"/>
    </row>
    <row r="13" spans="1:16" ht="32.25" customHeight="1">
      <c r="A13" s="97"/>
      <c r="B13" s="31"/>
      <c r="C13" s="109" t="s">
        <v>55</v>
      </c>
      <c r="D13" s="106">
        <v>25</v>
      </c>
      <c r="E13" s="107">
        <v>100</v>
      </c>
      <c r="F13" s="108">
        <v>101.6</v>
      </c>
      <c r="G13" s="108">
        <v>104.7</v>
      </c>
      <c r="H13" s="108">
        <v>108.8</v>
      </c>
      <c r="I13" s="108">
        <v>115.4</v>
      </c>
      <c r="J13" s="150">
        <f t="shared" si="0"/>
        <v>107.625</v>
      </c>
      <c r="K13" s="108">
        <v>117.4</v>
      </c>
      <c r="L13" s="108">
        <v>114.5</v>
      </c>
      <c r="M13" s="108">
        <v>112.2</v>
      </c>
      <c r="N13" s="108">
        <v>112.2</v>
      </c>
      <c r="O13" s="108">
        <f t="shared" si="1"/>
        <v>114.075</v>
      </c>
      <c r="P13" s="602"/>
    </row>
    <row r="14" spans="1:16" ht="20.25" customHeight="1">
      <c r="A14" s="97"/>
      <c r="B14" s="31"/>
      <c r="C14" s="110" t="s">
        <v>56</v>
      </c>
      <c r="D14" s="111">
        <v>124</v>
      </c>
      <c r="E14" s="102">
        <v>100.025</v>
      </c>
      <c r="F14" s="112">
        <v>110.7</v>
      </c>
      <c r="G14" s="112">
        <v>113.2</v>
      </c>
      <c r="H14" s="112">
        <v>115.3</v>
      </c>
      <c r="I14" s="112">
        <v>123.8</v>
      </c>
      <c r="J14" s="151">
        <f t="shared" si="0"/>
        <v>115.75</v>
      </c>
      <c r="K14" s="112">
        <v>130.2</v>
      </c>
      <c r="L14" s="112">
        <v>131.9</v>
      </c>
      <c r="M14" s="112">
        <v>132.6</v>
      </c>
      <c r="N14" s="112">
        <v>136.9</v>
      </c>
      <c r="O14" s="112">
        <f t="shared" si="1"/>
        <v>132.9</v>
      </c>
      <c r="P14" s="602"/>
    </row>
    <row r="15" spans="1:16" ht="20.25" customHeight="1">
      <c r="A15" s="97"/>
      <c r="B15" s="31"/>
      <c r="C15" s="105" t="s">
        <v>57</v>
      </c>
      <c r="D15" s="106">
        <v>38</v>
      </c>
      <c r="E15" s="107">
        <v>100.025</v>
      </c>
      <c r="F15" s="108">
        <v>96.3</v>
      </c>
      <c r="G15" s="108">
        <v>100.8</v>
      </c>
      <c r="H15" s="108">
        <v>102.4</v>
      </c>
      <c r="I15" s="108">
        <v>105.9</v>
      </c>
      <c r="J15" s="150">
        <f t="shared" si="0"/>
        <v>101.35</v>
      </c>
      <c r="K15" s="108">
        <v>107.7</v>
      </c>
      <c r="L15" s="108">
        <v>106.8</v>
      </c>
      <c r="M15" s="108">
        <v>106.8</v>
      </c>
      <c r="N15" s="108">
        <v>109.5</v>
      </c>
      <c r="O15" s="108">
        <f t="shared" si="1"/>
        <v>107.7</v>
      </c>
      <c r="P15" s="602"/>
    </row>
    <row r="16" spans="1:16" ht="20.25" customHeight="1">
      <c r="A16" s="97"/>
      <c r="B16" s="99"/>
      <c r="C16" s="105" t="s">
        <v>58</v>
      </c>
      <c r="D16" s="106">
        <v>86</v>
      </c>
      <c r="E16" s="107">
        <v>100.025</v>
      </c>
      <c r="F16" s="113">
        <v>117</v>
      </c>
      <c r="G16" s="113">
        <v>118.8</v>
      </c>
      <c r="H16" s="113">
        <v>121</v>
      </c>
      <c r="I16" s="113">
        <v>131.8</v>
      </c>
      <c r="J16" s="152">
        <f t="shared" si="0"/>
        <v>122.15</v>
      </c>
      <c r="K16" s="113">
        <v>140.1</v>
      </c>
      <c r="L16" s="113">
        <v>143</v>
      </c>
      <c r="M16" s="113">
        <v>144</v>
      </c>
      <c r="N16" s="113">
        <v>148.9</v>
      </c>
      <c r="O16" s="113">
        <f t="shared" si="1"/>
        <v>144</v>
      </c>
      <c r="P16" s="602"/>
    </row>
    <row r="17" spans="1:16" ht="5.25" customHeight="1">
      <c r="A17" s="367"/>
      <c r="B17" s="119"/>
      <c r="C17" s="402"/>
      <c r="D17" s="399"/>
      <c r="E17" s="399"/>
      <c r="F17" s="400"/>
      <c r="G17" s="400"/>
      <c r="H17" s="400"/>
      <c r="I17" s="400"/>
      <c r="J17" s="400"/>
      <c r="K17" s="400"/>
      <c r="L17" s="400"/>
      <c r="M17" s="400"/>
      <c r="N17" s="400"/>
      <c r="O17" s="400"/>
      <c r="P17" s="602"/>
    </row>
    <row r="18" spans="1:16" ht="20.25" customHeight="1">
      <c r="A18" s="88" t="s">
        <v>45</v>
      </c>
      <c r="B18" s="116"/>
      <c r="C18" s="115"/>
      <c r="D18" s="117"/>
      <c r="E18" s="117"/>
      <c r="F18" s="118"/>
      <c r="G18" s="118"/>
      <c r="H18" s="118"/>
      <c r="I18" s="118"/>
      <c r="J18" s="118"/>
      <c r="K18" s="118"/>
      <c r="L18" s="118"/>
      <c r="M18" s="118"/>
      <c r="N18" s="118"/>
      <c r="O18" s="118"/>
      <c r="P18" s="602"/>
    </row>
    <row r="19" spans="1:16" ht="20.25" customHeight="1">
      <c r="A19" s="89" t="s">
        <v>46</v>
      </c>
      <c r="B19" s="116"/>
      <c r="C19" s="115"/>
      <c r="D19" s="117"/>
      <c r="E19" s="117"/>
      <c r="F19" s="118"/>
      <c r="G19" s="118"/>
      <c r="H19" s="118"/>
      <c r="I19" s="118"/>
      <c r="J19" s="118"/>
      <c r="K19" s="118"/>
      <c r="L19" s="118"/>
      <c r="M19" s="118"/>
      <c r="N19" s="118"/>
      <c r="O19" s="118"/>
      <c r="P19" s="602"/>
    </row>
    <row r="20" spans="1:16" ht="20.25" customHeight="1">
      <c r="A20" s="89" t="s">
        <v>47</v>
      </c>
      <c r="P20" s="602"/>
    </row>
    <row r="21" ht="12.75">
      <c r="P21" s="35"/>
    </row>
    <row r="22" ht="12.75">
      <c r="P22" s="35"/>
    </row>
    <row r="23" ht="12.75">
      <c r="P23" s="35"/>
    </row>
    <row r="24" ht="12.75">
      <c r="P24" s="35"/>
    </row>
    <row r="25" ht="12.75">
      <c r="P25" s="35"/>
    </row>
  </sheetData>
  <mergeCells count="3">
    <mergeCell ref="F4:J4"/>
    <mergeCell ref="P1:P20"/>
    <mergeCell ref="K4:O4"/>
  </mergeCells>
  <printOptions/>
  <pageMargins left="0.44" right="0.19" top="0.59" bottom="0.25" header="0.44" footer="0.37"/>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Q94"/>
  <sheetViews>
    <sheetView workbookViewId="0" topLeftCell="A1">
      <selection activeCell="F4" sqref="F4:P4"/>
    </sheetView>
  </sheetViews>
  <sheetFormatPr defaultColWidth="9.33203125" defaultRowHeight="12.75"/>
  <cols>
    <col min="1" max="1" width="7.5" style="0" customWidth="1"/>
    <col min="2" max="2" width="0.65625" style="0" hidden="1" customWidth="1"/>
    <col min="3" max="3" width="1.0078125" style="0" customWidth="1"/>
    <col min="4" max="4" width="42" style="0" customWidth="1"/>
    <col min="5" max="5" width="7.16015625" style="0" customWidth="1"/>
    <col min="6" max="16" width="9.16015625" style="0" customWidth="1"/>
    <col min="17" max="17" width="3" style="0" customWidth="1"/>
  </cols>
  <sheetData>
    <row r="1" spans="1:17" ht="21.75" customHeight="1">
      <c r="A1" s="26" t="s">
        <v>266</v>
      </c>
      <c r="B1" s="27"/>
      <c r="C1" s="27"/>
      <c r="D1" s="27"/>
      <c r="E1" s="28"/>
      <c r="F1" s="29"/>
      <c r="Q1" s="601">
        <v>11</v>
      </c>
    </row>
    <row r="2" spans="1:17" ht="21.75" customHeight="1">
      <c r="A2" s="26"/>
      <c r="B2" s="27"/>
      <c r="C2" s="27"/>
      <c r="D2" s="27"/>
      <c r="E2" s="28"/>
      <c r="F2" s="29"/>
      <c r="N2" s="204" t="s">
        <v>83</v>
      </c>
      <c r="Q2" s="601"/>
    </row>
    <row r="3" spans="1:17" ht="8.25" customHeight="1">
      <c r="A3" s="119"/>
      <c r="B3" s="120"/>
      <c r="C3" s="120"/>
      <c r="D3" s="120"/>
      <c r="E3" s="121"/>
      <c r="F3" s="34"/>
      <c r="G3" s="35"/>
      <c r="H3" s="35"/>
      <c r="I3" s="35"/>
      <c r="J3" s="35"/>
      <c r="K3" s="35"/>
      <c r="L3" s="35"/>
      <c r="M3" s="35"/>
      <c r="N3" s="35"/>
      <c r="O3" s="35"/>
      <c r="P3" s="35"/>
      <c r="Q3" s="602"/>
    </row>
    <row r="4" spans="1:17" ht="21" customHeight="1">
      <c r="A4" s="122" t="s">
        <v>28</v>
      </c>
      <c r="B4" s="123"/>
      <c r="C4" s="123"/>
      <c r="D4" s="124"/>
      <c r="E4" s="90"/>
      <c r="F4" s="611" t="s">
        <v>212</v>
      </c>
      <c r="G4" s="612"/>
      <c r="H4" s="612"/>
      <c r="I4" s="612"/>
      <c r="J4" s="612"/>
      <c r="K4" s="612"/>
      <c r="L4" s="612"/>
      <c r="M4" s="612"/>
      <c r="N4" s="612"/>
      <c r="O4" s="612"/>
      <c r="P4" s="613"/>
      <c r="Q4" s="602"/>
    </row>
    <row r="5" spans="1:17" ht="13.5" customHeight="1">
      <c r="A5" s="90" t="s">
        <v>29</v>
      </c>
      <c r="B5" s="124"/>
      <c r="C5" s="124"/>
      <c r="D5" s="125" t="s">
        <v>30</v>
      </c>
      <c r="E5" s="126" t="s">
        <v>12</v>
      </c>
      <c r="F5" s="128" t="s">
        <v>60</v>
      </c>
      <c r="G5" s="127" t="s">
        <v>61</v>
      </c>
      <c r="H5" s="127" t="s">
        <v>62</v>
      </c>
      <c r="I5" s="127" t="s">
        <v>64</v>
      </c>
      <c r="J5" s="423" t="s">
        <v>72</v>
      </c>
      <c r="K5" s="368" t="s">
        <v>190</v>
      </c>
      <c r="L5" s="347" t="s">
        <v>223</v>
      </c>
      <c r="M5" s="345" t="s">
        <v>60</v>
      </c>
      <c r="N5" s="345" t="s">
        <v>61</v>
      </c>
      <c r="O5" s="345" t="s">
        <v>62</v>
      </c>
      <c r="P5" s="345" t="s">
        <v>64</v>
      </c>
      <c r="Q5" s="602"/>
    </row>
    <row r="6" spans="1:17" ht="13.5" customHeight="1">
      <c r="A6" s="90"/>
      <c r="B6" s="129"/>
      <c r="C6" s="124"/>
      <c r="D6" s="125"/>
      <c r="E6" s="130"/>
      <c r="F6" s="127" t="s">
        <v>63</v>
      </c>
      <c r="G6" s="127" t="s">
        <v>63</v>
      </c>
      <c r="H6" s="127" t="s">
        <v>63</v>
      </c>
      <c r="I6" s="127" t="s">
        <v>63</v>
      </c>
      <c r="J6" s="423" t="s">
        <v>63</v>
      </c>
      <c r="K6" s="368" t="s">
        <v>63</v>
      </c>
      <c r="L6" s="347" t="s">
        <v>63</v>
      </c>
      <c r="M6" s="345" t="s">
        <v>63</v>
      </c>
      <c r="N6" s="345" t="s">
        <v>63</v>
      </c>
      <c r="O6" s="345" t="s">
        <v>63</v>
      </c>
      <c r="P6" s="345" t="s">
        <v>63</v>
      </c>
      <c r="Q6" s="602"/>
    </row>
    <row r="7" spans="1:17" ht="13.5" customHeight="1">
      <c r="A7" s="41"/>
      <c r="B7" s="42"/>
      <c r="C7" s="43"/>
      <c r="D7" s="131"/>
      <c r="E7" s="132"/>
      <c r="F7" s="133" t="s">
        <v>61</v>
      </c>
      <c r="G7" s="134" t="s">
        <v>62</v>
      </c>
      <c r="H7" s="135" t="s">
        <v>64</v>
      </c>
      <c r="I7" s="135" t="s">
        <v>72</v>
      </c>
      <c r="J7" s="424" t="s">
        <v>190</v>
      </c>
      <c r="K7" s="369" t="s">
        <v>223</v>
      </c>
      <c r="L7" s="348" t="s">
        <v>265</v>
      </c>
      <c r="M7" s="346" t="s">
        <v>72</v>
      </c>
      <c r="N7" s="346" t="s">
        <v>190</v>
      </c>
      <c r="O7" s="346" t="s">
        <v>223</v>
      </c>
      <c r="P7" s="346" t="s">
        <v>265</v>
      </c>
      <c r="Q7" s="602"/>
    </row>
    <row r="8" spans="1:17" ht="22.5" customHeight="1">
      <c r="A8" s="90"/>
      <c r="B8" s="129"/>
      <c r="C8" s="124"/>
      <c r="D8" s="405" t="s">
        <v>59</v>
      </c>
      <c r="E8" s="406">
        <v>10000</v>
      </c>
      <c r="F8" s="436">
        <f>('Table-4'!H7/'Table-4'!G7)*100-100</f>
        <v>4.215686274509807</v>
      </c>
      <c r="G8" s="436">
        <f>('Table-4'!I7/'Table-4'!H7)*100-100</f>
        <v>3.0103480714957556</v>
      </c>
      <c r="H8" s="436">
        <f>('Table-4'!J7/'Table-4'!I7)*100-100</f>
        <v>1.643835616438352</v>
      </c>
      <c r="I8" s="436">
        <f>('Table-4'!L7/'Table-4'!J7)*100-100</f>
        <v>0.628930817610069</v>
      </c>
      <c r="J8" s="437">
        <f>('Table-4'!M7/'Table-4'!L7)*100-100</f>
        <v>-0.2678571428571388</v>
      </c>
      <c r="K8" s="437">
        <f>('Table-4'!N7/'Table-4'!M7)*100-100</f>
        <v>0.984780662488788</v>
      </c>
      <c r="L8" s="438">
        <f>('Table-4'!O7/'Table-4'!N7)*100-100</f>
        <v>0.44326241134751854</v>
      </c>
      <c r="M8" s="439">
        <f>('Table-4'!L7/'Table-4'!G7)*100-100</f>
        <v>9.803921568627459</v>
      </c>
      <c r="N8" s="436">
        <f>('Table-4'!M7/'Table-4'!H7)*100-100</f>
        <v>5.079962370649113</v>
      </c>
      <c r="O8" s="436">
        <f>('Table-4'!N7/'Table-4'!I7)*100-100</f>
        <v>3.013698630136986</v>
      </c>
      <c r="P8" s="436">
        <f>('Table-4'!O7/'Table-4'!J7)*100-100</f>
        <v>1.7969451931716236</v>
      </c>
      <c r="Q8" s="602"/>
    </row>
    <row r="9" spans="1:17" ht="20.25" customHeight="1">
      <c r="A9" s="50">
        <v>0</v>
      </c>
      <c r="B9" s="51"/>
      <c r="C9" s="52" t="s">
        <v>32</v>
      </c>
      <c r="D9" s="53"/>
      <c r="E9" s="410">
        <v>2942</v>
      </c>
      <c r="F9" s="436">
        <f>('Table-4'!H8/'Table-4'!G8)*100-100</f>
        <v>2.2908366533864495</v>
      </c>
      <c r="G9" s="436">
        <f>('Table-4'!I8/'Table-4'!H8)*100-100</f>
        <v>5.160662122687441</v>
      </c>
      <c r="H9" s="436">
        <f>('Table-4'!J8/'Table-4'!I8)*100-100</f>
        <v>0.5555555555555571</v>
      </c>
      <c r="I9" s="436">
        <f>('Table-4'!L8/'Table-4'!J8)*100-100</f>
        <v>-0.04604051565377176</v>
      </c>
      <c r="J9" s="437">
        <f>('Table-4'!M8/'Table-4'!L8)*100-100</f>
        <v>0.7830492860433083</v>
      </c>
      <c r="K9" s="437">
        <f>('Table-4'!N8/'Table-4'!M8)*100-100</f>
        <v>4.11334552102376</v>
      </c>
      <c r="L9" s="438">
        <f>('Table-4'!O8/'Table-4'!N8)*100-100</f>
        <v>0.26338893766461524</v>
      </c>
      <c r="M9" s="439">
        <f>('Table-4'!L8/'Table-4'!G8)*100-100</f>
        <v>8.117529880478074</v>
      </c>
      <c r="N9" s="436">
        <f>('Table-4'!M8/'Table-4'!H8)*100-100</f>
        <v>6.523855890944503</v>
      </c>
      <c r="O9" s="436">
        <f>('Table-4'!N8/'Table-4'!I8)*100-100</f>
        <v>5.462962962962962</v>
      </c>
      <c r="P9" s="436">
        <f>('Table-4'!O8/'Table-4'!J8)*100-100</f>
        <v>5.15653775322285</v>
      </c>
      <c r="Q9" s="602"/>
    </row>
    <row r="10" spans="1:17" ht="20.25" customHeight="1">
      <c r="A10" s="59"/>
      <c r="B10" s="60"/>
      <c r="C10" s="61"/>
      <c r="D10" s="62" t="s">
        <v>33</v>
      </c>
      <c r="E10" s="425">
        <v>521</v>
      </c>
      <c r="F10" s="440">
        <f>('Table-4'!H9/'Table-4'!G9)*100-100</f>
        <v>7.494407158836665</v>
      </c>
      <c r="G10" s="440">
        <f>('Table-4'!I9/'Table-4'!H9)*100-100</f>
        <v>4.370447450572328</v>
      </c>
      <c r="H10" s="440">
        <f>('Table-4'!J9/'Table-4'!I9)*100-100</f>
        <v>2.4925224327019038</v>
      </c>
      <c r="I10" s="440">
        <f>('Table-4'!L9/'Table-4'!J9)*100-100</f>
        <v>-1.0700389105058292</v>
      </c>
      <c r="J10" s="441">
        <f>('Table-4'!M9/'Table-4'!L9)*100-100</f>
        <v>4.719764011799413</v>
      </c>
      <c r="K10" s="441">
        <f>('Table-4'!N9/'Table-4'!M9)*100-100</f>
        <v>6.7605633802817096</v>
      </c>
      <c r="L10" s="442">
        <f>('Table-4'!O9/'Table-4'!N9)*100-100</f>
        <v>1.5831134564643747</v>
      </c>
      <c r="M10" s="443">
        <f>('Table-4'!L9/'Table-4'!G9)*100-100</f>
        <v>13.758389261744952</v>
      </c>
      <c r="N10" s="440">
        <f>('Table-4'!M9/'Table-4'!H9)*100-100</f>
        <v>10.822060353798136</v>
      </c>
      <c r="O10" s="440">
        <f>('Table-4'!N9/'Table-4'!I9)*100-100</f>
        <v>13.359920239282161</v>
      </c>
      <c r="P10" s="440">
        <f>('Table-4'!O9/'Table-4'!J9)*100-100</f>
        <v>12.354085603112836</v>
      </c>
      <c r="Q10" s="602"/>
    </row>
    <row r="11" spans="1:17" ht="20.25" customHeight="1">
      <c r="A11" s="59"/>
      <c r="B11" s="66"/>
      <c r="C11" s="67"/>
      <c r="D11" s="68" t="s">
        <v>34</v>
      </c>
      <c r="E11" s="425">
        <v>55</v>
      </c>
      <c r="F11" s="440">
        <f>('Table-4'!H10/'Table-4'!G10)*100-100</f>
        <v>2.124311565696331</v>
      </c>
      <c r="G11" s="440">
        <f>('Table-4'!I10/'Table-4'!H10)*100-100</f>
        <v>2.2342064714945877</v>
      </c>
      <c r="H11" s="440">
        <f>('Table-4'!J10/'Table-4'!I10)*100-100</f>
        <v>6.254709871891492</v>
      </c>
      <c r="I11" s="440">
        <f>('Table-4'!L10/'Table-4'!J10)*100-100</f>
        <v>4.042553191489361</v>
      </c>
      <c r="J11" s="441">
        <f>('Table-4'!M10/'Table-4'!L10)*100-100</f>
        <v>-2.658486707566439</v>
      </c>
      <c r="K11" s="441">
        <f>('Table-4'!N10/'Table-4'!M10)*100-100</f>
        <v>-17.29691876750701</v>
      </c>
      <c r="L11" s="442">
        <f>('Table-4'!O10/'Table-4'!N10)*100-100</f>
        <v>0</v>
      </c>
      <c r="M11" s="443">
        <f>('Table-4'!L10/'Table-4'!G10)*100-100</f>
        <v>15.420928402832402</v>
      </c>
      <c r="N11" s="440">
        <f>('Table-4'!M10/'Table-4'!H10)*100-100</f>
        <v>10.015408320493052</v>
      </c>
      <c r="O11" s="440">
        <f>('Table-4'!N10/'Table-4'!I10)*100-100</f>
        <v>-11.002260738507914</v>
      </c>
      <c r="P11" s="440">
        <f>('Table-4'!O10/'Table-4'!J10)*100-100</f>
        <v>-16.24113475177306</v>
      </c>
      <c r="Q11" s="602"/>
    </row>
    <row r="12" spans="1:17" ht="20.25" customHeight="1">
      <c r="A12" s="59"/>
      <c r="B12" s="66"/>
      <c r="C12" s="67"/>
      <c r="D12" s="62" t="s">
        <v>35</v>
      </c>
      <c r="E12" s="425">
        <v>2296</v>
      </c>
      <c r="F12" s="440">
        <f>('Table-4'!H11/'Table-4'!G11)*100-100</f>
        <v>0</v>
      </c>
      <c r="G12" s="440">
        <f>('Table-4'!I11/'Table-4'!H11)*100-100</f>
        <v>6.335282651072134</v>
      </c>
      <c r="H12" s="440">
        <f>('Table-4'!J11/'Table-4'!I11)*100-100</f>
        <v>0</v>
      </c>
      <c r="I12" s="440">
        <f>('Table-4'!L11/'Table-4'!J11)*100-100</f>
        <v>0</v>
      </c>
      <c r="J12" s="441">
        <f>('Table-4'!M11/'Table-4'!L11)*100-100</f>
        <v>0</v>
      </c>
      <c r="K12" s="441">
        <f>('Table-4'!N11/'Table-4'!M11)*100-100</f>
        <v>4.124656278643442</v>
      </c>
      <c r="L12" s="442">
        <f>('Table-4'!O11/'Table-4'!N11)*100-100</f>
        <v>0</v>
      </c>
      <c r="M12" s="443">
        <f>('Table-4'!L11/'Table-4'!G11)*100-100</f>
        <v>6.335282651072134</v>
      </c>
      <c r="N12" s="440">
        <f>('Table-4'!M11/'Table-4'!H11)*100-100</f>
        <v>6.335282651072134</v>
      </c>
      <c r="O12" s="440">
        <f>('Table-4'!N11/'Table-4'!I11)*100-100</f>
        <v>4.124656278643442</v>
      </c>
      <c r="P12" s="440">
        <f>('Table-4'!O11/'Table-4'!J11)*100-100</f>
        <v>4.124656278643442</v>
      </c>
      <c r="Q12" s="602"/>
    </row>
    <row r="13" spans="1:17" ht="20.25" customHeight="1">
      <c r="A13" s="59"/>
      <c r="B13" s="66"/>
      <c r="C13" s="67"/>
      <c r="D13" s="62" t="s">
        <v>36</v>
      </c>
      <c r="E13" s="425">
        <v>15</v>
      </c>
      <c r="F13" s="440">
        <f>('Table-4'!H12/'Table-4'!G12)*100-100</f>
        <v>-0.012577034335308213</v>
      </c>
      <c r="G13" s="440">
        <f>('Table-4'!I12/'Table-4'!H12)*100-100</f>
        <v>97.61006289308176</v>
      </c>
      <c r="H13" s="440">
        <f>('Table-4'!J12/'Table-4'!I12)*100-100</f>
        <v>0</v>
      </c>
      <c r="I13" s="440">
        <f>('Table-4'!L12/'Table-4'!J12)*100-100</f>
        <v>0</v>
      </c>
      <c r="J13" s="441">
        <f>('Table-4'!M12/'Table-4'!L12)*100-100</f>
        <v>0</v>
      </c>
      <c r="K13" s="441">
        <f>('Table-4'!N12/'Table-4'!M12)*100-100</f>
        <v>14.640356460852956</v>
      </c>
      <c r="L13" s="442">
        <f>('Table-4'!O12/'Table-4'!N12)*100-100</f>
        <v>0</v>
      </c>
      <c r="M13" s="443">
        <f>('Table-4'!L12/'Table-4'!G12)*100-100</f>
        <v>97.58520940762165</v>
      </c>
      <c r="N13" s="440">
        <f>('Table-4'!M12/'Table-4'!H12)*100-100</f>
        <v>97.61006289308176</v>
      </c>
      <c r="O13" s="440">
        <f>('Table-4'!N12/'Table-4'!I12)*100-100</f>
        <v>14.640356460852956</v>
      </c>
      <c r="P13" s="440">
        <f>('Table-4'!O12/'Table-4'!J12)*100-100</f>
        <v>14.640356460852956</v>
      </c>
      <c r="Q13" s="602"/>
    </row>
    <row r="14" spans="1:17" ht="20.25" customHeight="1">
      <c r="A14" s="59"/>
      <c r="B14" s="66"/>
      <c r="C14" s="67"/>
      <c r="D14" s="68" t="s">
        <v>37</v>
      </c>
      <c r="E14" s="425">
        <v>55</v>
      </c>
      <c r="F14" s="440">
        <f>('Table-4'!H13/'Table-4'!G13)*100-100</f>
        <v>4.74613686534218</v>
      </c>
      <c r="G14" s="440">
        <f>('Table-4'!I13/'Table-4'!H13)*100-100</f>
        <v>5.479452054794493</v>
      </c>
      <c r="H14" s="440">
        <f>('Table-4'!J13/'Table-4'!I13)*100-100</f>
        <v>0.8991008991009011</v>
      </c>
      <c r="I14" s="440">
        <f>('Table-4'!L13/'Table-4'!J13)*100-100</f>
        <v>-0.7920792079207928</v>
      </c>
      <c r="J14" s="441">
        <f>('Table-4'!M13/'Table-4'!L13)*100-100</f>
        <v>1.7964071856287518</v>
      </c>
      <c r="K14" s="441">
        <f>('Table-4'!N13/'Table-4'!M13)*100-100</f>
        <v>1.9607843137254832</v>
      </c>
      <c r="L14" s="442">
        <f>('Table-4'!O13/'Table-4'!N13)*100-100</f>
        <v>0.6730769230769198</v>
      </c>
      <c r="M14" s="443">
        <f>('Table-4'!L13/'Table-4'!G13)*100-100</f>
        <v>10.596026490066237</v>
      </c>
      <c r="N14" s="440">
        <f>('Table-4'!M13/'Table-4'!H13)*100-100</f>
        <v>7.481559536354055</v>
      </c>
      <c r="O14" s="440">
        <f>('Table-4'!N13/'Table-4'!I13)*100-100</f>
        <v>3.8961038961039094</v>
      </c>
      <c r="P14" s="440">
        <f>('Table-4'!O13/'Table-4'!J13)*100-100</f>
        <v>3.663366336633672</v>
      </c>
      <c r="Q14" s="602"/>
    </row>
    <row r="15" spans="1:17" ht="20.25" customHeight="1">
      <c r="A15" s="50">
        <v>2</v>
      </c>
      <c r="B15" s="66"/>
      <c r="C15" s="603" t="s">
        <v>38</v>
      </c>
      <c r="D15" s="604"/>
      <c r="E15" s="426">
        <v>31</v>
      </c>
      <c r="F15" s="436">
        <f>('Table-4'!H14/'Table-4'!G14)*100-100</f>
        <v>-0.35756853396901533</v>
      </c>
      <c r="G15" s="436">
        <f>('Table-4'!I14/'Table-4'!H14)*100-100</f>
        <v>5.980861244019138</v>
      </c>
      <c r="H15" s="436">
        <f>('Table-4'!J14/'Table-4'!I14)*100-100</f>
        <v>1.9187358916478559</v>
      </c>
      <c r="I15" s="444">
        <f>('Table-4'!L14/'Table-4'!J14)*100-100</f>
        <v>3.6544850498338803</v>
      </c>
      <c r="J15" s="445">
        <f>('Table-4'!M14/'Table-4'!L14)*100-100</f>
        <v>-6.730769230769226</v>
      </c>
      <c r="K15" s="445">
        <f>('Table-4'!N14/'Table-4'!M14)*100-100</f>
        <v>15.234822451317285</v>
      </c>
      <c r="L15" s="446">
        <f>('Table-4'!O14/'Table-4'!N14)*100-100</f>
        <v>-5.069582504970171</v>
      </c>
      <c r="M15" s="439">
        <f>('Table-4'!L14/'Table-4'!G14)*100-100</f>
        <v>11.56138259833132</v>
      </c>
      <c r="N15" s="436">
        <f>('Table-4'!M14/'Table-4'!H14)*100-100</f>
        <v>4.425837320574175</v>
      </c>
      <c r="O15" s="436">
        <f>('Table-4'!N14/'Table-4'!I14)*100-100</f>
        <v>13.544018058690739</v>
      </c>
      <c r="P15" s="436">
        <f>('Table-4'!O14/'Table-4'!J14)*100-100</f>
        <v>5.758582502768547</v>
      </c>
      <c r="Q15" s="602"/>
    </row>
    <row r="16" spans="1:17" ht="20.25" customHeight="1">
      <c r="A16" s="50"/>
      <c r="B16" s="66"/>
      <c r="C16" s="69"/>
      <c r="D16" s="62" t="s">
        <v>39</v>
      </c>
      <c r="E16" s="425">
        <v>31</v>
      </c>
      <c r="F16" s="440">
        <f>('Table-4'!H15/'Table-4'!G15)*100-100</f>
        <v>-0.35756853396901533</v>
      </c>
      <c r="G16" s="440">
        <f>('Table-4'!I15/'Table-4'!H15)*100-100</f>
        <v>5.980861244019138</v>
      </c>
      <c r="H16" s="440">
        <f>('Table-4'!J15/'Table-4'!I15)*100-100</f>
        <v>1.9187358916478559</v>
      </c>
      <c r="I16" s="440">
        <f>('Table-4'!L15/'Table-4'!J15)*100-100</f>
        <v>3.6544850498338803</v>
      </c>
      <c r="J16" s="441">
        <f>('Table-4'!M15/'Table-4'!L15)*100-100</f>
        <v>-6.730769230769226</v>
      </c>
      <c r="K16" s="441">
        <f>('Table-4'!N15/'Table-4'!M15)*100-100</f>
        <v>15.234822451317285</v>
      </c>
      <c r="L16" s="442">
        <f>('Table-4'!O15/'Table-4'!N15)*100-100</f>
        <v>-5.069582504970171</v>
      </c>
      <c r="M16" s="443">
        <f>('Table-4'!L15/'Table-4'!G15)*100-100</f>
        <v>11.56138259833132</v>
      </c>
      <c r="N16" s="440">
        <f>('Table-4'!M15/'Table-4'!H15)*100-100</f>
        <v>4.425837320574175</v>
      </c>
      <c r="O16" s="440">
        <f>('Table-4'!N15/'Table-4'!I15)*100-100</f>
        <v>13.544018058690739</v>
      </c>
      <c r="P16" s="440">
        <f>('Table-4'!O15/'Table-4'!J15)*100-100</f>
        <v>5.758582502768547</v>
      </c>
      <c r="Q16" s="602"/>
    </row>
    <row r="17" spans="1:17" ht="20.25" customHeight="1">
      <c r="A17" s="50">
        <v>5</v>
      </c>
      <c r="B17" s="51"/>
      <c r="C17" s="603" t="s">
        <v>232</v>
      </c>
      <c r="D17" s="604"/>
      <c r="E17" s="426">
        <v>21</v>
      </c>
      <c r="F17" s="436">
        <f>('Table-4'!H16/'Table-4'!G16)*100-100</f>
        <v>4.3010752688172005</v>
      </c>
      <c r="G17" s="436">
        <f>('Table-4'!I16/'Table-4'!H16)*100-100</f>
        <v>3.9651070578905774</v>
      </c>
      <c r="H17" s="436">
        <f>('Table-4'!J16/'Table-4'!I16)*100-100</f>
        <v>3.9664378337147355</v>
      </c>
      <c r="I17" s="444">
        <f>('Table-4'!L16/'Table-4'!J16)*100-100</f>
        <v>-0.36683785766690846</v>
      </c>
      <c r="J17" s="445">
        <f>('Table-4'!M16/'Table-4'!L16)*100-100</f>
        <v>-1.9882179675994252</v>
      </c>
      <c r="K17" s="445">
        <f>('Table-4'!N16/'Table-4'!M16)*100-100</f>
        <v>-2.028549962434255</v>
      </c>
      <c r="L17" s="446">
        <f>('Table-4'!O16/'Table-4'!N16)*100-100</f>
        <v>0</v>
      </c>
      <c r="M17" s="439">
        <f>('Table-4'!L16/'Table-4'!G16)*100-100</f>
        <v>12.324234904880058</v>
      </c>
      <c r="N17" s="436">
        <f>('Table-4'!M16/'Table-4'!H16)*100-100</f>
        <v>5.551149881046797</v>
      </c>
      <c r="O17" s="436">
        <f>('Table-4'!N16/'Table-4'!I16)*100-100</f>
        <v>-0.5339435545385101</v>
      </c>
      <c r="P17" s="436">
        <f>('Table-4'!O16/'Table-4'!J16)*100-100</f>
        <v>-4.328686720469548</v>
      </c>
      <c r="Q17" s="602"/>
    </row>
    <row r="18" spans="1:17" ht="20.25" customHeight="1">
      <c r="A18" s="59"/>
      <c r="B18" s="75"/>
      <c r="C18" s="76"/>
      <c r="D18" s="77" t="s">
        <v>40</v>
      </c>
      <c r="E18" s="425">
        <v>21</v>
      </c>
      <c r="F18" s="440">
        <f>('Table-4'!H17/'Table-4'!G17)*100-100</f>
        <v>4.3010752688172005</v>
      </c>
      <c r="G18" s="440">
        <f>('Table-4'!I17/'Table-4'!H17)*100-100</f>
        <v>3.9651070578905774</v>
      </c>
      <c r="H18" s="440">
        <f>('Table-4'!J17/'Table-4'!I17)*100-100</f>
        <v>3.9664378337147355</v>
      </c>
      <c r="I18" s="440">
        <f>('Table-4'!L17/'Table-4'!J17)*100-100</f>
        <v>-0.36683785766690846</v>
      </c>
      <c r="J18" s="441">
        <f>('Table-4'!M17/'Table-4'!L17)*100-100</f>
        <v>-1.9882179675994252</v>
      </c>
      <c r="K18" s="441">
        <f>('Table-4'!N17/'Table-4'!M17)*100-100</f>
        <v>-2.028549962434255</v>
      </c>
      <c r="L18" s="442">
        <f>('Table-4'!O17/'Table-4'!N17)*100-100</f>
        <v>0</v>
      </c>
      <c r="M18" s="443">
        <f>('Table-4'!L17/'Table-4'!G17)*100-100</f>
        <v>12.324234904880058</v>
      </c>
      <c r="N18" s="440">
        <f>('Table-4'!M17/'Table-4'!H17)*100-100</f>
        <v>5.551149881046797</v>
      </c>
      <c r="O18" s="440">
        <f>('Table-4'!N17/'Table-4'!I17)*100-100</f>
        <v>-0.5339435545385101</v>
      </c>
      <c r="P18" s="440">
        <f>('Table-4'!O17/'Table-4'!J17)*100-100</f>
        <v>-4.328686720469548</v>
      </c>
      <c r="Q18" s="602"/>
    </row>
    <row r="19" spans="1:17" ht="30" customHeight="1">
      <c r="A19" s="50">
        <v>6</v>
      </c>
      <c r="B19" s="51"/>
      <c r="C19" s="603" t="s">
        <v>41</v>
      </c>
      <c r="D19" s="604"/>
      <c r="E19" s="410">
        <v>293</v>
      </c>
      <c r="F19" s="436">
        <f>('Table-4'!H18/'Table-4'!G18)*100-100</f>
        <v>5.414012738853486</v>
      </c>
      <c r="G19" s="436">
        <f>('Table-4'!I18/'Table-4'!H18)*100-100</f>
        <v>3.4239677744209587</v>
      </c>
      <c r="H19" s="436">
        <f>('Table-4'!J18/'Table-4'!I18)*100-100</f>
        <v>4.673807205452761</v>
      </c>
      <c r="I19" s="444">
        <f>('Table-4'!L18/'Table-4'!J18)*100-100</f>
        <v>-6.604651162790702</v>
      </c>
      <c r="J19" s="445">
        <f>('Table-4'!M18/'Table-4'!L18)*100-100</f>
        <v>-0.6972111553784828</v>
      </c>
      <c r="K19" s="445">
        <f>('Table-4'!N18/'Table-4'!M18)*100-100</f>
        <v>2.1063189568706093</v>
      </c>
      <c r="L19" s="446">
        <f>('Table-4'!O18/'Table-4'!N18)*100-100</f>
        <v>1.6699410609037386</v>
      </c>
      <c r="M19" s="439">
        <f>('Table-4'!L18/'Table-4'!G18)*100-100</f>
        <v>6.581740976645435</v>
      </c>
      <c r="N19" s="436">
        <f>('Table-4'!M18/'Table-4'!H18)*100-100</f>
        <v>0.40281973816718164</v>
      </c>
      <c r="O19" s="436">
        <f>('Table-4'!N18/'Table-4'!I18)*100-100</f>
        <v>-0.8763388510223962</v>
      </c>
      <c r="P19" s="436">
        <f>('Table-4'!O18/'Table-4'!J18)*100-100</f>
        <v>-3.720930232558146</v>
      </c>
      <c r="Q19" s="602"/>
    </row>
    <row r="20" spans="1:17" ht="38.25" customHeight="1">
      <c r="A20" s="59"/>
      <c r="B20" s="75"/>
      <c r="C20" s="76"/>
      <c r="D20" s="78" t="s">
        <v>42</v>
      </c>
      <c r="E20" s="425">
        <v>24</v>
      </c>
      <c r="F20" s="440">
        <f>('Table-4'!H19/'Table-4'!G19)*100-100</f>
        <v>5.526036131774717</v>
      </c>
      <c r="G20" s="440">
        <f>('Table-4'!I19/'Table-4'!H19)*100-100</f>
        <v>3.7260825780463165</v>
      </c>
      <c r="H20" s="440">
        <f>('Table-4'!J19/'Table-4'!I19)*100-100</f>
        <v>1.2621359223300885</v>
      </c>
      <c r="I20" s="440">
        <f>('Table-4'!L19/'Table-4'!J19)*100-100</f>
        <v>-4.122722914669225</v>
      </c>
      <c r="J20" s="441">
        <f>('Table-4'!M19/'Table-4'!L19)*100-100</f>
        <v>-8.599999999999994</v>
      </c>
      <c r="K20" s="441">
        <f>('Table-4'!N19/'Table-4'!M19)*100-100</f>
        <v>0.21881838074398274</v>
      </c>
      <c r="L20" s="442">
        <f>('Table-4'!O19/'Table-4'!N19)*100-100</f>
        <v>0.2183406113537103</v>
      </c>
      <c r="M20" s="443">
        <f>('Table-4'!L19/'Table-4'!G19)*100-100</f>
        <v>6.269925611052088</v>
      </c>
      <c r="N20" s="440">
        <f>('Table-4'!M19/'Table-4'!H19)*100-100</f>
        <v>-7.95568982880161</v>
      </c>
      <c r="O20" s="440">
        <f>('Table-4'!N19/'Table-4'!I19)*100-100</f>
        <v>-11.067961165048544</v>
      </c>
      <c r="P20" s="440">
        <f>('Table-4'!O19/'Table-4'!J19)*100-100</f>
        <v>-11.984659635666347</v>
      </c>
      <c r="Q20" s="602"/>
    </row>
    <row r="21" spans="1:17" ht="30" customHeight="1">
      <c r="A21" s="59"/>
      <c r="B21" s="75"/>
      <c r="C21" s="76"/>
      <c r="D21" s="77" t="s">
        <v>43</v>
      </c>
      <c r="E21" s="427">
        <v>226</v>
      </c>
      <c r="F21" s="440">
        <f>('Table-4'!H20/'Table-4'!G20)*100-100</f>
        <v>5.201698513800409</v>
      </c>
      <c r="G21" s="440">
        <f>('Table-4'!I20/'Table-4'!H20)*100-100</f>
        <v>3.128153380423825</v>
      </c>
      <c r="H21" s="440">
        <f>('Table-4'!J20/'Table-4'!I20)*100-100</f>
        <v>4.794520547945197</v>
      </c>
      <c r="I21" s="440">
        <f>('Table-4'!L20/'Table-4'!J20)*100-100</f>
        <v>-8.216619981325863</v>
      </c>
      <c r="J21" s="441">
        <f>('Table-4'!M20/'Table-4'!L20)*100-100</f>
        <v>0.508646998982698</v>
      </c>
      <c r="K21" s="441">
        <f>('Table-4'!N20/'Table-4'!M20)*100-100</f>
        <v>3.2388663967611393</v>
      </c>
      <c r="L21" s="442">
        <f>('Table-4'!O20/'Table-4'!N20)*100-100</f>
        <v>1.9607843137254832</v>
      </c>
      <c r="M21" s="443">
        <f>('Table-4'!L20/'Table-4'!G20)*100-100</f>
        <v>4.352441613588098</v>
      </c>
      <c r="N21" s="440">
        <f>('Table-4'!M20/'Table-4'!H20)*100-100</f>
        <v>-0.3027245206861693</v>
      </c>
      <c r="O21" s="440">
        <f>('Table-4'!N20/'Table-4'!I20)*100-100</f>
        <v>-0.1956947162426701</v>
      </c>
      <c r="P21" s="440">
        <f>('Table-4'!O20/'Table-4'!J20)*100-100</f>
        <v>-2.894491129785237</v>
      </c>
      <c r="Q21" s="602"/>
    </row>
    <row r="22" spans="1:17" ht="21.75" customHeight="1">
      <c r="A22" s="81"/>
      <c r="B22" s="82"/>
      <c r="C22" s="83"/>
      <c r="D22" s="84" t="s">
        <v>44</v>
      </c>
      <c r="E22" s="428">
        <v>43</v>
      </c>
      <c r="F22" s="447">
        <f>('Table-4'!H21/'Table-4'!G21)*100-100</f>
        <v>7.340425531914889</v>
      </c>
      <c r="G22" s="447">
        <f>('Table-4'!I21/'Table-4'!H21)*100-100</f>
        <v>3.964321110009905</v>
      </c>
      <c r="H22" s="447">
        <f>('Table-4'!J21/'Table-4'!I21)*100-100</f>
        <v>6.38703527168731</v>
      </c>
      <c r="I22" s="447">
        <f>('Table-4'!L21/'Table-4'!J21)*100-100</f>
        <v>0.17921146953405298</v>
      </c>
      <c r="J22" s="448">
        <f>('Table-4'!M21/'Table-4'!L21)*100-100</f>
        <v>-2.3255813953488342</v>
      </c>
      <c r="K22" s="448">
        <f>('Table-4'!N21/'Table-4'!M21)*100-100</f>
        <v>-2.197802197802204</v>
      </c>
      <c r="L22" s="449">
        <f>('Table-4'!O21/'Table-4'!N21)*100-100</f>
        <v>0.18726591760301403</v>
      </c>
      <c r="M22" s="450">
        <f>('Table-4'!L21/'Table-4'!G21)*100-100</f>
        <v>18.936170212765944</v>
      </c>
      <c r="N22" s="447">
        <f>('Table-4'!M21/'Table-4'!H21)*100-100</f>
        <v>8.225966303270567</v>
      </c>
      <c r="O22" s="447">
        <f>('Table-4'!N21/'Table-4'!I21)*100-100</f>
        <v>1.8112488083889389</v>
      </c>
      <c r="P22" s="447">
        <f>('Table-4'!O21/'Table-4'!J21)*100-100</f>
        <v>-4.1218637992831475</v>
      </c>
      <c r="Q22" s="602"/>
    </row>
    <row r="23" spans="1:17" ht="7.5" customHeight="1">
      <c r="A23" s="32"/>
      <c r="B23" s="32"/>
      <c r="C23" s="32"/>
      <c r="D23" s="32"/>
      <c r="E23" s="87"/>
      <c r="F23" s="34"/>
      <c r="G23" s="136"/>
      <c r="H23" s="136"/>
      <c r="I23" s="136"/>
      <c r="J23" s="136"/>
      <c r="K23" s="136"/>
      <c r="L23" s="136"/>
      <c r="M23" s="136"/>
      <c r="N23" s="136"/>
      <c r="O23" s="136"/>
      <c r="P23" s="136"/>
      <c r="Q23" s="602"/>
    </row>
    <row r="24" spans="1:17" ht="20.25" customHeight="1">
      <c r="A24" s="88" t="s">
        <v>45</v>
      </c>
      <c r="B24" s="32"/>
      <c r="C24" s="32"/>
      <c r="D24" s="32"/>
      <c r="E24" s="87"/>
      <c r="F24" s="34"/>
      <c r="G24" s="136"/>
      <c r="H24" s="136"/>
      <c r="I24" s="136"/>
      <c r="J24" s="136"/>
      <c r="K24" s="136"/>
      <c r="L24" s="136"/>
      <c r="M24" s="136"/>
      <c r="N24" s="136"/>
      <c r="O24" s="136"/>
      <c r="P24" s="136"/>
      <c r="Q24" s="602"/>
    </row>
    <row r="25" spans="1:17" ht="20.25" customHeight="1">
      <c r="A25" s="89"/>
      <c r="B25" s="32"/>
      <c r="C25" s="32"/>
      <c r="D25" s="32"/>
      <c r="E25" s="87"/>
      <c r="F25" s="34"/>
      <c r="G25" s="136"/>
      <c r="H25" s="136"/>
      <c r="I25" s="136"/>
      <c r="J25" s="136"/>
      <c r="K25" s="136"/>
      <c r="L25" s="136"/>
      <c r="M25" s="136"/>
      <c r="N25" s="136"/>
      <c r="O25" s="136"/>
      <c r="P25" s="136"/>
      <c r="Q25" s="602"/>
    </row>
    <row r="26" spans="1:17" ht="20.25" customHeight="1">
      <c r="A26" s="32"/>
      <c r="B26" s="32"/>
      <c r="C26" s="32"/>
      <c r="D26" s="32"/>
      <c r="E26" s="87"/>
      <c r="F26" s="34"/>
      <c r="G26" s="136"/>
      <c r="H26" s="136"/>
      <c r="I26" s="136"/>
      <c r="J26" s="136"/>
      <c r="K26" s="136"/>
      <c r="L26" s="136"/>
      <c r="M26" s="136"/>
      <c r="N26" s="136"/>
      <c r="O26" s="136"/>
      <c r="P26" s="136"/>
      <c r="Q26" s="35"/>
    </row>
    <row r="27" spans="7:16" ht="20.25" customHeight="1">
      <c r="G27" s="137"/>
      <c r="H27" s="137"/>
      <c r="I27" s="137"/>
      <c r="J27" s="137"/>
      <c r="K27" s="137"/>
      <c r="L27" s="137"/>
      <c r="M27" s="137"/>
      <c r="N27" s="137"/>
      <c r="O27" s="137"/>
      <c r="P27" s="137"/>
    </row>
    <row r="28" spans="7:16" ht="12.75">
      <c r="G28" s="137"/>
      <c r="H28" s="137"/>
      <c r="I28" s="137"/>
      <c r="J28" s="137"/>
      <c r="K28" s="137"/>
      <c r="L28" s="137"/>
      <c r="M28" s="137"/>
      <c r="N28" s="137"/>
      <c r="O28" s="137"/>
      <c r="P28" s="137"/>
    </row>
    <row r="29" spans="7:16" ht="12.75">
      <c r="G29" s="137"/>
      <c r="H29" s="137"/>
      <c r="I29" s="137"/>
      <c r="J29" s="137"/>
      <c r="K29" s="137"/>
      <c r="L29" s="137"/>
      <c r="M29" s="137"/>
      <c r="N29" s="137"/>
      <c r="O29" s="137"/>
      <c r="P29" s="137"/>
    </row>
    <row r="30" spans="7:16" ht="12.75">
      <c r="G30" s="137"/>
      <c r="H30" s="137"/>
      <c r="I30" s="137"/>
      <c r="J30" s="137"/>
      <c r="K30" s="137"/>
      <c r="L30" s="137"/>
      <c r="M30" s="137"/>
      <c r="N30" s="137"/>
      <c r="O30" s="137"/>
      <c r="P30" s="137"/>
    </row>
    <row r="31" spans="7:16" ht="12.75">
      <c r="G31" s="137"/>
      <c r="H31" s="137"/>
      <c r="I31" s="137"/>
      <c r="J31" s="137"/>
      <c r="K31" s="137"/>
      <c r="L31" s="137"/>
      <c r="M31" s="137"/>
      <c r="N31" s="137"/>
      <c r="O31" s="137"/>
      <c r="P31" s="137"/>
    </row>
    <row r="32" spans="7:16" ht="12.75">
      <c r="G32" s="137"/>
      <c r="H32" s="137"/>
      <c r="I32" s="137"/>
      <c r="J32" s="137"/>
      <c r="K32" s="137"/>
      <c r="L32" s="137"/>
      <c r="M32" s="137"/>
      <c r="N32" s="137"/>
      <c r="O32" s="137"/>
      <c r="P32" s="137"/>
    </row>
    <row r="33" spans="7:16" ht="12.75">
      <c r="G33" s="137"/>
      <c r="H33" s="137"/>
      <c r="I33" s="137"/>
      <c r="J33" s="137"/>
      <c r="K33" s="137"/>
      <c r="L33" s="137"/>
      <c r="M33" s="137"/>
      <c r="N33" s="137"/>
      <c r="O33" s="137"/>
      <c r="P33" s="137"/>
    </row>
    <row r="34" spans="7:16" ht="12.75">
      <c r="G34" s="137"/>
      <c r="H34" s="137"/>
      <c r="I34" s="137"/>
      <c r="J34" s="137"/>
      <c r="K34" s="137"/>
      <c r="L34" s="137"/>
      <c r="M34" s="137"/>
      <c r="N34" s="137"/>
      <c r="O34" s="137"/>
      <c r="P34" s="137"/>
    </row>
    <row r="35" spans="7:16" ht="12.75">
      <c r="G35" s="137"/>
      <c r="H35" s="137"/>
      <c r="I35" s="137"/>
      <c r="J35" s="137"/>
      <c r="K35" s="137"/>
      <c r="L35" s="137"/>
      <c r="M35" s="137"/>
      <c r="N35" s="137"/>
      <c r="O35" s="137"/>
      <c r="P35" s="137"/>
    </row>
    <row r="36" spans="7:16" ht="12.75">
      <c r="G36" s="137"/>
      <c r="H36" s="137"/>
      <c r="I36" s="137"/>
      <c r="J36" s="137"/>
      <c r="K36" s="137"/>
      <c r="L36" s="137"/>
      <c r="M36" s="137"/>
      <c r="N36" s="137"/>
      <c r="O36" s="137"/>
      <c r="P36" s="137"/>
    </row>
    <row r="37" spans="7:16" ht="12.75">
      <c r="G37" s="137"/>
      <c r="H37" s="137"/>
      <c r="I37" s="137"/>
      <c r="J37" s="137"/>
      <c r="K37" s="137"/>
      <c r="L37" s="137"/>
      <c r="M37" s="137"/>
      <c r="N37" s="137"/>
      <c r="O37" s="137"/>
      <c r="P37" s="137"/>
    </row>
    <row r="38" spans="7:16" ht="12.75">
      <c r="G38" s="137"/>
      <c r="H38" s="137"/>
      <c r="I38" s="137"/>
      <c r="J38" s="137"/>
      <c r="K38" s="137"/>
      <c r="L38" s="137"/>
      <c r="M38" s="137"/>
      <c r="N38" s="137"/>
      <c r="O38" s="137"/>
      <c r="P38" s="137"/>
    </row>
    <row r="39" spans="7:16" ht="12.75">
      <c r="G39" s="137"/>
      <c r="H39" s="137"/>
      <c r="I39" s="137"/>
      <c r="J39" s="137"/>
      <c r="K39" s="137"/>
      <c r="L39" s="137"/>
      <c r="M39" s="137"/>
      <c r="N39" s="137"/>
      <c r="O39" s="137"/>
      <c r="P39" s="137"/>
    </row>
    <row r="40" spans="7:16" ht="12.75">
      <c r="G40" s="137"/>
      <c r="H40" s="137"/>
      <c r="I40" s="137"/>
      <c r="J40" s="137"/>
      <c r="K40" s="137"/>
      <c r="L40" s="137"/>
      <c r="M40" s="137"/>
      <c r="N40" s="137"/>
      <c r="O40" s="137"/>
      <c r="P40" s="137"/>
    </row>
    <row r="41" spans="7:16" ht="12.75">
      <c r="G41" s="137"/>
      <c r="H41" s="137"/>
      <c r="I41" s="137"/>
      <c r="J41" s="137"/>
      <c r="K41" s="137"/>
      <c r="L41" s="137"/>
      <c r="M41" s="137"/>
      <c r="N41" s="137"/>
      <c r="O41" s="137"/>
      <c r="P41" s="137"/>
    </row>
    <row r="42" spans="7:16" ht="12.75">
      <c r="G42" s="137"/>
      <c r="H42" s="137"/>
      <c r="I42" s="137"/>
      <c r="J42" s="137"/>
      <c r="K42" s="137"/>
      <c r="L42" s="137"/>
      <c r="M42" s="137"/>
      <c r="N42" s="137"/>
      <c r="O42" s="137"/>
      <c r="P42" s="137"/>
    </row>
    <row r="43" spans="7:16" ht="12.75">
      <c r="G43" s="137"/>
      <c r="H43" s="137"/>
      <c r="I43" s="137"/>
      <c r="J43" s="137"/>
      <c r="K43" s="137"/>
      <c r="L43" s="137"/>
      <c r="M43" s="137"/>
      <c r="N43" s="137"/>
      <c r="O43" s="137"/>
      <c r="P43" s="137"/>
    </row>
    <row r="44" spans="7:16" ht="12.75">
      <c r="G44" s="137"/>
      <c r="H44" s="137"/>
      <c r="I44" s="137"/>
      <c r="J44" s="137"/>
      <c r="K44" s="137"/>
      <c r="L44" s="137"/>
      <c r="M44" s="137"/>
      <c r="N44" s="137"/>
      <c r="O44" s="137"/>
      <c r="P44" s="137"/>
    </row>
    <row r="45" spans="7:16" ht="12.75">
      <c r="G45" s="137"/>
      <c r="H45" s="137"/>
      <c r="I45" s="137"/>
      <c r="J45" s="137"/>
      <c r="K45" s="137"/>
      <c r="L45" s="137"/>
      <c r="M45" s="137"/>
      <c r="N45" s="137"/>
      <c r="O45" s="137"/>
      <c r="P45" s="137"/>
    </row>
    <row r="46" spans="7:16" ht="12.75">
      <c r="G46" s="137"/>
      <c r="H46" s="137"/>
      <c r="I46" s="137"/>
      <c r="J46" s="137"/>
      <c r="K46" s="137"/>
      <c r="L46" s="137"/>
      <c r="M46" s="137"/>
      <c r="N46" s="137"/>
      <c r="O46" s="137"/>
      <c r="P46" s="137"/>
    </row>
    <row r="47" spans="7:16" ht="12.75">
      <c r="G47" s="137"/>
      <c r="H47" s="137"/>
      <c r="I47" s="137"/>
      <c r="J47" s="137"/>
      <c r="K47" s="137"/>
      <c r="L47" s="137"/>
      <c r="M47" s="137"/>
      <c r="N47" s="137"/>
      <c r="O47" s="137"/>
      <c r="P47" s="137"/>
    </row>
    <row r="48" spans="7:16" ht="12.75">
      <c r="G48" s="137"/>
      <c r="H48" s="137"/>
      <c r="I48" s="137"/>
      <c r="J48" s="137"/>
      <c r="K48" s="137"/>
      <c r="L48" s="137"/>
      <c r="M48" s="137"/>
      <c r="N48" s="137"/>
      <c r="O48" s="137"/>
      <c r="P48" s="137"/>
    </row>
    <row r="49" spans="7:16" ht="12.75">
      <c r="G49" s="137"/>
      <c r="H49" s="137"/>
      <c r="I49" s="137"/>
      <c r="J49" s="137"/>
      <c r="K49" s="137"/>
      <c r="L49" s="137"/>
      <c r="M49" s="137"/>
      <c r="N49" s="137"/>
      <c r="O49" s="137"/>
      <c r="P49" s="137"/>
    </row>
    <row r="50" spans="7:16" ht="12.75">
      <c r="G50" s="137"/>
      <c r="H50" s="137"/>
      <c r="I50" s="137"/>
      <c r="J50" s="137"/>
      <c r="K50" s="137"/>
      <c r="L50" s="137"/>
      <c r="M50" s="137"/>
      <c r="N50" s="137"/>
      <c r="O50" s="137"/>
      <c r="P50" s="137"/>
    </row>
    <row r="51" spans="7:16" ht="12.75">
      <c r="G51" s="137"/>
      <c r="H51" s="137"/>
      <c r="I51" s="137"/>
      <c r="J51" s="137"/>
      <c r="K51" s="137"/>
      <c r="L51" s="137"/>
      <c r="M51" s="137"/>
      <c r="N51" s="137"/>
      <c r="O51" s="137"/>
      <c r="P51" s="137"/>
    </row>
    <row r="52" spans="7:16" ht="12.75">
      <c r="G52" s="137"/>
      <c r="H52" s="137"/>
      <c r="I52" s="137"/>
      <c r="J52" s="137"/>
      <c r="K52" s="137"/>
      <c r="L52" s="137"/>
      <c r="M52" s="137"/>
      <c r="N52" s="137"/>
      <c r="O52" s="137"/>
      <c r="P52" s="137"/>
    </row>
    <row r="53" spans="7:16" ht="12.75">
      <c r="G53" s="137"/>
      <c r="H53" s="137"/>
      <c r="I53" s="137"/>
      <c r="J53" s="137"/>
      <c r="K53" s="137"/>
      <c r="L53" s="137"/>
      <c r="M53" s="137"/>
      <c r="N53" s="137"/>
      <c r="O53" s="137"/>
      <c r="P53" s="137"/>
    </row>
    <row r="54" spans="7:16" ht="12.75">
      <c r="G54" s="137"/>
      <c r="H54" s="137"/>
      <c r="I54" s="137"/>
      <c r="J54" s="137"/>
      <c r="K54" s="137"/>
      <c r="L54" s="137"/>
      <c r="M54" s="137"/>
      <c r="N54" s="137"/>
      <c r="O54" s="137"/>
      <c r="P54" s="137"/>
    </row>
    <row r="55" spans="7:16" ht="12.75">
      <c r="G55" s="137"/>
      <c r="H55" s="137"/>
      <c r="I55" s="137"/>
      <c r="J55" s="137"/>
      <c r="K55" s="137"/>
      <c r="L55" s="137"/>
      <c r="M55" s="137"/>
      <c r="N55" s="137"/>
      <c r="O55" s="137"/>
      <c r="P55" s="137"/>
    </row>
    <row r="56" spans="7:16" ht="12.75">
      <c r="G56" s="137"/>
      <c r="H56" s="137"/>
      <c r="I56" s="137"/>
      <c r="J56" s="137"/>
      <c r="K56" s="137"/>
      <c r="L56" s="137"/>
      <c r="M56" s="137"/>
      <c r="N56" s="137"/>
      <c r="O56" s="137"/>
      <c r="P56" s="137"/>
    </row>
    <row r="57" spans="7:16" ht="12.75">
      <c r="G57" s="137"/>
      <c r="H57" s="137"/>
      <c r="I57" s="137"/>
      <c r="J57" s="137"/>
      <c r="K57" s="137"/>
      <c r="L57" s="137"/>
      <c r="M57" s="137"/>
      <c r="N57" s="137"/>
      <c r="O57" s="137"/>
      <c r="P57" s="137"/>
    </row>
    <row r="58" spans="7:16" ht="12.75">
      <c r="G58" s="137"/>
      <c r="H58" s="137"/>
      <c r="I58" s="137"/>
      <c r="J58" s="137"/>
      <c r="K58" s="137"/>
      <c r="L58" s="137"/>
      <c r="M58" s="137"/>
      <c r="N58" s="137"/>
      <c r="O58" s="137"/>
      <c r="P58" s="137"/>
    </row>
    <row r="59" spans="7:16" ht="12.75">
      <c r="G59" s="137"/>
      <c r="H59" s="137"/>
      <c r="I59" s="137"/>
      <c r="J59" s="137"/>
      <c r="K59" s="137"/>
      <c r="L59" s="137"/>
      <c r="M59" s="137"/>
      <c r="N59" s="137"/>
      <c r="O59" s="137"/>
      <c r="P59" s="137"/>
    </row>
    <row r="60" spans="7:16" ht="12.75">
      <c r="G60" s="137"/>
      <c r="H60" s="137"/>
      <c r="I60" s="137"/>
      <c r="J60" s="137"/>
      <c r="K60" s="137"/>
      <c r="L60" s="137"/>
      <c r="M60" s="137"/>
      <c r="N60" s="137"/>
      <c r="O60" s="137"/>
      <c r="P60" s="137"/>
    </row>
    <row r="61" spans="7:16" ht="12.75">
      <c r="G61" s="137"/>
      <c r="H61" s="137"/>
      <c r="I61" s="137"/>
      <c r="J61" s="137"/>
      <c r="K61" s="137"/>
      <c r="L61" s="137"/>
      <c r="M61" s="137"/>
      <c r="N61" s="137"/>
      <c r="O61" s="137"/>
      <c r="P61" s="137"/>
    </row>
    <row r="62" spans="7:16" ht="12.75">
      <c r="G62" s="137"/>
      <c r="H62" s="137"/>
      <c r="I62" s="137"/>
      <c r="J62" s="137"/>
      <c r="K62" s="137"/>
      <c r="L62" s="137"/>
      <c r="M62" s="137"/>
      <c r="N62" s="137"/>
      <c r="O62" s="137"/>
      <c r="P62" s="137"/>
    </row>
    <row r="63" spans="7:16" ht="12.75">
      <c r="G63" s="137"/>
      <c r="H63" s="137"/>
      <c r="I63" s="137"/>
      <c r="J63" s="137"/>
      <c r="K63" s="137"/>
      <c r="L63" s="137"/>
      <c r="M63" s="137"/>
      <c r="N63" s="137"/>
      <c r="O63" s="137"/>
      <c r="P63" s="137"/>
    </row>
    <row r="64" spans="7:16" ht="12.75">
      <c r="G64" s="137"/>
      <c r="H64" s="137"/>
      <c r="I64" s="137"/>
      <c r="J64" s="137"/>
      <c r="K64" s="137"/>
      <c r="L64" s="137"/>
      <c r="M64" s="137"/>
      <c r="N64" s="137"/>
      <c r="O64" s="137"/>
      <c r="P64" s="137"/>
    </row>
    <row r="65" spans="7:16" ht="12.75">
      <c r="G65" s="137"/>
      <c r="H65" s="137"/>
      <c r="I65" s="137"/>
      <c r="J65" s="137"/>
      <c r="K65" s="137"/>
      <c r="L65" s="137"/>
      <c r="M65" s="137"/>
      <c r="N65" s="137"/>
      <c r="O65" s="137"/>
      <c r="P65" s="137"/>
    </row>
    <row r="66" spans="7:16" ht="12.75">
      <c r="G66" s="137"/>
      <c r="H66" s="137"/>
      <c r="I66" s="137"/>
      <c r="J66" s="137"/>
      <c r="K66" s="137"/>
      <c r="L66" s="137"/>
      <c r="M66" s="137"/>
      <c r="N66" s="137"/>
      <c r="O66" s="137"/>
      <c r="P66" s="137"/>
    </row>
    <row r="67" spans="7:16" ht="12.75">
      <c r="G67" s="137"/>
      <c r="H67" s="137"/>
      <c r="I67" s="137"/>
      <c r="J67" s="137"/>
      <c r="K67" s="137"/>
      <c r="L67" s="137"/>
      <c r="M67" s="137"/>
      <c r="N67" s="137"/>
      <c r="O67" s="137"/>
      <c r="P67" s="137"/>
    </row>
    <row r="68" spans="7:16" ht="12.75">
      <c r="G68" s="137"/>
      <c r="H68" s="137"/>
      <c r="I68" s="137"/>
      <c r="J68" s="137"/>
      <c r="K68" s="137"/>
      <c r="L68" s="137"/>
      <c r="M68" s="137"/>
      <c r="N68" s="137"/>
      <c r="O68" s="137"/>
      <c r="P68" s="137"/>
    </row>
    <row r="69" spans="7:16" ht="12.75">
      <c r="G69" s="137"/>
      <c r="H69" s="137"/>
      <c r="I69" s="137"/>
      <c r="J69" s="137"/>
      <c r="K69" s="137"/>
      <c r="L69" s="137"/>
      <c r="M69" s="137"/>
      <c r="N69" s="137"/>
      <c r="O69" s="137"/>
      <c r="P69" s="137"/>
    </row>
    <row r="70" spans="7:16" ht="12.75">
      <c r="G70" s="137"/>
      <c r="H70" s="137"/>
      <c r="I70" s="137"/>
      <c r="J70" s="137"/>
      <c r="K70" s="137"/>
      <c r="L70" s="137"/>
      <c r="M70" s="137"/>
      <c r="N70" s="137"/>
      <c r="O70" s="137"/>
      <c r="P70" s="137"/>
    </row>
    <row r="71" spans="7:16" ht="12.75">
      <c r="G71" s="137"/>
      <c r="H71" s="137"/>
      <c r="I71" s="137"/>
      <c r="J71" s="137"/>
      <c r="K71" s="137"/>
      <c r="L71" s="137"/>
      <c r="M71" s="137"/>
      <c r="N71" s="137"/>
      <c r="O71" s="137"/>
      <c r="P71" s="137"/>
    </row>
    <row r="72" spans="7:16" ht="12.75">
      <c r="G72" s="137"/>
      <c r="H72" s="137"/>
      <c r="I72" s="137"/>
      <c r="J72" s="137"/>
      <c r="K72" s="137"/>
      <c r="L72" s="137"/>
      <c r="M72" s="137"/>
      <c r="N72" s="137"/>
      <c r="O72" s="137"/>
      <c r="P72" s="137"/>
    </row>
    <row r="73" spans="7:16" ht="12.75">
      <c r="G73" s="137"/>
      <c r="H73" s="137"/>
      <c r="I73" s="137"/>
      <c r="J73" s="137"/>
      <c r="K73" s="137"/>
      <c r="L73" s="137"/>
      <c r="M73" s="137"/>
      <c r="N73" s="137"/>
      <c r="O73" s="137"/>
      <c r="P73" s="137"/>
    </row>
    <row r="74" spans="7:16" ht="12.75">
      <c r="G74" s="137"/>
      <c r="H74" s="137"/>
      <c r="I74" s="137"/>
      <c r="J74" s="137"/>
      <c r="K74" s="137"/>
      <c r="L74" s="137"/>
      <c r="M74" s="137"/>
      <c r="N74" s="137"/>
      <c r="O74" s="137"/>
      <c r="P74" s="137"/>
    </row>
    <row r="75" spans="7:16" ht="12.75">
      <c r="G75" s="137"/>
      <c r="H75" s="137"/>
      <c r="I75" s="137"/>
      <c r="J75" s="137"/>
      <c r="K75" s="137"/>
      <c r="L75" s="137"/>
      <c r="M75" s="137"/>
      <c r="N75" s="137"/>
      <c r="O75" s="137"/>
      <c r="P75" s="137"/>
    </row>
    <row r="76" spans="7:16" ht="12.75">
      <c r="G76" s="137"/>
      <c r="H76" s="137"/>
      <c r="I76" s="137"/>
      <c r="J76" s="137"/>
      <c r="K76" s="137"/>
      <c r="L76" s="137"/>
      <c r="M76" s="137"/>
      <c r="N76" s="137"/>
      <c r="O76" s="137"/>
      <c r="P76" s="137"/>
    </row>
    <row r="77" spans="7:16" ht="12.75">
      <c r="G77" s="137"/>
      <c r="H77" s="137"/>
      <c r="I77" s="137"/>
      <c r="J77" s="137"/>
      <c r="K77" s="137"/>
      <c r="L77" s="137"/>
      <c r="M77" s="137"/>
      <c r="N77" s="137"/>
      <c r="O77" s="137"/>
      <c r="P77" s="137"/>
    </row>
    <row r="78" spans="7:16" ht="12.75">
      <c r="G78" s="137"/>
      <c r="H78" s="137"/>
      <c r="I78" s="137"/>
      <c r="J78" s="137"/>
      <c r="K78" s="137"/>
      <c r="L78" s="137"/>
      <c r="M78" s="137"/>
      <c r="N78" s="137"/>
      <c r="O78" s="137"/>
      <c r="P78" s="137"/>
    </row>
    <row r="79" spans="7:16" ht="12.75">
      <c r="G79" s="137"/>
      <c r="H79" s="137"/>
      <c r="I79" s="137"/>
      <c r="J79" s="137"/>
      <c r="K79" s="137"/>
      <c r="L79" s="137"/>
      <c r="M79" s="137"/>
      <c r="N79" s="137"/>
      <c r="O79" s="137"/>
      <c r="P79" s="137"/>
    </row>
    <row r="80" spans="7:16" ht="12.75">
      <c r="G80" s="137"/>
      <c r="H80" s="137"/>
      <c r="I80" s="137"/>
      <c r="J80" s="137"/>
      <c r="K80" s="137"/>
      <c r="L80" s="137"/>
      <c r="M80" s="137"/>
      <c r="N80" s="137"/>
      <c r="O80" s="137"/>
      <c r="P80" s="137"/>
    </row>
    <row r="81" spans="7:16" ht="12.75">
      <c r="G81" s="137"/>
      <c r="H81" s="137"/>
      <c r="I81" s="137"/>
      <c r="J81" s="137"/>
      <c r="K81" s="137"/>
      <c r="L81" s="137"/>
      <c r="M81" s="137"/>
      <c r="N81" s="137"/>
      <c r="O81" s="137"/>
      <c r="P81" s="137"/>
    </row>
    <row r="82" spans="7:16" ht="12.75">
      <c r="G82" s="137"/>
      <c r="H82" s="137"/>
      <c r="I82" s="137"/>
      <c r="J82" s="137"/>
      <c r="K82" s="137"/>
      <c r="L82" s="137"/>
      <c r="M82" s="137"/>
      <c r="N82" s="137"/>
      <c r="O82" s="137"/>
      <c r="P82" s="137"/>
    </row>
    <row r="83" spans="7:16" ht="12.75">
      <c r="G83" s="137"/>
      <c r="H83" s="137"/>
      <c r="I83" s="137"/>
      <c r="J83" s="137"/>
      <c r="K83" s="137"/>
      <c r="L83" s="137"/>
      <c r="M83" s="137"/>
      <c r="N83" s="137"/>
      <c r="O83" s="137"/>
      <c r="P83" s="137"/>
    </row>
    <row r="84" spans="7:16" ht="12.75">
      <c r="G84" s="137"/>
      <c r="H84" s="137"/>
      <c r="I84" s="137"/>
      <c r="J84" s="137"/>
      <c r="K84" s="137"/>
      <c r="L84" s="137"/>
      <c r="M84" s="137"/>
      <c r="N84" s="137"/>
      <c r="O84" s="137"/>
      <c r="P84" s="137"/>
    </row>
    <row r="85" spans="7:16" ht="12.75">
      <c r="G85" s="137"/>
      <c r="H85" s="137"/>
      <c r="I85" s="137"/>
      <c r="J85" s="137"/>
      <c r="K85" s="137"/>
      <c r="L85" s="137"/>
      <c r="M85" s="137"/>
      <c r="N85" s="137"/>
      <c r="O85" s="137"/>
      <c r="P85" s="137"/>
    </row>
    <row r="86" spans="7:16" ht="12.75">
      <c r="G86" s="137"/>
      <c r="H86" s="137"/>
      <c r="I86" s="137"/>
      <c r="J86" s="137"/>
      <c r="K86" s="137"/>
      <c r="L86" s="137"/>
      <c r="M86" s="137"/>
      <c r="N86" s="137"/>
      <c r="O86" s="137"/>
      <c r="P86" s="137"/>
    </row>
    <row r="87" spans="7:16" ht="12.75">
      <c r="G87" s="137"/>
      <c r="H87" s="137"/>
      <c r="I87" s="137"/>
      <c r="J87" s="137"/>
      <c r="K87" s="137"/>
      <c r="L87" s="137"/>
      <c r="M87" s="137"/>
      <c r="N87" s="137"/>
      <c r="O87" s="137"/>
      <c r="P87" s="137"/>
    </row>
    <row r="88" spans="7:16" ht="12.75">
      <c r="G88" s="137"/>
      <c r="H88" s="137"/>
      <c r="I88" s="137"/>
      <c r="J88" s="137"/>
      <c r="K88" s="137"/>
      <c r="L88" s="137"/>
      <c r="M88" s="137"/>
      <c r="N88" s="137"/>
      <c r="O88" s="137"/>
      <c r="P88" s="137"/>
    </row>
    <row r="89" spans="7:16" ht="12.75">
      <c r="G89" s="137"/>
      <c r="H89" s="137"/>
      <c r="I89" s="137"/>
      <c r="J89" s="137"/>
      <c r="K89" s="137"/>
      <c r="L89" s="137"/>
      <c r="M89" s="137"/>
      <c r="N89" s="137"/>
      <c r="O89" s="137"/>
      <c r="P89" s="137"/>
    </row>
    <row r="90" spans="7:16" ht="12.75">
      <c r="G90" s="137"/>
      <c r="H90" s="137"/>
      <c r="I90" s="137"/>
      <c r="J90" s="137"/>
      <c r="K90" s="137"/>
      <c r="L90" s="137"/>
      <c r="M90" s="137"/>
      <c r="N90" s="137"/>
      <c r="O90" s="137"/>
      <c r="P90" s="137"/>
    </row>
    <row r="91" spans="7:16" ht="12.75">
      <c r="G91" s="137"/>
      <c r="H91" s="137"/>
      <c r="I91" s="137"/>
      <c r="J91" s="137"/>
      <c r="K91" s="137"/>
      <c r="L91" s="137"/>
      <c r="M91" s="137"/>
      <c r="N91" s="137"/>
      <c r="O91" s="137"/>
      <c r="P91" s="137"/>
    </row>
    <row r="92" spans="7:16" ht="12.75">
      <c r="G92" s="137"/>
      <c r="H92" s="137"/>
      <c r="I92" s="137"/>
      <c r="J92" s="137"/>
      <c r="K92" s="137"/>
      <c r="L92" s="137"/>
      <c r="M92" s="137"/>
      <c r="N92" s="137"/>
      <c r="O92" s="137"/>
      <c r="P92" s="137"/>
    </row>
    <row r="93" spans="7:16" ht="12.75">
      <c r="G93" s="137"/>
      <c r="H93" s="137"/>
      <c r="I93" s="137"/>
      <c r="J93" s="137"/>
      <c r="K93" s="137"/>
      <c r="L93" s="137"/>
      <c r="M93" s="137"/>
      <c r="N93" s="137"/>
      <c r="O93" s="137"/>
      <c r="P93" s="137"/>
    </row>
    <row r="94" spans="7:16" ht="12.75">
      <c r="G94" s="137"/>
      <c r="H94" s="137"/>
      <c r="I94" s="137"/>
      <c r="J94" s="137"/>
      <c r="K94" s="137"/>
      <c r="L94" s="137"/>
      <c r="M94" s="137"/>
      <c r="N94" s="137"/>
      <c r="O94" s="137"/>
      <c r="P94" s="137"/>
    </row>
  </sheetData>
  <mergeCells count="5">
    <mergeCell ref="Q1:Q25"/>
    <mergeCell ref="C15:D15"/>
    <mergeCell ref="C17:D17"/>
    <mergeCell ref="C19:D19"/>
    <mergeCell ref="F4:P4"/>
  </mergeCells>
  <printOptions/>
  <pageMargins left="0.4" right="0.21" top="0.37" bottom="0.35" header="0.37" footer="0.31"/>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Q27"/>
  <sheetViews>
    <sheetView workbookViewId="0" topLeftCell="E15">
      <selection activeCell="F18" sqref="F18:P19"/>
    </sheetView>
  </sheetViews>
  <sheetFormatPr defaultColWidth="9.33203125" defaultRowHeight="12.75"/>
  <cols>
    <col min="1" max="1" width="7.66015625" style="0" customWidth="1"/>
    <col min="2" max="2" width="0.65625" style="0" hidden="1" customWidth="1"/>
    <col min="3" max="3" width="1.0078125" style="0" customWidth="1"/>
    <col min="4" max="4" width="45.83203125" style="0" customWidth="1"/>
    <col min="5" max="5" width="7.33203125" style="0" customWidth="1"/>
    <col min="6" max="16" width="8.66015625" style="0" customWidth="1"/>
    <col min="17" max="17" width="3" style="0" customWidth="1"/>
  </cols>
  <sheetData>
    <row r="1" spans="1:17" ht="21.75" customHeight="1">
      <c r="A1" s="26" t="s">
        <v>267</v>
      </c>
      <c r="B1" s="27"/>
      <c r="C1" s="27"/>
      <c r="D1" s="27"/>
      <c r="E1" s="28"/>
      <c r="F1" s="29"/>
      <c r="Q1" s="601">
        <v>12</v>
      </c>
    </row>
    <row r="2" spans="1:17" ht="9" customHeight="1">
      <c r="A2" s="26"/>
      <c r="B2" s="27"/>
      <c r="C2" s="27"/>
      <c r="D2" s="27"/>
      <c r="E2" s="28"/>
      <c r="F2" s="29"/>
      <c r="Q2" s="614"/>
    </row>
    <row r="3" spans="1:17" ht="21.75" customHeight="1">
      <c r="A3" s="26"/>
      <c r="B3" s="27"/>
      <c r="C3" s="27"/>
      <c r="D3" s="27"/>
      <c r="E3" s="28"/>
      <c r="F3" s="29"/>
      <c r="K3" s="204"/>
      <c r="L3" s="204"/>
      <c r="N3" s="204" t="s">
        <v>83</v>
      </c>
      <c r="Q3" s="614"/>
    </row>
    <row r="4" spans="1:17" ht="8.25" customHeight="1">
      <c r="A4" s="138"/>
      <c r="B4" s="139"/>
      <c r="C4" s="139"/>
      <c r="D4" s="139"/>
      <c r="E4" s="140"/>
      <c r="F4" s="29"/>
      <c r="G4" s="30"/>
      <c r="H4" s="30"/>
      <c r="I4" s="30"/>
      <c r="J4" s="30"/>
      <c r="K4" s="30"/>
      <c r="L4" s="30"/>
      <c r="M4" s="30"/>
      <c r="N4" s="30"/>
      <c r="O4" s="30"/>
      <c r="P4" s="30"/>
      <c r="Q4" s="614"/>
    </row>
    <row r="5" spans="1:17" ht="20.25" customHeight="1">
      <c r="A5" s="122" t="s">
        <v>28</v>
      </c>
      <c r="B5" s="123"/>
      <c r="C5" s="123"/>
      <c r="D5" s="124"/>
      <c r="E5" s="90"/>
      <c r="F5" s="611" t="s">
        <v>212</v>
      </c>
      <c r="G5" s="612"/>
      <c r="H5" s="612"/>
      <c r="I5" s="612"/>
      <c r="J5" s="612"/>
      <c r="K5" s="612"/>
      <c r="L5" s="612"/>
      <c r="M5" s="612"/>
      <c r="N5" s="612"/>
      <c r="O5" s="612"/>
      <c r="P5" s="613"/>
      <c r="Q5" s="614"/>
    </row>
    <row r="6" spans="1:17" ht="13.5" customHeight="1">
      <c r="A6" s="90" t="s">
        <v>29</v>
      </c>
      <c r="B6" s="124"/>
      <c r="C6" s="124"/>
      <c r="D6" s="125" t="s">
        <v>30</v>
      </c>
      <c r="E6" s="126" t="s">
        <v>12</v>
      </c>
      <c r="F6" s="128" t="s">
        <v>60</v>
      </c>
      <c r="G6" s="127" t="s">
        <v>61</v>
      </c>
      <c r="H6" s="127" t="s">
        <v>62</v>
      </c>
      <c r="I6" s="368" t="s">
        <v>64</v>
      </c>
      <c r="J6" s="368" t="s">
        <v>72</v>
      </c>
      <c r="K6" s="368" t="s">
        <v>190</v>
      </c>
      <c r="L6" s="452" t="s">
        <v>223</v>
      </c>
      <c r="M6" s="345" t="s">
        <v>60</v>
      </c>
      <c r="N6" s="345" t="s">
        <v>61</v>
      </c>
      <c r="O6" s="345" t="s">
        <v>62</v>
      </c>
      <c r="P6" s="345" t="s">
        <v>64</v>
      </c>
      <c r="Q6" s="614"/>
    </row>
    <row r="7" spans="1:17" ht="13.5" customHeight="1">
      <c r="A7" s="90"/>
      <c r="B7" s="129"/>
      <c r="C7" s="124"/>
      <c r="D7" s="125"/>
      <c r="E7" s="130"/>
      <c r="F7" s="127" t="s">
        <v>63</v>
      </c>
      <c r="G7" s="127" t="s">
        <v>63</v>
      </c>
      <c r="H7" s="127" t="s">
        <v>63</v>
      </c>
      <c r="I7" s="368" t="s">
        <v>63</v>
      </c>
      <c r="J7" s="368" t="s">
        <v>63</v>
      </c>
      <c r="K7" s="368" t="s">
        <v>63</v>
      </c>
      <c r="L7" s="347" t="s">
        <v>63</v>
      </c>
      <c r="M7" s="345" t="s">
        <v>63</v>
      </c>
      <c r="N7" s="345" t="s">
        <v>63</v>
      </c>
      <c r="O7" s="345" t="s">
        <v>63</v>
      </c>
      <c r="P7" s="345" t="s">
        <v>63</v>
      </c>
      <c r="Q7" s="614"/>
    </row>
    <row r="8" spans="1:17" ht="13.5" customHeight="1">
      <c r="A8" s="41"/>
      <c r="B8" s="42"/>
      <c r="C8" s="43"/>
      <c r="D8" s="131"/>
      <c r="E8" s="132"/>
      <c r="F8" s="133" t="s">
        <v>61</v>
      </c>
      <c r="G8" s="134" t="s">
        <v>62</v>
      </c>
      <c r="H8" s="135" t="s">
        <v>64</v>
      </c>
      <c r="I8" s="369" t="s">
        <v>72</v>
      </c>
      <c r="J8" s="369" t="s">
        <v>190</v>
      </c>
      <c r="K8" s="369" t="s">
        <v>223</v>
      </c>
      <c r="L8" s="348" t="s">
        <v>265</v>
      </c>
      <c r="M8" s="346" t="s">
        <v>72</v>
      </c>
      <c r="N8" s="346" t="s">
        <v>190</v>
      </c>
      <c r="O8" s="346" t="s">
        <v>223</v>
      </c>
      <c r="P8" s="346" t="s">
        <v>265</v>
      </c>
      <c r="Q8" s="614"/>
    </row>
    <row r="9" spans="1:17" ht="20.25" customHeight="1">
      <c r="A9" s="90">
        <v>8</v>
      </c>
      <c r="B9" s="91" t="s">
        <v>48</v>
      </c>
      <c r="C9" s="92"/>
      <c r="D9" s="552" t="s">
        <v>48</v>
      </c>
      <c r="E9" s="551">
        <v>6713</v>
      </c>
      <c r="F9" s="454">
        <f>('Table-4 cont''d'!G6/'Table-4 cont''d'!F6)*100-100</f>
        <v>5.334626576139684</v>
      </c>
      <c r="G9" s="454">
        <f>('Table-4 cont''d'!H6/'Table-4 cont''d'!G6)*100-100</f>
        <v>1.749539594843469</v>
      </c>
      <c r="H9" s="454">
        <f>('Table-4 cont''d'!I6/'Table-4 cont''d'!H6)*100-100</f>
        <v>1.9909502262443368</v>
      </c>
      <c r="I9" s="455">
        <f>('Table-4 cont''d'!K6/'Table-4 cont''d'!I6)*100-100</f>
        <v>1.1535048802129495</v>
      </c>
      <c r="J9" s="455">
        <f>('Table-4 cont''d'!L6/'Table-4 cont''d'!K6)*100-100</f>
        <v>-0.6140350877193015</v>
      </c>
      <c r="K9" s="455">
        <f>('Table-4 cont''d'!M6/'Table-4 cont''d'!L6)*100-100</f>
        <v>-0.44130626654897753</v>
      </c>
      <c r="L9" s="456">
        <f>('Table-4 cont''d'!N6/'Table-4 cont''d'!M6)*100-100</f>
        <v>0.5319148936170421</v>
      </c>
      <c r="M9" s="457">
        <f>('Table-4 cont''d'!K6/'Table-4 cont''d'!F6)*100-100</f>
        <v>10.572259941804091</v>
      </c>
      <c r="N9" s="458">
        <f>('Table-4 cont''d'!L6/'Table-4 cont''d'!G6)*100-100</f>
        <v>4.327808471454887</v>
      </c>
      <c r="O9" s="458">
        <f>('Table-4 cont''d'!M6/'Table-4 cont''d'!H6)*100-100</f>
        <v>2.0814479638008976</v>
      </c>
      <c r="P9" s="458">
        <f>('Table-4 cont''d'!N6/'Table-4 cont''d'!I6)*100-100</f>
        <v>0.6211180124223716</v>
      </c>
      <c r="Q9" s="614"/>
    </row>
    <row r="10" spans="1:17" ht="20.25" customHeight="1">
      <c r="A10" s="97"/>
      <c r="B10" s="98"/>
      <c r="C10" s="99"/>
      <c r="D10" s="100" t="s">
        <v>49</v>
      </c>
      <c r="E10" s="101">
        <v>6589</v>
      </c>
      <c r="F10" s="459">
        <f>('Table-4 cont''d'!G7/'Table-4 cont''d'!F7)*100-100</f>
        <v>5.442176870748284</v>
      </c>
      <c r="G10" s="459">
        <f>('Table-4 cont''d'!H7/'Table-4 cont''d'!G7)*100-100</f>
        <v>1.751152073732726</v>
      </c>
      <c r="H10" s="459">
        <f>('Table-4 cont''d'!I7/'Table-4 cont''d'!H7)*100-100</f>
        <v>1.9021739130434838</v>
      </c>
      <c r="I10" s="460">
        <f>('Table-4 cont''d'!K7/'Table-4 cont''d'!I7)*100-100</f>
        <v>1.0666666666666629</v>
      </c>
      <c r="J10" s="459">
        <f>('Table-4 cont''d'!L7/'Table-4 cont''d'!K7)*100-100</f>
        <v>-0.7036059806508348</v>
      </c>
      <c r="K10" s="461">
        <f>('Table-4 cont''d'!M7/'Table-4 cont''d'!L7)*100-100</f>
        <v>-0.44286979627989354</v>
      </c>
      <c r="L10" s="462">
        <f>('Table-4 cont''d'!N7/'Table-4 cont''d'!M7)*100-100</f>
        <v>0.444839857651246</v>
      </c>
      <c r="M10" s="463">
        <f>('Table-4 cont''d'!K7/'Table-4 cont''d'!F7)*100-100</f>
        <v>10.495626822157433</v>
      </c>
      <c r="N10" s="459">
        <f>('Table-4 cont''d'!L7/'Table-4 cont''d'!G7)*100-100</f>
        <v>4.0552995391705196</v>
      </c>
      <c r="O10" s="459">
        <f>('Table-4 cont''d'!M7/'Table-4 cont''d'!H7)*100-100</f>
        <v>1.8115942028985614</v>
      </c>
      <c r="P10" s="459">
        <f>('Table-4 cont''d'!N7/'Table-4 cont''d'!I7)*100-100</f>
        <v>0.3555555555555543</v>
      </c>
      <c r="Q10" s="614"/>
    </row>
    <row r="11" spans="1:17" ht="39.75" customHeight="1">
      <c r="A11" s="97"/>
      <c r="B11" s="104"/>
      <c r="C11" s="31"/>
      <c r="D11" s="105" t="s">
        <v>50</v>
      </c>
      <c r="E11" s="106">
        <v>1772</v>
      </c>
      <c r="F11" s="459">
        <f>('Table-4 cont''d'!G8/'Table-4 cont''d'!F8)*100-100</f>
        <v>4.377431906614788</v>
      </c>
      <c r="G11" s="459">
        <f>('Table-4 cont''d'!H8/'Table-4 cont''d'!G8)*100-100</f>
        <v>2.5163094128611334</v>
      </c>
      <c r="H11" s="459">
        <f>('Table-4 cont''d'!I8/'Table-4 cont''d'!H8)*100-100</f>
        <v>2.2727272727272663</v>
      </c>
      <c r="I11" s="460">
        <f>('Table-4 cont''d'!K8/'Table-4 cont''d'!I8)*100-100</f>
        <v>2.4000000000000057</v>
      </c>
      <c r="J11" s="459">
        <f>('Table-4 cont''d'!L8/'Table-4 cont''d'!K8)*100-100</f>
        <v>-1.2152777777777857</v>
      </c>
      <c r="K11" s="461">
        <f>('Table-4 cont''d'!M8/'Table-4 cont''d'!L8)*100-100</f>
        <v>-1.4938488576449913</v>
      </c>
      <c r="L11" s="462">
        <f>('Table-4 cont''d'!N8/'Table-4 cont''d'!M8)*100-100</f>
        <v>-0.2676181980374679</v>
      </c>
      <c r="M11" s="463">
        <f>('Table-4 cont''d'!K8/'Table-4 cont''d'!F8)*100-100</f>
        <v>12.062256809338521</v>
      </c>
      <c r="N11" s="459">
        <f>('Table-4 cont''d'!L8/'Table-4 cont''d'!G8)*100-100</f>
        <v>6.057781919850896</v>
      </c>
      <c r="O11" s="459">
        <f>('Table-4 cont''d'!M8/'Table-4 cont''d'!H8)*100-100</f>
        <v>1.9090909090909065</v>
      </c>
      <c r="P11" s="459">
        <f>('Table-4 cont''d'!N8/'Table-4 cont''d'!I8)*100-100</f>
        <v>-0.62222222222222</v>
      </c>
      <c r="Q11" s="614"/>
    </row>
    <row r="12" spans="1:17" ht="39.75" customHeight="1">
      <c r="A12" s="97"/>
      <c r="B12" s="104"/>
      <c r="C12" s="31"/>
      <c r="D12" s="109" t="s">
        <v>51</v>
      </c>
      <c r="E12" s="106">
        <v>1125</v>
      </c>
      <c r="F12" s="459">
        <f>('Table-4 cont''d'!G9/'Table-4 cont''d'!F9)*100-100</f>
        <v>11.036789297658856</v>
      </c>
      <c r="G12" s="459">
        <f>('Table-4 cont''d'!H9/'Table-4 cont''d'!G9)*100-100</f>
        <v>2.409638554216869</v>
      </c>
      <c r="H12" s="459">
        <f>('Table-4 cont''d'!I9/'Table-4 cont''d'!H9)*100-100</f>
        <v>0.29411764705882604</v>
      </c>
      <c r="I12" s="460">
        <f>('Table-4 cont''d'!K9/'Table-4 cont''d'!I9)*100-100</f>
        <v>1.1730205278592365</v>
      </c>
      <c r="J12" s="459">
        <f>('Table-4 cont''d'!L9/'Table-4 cont''d'!K9)*100-100</f>
        <v>1.4492753623188435</v>
      </c>
      <c r="K12" s="461">
        <f>('Table-4 cont''d'!M9/'Table-4 cont''d'!L9)*100-100</f>
        <v>1.5238095238095326</v>
      </c>
      <c r="L12" s="462">
        <f>('Table-4 cont''d'!N9/'Table-4 cont''d'!M9)*100-100</f>
        <v>1.594746716697955</v>
      </c>
      <c r="M12" s="463">
        <f>('Table-4 cont''d'!K9/'Table-4 cont''d'!F9)*100-100</f>
        <v>15.384615384615373</v>
      </c>
      <c r="N12" s="459">
        <f>('Table-4 cont''d'!L9/'Table-4 cont''d'!G9)*100-100</f>
        <v>5.421686746987959</v>
      </c>
      <c r="O12" s="459">
        <f>('Table-4 cont''d'!M9/'Table-4 cont''d'!H9)*100-100</f>
        <v>4.5098039215686185</v>
      </c>
      <c r="P12" s="459">
        <f>('Table-4 cont''d'!N9/'Table-4 cont''d'!I9)*100-100</f>
        <v>5.8651026392961825</v>
      </c>
      <c r="Q12" s="614"/>
    </row>
    <row r="13" spans="1:17" ht="39.75" customHeight="1">
      <c r="A13" s="97"/>
      <c r="B13" s="104"/>
      <c r="C13" s="31"/>
      <c r="D13" s="109" t="s">
        <v>52</v>
      </c>
      <c r="E13" s="106">
        <v>286</v>
      </c>
      <c r="F13" s="459">
        <f>('Table-4 cont''d'!G10/'Table-4 cont''d'!F10)*100-100</f>
        <v>5.149051490514893</v>
      </c>
      <c r="G13" s="459">
        <f>('Table-4 cont''d'!H10/'Table-4 cont''d'!G10)*100-100</f>
        <v>2.6632302405498223</v>
      </c>
      <c r="H13" s="459">
        <f>('Table-4 cont''d'!I10/'Table-4 cont''d'!H10)*100-100</f>
        <v>0.6694560669455996</v>
      </c>
      <c r="I13" s="460">
        <f>('Table-4 cont''d'!K10/'Table-4 cont''d'!I10)*100-100</f>
        <v>1.2468827930174626</v>
      </c>
      <c r="J13" s="459">
        <f>('Table-4 cont''d'!L10/'Table-4 cont''d'!K10)*100-100</f>
        <v>0</v>
      </c>
      <c r="K13" s="461">
        <f>('Table-4 cont''d'!M10/'Table-4 cont''d'!L10)*100-100</f>
        <v>-0.08210180623973429</v>
      </c>
      <c r="L13" s="462">
        <f>('Table-4 cont''d'!N10/'Table-4 cont''d'!M10)*100-100</f>
        <v>0.9860312243221045</v>
      </c>
      <c r="M13" s="463">
        <f>('Table-4 cont''d'!K10/'Table-4 cont''d'!F10)*100-100</f>
        <v>10.027100271002709</v>
      </c>
      <c r="N13" s="459">
        <f>('Table-4 cont''d'!L10/'Table-4 cont''d'!G10)*100-100</f>
        <v>4.639175257731949</v>
      </c>
      <c r="O13" s="459">
        <f>('Table-4 cont''d'!M10/'Table-4 cont''d'!H10)*100-100</f>
        <v>1.8410041841004272</v>
      </c>
      <c r="P13" s="459">
        <f>('Table-4 cont''d'!N10/'Table-4 cont''d'!I10)*100-100</f>
        <v>2.1612635078969333</v>
      </c>
      <c r="Q13" s="614"/>
    </row>
    <row r="14" spans="1:17" ht="39.75" customHeight="1">
      <c r="A14" s="97"/>
      <c r="B14" s="104"/>
      <c r="C14" s="31"/>
      <c r="D14" s="109" t="s">
        <v>53</v>
      </c>
      <c r="E14" s="106">
        <v>172</v>
      </c>
      <c r="F14" s="459">
        <f>('Table-4 cont''d'!G11/'Table-4 cont''d'!F11)*100-100</f>
        <v>5.857294994675172</v>
      </c>
      <c r="G14" s="459">
        <f>('Table-4 cont''d'!H11/'Table-4 cont''d'!G11)*100-100</f>
        <v>3.1187122736418473</v>
      </c>
      <c r="H14" s="459">
        <f>('Table-4 cont''d'!I11/'Table-4 cont''d'!H11)*100-100</f>
        <v>1.1707317073170742</v>
      </c>
      <c r="I14" s="460">
        <f>('Table-4 cont''d'!K11/'Table-4 cont''d'!I11)*100-100</f>
        <v>0.5785920925747376</v>
      </c>
      <c r="J14" s="459">
        <f>('Table-4 cont''d'!L11/'Table-4 cont''d'!K11)*100-100</f>
        <v>1.1505273250239583</v>
      </c>
      <c r="K14" s="461">
        <f>('Table-4 cont''d'!M11/'Table-4 cont''d'!L11)*100-100</f>
        <v>1.327014218009495</v>
      </c>
      <c r="L14" s="462">
        <f>('Table-4 cont''d'!N11/'Table-4 cont''d'!M11)*100-100</f>
        <v>1.683816651075773</v>
      </c>
      <c r="M14" s="463">
        <f>('Table-4 cont''d'!K11/'Table-4 cont''d'!F11)*100-100</f>
        <v>11.075612353567621</v>
      </c>
      <c r="N14" s="459">
        <f>('Table-4 cont''d'!L11/'Table-4 cont''d'!G11)*100-100</f>
        <v>6.136820925553323</v>
      </c>
      <c r="O14" s="459">
        <f>('Table-4 cont''d'!M11/'Table-4 cont''d'!H11)*100-100</f>
        <v>4.292682926829272</v>
      </c>
      <c r="P14" s="459">
        <f>('Table-4 cont''d'!N11/'Table-4 cont''d'!I11)*100-100</f>
        <v>4.821600771456119</v>
      </c>
      <c r="Q14" s="614"/>
    </row>
    <row r="15" spans="1:17" ht="36" customHeight="1">
      <c r="A15" s="97"/>
      <c r="B15" s="104"/>
      <c r="C15" s="31"/>
      <c r="D15" s="109" t="s">
        <v>54</v>
      </c>
      <c r="E15" s="106">
        <v>3209</v>
      </c>
      <c r="F15" s="459">
        <f>('Table-4 cont''d'!G12/'Table-4 cont''d'!F12)*100-100</f>
        <v>4.372093023255815</v>
      </c>
      <c r="G15" s="459">
        <f>('Table-4 cont''d'!H12/'Table-4 cont''d'!G12)*100-100</f>
        <v>0.8912655971479637</v>
      </c>
      <c r="H15" s="459">
        <f>('Table-4 cont''d'!I12/'Table-4 cont''d'!H12)*100-100</f>
        <v>2.3851590106007023</v>
      </c>
      <c r="I15" s="460">
        <f>('Table-4 cont''d'!K12/'Table-4 cont''d'!I12)*100-100</f>
        <v>0.3451251078515867</v>
      </c>
      <c r="J15" s="459">
        <f>('Table-4 cont''d'!L12/'Table-4 cont''d'!K12)*100-100</f>
        <v>-1.2897678417884748</v>
      </c>
      <c r="K15" s="461">
        <f>('Table-4 cont''d'!M12/'Table-4 cont''d'!L12)*100-100</f>
        <v>-0.6097560975609753</v>
      </c>
      <c r="L15" s="462">
        <f>('Table-4 cont''d'!N12/'Table-4 cont''d'!M12)*100-100</f>
        <v>0.350569675723051</v>
      </c>
      <c r="M15" s="463">
        <f>('Table-4 cont''d'!K12/'Table-4 cont''d'!F12)*100-100</f>
        <v>8.186046511627907</v>
      </c>
      <c r="N15" s="459">
        <f>('Table-4 cont''d'!L12/'Table-4 cont''d'!G12)*100-100</f>
        <v>2.317290552584666</v>
      </c>
      <c r="O15" s="459">
        <f>('Table-4 cont''d'!M12/'Table-4 cont''d'!H12)*100-100</f>
        <v>0.7950530035335532</v>
      </c>
      <c r="P15" s="459">
        <f>('Table-4 cont''d'!N12/'Table-4 cont''d'!I12)*100-100</f>
        <v>-1.207937877480589</v>
      </c>
      <c r="Q15" s="614"/>
    </row>
    <row r="16" spans="1:17" ht="36" customHeight="1">
      <c r="A16" s="97"/>
      <c r="B16" s="104"/>
      <c r="C16" s="31"/>
      <c r="D16" s="109" t="s">
        <v>55</v>
      </c>
      <c r="E16" s="106">
        <v>25</v>
      </c>
      <c r="F16" s="570">
        <f>('Table-4 cont''d'!G13/'Table-4 cont''d'!F13)*100-100</f>
        <v>3.0511811023622215</v>
      </c>
      <c r="G16" s="570">
        <f>('Table-4 cont''d'!H13/'Table-4 cont''d'!G13)*100-100</f>
        <v>3.915950334288439</v>
      </c>
      <c r="H16" s="570">
        <f>('Table-4 cont''d'!I13/'Table-4 cont''d'!H13)*100-100</f>
        <v>6.066176470588246</v>
      </c>
      <c r="I16" s="571">
        <f>('Table-4 cont''d'!K13/'Table-4 cont''d'!I13)*100-100</f>
        <v>1.7331022530329392</v>
      </c>
      <c r="J16" s="570">
        <f>('Table-4 cont''d'!L13/'Table-4 cont''d'!K13)*100-100</f>
        <v>-2.470187393526416</v>
      </c>
      <c r="K16" s="572">
        <f>('Table-4 cont''d'!M13/'Table-4 cont''d'!L13)*100-100</f>
        <v>-2.008733624454152</v>
      </c>
      <c r="L16" s="573">
        <f>('Table-4 cont''d'!N13/'Table-4 cont''d'!M13)*100-100</f>
        <v>0</v>
      </c>
      <c r="M16" s="574">
        <f>('Table-4 cont''d'!K13/'Table-4 cont''d'!F13)*100-100</f>
        <v>15.551181102362222</v>
      </c>
      <c r="N16" s="570">
        <f>('Table-4 cont''d'!L13/'Table-4 cont''d'!G13)*100-100</f>
        <v>9.360076408786995</v>
      </c>
      <c r="O16" s="570">
        <f>('Table-4 cont''d'!M13/'Table-4 cont''d'!H13)*100-100</f>
        <v>3.125</v>
      </c>
      <c r="P16" s="570">
        <f>('Table-4 cont''d'!N13/'Table-4 cont''d'!I13)*100-100</f>
        <v>-2.7729636048526913</v>
      </c>
      <c r="Q16" s="614"/>
    </row>
    <row r="17" spans="1:17" ht="20.25" customHeight="1">
      <c r="A17" s="97"/>
      <c r="B17" s="31"/>
      <c r="C17" s="31"/>
      <c r="D17" s="110" t="s">
        <v>56</v>
      </c>
      <c r="E17" s="111">
        <v>124</v>
      </c>
      <c r="F17" s="459">
        <f>('Table-4 cont''d'!G14/'Table-4 cont''d'!F14)*100-100</f>
        <v>2.258355916892498</v>
      </c>
      <c r="G17" s="459">
        <f>('Table-4 cont''d'!H14/'Table-4 cont''d'!G14)*100-100</f>
        <v>1.8551236749116526</v>
      </c>
      <c r="H17" s="459">
        <f>('Table-4 cont''d'!I14/'Table-4 cont''d'!H14)*100-100</f>
        <v>7.372072853425848</v>
      </c>
      <c r="I17" s="460">
        <f>('Table-4 cont''d'!K14/'Table-4 cont''d'!I14)*100-100</f>
        <v>5.169628432956358</v>
      </c>
      <c r="J17" s="459">
        <f>('Table-4 cont''d'!L14/'Table-4 cont''d'!K14)*100-100</f>
        <v>1.3056835637480901</v>
      </c>
      <c r="K17" s="461">
        <f>('Table-4 cont''d'!M14/'Table-4 cont''d'!L14)*100-100</f>
        <v>0.5307050796057524</v>
      </c>
      <c r="L17" s="462">
        <f>('Table-4 cont''d'!N14/'Table-4 cont''d'!M14)*100-100</f>
        <v>3.242835595776782</v>
      </c>
      <c r="M17" s="463">
        <f>('Table-4 cont''d'!K14/'Table-4 cont''d'!F14)*100-100</f>
        <v>17.615176151761517</v>
      </c>
      <c r="N17" s="459">
        <f>('Table-4 cont''d'!L14/'Table-4 cont''d'!G14)*100-100</f>
        <v>16.519434628975276</v>
      </c>
      <c r="O17" s="459">
        <f>('Table-4 cont''d'!M14/'Table-4 cont''d'!H14)*100-100</f>
        <v>15.004336513443192</v>
      </c>
      <c r="P17" s="459">
        <f>('Table-4 cont''d'!N14/'Table-4 cont''d'!I14)*100-100</f>
        <v>10.581583198707591</v>
      </c>
      <c r="Q17" s="614"/>
    </row>
    <row r="18" spans="1:17" ht="20.25" customHeight="1">
      <c r="A18" s="97"/>
      <c r="B18" s="31"/>
      <c r="C18" s="31"/>
      <c r="D18" s="105" t="s">
        <v>57</v>
      </c>
      <c r="E18" s="106">
        <v>38</v>
      </c>
      <c r="F18" s="570">
        <f>('Table-4 cont''d'!G15/'Table-4 cont''d'!F15)*100-100</f>
        <v>4.6728971962616725</v>
      </c>
      <c r="G18" s="570">
        <f>('Table-4 cont''d'!H15/'Table-4 cont''d'!G15)*100-100</f>
        <v>1.58730158730161</v>
      </c>
      <c r="H18" s="570">
        <f>('Table-4 cont''d'!I15/'Table-4 cont''d'!H15)*100-100</f>
        <v>3.41796875</v>
      </c>
      <c r="I18" s="571">
        <f>('Table-4 cont''d'!K15/'Table-4 cont''d'!I15)*100-100</f>
        <v>1.6997167138810312</v>
      </c>
      <c r="J18" s="570">
        <f>('Table-4 cont''d'!L15/'Table-4 cont''d'!K15)*100-100</f>
        <v>-0.8356545961002837</v>
      </c>
      <c r="K18" s="572">
        <f>('Table-4 cont''d'!M15/'Table-4 cont''d'!L15)*100-100</f>
        <v>0</v>
      </c>
      <c r="L18" s="573">
        <f>('Table-4 cont''d'!N15/'Table-4 cont''d'!M15)*100-100</f>
        <v>2.528089887640462</v>
      </c>
      <c r="M18" s="574">
        <f>('Table-4 cont''d'!K15/'Table-4 cont''d'!F15)*100-100</f>
        <v>11.8380062305296</v>
      </c>
      <c r="N18" s="570">
        <f>('Table-4 cont''d'!L15/'Table-4 cont''d'!G15)*100-100</f>
        <v>5.952380952380949</v>
      </c>
      <c r="O18" s="570">
        <f>('Table-4 cont''d'!M15/'Table-4 cont''d'!H15)*100-100</f>
        <v>4.296875</v>
      </c>
      <c r="P18" s="570">
        <f>('Table-4 cont''d'!N15/'Table-4 cont''d'!I15)*100-100</f>
        <v>3.399433427762034</v>
      </c>
      <c r="Q18" s="614"/>
    </row>
    <row r="19" spans="1:17" ht="20.25" customHeight="1">
      <c r="A19" s="97"/>
      <c r="B19" s="98"/>
      <c r="C19" s="99"/>
      <c r="D19" s="105" t="s">
        <v>58</v>
      </c>
      <c r="E19" s="106">
        <v>86</v>
      </c>
      <c r="F19" s="570">
        <f>('Table-4 cont''d'!G16/'Table-4 cont''d'!F16)*100-100</f>
        <v>1.538461538461533</v>
      </c>
      <c r="G19" s="570">
        <f>('Table-4 cont''d'!H16/'Table-4 cont''d'!G16)*100-100</f>
        <v>1.8518518518518619</v>
      </c>
      <c r="H19" s="570">
        <f>('Table-4 cont''d'!I16/'Table-4 cont''d'!H16)*100-100</f>
        <v>8.925619834710758</v>
      </c>
      <c r="I19" s="571">
        <f>('Table-4 cont''d'!K16/'Table-4 cont''d'!I16)*100-100</f>
        <v>6.297420333839128</v>
      </c>
      <c r="J19" s="570">
        <f>('Table-4 cont''d'!L16/'Table-4 cont''d'!K16)*100-100</f>
        <v>2.069950035688791</v>
      </c>
      <c r="K19" s="572">
        <f>('Table-4 cont''d'!M16/'Table-4 cont''d'!L16)*100-100</f>
        <v>0.6993006993007072</v>
      </c>
      <c r="L19" s="573">
        <f>('Table-4 cont''d'!N16/'Table-4 cont''d'!M16)*100-100</f>
        <v>3.4027777777777715</v>
      </c>
      <c r="M19" s="574">
        <f>('Table-4 cont''d'!K16/'Table-4 cont''d'!F16)*100-100</f>
        <v>19.743589743589737</v>
      </c>
      <c r="N19" s="570">
        <f>('Table-4 cont''d'!L16/'Table-4 cont''d'!G16)*100-100</f>
        <v>20.370370370370367</v>
      </c>
      <c r="O19" s="570">
        <f>('Table-4 cont''d'!M16/'Table-4 cont''d'!H16)*100-100</f>
        <v>19.00826446280992</v>
      </c>
      <c r="P19" s="570">
        <f>('Table-4 cont''d'!N16/'Table-4 cont''d'!I16)*100-100</f>
        <v>12.974203338391504</v>
      </c>
      <c r="Q19" s="614"/>
    </row>
    <row r="20" spans="1:17" ht="6.75" customHeight="1">
      <c r="A20" s="367"/>
      <c r="B20" s="401"/>
      <c r="C20" s="119"/>
      <c r="D20" s="402"/>
      <c r="E20" s="399"/>
      <c r="F20" s="400"/>
      <c r="G20" s="403"/>
      <c r="H20" s="403"/>
      <c r="I20" s="403"/>
      <c r="J20" s="403"/>
      <c r="K20" s="451"/>
      <c r="L20" s="453"/>
      <c r="M20" s="404"/>
      <c r="N20" s="403"/>
      <c r="O20" s="403"/>
      <c r="P20" s="403"/>
      <c r="Q20" s="614"/>
    </row>
    <row r="21" spans="1:17" ht="22.5" customHeight="1">
      <c r="A21" s="88" t="s">
        <v>45</v>
      </c>
      <c r="B21" s="116"/>
      <c r="C21" s="116"/>
      <c r="D21" s="115"/>
      <c r="E21" s="117"/>
      <c r="F21" s="118"/>
      <c r="G21" s="35"/>
      <c r="H21" s="35"/>
      <c r="I21" s="35"/>
      <c r="J21" s="35"/>
      <c r="K21" s="35"/>
      <c r="L21" s="35"/>
      <c r="M21" s="35"/>
      <c r="N21" s="35"/>
      <c r="O21" s="35"/>
      <c r="P21" s="35"/>
      <c r="Q21" s="614"/>
    </row>
    <row r="22" spans="1:17" ht="12.75" customHeight="1">
      <c r="A22" s="142"/>
      <c r="B22" s="116"/>
      <c r="C22" s="116"/>
      <c r="D22" s="115"/>
      <c r="E22" s="117"/>
      <c r="F22" s="118"/>
      <c r="G22" s="35"/>
      <c r="H22" s="35"/>
      <c r="I22" s="35"/>
      <c r="J22" s="35"/>
      <c r="K22" s="35"/>
      <c r="L22" s="35"/>
      <c r="M22" s="35"/>
      <c r="N22" s="35"/>
      <c r="O22" s="35"/>
      <c r="P22" s="35"/>
      <c r="Q22" s="141"/>
    </row>
    <row r="23" spans="7:17" ht="12.75">
      <c r="G23" s="35"/>
      <c r="H23" s="35"/>
      <c r="I23" s="35"/>
      <c r="J23" s="35"/>
      <c r="K23" s="35"/>
      <c r="L23" s="35"/>
      <c r="M23" s="35"/>
      <c r="N23" s="35"/>
      <c r="O23" s="35"/>
      <c r="P23" s="35"/>
      <c r="Q23" s="141"/>
    </row>
    <row r="24" spans="7:17" ht="12.75">
      <c r="G24" s="35"/>
      <c r="H24" s="35"/>
      <c r="I24" s="35"/>
      <c r="J24" s="35"/>
      <c r="K24" s="35"/>
      <c r="L24" s="35"/>
      <c r="M24" s="35"/>
      <c r="N24" s="35"/>
      <c r="O24" s="35"/>
      <c r="P24" s="35"/>
      <c r="Q24" s="141"/>
    </row>
    <row r="25" spans="7:17" ht="12.75">
      <c r="G25" s="35"/>
      <c r="H25" s="35"/>
      <c r="I25" s="35"/>
      <c r="J25" s="35"/>
      <c r="K25" s="35"/>
      <c r="L25" s="35"/>
      <c r="M25" s="35"/>
      <c r="N25" s="35"/>
      <c r="O25" s="35"/>
      <c r="P25" s="35"/>
      <c r="Q25" s="141"/>
    </row>
    <row r="26" spans="7:17" ht="12.75">
      <c r="G26" s="35"/>
      <c r="H26" s="35"/>
      <c r="I26" s="35"/>
      <c r="J26" s="35"/>
      <c r="K26" s="35"/>
      <c r="L26" s="35"/>
      <c r="M26" s="35"/>
      <c r="N26" s="35"/>
      <c r="O26" s="35"/>
      <c r="P26" s="35"/>
      <c r="Q26" s="141"/>
    </row>
    <row r="27" spans="7:16" ht="12.75">
      <c r="G27" s="35"/>
      <c r="H27" s="35"/>
      <c r="I27" s="35"/>
      <c r="J27" s="35"/>
      <c r="K27" s="35"/>
      <c r="L27" s="35"/>
      <c r="M27" s="35"/>
      <c r="N27" s="35"/>
      <c r="O27" s="35"/>
      <c r="P27" s="35"/>
    </row>
  </sheetData>
  <mergeCells count="2">
    <mergeCell ref="Q1:Q21"/>
    <mergeCell ref="F5:P5"/>
  </mergeCells>
  <printOptions/>
  <pageMargins left="0.51" right="0.19" top="0.39" bottom="0.35" header="0.32" footer="0.2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K18"/>
  <sheetViews>
    <sheetView workbookViewId="0" topLeftCell="A1">
      <selection activeCell="F7" sqref="F7"/>
    </sheetView>
  </sheetViews>
  <sheetFormatPr defaultColWidth="9.33203125" defaultRowHeight="12.75"/>
  <cols>
    <col min="1" max="1" width="11" style="0" customWidth="1"/>
    <col min="2" max="2" width="0.82421875" style="0" customWidth="1"/>
    <col min="3" max="3" width="2.83203125" style="0" customWidth="1"/>
    <col min="4" max="4" width="43.66015625" style="0" customWidth="1"/>
    <col min="5" max="10" width="12.83203125" style="0" customWidth="1"/>
    <col min="11" max="11" width="7" style="0" customWidth="1"/>
  </cols>
  <sheetData>
    <row r="1" spans="1:11" ht="21.75" customHeight="1">
      <c r="A1" s="26" t="s">
        <v>181</v>
      </c>
      <c r="B1" s="27"/>
      <c r="C1" s="27"/>
      <c r="D1" s="27"/>
      <c r="E1" s="28"/>
      <c r="F1" s="28"/>
      <c r="G1" s="29"/>
      <c r="H1" s="29"/>
      <c r="I1" s="29"/>
      <c r="J1" s="29"/>
      <c r="K1" s="602">
        <v>13</v>
      </c>
    </row>
    <row r="2" spans="1:11" ht="23.25" customHeight="1">
      <c r="A2" s="31"/>
      <c r="B2" s="32"/>
      <c r="C2" s="32"/>
      <c r="D2" s="32"/>
      <c r="E2" s="33"/>
      <c r="F2" s="33"/>
      <c r="G2" s="34"/>
      <c r="H2" s="34"/>
      <c r="I2" s="34"/>
      <c r="J2" s="34"/>
      <c r="K2" s="602"/>
    </row>
    <row r="3" spans="1:11" ht="27" customHeight="1">
      <c r="A3" s="36" t="s">
        <v>28</v>
      </c>
      <c r="B3" s="37"/>
      <c r="C3" s="38"/>
      <c r="D3" s="39"/>
      <c r="E3" s="39"/>
      <c r="F3" s="40">
        <v>2003</v>
      </c>
      <c r="G3" s="615">
        <v>2003</v>
      </c>
      <c r="H3" s="616"/>
      <c r="I3" s="616"/>
      <c r="J3" s="617"/>
      <c r="K3" s="602"/>
    </row>
    <row r="4" spans="1:11" ht="27" customHeight="1">
      <c r="A4" s="333" t="s">
        <v>29</v>
      </c>
      <c r="B4" s="42"/>
      <c r="C4" s="43"/>
      <c r="D4" s="44" t="s">
        <v>30</v>
      </c>
      <c r="E4" s="45" t="s">
        <v>12</v>
      </c>
      <c r="F4" s="46" t="s">
        <v>31</v>
      </c>
      <c r="G4" s="47" t="s">
        <v>5</v>
      </c>
      <c r="H4" s="48" t="s">
        <v>6</v>
      </c>
      <c r="I4" s="47" t="s">
        <v>7</v>
      </c>
      <c r="J4" s="47" t="s">
        <v>8</v>
      </c>
      <c r="K4" s="602"/>
    </row>
    <row r="5" spans="1:11" ht="36.75" customHeight="1">
      <c r="A5" s="50"/>
      <c r="B5" s="129"/>
      <c r="C5" s="124"/>
      <c r="D5" s="125" t="s">
        <v>59</v>
      </c>
      <c r="E5" s="410">
        <v>10000</v>
      </c>
      <c r="F5" s="407">
        <v>100</v>
      </c>
      <c r="G5" s="407">
        <v>98.1</v>
      </c>
      <c r="H5" s="408">
        <v>98.5</v>
      </c>
      <c r="I5" s="409">
        <v>101.9</v>
      </c>
      <c r="J5" s="409">
        <v>101.5</v>
      </c>
      <c r="K5" s="602"/>
    </row>
    <row r="6" spans="1:11" ht="39.75" customHeight="1">
      <c r="A6" s="50">
        <v>0</v>
      </c>
      <c r="B6" s="51"/>
      <c r="C6" s="52" t="s">
        <v>32</v>
      </c>
      <c r="D6" s="53"/>
      <c r="E6" s="54">
        <v>2942</v>
      </c>
      <c r="F6" s="316">
        <f>(G6+H6+I6+J6)/4</f>
        <v>99.99999999999999</v>
      </c>
      <c r="G6" s="316">
        <v>98.1</v>
      </c>
      <c r="H6" s="55">
        <v>97.8</v>
      </c>
      <c r="I6" s="55">
        <v>102.4</v>
      </c>
      <c r="J6" s="56">
        <v>101.7</v>
      </c>
      <c r="K6" s="602"/>
    </row>
    <row r="7" spans="1:11" ht="39.75" customHeight="1">
      <c r="A7" s="50">
        <v>2</v>
      </c>
      <c r="B7" s="66"/>
      <c r="C7" s="603" t="s">
        <v>38</v>
      </c>
      <c r="D7" s="604"/>
      <c r="E7" s="70">
        <v>31</v>
      </c>
      <c r="F7" s="71">
        <f>(G7+H7+I7+J7)/4</f>
        <v>100</v>
      </c>
      <c r="G7" s="314">
        <v>95.6</v>
      </c>
      <c r="H7" s="269">
        <v>98.8</v>
      </c>
      <c r="I7" s="269">
        <v>102.8</v>
      </c>
      <c r="J7" s="315">
        <v>102.8</v>
      </c>
      <c r="K7" s="602"/>
    </row>
    <row r="8" spans="1:11" ht="39.75" customHeight="1">
      <c r="A8" s="50">
        <v>5</v>
      </c>
      <c r="B8" s="51"/>
      <c r="C8" s="603" t="s">
        <v>232</v>
      </c>
      <c r="D8" s="604"/>
      <c r="E8" s="70">
        <v>21</v>
      </c>
      <c r="F8" s="71">
        <f>(G8+H8+I8+J8)/4</f>
        <v>100</v>
      </c>
      <c r="G8" s="314">
        <v>94.2</v>
      </c>
      <c r="H8" s="269">
        <v>98.7</v>
      </c>
      <c r="I8" s="269">
        <v>103</v>
      </c>
      <c r="J8" s="315">
        <v>104.1</v>
      </c>
      <c r="K8" s="602"/>
    </row>
    <row r="9" spans="1:11" ht="39.75" customHeight="1">
      <c r="A9" s="50">
        <v>6</v>
      </c>
      <c r="B9" s="51"/>
      <c r="C9" s="603" t="s">
        <v>41</v>
      </c>
      <c r="D9" s="604"/>
      <c r="E9" s="54">
        <v>293</v>
      </c>
      <c r="F9" s="316">
        <f>(G9+H9+I9+J9)/4</f>
        <v>100.025</v>
      </c>
      <c r="G9" s="317">
        <v>99.4</v>
      </c>
      <c r="H9" s="55">
        <v>99.2</v>
      </c>
      <c r="I9" s="55">
        <v>101.9</v>
      </c>
      <c r="J9" s="56">
        <v>99.6</v>
      </c>
      <c r="K9" s="602"/>
    </row>
    <row r="10" spans="1:11" ht="39.75" customHeight="1">
      <c r="A10" s="90">
        <v>8</v>
      </c>
      <c r="B10" s="91" t="s">
        <v>48</v>
      </c>
      <c r="C10" s="92"/>
      <c r="D10" s="32"/>
      <c r="E10" s="93">
        <v>6713</v>
      </c>
      <c r="F10" s="94">
        <f>(G10+H10+I10+J10)/4</f>
        <v>100</v>
      </c>
      <c r="G10" s="94">
        <v>98.1</v>
      </c>
      <c r="H10" s="95">
        <v>98.7</v>
      </c>
      <c r="I10" s="95">
        <v>101.6</v>
      </c>
      <c r="J10" s="318">
        <v>101.6</v>
      </c>
      <c r="K10" s="602"/>
    </row>
    <row r="11" spans="1:11" ht="8.25" customHeight="1">
      <c r="A11" s="41"/>
      <c r="B11" s="417"/>
      <c r="C11" s="418"/>
      <c r="D11" s="120"/>
      <c r="E11" s="419"/>
      <c r="F11" s="420"/>
      <c r="G11" s="420"/>
      <c r="H11" s="319"/>
      <c r="I11" s="319"/>
      <c r="J11" s="421"/>
      <c r="K11" s="602"/>
    </row>
    <row r="12" ht="17.25" customHeight="1">
      <c r="K12" s="602"/>
    </row>
    <row r="13" ht="12.75">
      <c r="K13" s="602"/>
    </row>
    <row r="14" spans="1:11" ht="12.75">
      <c r="A14" s="88" t="s">
        <v>45</v>
      </c>
      <c r="K14" s="602"/>
    </row>
    <row r="15" ht="12.75">
      <c r="K15" s="602"/>
    </row>
    <row r="16" ht="12.75">
      <c r="K16" s="602"/>
    </row>
    <row r="17" ht="12.75">
      <c r="K17" s="602"/>
    </row>
    <row r="18" ht="12.75">
      <c r="K18" s="30"/>
    </row>
  </sheetData>
  <mergeCells count="5">
    <mergeCell ref="K1:K17"/>
    <mergeCell ref="G3:J3"/>
    <mergeCell ref="C7:D7"/>
    <mergeCell ref="C8:D8"/>
    <mergeCell ref="C9:D9"/>
  </mergeCells>
  <printOptions/>
  <pageMargins left="0.9" right="0.75" top="1.1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43"/>
  <sheetViews>
    <sheetView workbookViewId="0" topLeftCell="A28">
      <selection activeCell="E39" sqref="E39"/>
    </sheetView>
  </sheetViews>
  <sheetFormatPr defaultColWidth="9.33203125" defaultRowHeight="12.75"/>
  <cols>
    <col min="1" max="1" width="11.66015625" style="0" customWidth="1"/>
    <col min="3" max="3" width="17.66015625" style="0" customWidth="1"/>
    <col min="4" max="4" width="17.5" style="0" customWidth="1"/>
    <col min="5" max="5" width="18.16015625" style="0" customWidth="1"/>
  </cols>
  <sheetData>
    <row r="1" spans="2:6" ht="17.25" customHeight="1">
      <c r="B1" s="619" t="s">
        <v>180</v>
      </c>
      <c r="C1" s="614"/>
      <c r="D1" s="614"/>
      <c r="E1" s="614"/>
      <c r="F1" s="614"/>
    </row>
    <row r="2" ht="3.75" customHeight="1"/>
    <row r="3" spans="3:5" ht="17.25" customHeight="1">
      <c r="C3" s="166"/>
      <c r="D3" s="620" t="s">
        <v>213</v>
      </c>
      <c r="E3" s="621"/>
    </row>
    <row r="4" spans="3:5" ht="17.25" customHeight="1">
      <c r="C4" s="622">
        <v>1999</v>
      </c>
      <c r="D4" s="167" t="s">
        <v>65</v>
      </c>
      <c r="E4" s="168">
        <v>111</v>
      </c>
    </row>
    <row r="5" spans="3:5" ht="17.25" customHeight="1">
      <c r="C5" s="623"/>
      <c r="D5" s="169" t="s">
        <v>66</v>
      </c>
      <c r="E5" s="170">
        <v>110</v>
      </c>
    </row>
    <row r="6" spans="3:5" ht="17.25" customHeight="1">
      <c r="C6" s="623"/>
      <c r="D6" s="169" t="s">
        <v>67</v>
      </c>
      <c r="E6" s="170">
        <v>109.7</v>
      </c>
    </row>
    <row r="7" spans="3:5" ht="17.25" customHeight="1">
      <c r="C7" s="623"/>
      <c r="D7" s="171" t="s">
        <v>68</v>
      </c>
      <c r="E7" s="172">
        <v>109.7</v>
      </c>
    </row>
    <row r="8" spans="3:5" s="143" customFormat="1" ht="17.25" customHeight="1">
      <c r="C8" s="624"/>
      <c r="D8" s="173" t="s">
        <v>13</v>
      </c>
      <c r="E8" s="174">
        <f>(E4+E5+E6+E7)/4</f>
        <v>110.1</v>
      </c>
    </row>
    <row r="9" spans="3:5" ht="17.25" customHeight="1">
      <c r="C9" s="622">
        <v>2000</v>
      </c>
      <c r="D9" s="167" t="s">
        <v>65</v>
      </c>
      <c r="E9" s="168">
        <v>108.24</v>
      </c>
    </row>
    <row r="10" spans="3:5" ht="17.25" customHeight="1">
      <c r="C10" s="623"/>
      <c r="D10" s="169" t="s">
        <v>66</v>
      </c>
      <c r="E10" s="170">
        <v>105.3</v>
      </c>
    </row>
    <row r="11" spans="3:5" ht="17.25" customHeight="1">
      <c r="C11" s="623"/>
      <c r="D11" s="169" t="s">
        <v>67</v>
      </c>
      <c r="E11" s="170">
        <v>101.6</v>
      </c>
    </row>
    <row r="12" spans="3:5" ht="17.25" customHeight="1">
      <c r="C12" s="623"/>
      <c r="D12" s="171" t="s">
        <v>68</v>
      </c>
      <c r="E12" s="172">
        <v>102.4</v>
      </c>
    </row>
    <row r="13" spans="3:5" s="143" customFormat="1" ht="17.25" customHeight="1">
      <c r="C13" s="624"/>
      <c r="D13" s="173" t="s">
        <v>13</v>
      </c>
      <c r="E13" s="174">
        <f>(E9+E10+E11+E12)/4</f>
        <v>104.38499999999999</v>
      </c>
    </row>
    <row r="14" spans="3:5" ht="17.25" customHeight="1">
      <c r="C14" s="622">
        <v>2001</v>
      </c>
      <c r="D14" s="167" t="s">
        <v>65</v>
      </c>
      <c r="E14" s="168">
        <v>108.1</v>
      </c>
    </row>
    <row r="15" spans="3:5" ht="17.25" customHeight="1">
      <c r="C15" s="623"/>
      <c r="D15" s="169" t="s">
        <v>66</v>
      </c>
      <c r="E15" s="170">
        <v>107.4</v>
      </c>
    </row>
    <row r="16" spans="3:5" ht="17.25" customHeight="1">
      <c r="C16" s="623"/>
      <c r="D16" s="169" t="s">
        <v>67</v>
      </c>
      <c r="E16" s="170">
        <v>112.6</v>
      </c>
    </row>
    <row r="17" spans="3:5" ht="17.25" customHeight="1">
      <c r="C17" s="623"/>
      <c r="D17" s="171" t="s">
        <v>68</v>
      </c>
      <c r="E17" s="172">
        <v>114.8</v>
      </c>
    </row>
    <row r="18" spans="3:5" s="143" customFormat="1" ht="17.25" customHeight="1">
      <c r="C18" s="624"/>
      <c r="D18" s="173" t="s">
        <v>13</v>
      </c>
      <c r="E18" s="174">
        <f>(E14+E15+E16+E17)/4</f>
        <v>110.72500000000001</v>
      </c>
    </row>
    <row r="19" spans="3:5" ht="17.25" customHeight="1">
      <c r="C19" s="622">
        <v>2002</v>
      </c>
      <c r="D19" s="167" t="s">
        <v>65</v>
      </c>
      <c r="E19" s="168">
        <v>117.6</v>
      </c>
    </row>
    <row r="20" spans="3:5" ht="17.25" customHeight="1">
      <c r="C20" s="623"/>
      <c r="D20" s="169" t="s">
        <v>66</v>
      </c>
      <c r="E20" s="170">
        <v>120.2</v>
      </c>
    </row>
    <row r="21" spans="3:5" ht="17.25" customHeight="1">
      <c r="C21" s="623"/>
      <c r="D21" s="169" t="s">
        <v>67</v>
      </c>
      <c r="E21" s="170">
        <v>126.5</v>
      </c>
    </row>
    <row r="22" spans="3:5" ht="17.25" customHeight="1">
      <c r="C22" s="623"/>
      <c r="D22" s="171" t="s">
        <v>68</v>
      </c>
      <c r="E22" s="172">
        <v>126.8</v>
      </c>
    </row>
    <row r="23" spans="3:5" s="143" customFormat="1" ht="17.25" customHeight="1">
      <c r="C23" s="624"/>
      <c r="D23" s="173" t="s">
        <v>13</v>
      </c>
      <c r="E23" s="174">
        <f>(E19+E20+E21+E22)/4</f>
        <v>122.775</v>
      </c>
    </row>
    <row r="24" spans="3:5" ht="17.25" customHeight="1">
      <c r="C24" s="622">
        <v>2003</v>
      </c>
      <c r="D24" s="167" t="s">
        <v>65</v>
      </c>
      <c r="E24" s="168">
        <v>124.9</v>
      </c>
    </row>
    <row r="25" spans="3:5" ht="17.25" customHeight="1">
      <c r="C25" s="623"/>
      <c r="D25" s="169" t="s">
        <v>66</v>
      </c>
      <c r="E25" s="170">
        <v>126.5</v>
      </c>
    </row>
    <row r="26" spans="3:5" ht="17.25" customHeight="1">
      <c r="C26" s="623"/>
      <c r="D26" s="169" t="s">
        <v>177</v>
      </c>
      <c r="E26" s="170">
        <v>131.2</v>
      </c>
    </row>
    <row r="27" spans="3:5" ht="17.25" customHeight="1">
      <c r="C27" s="623"/>
      <c r="D27" s="175" t="s">
        <v>178</v>
      </c>
      <c r="E27" s="172">
        <v>132.2</v>
      </c>
    </row>
    <row r="28" spans="3:5" s="143" customFormat="1" ht="17.25" customHeight="1">
      <c r="C28" s="624"/>
      <c r="D28" s="173" t="s">
        <v>13</v>
      </c>
      <c r="E28" s="176">
        <f>(E24+E25+E26+E27)/4</f>
        <v>128.7</v>
      </c>
    </row>
    <row r="29" spans="3:5" ht="17.25" customHeight="1">
      <c r="C29" s="177"/>
      <c r="D29" s="625" t="s">
        <v>69</v>
      </c>
      <c r="E29" s="626"/>
    </row>
    <row r="30" spans="3:5" ht="17.25" customHeight="1">
      <c r="C30" s="627" t="s">
        <v>285</v>
      </c>
      <c r="D30" s="169" t="s">
        <v>65</v>
      </c>
      <c r="E30" s="170">
        <v>102</v>
      </c>
    </row>
    <row r="31" spans="3:5" ht="17.25" customHeight="1">
      <c r="C31" s="628"/>
      <c r="D31" s="178" t="s">
        <v>66</v>
      </c>
      <c r="E31" s="170">
        <v>106.3</v>
      </c>
    </row>
    <row r="32" spans="3:5" ht="17.25" customHeight="1">
      <c r="C32" s="628"/>
      <c r="D32" s="178" t="s">
        <v>177</v>
      </c>
      <c r="E32" s="170">
        <v>109.5</v>
      </c>
    </row>
    <row r="33" spans="3:5" ht="17.25" customHeight="1">
      <c r="C33" s="628"/>
      <c r="D33" s="175" t="s">
        <v>224</v>
      </c>
      <c r="E33" s="172">
        <v>111.3</v>
      </c>
    </row>
    <row r="34" spans="3:6" ht="17.25" customHeight="1">
      <c r="C34" s="629"/>
      <c r="D34" s="173" t="s">
        <v>13</v>
      </c>
      <c r="E34" s="176">
        <f>(E30+E31+E32+E33)/4</f>
        <v>107.275</v>
      </c>
      <c r="F34" s="536"/>
    </row>
    <row r="35" spans="3:5" ht="17.25" customHeight="1">
      <c r="C35" s="341">
        <v>2005</v>
      </c>
      <c r="D35" s="370" t="s">
        <v>286</v>
      </c>
      <c r="E35" s="168">
        <v>112</v>
      </c>
    </row>
    <row r="36" spans="3:5" ht="17.25" customHeight="1">
      <c r="C36" s="429"/>
      <c r="D36" s="178" t="s">
        <v>287</v>
      </c>
      <c r="E36" s="170">
        <v>111.7</v>
      </c>
    </row>
    <row r="37" spans="3:5" ht="17.25" customHeight="1">
      <c r="C37" s="429"/>
      <c r="D37" s="178" t="s">
        <v>268</v>
      </c>
      <c r="E37" s="170">
        <v>112.8</v>
      </c>
    </row>
    <row r="38" spans="3:5" ht="17.25" customHeight="1">
      <c r="C38" s="429"/>
      <c r="D38" s="175" t="s">
        <v>269</v>
      </c>
      <c r="E38" s="172">
        <v>113.3</v>
      </c>
    </row>
    <row r="39" spans="3:5" ht="17.25" customHeight="1">
      <c r="C39" s="371"/>
      <c r="D39" s="173" t="s">
        <v>13</v>
      </c>
      <c r="E39" s="176">
        <f>(E35+E36+E37+E38)/4</f>
        <v>112.45</v>
      </c>
    </row>
    <row r="40" spans="2:5" ht="13.5" customHeight="1">
      <c r="B40" s="464" t="s">
        <v>70</v>
      </c>
      <c r="C40" s="144"/>
      <c r="E40" s="145"/>
    </row>
    <row r="41" spans="2:5" ht="13.5" customHeight="1">
      <c r="B41" s="464" t="s">
        <v>71</v>
      </c>
      <c r="E41" s="145"/>
    </row>
    <row r="42" spans="1:7" ht="40.5" customHeight="1">
      <c r="A42" s="618" t="s">
        <v>214</v>
      </c>
      <c r="B42" s="618"/>
      <c r="C42" s="618"/>
      <c r="D42" s="618"/>
      <c r="E42" s="618"/>
      <c r="F42" s="618"/>
      <c r="G42" s="618"/>
    </row>
    <row r="43" ht="19.5" customHeight="1">
      <c r="E43" s="145"/>
    </row>
    <row r="44" ht="19.5" customHeight="1"/>
    <row r="45" ht="19.5" customHeight="1"/>
    <row r="46" ht="19.5" customHeight="1"/>
  </sheetData>
  <mergeCells count="10">
    <mergeCell ref="A42:G42"/>
    <mergeCell ref="B1:F1"/>
    <mergeCell ref="D3:E3"/>
    <mergeCell ref="C4:C8"/>
    <mergeCell ref="D29:E29"/>
    <mergeCell ref="C30:C34"/>
    <mergeCell ref="C9:C13"/>
    <mergeCell ref="C14:C18"/>
    <mergeCell ref="C19:C23"/>
    <mergeCell ref="C24:C28"/>
  </mergeCells>
  <printOptions/>
  <pageMargins left="0.75" right="0.75" top="0.6" bottom="0.5" header="0.36" footer="0.5"/>
  <pageSetup horizontalDpi="600" verticalDpi="600" orientation="portrait" paperSize="9" r:id="rId1"/>
  <headerFooter alignWithMargins="0">
    <oddHeader>&amp;C14
</oddHeader>
  </headerFooter>
</worksheet>
</file>

<file path=xl/worksheets/sheet8.xml><?xml version="1.0" encoding="utf-8"?>
<worksheet xmlns="http://schemas.openxmlformats.org/spreadsheetml/2006/main" xmlns:r="http://schemas.openxmlformats.org/officeDocument/2006/relationships">
  <dimension ref="A1:O19"/>
  <sheetViews>
    <sheetView workbookViewId="0" topLeftCell="A6">
      <pane xSplit="3" topLeftCell="H1" activePane="topRight" state="frozen"/>
      <selection pane="topLeft" activeCell="A1" sqref="A1"/>
      <selection pane="topRight" activeCell="N12" sqref="N12"/>
    </sheetView>
  </sheetViews>
  <sheetFormatPr defaultColWidth="9.33203125" defaultRowHeight="12.75"/>
  <cols>
    <col min="1" max="1" width="7.5" style="92" customWidth="1"/>
    <col min="2" max="2" width="42.33203125" style="92" customWidth="1"/>
    <col min="3" max="3" width="8.16015625" style="92" customWidth="1"/>
    <col min="4" max="14" width="8.83203125" style="92" customWidth="1"/>
    <col min="15" max="15" width="4.16015625" style="92" customWidth="1"/>
    <col min="16" max="16384" width="8.83203125" style="92" customWidth="1"/>
  </cols>
  <sheetData>
    <row r="1" spans="1:15" ht="27.75" customHeight="1">
      <c r="A1" s="201" t="s">
        <v>182</v>
      </c>
      <c r="O1" s="601">
        <v>15</v>
      </c>
    </row>
    <row r="2" spans="1:15" ht="19.5" customHeight="1">
      <c r="A2" s="179"/>
      <c r="L2" s="92" t="s">
        <v>73</v>
      </c>
      <c r="O2" s="630"/>
    </row>
    <row r="3" spans="6:15" ht="12.75">
      <c r="F3" s="115"/>
      <c r="G3" s="115"/>
      <c r="H3" s="115"/>
      <c r="I3" s="115"/>
      <c r="J3" s="115"/>
      <c r="K3" s="115"/>
      <c r="L3" s="115"/>
      <c r="M3" s="115"/>
      <c r="N3" s="115"/>
      <c r="O3" s="630"/>
    </row>
    <row r="4" spans="1:15" ht="33.75" customHeight="1">
      <c r="A4" s="631" t="s">
        <v>74</v>
      </c>
      <c r="B4" s="633" t="s">
        <v>30</v>
      </c>
      <c r="C4" s="635" t="s">
        <v>12</v>
      </c>
      <c r="D4" s="636" t="s">
        <v>75</v>
      </c>
      <c r="E4" s="638">
        <v>2004</v>
      </c>
      <c r="F4" s="639"/>
      <c r="G4" s="639"/>
      <c r="H4" s="639"/>
      <c r="I4" s="626"/>
      <c r="J4" s="611">
        <v>2005</v>
      </c>
      <c r="K4" s="612"/>
      <c r="L4" s="612"/>
      <c r="M4" s="612"/>
      <c r="N4" s="613"/>
      <c r="O4" s="630"/>
    </row>
    <row r="5" spans="1:15" ht="24" customHeight="1">
      <c r="A5" s="632"/>
      <c r="B5" s="634"/>
      <c r="C5" s="628"/>
      <c r="D5" s="637"/>
      <c r="E5" s="182" t="s">
        <v>5</v>
      </c>
      <c r="F5" s="183" t="s">
        <v>179</v>
      </c>
      <c r="G5" s="184" t="s">
        <v>176</v>
      </c>
      <c r="H5" s="114" t="s">
        <v>189</v>
      </c>
      <c r="I5" s="114" t="s">
        <v>31</v>
      </c>
      <c r="J5" s="182" t="s">
        <v>175</v>
      </c>
      <c r="K5" s="182" t="s">
        <v>6</v>
      </c>
      <c r="L5" s="182" t="s">
        <v>271</v>
      </c>
      <c r="M5" s="183" t="s">
        <v>270</v>
      </c>
      <c r="N5" s="333" t="s">
        <v>31</v>
      </c>
      <c r="O5" s="630"/>
    </row>
    <row r="6" spans="1:15" ht="30.75" customHeight="1">
      <c r="A6" s="185"/>
      <c r="B6" s="186" t="s">
        <v>76</v>
      </c>
      <c r="C6" s="363">
        <v>10000</v>
      </c>
      <c r="D6" s="465">
        <v>100</v>
      </c>
      <c r="E6" s="466">
        <v>100.9</v>
      </c>
      <c r="F6" s="466">
        <v>110.5</v>
      </c>
      <c r="G6" s="466">
        <v>115.6</v>
      </c>
      <c r="H6" s="466">
        <v>117.4</v>
      </c>
      <c r="I6" s="466">
        <f>(E6+F6+G6+H6)/4</f>
        <v>111.1</v>
      </c>
      <c r="J6" s="467">
        <v>123.6</v>
      </c>
      <c r="K6" s="467">
        <v>124.8</v>
      </c>
      <c r="L6" s="467">
        <v>134.1</v>
      </c>
      <c r="M6" s="467">
        <v>132.7</v>
      </c>
      <c r="N6" s="477">
        <f>(J6+K6+L6+M6)/4</f>
        <v>128.8</v>
      </c>
      <c r="O6" s="630"/>
    </row>
    <row r="7" spans="1:15" ht="30.75" customHeight="1">
      <c r="A7" s="188">
        <v>0</v>
      </c>
      <c r="B7" s="189" t="s">
        <v>32</v>
      </c>
      <c r="C7" s="255">
        <v>1621</v>
      </c>
      <c r="D7" s="468">
        <v>100</v>
      </c>
      <c r="E7" s="469">
        <v>100.1</v>
      </c>
      <c r="F7" s="469">
        <v>113.4</v>
      </c>
      <c r="G7" s="469">
        <v>118.1</v>
      </c>
      <c r="H7" s="469">
        <v>117.3</v>
      </c>
      <c r="I7" s="469">
        <f>(E7+F7+G7+H7)/4</f>
        <v>112.22500000000001</v>
      </c>
      <c r="J7" s="470">
        <v>121.2</v>
      </c>
      <c r="K7" s="470">
        <v>123</v>
      </c>
      <c r="L7" s="470">
        <v>129.2</v>
      </c>
      <c r="M7" s="470">
        <v>125.1</v>
      </c>
      <c r="N7" s="479">
        <f aca="true" t="shared" si="0" ref="N7:N14">(J7+K7+L7+M7)/4</f>
        <v>124.625</v>
      </c>
      <c r="O7" s="630"/>
    </row>
    <row r="8" spans="1:15" ht="30.75" customHeight="1">
      <c r="A8" s="192">
        <v>2</v>
      </c>
      <c r="B8" s="193" t="s">
        <v>38</v>
      </c>
      <c r="C8" s="255">
        <v>221</v>
      </c>
      <c r="D8" s="468">
        <v>100</v>
      </c>
      <c r="E8" s="469">
        <v>107.75434771097022</v>
      </c>
      <c r="F8" s="469">
        <v>112.1</v>
      </c>
      <c r="G8" s="469">
        <v>121</v>
      </c>
      <c r="H8" s="469">
        <v>123.6</v>
      </c>
      <c r="I8" s="469">
        <f>(E8+F8+G8+H8)/4</f>
        <v>116.11358692774255</v>
      </c>
      <c r="J8" s="470">
        <v>126.9</v>
      </c>
      <c r="K8" s="470">
        <v>131.4</v>
      </c>
      <c r="L8" s="470">
        <v>129.8</v>
      </c>
      <c r="M8" s="470">
        <v>136.3</v>
      </c>
      <c r="N8" s="479">
        <f t="shared" si="0"/>
        <v>131.10000000000002</v>
      </c>
      <c r="O8" s="630"/>
    </row>
    <row r="9" spans="1:15" ht="30.75" customHeight="1">
      <c r="A9" s="194">
        <v>3</v>
      </c>
      <c r="B9" s="195" t="s">
        <v>77</v>
      </c>
      <c r="C9" s="255">
        <v>1789</v>
      </c>
      <c r="D9" s="468">
        <v>100</v>
      </c>
      <c r="E9" s="469">
        <v>106.5</v>
      </c>
      <c r="F9" s="469">
        <v>122.4</v>
      </c>
      <c r="G9" s="469">
        <v>132.6</v>
      </c>
      <c r="H9" s="469">
        <v>136.5</v>
      </c>
      <c r="I9" s="469">
        <f aca="true" t="shared" si="1" ref="I9:I14">(E9+F9+G9+H9)/4</f>
        <v>124.5</v>
      </c>
      <c r="J9" s="470">
        <v>163.5</v>
      </c>
      <c r="K9" s="470">
        <v>167.1</v>
      </c>
      <c r="L9" s="470">
        <v>205.2</v>
      </c>
      <c r="M9" s="470">
        <v>188.8</v>
      </c>
      <c r="N9" s="479">
        <f t="shared" si="0"/>
        <v>181.14999999999998</v>
      </c>
      <c r="O9" s="630"/>
    </row>
    <row r="10" spans="1:15" ht="30.75" customHeight="1">
      <c r="A10" s="194">
        <v>4</v>
      </c>
      <c r="B10" s="195" t="s">
        <v>78</v>
      </c>
      <c r="C10" s="255">
        <v>113</v>
      </c>
      <c r="D10" s="468">
        <v>100</v>
      </c>
      <c r="E10" s="469">
        <v>102.3</v>
      </c>
      <c r="F10" s="469">
        <v>113.5</v>
      </c>
      <c r="G10" s="469">
        <v>122.1</v>
      </c>
      <c r="H10" s="469">
        <v>106.6</v>
      </c>
      <c r="I10" s="469">
        <f t="shared" si="1"/>
        <v>111.125</v>
      </c>
      <c r="J10" s="470">
        <v>112.1</v>
      </c>
      <c r="K10" s="470">
        <v>110.2</v>
      </c>
      <c r="L10" s="470">
        <v>108.6</v>
      </c>
      <c r="M10" s="470">
        <v>114.3</v>
      </c>
      <c r="N10" s="479">
        <f t="shared" si="0"/>
        <v>111.3</v>
      </c>
      <c r="O10" s="630"/>
    </row>
    <row r="11" spans="1:15" ht="30.75" customHeight="1">
      <c r="A11" s="194">
        <v>5</v>
      </c>
      <c r="B11" s="195" t="s">
        <v>79</v>
      </c>
      <c r="C11" s="255">
        <v>467</v>
      </c>
      <c r="D11" s="468">
        <v>100</v>
      </c>
      <c r="E11" s="469">
        <v>98.17957589108121</v>
      </c>
      <c r="F11" s="469">
        <v>102.4</v>
      </c>
      <c r="G11" s="469">
        <v>105.2</v>
      </c>
      <c r="H11" s="469">
        <v>109.2</v>
      </c>
      <c r="I11" s="469">
        <f t="shared" si="1"/>
        <v>103.7448939727703</v>
      </c>
      <c r="J11" s="470">
        <v>112.7</v>
      </c>
      <c r="K11" s="470">
        <v>113.1</v>
      </c>
      <c r="L11" s="470">
        <v>112.7</v>
      </c>
      <c r="M11" s="470">
        <v>114.2</v>
      </c>
      <c r="N11" s="479">
        <f t="shared" si="0"/>
        <v>113.175</v>
      </c>
      <c r="O11" s="630"/>
    </row>
    <row r="12" spans="1:15" ht="30.75" customHeight="1">
      <c r="A12" s="194">
        <v>6</v>
      </c>
      <c r="B12" s="195" t="s">
        <v>41</v>
      </c>
      <c r="C12" s="255">
        <v>3776</v>
      </c>
      <c r="D12" s="468">
        <v>100</v>
      </c>
      <c r="E12" s="469">
        <v>100.8</v>
      </c>
      <c r="F12" s="469">
        <v>108.4</v>
      </c>
      <c r="G12" s="469">
        <v>112</v>
      </c>
      <c r="H12" s="469">
        <v>113.2</v>
      </c>
      <c r="I12" s="469">
        <f t="shared" si="1"/>
        <v>108.6</v>
      </c>
      <c r="J12" s="470">
        <v>114.6</v>
      </c>
      <c r="K12" s="470">
        <v>115.1</v>
      </c>
      <c r="L12" s="470">
        <v>119.2</v>
      </c>
      <c r="M12" s="470">
        <v>122.4</v>
      </c>
      <c r="N12" s="479">
        <f t="shared" si="0"/>
        <v>117.82499999999999</v>
      </c>
      <c r="O12" s="630"/>
    </row>
    <row r="13" spans="1:15" ht="30.75" customHeight="1">
      <c r="A13" s="194">
        <v>7</v>
      </c>
      <c r="B13" s="193" t="s">
        <v>80</v>
      </c>
      <c r="C13" s="255">
        <v>1134</v>
      </c>
      <c r="D13" s="468">
        <v>100</v>
      </c>
      <c r="E13" s="469">
        <v>96.26367962926159</v>
      </c>
      <c r="F13" s="469">
        <v>101.2</v>
      </c>
      <c r="G13" s="469">
        <v>104</v>
      </c>
      <c r="H13" s="469">
        <v>108.8</v>
      </c>
      <c r="I13" s="469">
        <f t="shared" si="1"/>
        <v>102.5659199073154</v>
      </c>
      <c r="J13" s="470">
        <v>108.4</v>
      </c>
      <c r="K13" s="470">
        <v>108.5</v>
      </c>
      <c r="L13" s="470">
        <v>108.3</v>
      </c>
      <c r="M13" s="470">
        <v>109.8</v>
      </c>
      <c r="N13" s="479">
        <f t="shared" si="0"/>
        <v>108.75</v>
      </c>
      <c r="O13" s="630"/>
    </row>
    <row r="14" spans="1:15" ht="30.75" customHeight="1">
      <c r="A14" s="196">
        <v>8</v>
      </c>
      <c r="B14" s="197" t="s">
        <v>48</v>
      </c>
      <c r="C14" s="365">
        <v>879</v>
      </c>
      <c r="D14" s="471">
        <v>100</v>
      </c>
      <c r="E14" s="472">
        <v>96.81738245513257</v>
      </c>
      <c r="F14" s="472">
        <v>105.9</v>
      </c>
      <c r="G14" s="472">
        <v>110.1</v>
      </c>
      <c r="H14" s="472">
        <v>111.5</v>
      </c>
      <c r="I14" s="473">
        <f t="shared" si="1"/>
        <v>106.07934561378315</v>
      </c>
      <c r="J14" s="473">
        <v>111.4</v>
      </c>
      <c r="K14" s="473">
        <v>110.9</v>
      </c>
      <c r="L14" s="473">
        <v>112.2</v>
      </c>
      <c r="M14" s="473">
        <v>117</v>
      </c>
      <c r="N14" s="481">
        <f t="shared" si="0"/>
        <v>112.875</v>
      </c>
      <c r="O14" s="630"/>
    </row>
    <row r="15" ht="12.75">
      <c r="O15" s="630"/>
    </row>
    <row r="16" spans="1:15" ht="12.75">
      <c r="A16" s="199" t="s">
        <v>209</v>
      </c>
      <c r="O16" s="630"/>
    </row>
    <row r="17" spans="1:15" ht="12.75">
      <c r="A17" s="92" t="s">
        <v>82</v>
      </c>
      <c r="O17" s="630"/>
    </row>
    <row r="18" spans="1:15" ht="13.5">
      <c r="A18" s="200" t="s">
        <v>47</v>
      </c>
      <c r="O18" s="630"/>
    </row>
    <row r="19" ht="12.75">
      <c r="O19" s="630"/>
    </row>
  </sheetData>
  <mergeCells count="7">
    <mergeCell ref="O1:O19"/>
    <mergeCell ref="A4:A5"/>
    <mergeCell ref="B4:B5"/>
    <mergeCell ref="C4:C5"/>
    <mergeCell ref="D4:D5"/>
    <mergeCell ref="E4:I4"/>
    <mergeCell ref="J4:N4"/>
  </mergeCells>
  <printOptions/>
  <pageMargins left="0.52" right="0.19" top="0.79" bottom="0.54" header="0.5" footer="0.3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O105"/>
  <sheetViews>
    <sheetView workbookViewId="0" topLeftCell="A1">
      <pane xSplit="3" topLeftCell="E1" activePane="topRight" state="frozen"/>
      <selection pane="topLeft" activeCell="A1" sqref="A1"/>
      <selection pane="topRight" activeCell="E5" sqref="E5"/>
    </sheetView>
  </sheetViews>
  <sheetFormatPr defaultColWidth="9.33203125" defaultRowHeight="12.75"/>
  <cols>
    <col min="1" max="1" width="9.5" style="92" customWidth="1"/>
    <col min="2" max="2" width="46.5" style="92" customWidth="1"/>
    <col min="3" max="3" width="8" style="92" customWidth="1"/>
    <col min="4" max="14" width="8.33203125" style="92" customWidth="1"/>
    <col min="15" max="15" width="3.5" style="92" customWidth="1"/>
    <col min="16" max="16" width="4.5" style="92" customWidth="1"/>
    <col min="17" max="16384" width="11.5" style="92" customWidth="1"/>
  </cols>
  <sheetData>
    <row r="1" spans="1:15" ht="27" customHeight="1">
      <c r="A1" s="201" t="s">
        <v>183</v>
      </c>
      <c r="B1" s="199"/>
      <c r="C1" s="204"/>
      <c r="D1" s="204"/>
      <c r="E1" s="204"/>
      <c r="F1" s="204"/>
      <c r="G1" s="204"/>
      <c r="H1" s="204"/>
      <c r="I1" s="204"/>
      <c r="J1" s="204"/>
      <c r="K1" s="204"/>
      <c r="L1" s="204"/>
      <c r="M1" s="204"/>
      <c r="N1" s="204"/>
      <c r="O1" s="640">
        <v>16</v>
      </c>
    </row>
    <row r="2" spans="1:15" ht="18.75" customHeight="1">
      <c r="A2" s="179"/>
      <c r="B2" s="199"/>
      <c r="C2" s="204"/>
      <c r="D2" s="204"/>
      <c r="J2" s="204"/>
      <c r="K2" s="204"/>
      <c r="L2" s="204" t="s">
        <v>83</v>
      </c>
      <c r="M2" s="204"/>
      <c r="N2" s="204"/>
      <c r="O2" s="641"/>
    </row>
    <row r="3" spans="1:15" ht="15.75" customHeight="1">
      <c r="A3" s="179"/>
      <c r="B3" s="199"/>
      <c r="C3" s="204"/>
      <c r="D3" s="204"/>
      <c r="E3" s="204"/>
      <c r="F3" s="204"/>
      <c r="G3" s="204"/>
      <c r="H3" s="204"/>
      <c r="I3" s="204"/>
      <c r="J3" s="204"/>
      <c r="K3" s="204"/>
      <c r="L3" s="204"/>
      <c r="M3" s="204"/>
      <c r="N3" s="204"/>
      <c r="O3" s="641"/>
    </row>
    <row r="4" spans="1:15" ht="20.25" customHeight="1">
      <c r="A4" s="631" t="s">
        <v>84</v>
      </c>
      <c r="B4" s="633" t="s">
        <v>30</v>
      </c>
      <c r="C4" s="635" t="s">
        <v>12</v>
      </c>
      <c r="D4" s="636" t="s">
        <v>75</v>
      </c>
      <c r="E4" s="638">
        <v>2004</v>
      </c>
      <c r="F4" s="639"/>
      <c r="G4" s="639"/>
      <c r="H4" s="639"/>
      <c r="I4" s="626"/>
      <c r="J4" s="611">
        <v>2005</v>
      </c>
      <c r="K4" s="612"/>
      <c r="L4" s="612"/>
      <c r="M4" s="612"/>
      <c r="N4" s="613"/>
      <c r="O4" s="641"/>
    </row>
    <row r="5" spans="1:15" ht="19.5" customHeight="1">
      <c r="A5" s="632"/>
      <c r="B5" s="642"/>
      <c r="C5" s="643"/>
      <c r="D5" s="644"/>
      <c r="E5" s="205" t="s">
        <v>5</v>
      </c>
      <c r="F5" s="205" t="s">
        <v>179</v>
      </c>
      <c r="G5" s="206" t="s">
        <v>176</v>
      </c>
      <c r="H5" s="114" t="s">
        <v>8</v>
      </c>
      <c r="I5" s="114" t="s">
        <v>31</v>
      </c>
      <c r="J5" s="183" t="s">
        <v>175</v>
      </c>
      <c r="K5" s="183" t="s">
        <v>179</v>
      </c>
      <c r="L5" s="183" t="s">
        <v>271</v>
      </c>
      <c r="M5" s="183" t="s">
        <v>270</v>
      </c>
      <c r="N5" s="114" t="s">
        <v>31</v>
      </c>
      <c r="O5" s="641"/>
    </row>
    <row r="6" spans="1:15" ht="24" customHeight="1">
      <c r="A6" s="207"/>
      <c r="B6" s="50" t="s">
        <v>76</v>
      </c>
      <c r="C6" s="482">
        <v>10000</v>
      </c>
      <c r="D6" s="492">
        <v>100</v>
      </c>
      <c r="E6" s="468">
        <v>100.9</v>
      </c>
      <c r="F6" s="468">
        <v>110.5</v>
      </c>
      <c r="G6" s="468">
        <v>115.6</v>
      </c>
      <c r="H6" s="468">
        <v>117.4</v>
      </c>
      <c r="I6" s="493">
        <f>(E6+F6+G6+H6)/4</f>
        <v>111.1</v>
      </c>
      <c r="J6" s="467">
        <v>123.6</v>
      </c>
      <c r="K6" s="467">
        <v>124.8</v>
      </c>
      <c r="L6" s="467">
        <v>134.1</v>
      </c>
      <c r="M6" s="467">
        <v>132.7</v>
      </c>
      <c r="N6" s="477">
        <f>(J6+K6+L6+M6)/4</f>
        <v>128.8</v>
      </c>
      <c r="O6" s="641"/>
    </row>
    <row r="7" spans="1:15" s="211" customFormat="1" ht="19.5" customHeight="1">
      <c r="A7" s="209" t="s">
        <v>85</v>
      </c>
      <c r="B7" s="210" t="s">
        <v>32</v>
      </c>
      <c r="C7" s="255">
        <v>1621</v>
      </c>
      <c r="D7" s="468">
        <v>100</v>
      </c>
      <c r="E7" s="468">
        <v>100.1</v>
      </c>
      <c r="F7" s="468">
        <v>113.4</v>
      </c>
      <c r="G7" s="468">
        <v>118.1</v>
      </c>
      <c r="H7" s="468">
        <v>117.3</v>
      </c>
      <c r="I7" s="493">
        <f>(E7+F7+G7+H7)/4</f>
        <v>112.22500000000001</v>
      </c>
      <c r="J7" s="494">
        <v>121.2</v>
      </c>
      <c r="K7" s="494">
        <v>123</v>
      </c>
      <c r="L7" s="494">
        <v>129.2</v>
      </c>
      <c r="M7" s="494">
        <v>125.1</v>
      </c>
      <c r="N7" s="495">
        <f aca="true" t="shared" si="0" ref="N7:N25">(J7+K7+L7+M7)/4</f>
        <v>124.625</v>
      </c>
      <c r="O7" s="641"/>
    </row>
    <row r="8" spans="1:15" s="211" customFormat="1" ht="15.75" customHeight="1">
      <c r="A8" s="212" t="s">
        <v>86</v>
      </c>
      <c r="B8" s="213" t="s">
        <v>87</v>
      </c>
      <c r="C8" s="256">
        <v>101</v>
      </c>
      <c r="D8" s="496">
        <v>100</v>
      </c>
      <c r="E8" s="496">
        <v>110.42514265829467</v>
      </c>
      <c r="F8" s="496">
        <v>114.3</v>
      </c>
      <c r="G8" s="496">
        <v>114.2</v>
      </c>
      <c r="H8" s="496">
        <v>115.5</v>
      </c>
      <c r="I8" s="497">
        <f>(E8+F8+G8+H8)/4</f>
        <v>113.60628566457366</v>
      </c>
      <c r="J8" s="470">
        <v>117.7</v>
      </c>
      <c r="K8" s="470">
        <v>118.4</v>
      </c>
      <c r="L8" s="470">
        <v>125.1</v>
      </c>
      <c r="M8" s="470">
        <v>123.4</v>
      </c>
      <c r="N8" s="479">
        <f t="shared" si="0"/>
        <v>121.15</v>
      </c>
      <c r="O8" s="641"/>
    </row>
    <row r="9" spans="1:15" s="211" customFormat="1" ht="15.75" customHeight="1">
      <c r="A9" s="212" t="s">
        <v>88</v>
      </c>
      <c r="B9" s="213" t="s">
        <v>89</v>
      </c>
      <c r="C9" s="256">
        <v>266</v>
      </c>
      <c r="D9" s="496">
        <v>100</v>
      </c>
      <c r="E9" s="496">
        <v>98.41552659066717</v>
      </c>
      <c r="F9" s="496">
        <v>105</v>
      </c>
      <c r="G9" s="496">
        <v>101.8</v>
      </c>
      <c r="H9" s="496">
        <v>108.3</v>
      </c>
      <c r="I9" s="497">
        <f aca="true" t="shared" si="1" ref="I9:I25">(E9+F9+G9+H9)/4</f>
        <v>103.3788816476668</v>
      </c>
      <c r="J9" s="470">
        <v>118.8</v>
      </c>
      <c r="K9" s="470">
        <v>120.5</v>
      </c>
      <c r="L9" s="470">
        <v>131.8</v>
      </c>
      <c r="M9" s="470">
        <v>132.1</v>
      </c>
      <c r="N9" s="479">
        <f t="shared" si="0"/>
        <v>125.80000000000001</v>
      </c>
      <c r="O9" s="641"/>
    </row>
    <row r="10" spans="1:15" s="211" customFormat="1" ht="23.25" customHeight="1">
      <c r="A10" s="212" t="s">
        <v>90</v>
      </c>
      <c r="B10" s="215" t="s">
        <v>91</v>
      </c>
      <c r="C10" s="256">
        <v>388</v>
      </c>
      <c r="D10" s="496">
        <v>100</v>
      </c>
      <c r="E10" s="496">
        <v>102.09779279873997</v>
      </c>
      <c r="F10" s="496">
        <v>135.4</v>
      </c>
      <c r="G10" s="496">
        <v>152.2</v>
      </c>
      <c r="H10" s="496">
        <v>134.8</v>
      </c>
      <c r="I10" s="497">
        <f t="shared" si="1"/>
        <v>131.124448199685</v>
      </c>
      <c r="J10" s="470">
        <v>135.3</v>
      </c>
      <c r="K10" s="470">
        <v>137.9</v>
      </c>
      <c r="L10" s="470">
        <v>146.8</v>
      </c>
      <c r="M10" s="470">
        <v>119.7</v>
      </c>
      <c r="N10" s="479">
        <f t="shared" si="0"/>
        <v>134.925</v>
      </c>
      <c r="O10" s="641"/>
    </row>
    <row r="11" spans="1:15" s="211" customFormat="1" ht="15.75" customHeight="1">
      <c r="A11" s="212" t="s">
        <v>92</v>
      </c>
      <c r="B11" s="213" t="s">
        <v>93</v>
      </c>
      <c r="C11" s="256">
        <v>472</v>
      </c>
      <c r="D11" s="496">
        <v>100</v>
      </c>
      <c r="E11" s="496">
        <v>93.6</v>
      </c>
      <c r="F11" s="496">
        <v>106.4</v>
      </c>
      <c r="G11" s="496">
        <v>108.6</v>
      </c>
      <c r="H11" s="496">
        <v>108.5</v>
      </c>
      <c r="I11" s="497">
        <f t="shared" si="1"/>
        <v>104.275</v>
      </c>
      <c r="J11" s="470">
        <v>117.8</v>
      </c>
      <c r="K11" s="470">
        <v>119.9</v>
      </c>
      <c r="L11" s="470">
        <v>120</v>
      </c>
      <c r="M11" s="470">
        <v>122.6</v>
      </c>
      <c r="N11" s="479">
        <f t="shared" si="0"/>
        <v>120.07499999999999</v>
      </c>
      <c r="O11" s="641"/>
    </row>
    <row r="12" spans="1:15" s="211" customFormat="1" ht="8.25" customHeight="1">
      <c r="A12" s="212"/>
      <c r="B12" s="216" t="s">
        <v>94</v>
      </c>
      <c r="C12" s="256"/>
      <c r="D12" s="498"/>
      <c r="E12" s="498"/>
      <c r="F12" s="498"/>
      <c r="G12" s="498"/>
      <c r="H12" s="498"/>
      <c r="I12" s="499"/>
      <c r="J12" s="500"/>
      <c r="K12" s="500"/>
      <c r="L12" s="500"/>
      <c r="M12" s="500"/>
      <c r="N12" s="501"/>
      <c r="O12" s="641"/>
    </row>
    <row r="13" spans="1:15" s="211" customFormat="1" ht="15" customHeight="1">
      <c r="A13" s="212"/>
      <c r="B13" s="216" t="s">
        <v>95</v>
      </c>
      <c r="C13" s="257">
        <v>196</v>
      </c>
      <c r="D13" s="502">
        <v>100</v>
      </c>
      <c r="E13" s="502">
        <v>86</v>
      </c>
      <c r="F13" s="502">
        <v>88.7</v>
      </c>
      <c r="G13" s="502">
        <v>90.3</v>
      </c>
      <c r="H13" s="502">
        <v>89.7</v>
      </c>
      <c r="I13" s="497">
        <f t="shared" si="1"/>
        <v>88.675</v>
      </c>
      <c r="J13" s="503">
        <v>110.3</v>
      </c>
      <c r="K13" s="503">
        <v>113.9</v>
      </c>
      <c r="L13" s="503">
        <v>112</v>
      </c>
      <c r="M13" s="503">
        <v>116.1</v>
      </c>
      <c r="N13" s="504">
        <f t="shared" si="0"/>
        <v>113.07499999999999</v>
      </c>
      <c r="O13" s="641"/>
    </row>
    <row r="14" spans="1:15" s="211" customFormat="1" ht="15.75" customHeight="1">
      <c r="A14" s="212" t="s">
        <v>96</v>
      </c>
      <c r="B14" s="213" t="s">
        <v>97</v>
      </c>
      <c r="C14" s="256">
        <v>227</v>
      </c>
      <c r="D14" s="496">
        <v>100</v>
      </c>
      <c r="E14" s="496">
        <v>107.6</v>
      </c>
      <c r="F14" s="496">
        <v>104.7</v>
      </c>
      <c r="G14" s="496">
        <v>107</v>
      </c>
      <c r="H14" s="496">
        <v>117.9</v>
      </c>
      <c r="I14" s="497">
        <f t="shared" si="1"/>
        <v>109.30000000000001</v>
      </c>
      <c r="J14" s="470">
        <v>111.7</v>
      </c>
      <c r="K14" s="470">
        <v>114.7</v>
      </c>
      <c r="L14" s="470">
        <v>126.8</v>
      </c>
      <c r="M14" s="470">
        <v>137</v>
      </c>
      <c r="N14" s="479">
        <f t="shared" si="0"/>
        <v>122.55</v>
      </c>
      <c r="O14" s="641"/>
    </row>
    <row r="15" spans="1:15" s="211" customFormat="1" ht="24.75" customHeight="1">
      <c r="A15" s="212" t="s">
        <v>98</v>
      </c>
      <c r="B15" s="215" t="s">
        <v>99</v>
      </c>
      <c r="C15" s="256">
        <v>167</v>
      </c>
      <c r="D15" s="496">
        <v>100</v>
      </c>
      <c r="E15" s="496">
        <v>100.4</v>
      </c>
      <c r="F15" s="496">
        <v>106.3</v>
      </c>
      <c r="G15" s="496">
        <v>109</v>
      </c>
      <c r="H15" s="496">
        <v>115.6</v>
      </c>
      <c r="I15" s="497">
        <f t="shared" si="1"/>
        <v>107.82499999999999</v>
      </c>
      <c r="J15" s="470">
        <v>117.1</v>
      </c>
      <c r="K15" s="470">
        <v>115.5</v>
      </c>
      <c r="L15" s="470">
        <v>116.1</v>
      </c>
      <c r="M15" s="470">
        <v>118.1</v>
      </c>
      <c r="N15" s="479">
        <f t="shared" si="0"/>
        <v>116.69999999999999</v>
      </c>
      <c r="O15" s="641"/>
    </row>
    <row r="16" spans="1:15" s="211" customFormat="1" ht="19.5" customHeight="1">
      <c r="A16" s="218" t="s">
        <v>100</v>
      </c>
      <c r="B16" s="219" t="s">
        <v>38</v>
      </c>
      <c r="C16" s="255">
        <v>221</v>
      </c>
      <c r="D16" s="468">
        <v>100</v>
      </c>
      <c r="E16" s="468">
        <v>107.75434771097022</v>
      </c>
      <c r="F16" s="468">
        <v>112.1</v>
      </c>
      <c r="G16" s="468">
        <v>121</v>
      </c>
      <c r="H16" s="468">
        <v>123.6</v>
      </c>
      <c r="I16" s="493">
        <f t="shared" si="1"/>
        <v>116.11358692774255</v>
      </c>
      <c r="J16" s="494">
        <v>126.9</v>
      </c>
      <c r="K16" s="494">
        <v>131.4</v>
      </c>
      <c r="L16" s="494">
        <v>129.8</v>
      </c>
      <c r="M16" s="494">
        <v>136.3</v>
      </c>
      <c r="N16" s="495">
        <f t="shared" si="0"/>
        <v>131.10000000000002</v>
      </c>
      <c r="O16" s="641"/>
    </row>
    <row r="17" spans="1:15" s="211" customFormat="1" ht="15.75" customHeight="1">
      <c r="A17" s="212" t="s">
        <v>101</v>
      </c>
      <c r="B17" s="213" t="s">
        <v>102</v>
      </c>
      <c r="C17" s="256">
        <v>102</v>
      </c>
      <c r="D17" s="496">
        <v>100</v>
      </c>
      <c r="E17" s="496">
        <v>105.7572506173253</v>
      </c>
      <c r="F17" s="496">
        <v>115.1</v>
      </c>
      <c r="G17" s="496">
        <v>124.1</v>
      </c>
      <c r="H17" s="496">
        <v>129.8</v>
      </c>
      <c r="I17" s="497">
        <f t="shared" si="1"/>
        <v>118.68931265433132</v>
      </c>
      <c r="J17" s="470">
        <v>135.6</v>
      </c>
      <c r="K17" s="470">
        <v>142.4</v>
      </c>
      <c r="L17" s="470">
        <v>139.1</v>
      </c>
      <c r="M17" s="470">
        <v>141.8</v>
      </c>
      <c r="N17" s="479">
        <f t="shared" si="0"/>
        <v>139.72500000000002</v>
      </c>
      <c r="O17" s="641"/>
    </row>
    <row r="18" spans="1:15" s="211" customFormat="1" ht="14.25" customHeight="1">
      <c r="A18" s="212" t="s">
        <v>103</v>
      </c>
      <c r="B18" s="215" t="s">
        <v>248</v>
      </c>
      <c r="C18" s="256">
        <v>119</v>
      </c>
      <c r="D18" s="496">
        <v>100</v>
      </c>
      <c r="E18" s="496">
        <v>109.46614521980871</v>
      </c>
      <c r="F18" s="496">
        <v>109.5</v>
      </c>
      <c r="G18" s="496">
        <v>118.4</v>
      </c>
      <c r="H18" s="496">
        <v>118.4</v>
      </c>
      <c r="I18" s="497">
        <f t="shared" si="1"/>
        <v>113.94153630495217</v>
      </c>
      <c r="J18" s="470">
        <v>119.5</v>
      </c>
      <c r="K18" s="470">
        <v>121.9</v>
      </c>
      <c r="L18" s="470">
        <v>121.9</v>
      </c>
      <c r="M18" s="470">
        <v>131.7</v>
      </c>
      <c r="N18" s="479">
        <f t="shared" si="0"/>
        <v>123.75</v>
      </c>
      <c r="O18" s="641"/>
    </row>
    <row r="19" spans="1:15" s="211" customFormat="1" ht="12" customHeight="1">
      <c r="A19" s="212"/>
      <c r="B19" s="215" t="s">
        <v>247</v>
      </c>
      <c r="C19" s="256"/>
      <c r="D19" s="496"/>
      <c r="E19" s="496"/>
      <c r="F19" s="496"/>
      <c r="G19" s="496"/>
      <c r="H19" s="496"/>
      <c r="I19" s="497"/>
      <c r="J19" s="470"/>
      <c r="K19" s="470"/>
      <c r="L19" s="470"/>
      <c r="M19" s="470"/>
      <c r="N19" s="479"/>
      <c r="O19" s="641"/>
    </row>
    <row r="20" spans="1:15" s="221" customFormat="1" ht="24" customHeight="1">
      <c r="A20" s="210" t="s">
        <v>104</v>
      </c>
      <c r="B20" s="220" t="s">
        <v>77</v>
      </c>
      <c r="C20" s="255">
        <v>1789</v>
      </c>
      <c r="D20" s="468">
        <v>100</v>
      </c>
      <c r="E20" s="468">
        <v>106.5</v>
      </c>
      <c r="F20" s="468">
        <v>122.4</v>
      </c>
      <c r="G20" s="468">
        <v>132.6</v>
      </c>
      <c r="H20" s="468">
        <v>136.5</v>
      </c>
      <c r="I20" s="493">
        <f t="shared" si="1"/>
        <v>124.5</v>
      </c>
      <c r="J20" s="494">
        <v>163.5</v>
      </c>
      <c r="K20" s="494">
        <v>167.1</v>
      </c>
      <c r="L20" s="494">
        <v>205.2</v>
      </c>
      <c r="M20" s="494">
        <v>188.8</v>
      </c>
      <c r="N20" s="495">
        <f t="shared" si="0"/>
        <v>181.14999999999998</v>
      </c>
      <c r="O20" s="641"/>
    </row>
    <row r="21" spans="1:15" s="211" customFormat="1" ht="15.75" customHeight="1">
      <c r="A21" s="212" t="s">
        <v>105</v>
      </c>
      <c r="B21" s="213" t="s">
        <v>106</v>
      </c>
      <c r="C21" s="256">
        <v>94</v>
      </c>
      <c r="D21" s="496">
        <v>100</v>
      </c>
      <c r="E21" s="496">
        <v>118.78200796923446</v>
      </c>
      <c r="F21" s="496">
        <v>160.4</v>
      </c>
      <c r="G21" s="496">
        <v>180.3</v>
      </c>
      <c r="H21" s="496">
        <v>180.3</v>
      </c>
      <c r="I21" s="497">
        <f t="shared" si="1"/>
        <v>159.9455019923086</v>
      </c>
      <c r="J21" s="470">
        <v>201.5</v>
      </c>
      <c r="K21" s="470">
        <v>198.6</v>
      </c>
      <c r="L21" s="470">
        <v>190.7</v>
      </c>
      <c r="M21" s="470">
        <v>176.2</v>
      </c>
      <c r="N21" s="479">
        <f t="shared" si="0"/>
        <v>191.75</v>
      </c>
      <c r="O21" s="641"/>
    </row>
    <row r="22" spans="1:15" s="211" customFormat="1" ht="24" customHeight="1">
      <c r="A22" s="212" t="s">
        <v>107</v>
      </c>
      <c r="B22" s="215" t="s">
        <v>108</v>
      </c>
      <c r="C22" s="256">
        <v>1554</v>
      </c>
      <c r="D22" s="496">
        <v>100</v>
      </c>
      <c r="E22" s="496">
        <v>107.36760212514733</v>
      </c>
      <c r="F22" s="496">
        <v>122.7</v>
      </c>
      <c r="G22" s="496">
        <v>132.9</v>
      </c>
      <c r="H22" s="496">
        <v>134.1</v>
      </c>
      <c r="I22" s="497">
        <f t="shared" si="1"/>
        <v>124.26690053128684</v>
      </c>
      <c r="J22" s="470">
        <v>164.1</v>
      </c>
      <c r="K22" s="470">
        <v>167.8</v>
      </c>
      <c r="L22" s="470">
        <v>211.5</v>
      </c>
      <c r="M22" s="470">
        <v>192.1</v>
      </c>
      <c r="N22" s="479">
        <f t="shared" si="0"/>
        <v>183.875</v>
      </c>
      <c r="O22" s="641"/>
    </row>
    <row r="23" spans="1:15" s="211" customFormat="1" ht="15.75" customHeight="1">
      <c r="A23" s="212" t="s">
        <v>109</v>
      </c>
      <c r="B23" s="213" t="s">
        <v>110</v>
      </c>
      <c r="C23" s="256">
        <v>141</v>
      </c>
      <c r="D23" s="496">
        <v>100</v>
      </c>
      <c r="E23" s="496">
        <v>88.32991327008442</v>
      </c>
      <c r="F23" s="496">
        <v>93.6</v>
      </c>
      <c r="G23" s="496">
        <v>97.9</v>
      </c>
      <c r="H23" s="496">
        <v>133.7</v>
      </c>
      <c r="I23" s="497">
        <f t="shared" si="1"/>
        <v>103.38247831752109</v>
      </c>
      <c r="J23" s="470">
        <v>130.6</v>
      </c>
      <c r="K23" s="470">
        <v>139.1</v>
      </c>
      <c r="L23" s="470">
        <v>145.6</v>
      </c>
      <c r="M23" s="470">
        <v>160.3</v>
      </c>
      <c r="N23" s="479">
        <f t="shared" si="0"/>
        <v>143.89999999999998</v>
      </c>
      <c r="O23" s="641"/>
    </row>
    <row r="24" spans="1:15" s="211" customFormat="1" ht="19.5" customHeight="1">
      <c r="A24" s="222" t="s">
        <v>111</v>
      </c>
      <c r="B24" s="219" t="s">
        <v>78</v>
      </c>
      <c r="C24" s="255">
        <v>113</v>
      </c>
      <c r="D24" s="468">
        <v>100</v>
      </c>
      <c r="E24" s="468">
        <v>102.2640146090839</v>
      </c>
      <c r="F24" s="468">
        <v>113.5</v>
      </c>
      <c r="G24" s="468">
        <v>122.1</v>
      </c>
      <c r="H24" s="468">
        <v>106.6</v>
      </c>
      <c r="I24" s="493">
        <f t="shared" si="1"/>
        <v>111.11600365227099</v>
      </c>
      <c r="J24" s="494">
        <v>112.1</v>
      </c>
      <c r="K24" s="494">
        <v>110.2</v>
      </c>
      <c r="L24" s="494">
        <v>108.6</v>
      </c>
      <c r="M24" s="494">
        <v>114.3</v>
      </c>
      <c r="N24" s="495">
        <f t="shared" si="0"/>
        <v>111.3</v>
      </c>
      <c r="O24" s="641"/>
    </row>
    <row r="25" spans="1:15" s="211" customFormat="1" ht="14.25" customHeight="1">
      <c r="A25" s="212" t="s">
        <v>112</v>
      </c>
      <c r="B25" s="215" t="s">
        <v>216</v>
      </c>
      <c r="C25" s="256">
        <v>113</v>
      </c>
      <c r="D25" s="496">
        <v>100</v>
      </c>
      <c r="E25" s="496">
        <v>102.2640146090839</v>
      </c>
      <c r="F25" s="496">
        <v>113.5</v>
      </c>
      <c r="G25" s="496">
        <v>122.1</v>
      </c>
      <c r="H25" s="496">
        <v>106.6</v>
      </c>
      <c r="I25" s="497">
        <f t="shared" si="1"/>
        <v>111.11600365227099</v>
      </c>
      <c r="J25" s="470">
        <v>112.1</v>
      </c>
      <c r="K25" s="470">
        <v>110.2</v>
      </c>
      <c r="L25" s="470">
        <v>108.6</v>
      </c>
      <c r="M25" s="470">
        <v>114.3</v>
      </c>
      <c r="N25" s="479">
        <f t="shared" si="0"/>
        <v>111.3</v>
      </c>
      <c r="O25" s="641"/>
    </row>
    <row r="26" spans="1:15" s="211" customFormat="1" ht="15.75" customHeight="1">
      <c r="A26" s="411"/>
      <c r="B26" s="412" t="s">
        <v>217</v>
      </c>
      <c r="C26" s="483"/>
      <c r="D26" s="198"/>
      <c r="E26" s="198"/>
      <c r="F26" s="198"/>
      <c r="G26" s="198"/>
      <c r="H26" s="198"/>
      <c r="I26" s="198"/>
      <c r="J26" s="198"/>
      <c r="K26" s="198"/>
      <c r="L26" s="198"/>
      <c r="M26" s="198"/>
      <c r="N26" s="267"/>
      <c r="O26" s="641"/>
    </row>
    <row r="27" spans="1:15" ht="6" customHeight="1">
      <c r="A27" s="199"/>
      <c r="D27" s="225"/>
      <c r="E27" s="225"/>
      <c r="F27" s="225"/>
      <c r="G27" s="225"/>
      <c r="H27" s="225"/>
      <c r="I27" s="225"/>
      <c r="J27" s="225"/>
      <c r="K27" s="225"/>
      <c r="L27" s="225"/>
      <c r="M27" s="225"/>
      <c r="N27" s="225"/>
      <c r="O27" s="641"/>
    </row>
    <row r="28" spans="1:15" ht="12.75">
      <c r="A28" s="199" t="s">
        <v>209</v>
      </c>
      <c r="D28" s="225"/>
      <c r="E28" s="225"/>
      <c r="F28" s="225"/>
      <c r="G28" s="225"/>
      <c r="H28" s="225"/>
      <c r="I28" s="225"/>
      <c r="J28" s="225"/>
      <c r="K28" s="225"/>
      <c r="L28" s="225"/>
      <c r="M28" s="225"/>
      <c r="N28" s="225"/>
      <c r="O28" s="641"/>
    </row>
    <row r="29" spans="1:15" ht="12.75">
      <c r="A29" s="92" t="s">
        <v>82</v>
      </c>
      <c r="B29" s="226"/>
      <c r="C29" s="226"/>
      <c r="D29" s="227"/>
      <c r="E29" s="227"/>
      <c r="F29" s="227"/>
      <c r="G29" s="227"/>
      <c r="H29" s="227"/>
      <c r="I29" s="227"/>
      <c r="J29" s="227"/>
      <c r="K29" s="227"/>
      <c r="L29" s="227"/>
      <c r="M29" s="227"/>
      <c r="N29" s="227"/>
      <c r="O29" s="641"/>
    </row>
    <row r="30" spans="1:15" ht="13.5">
      <c r="A30" s="228" t="s">
        <v>155</v>
      </c>
      <c r="B30" s="226"/>
      <c r="C30" s="226"/>
      <c r="D30" s="227"/>
      <c r="E30" s="227"/>
      <c r="F30" s="227"/>
      <c r="G30" s="227"/>
      <c r="H30" s="227"/>
      <c r="I30" s="227"/>
      <c r="J30" s="227"/>
      <c r="K30" s="227"/>
      <c r="L30" s="227"/>
      <c r="M30" s="227"/>
      <c r="N30" s="227"/>
      <c r="O30" s="641"/>
    </row>
    <row r="31" spans="4:14" ht="12.75">
      <c r="D31" s="225"/>
      <c r="E31" s="225"/>
      <c r="F31" s="225"/>
      <c r="G31" s="225"/>
      <c r="H31" s="225"/>
      <c r="I31" s="225"/>
      <c r="J31" s="225"/>
      <c r="K31" s="225"/>
      <c r="L31" s="225"/>
      <c r="M31" s="225"/>
      <c r="N31" s="225"/>
    </row>
    <row r="32" spans="4:14" ht="12.75">
      <c r="D32" s="225"/>
      <c r="E32" s="225"/>
      <c r="F32" s="225"/>
      <c r="G32" s="225"/>
      <c r="H32" s="225"/>
      <c r="I32" s="225"/>
      <c r="J32" s="225"/>
      <c r="K32" s="225"/>
      <c r="L32" s="225"/>
      <c r="M32" s="225"/>
      <c r="N32" s="225"/>
    </row>
    <row r="33" spans="4:14" ht="12.75">
      <c r="D33" s="225"/>
      <c r="E33" s="225"/>
      <c r="F33" s="225"/>
      <c r="G33" s="225"/>
      <c r="H33" s="225"/>
      <c r="I33" s="225"/>
      <c r="J33" s="225"/>
      <c r="K33" s="225"/>
      <c r="L33" s="225"/>
      <c r="M33" s="225"/>
      <c r="N33" s="225"/>
    </row>
    <row r="34" spans="4:14" ht="12.75">
      <c r="D34" s="225"/>
      <c r="E34" s="225"/>
      <c r="F34" s="225"/>
      <c r="G34" s="225"/>
      <c r="H34" s="225"/>
      <c r="I34" s="225"/>
      <c r="J34" s="225"/>
      <c r="K34" s="225"/>
      <c r="L34" s="225"/>
      <c r="M34" s="225"/>
      <c r="N34" s="225"/>
    </row>
    <row r="35" spans="4:14" ht="12.75">
      <c r="D35" s="225"/>
      <c r="E35" s="225"/>
      <c r="F35" s="225"/>
      <c r="G35" s="225"/>
      <c r="H35" s="225"/>
      <c r="I35" s="225"/>
      <c r="J35" s="225"/>
      <c r="K35" s="225"/>
      <c r="L35" s="225"/>
      <c r="M35" s="225"/>
      <c r="N35" s="225"/>
    </row>
    <row r="36" spans="4:14" ht="12.75">
      <c r="D36" s="225"/>
      <c r="E36" s="225"/>
      <c r="F36" s="225"/>
      <c r="G36" s="225"/>
      <c r="H36" s="225"/>
      <c r="I36" s="225"/>
      <c r="J36" s="225"/>
      <c r="K36" s="225"/>
      <c r="L36" s="225"/>
      <c r="M36" s="225"/>
      <c r="N36" s="225"/>
    </row>
    <row r="37" spans="4:14" ht="12.75">
      <c r="D37" s="225"/>
      <c r="E37" s="225"/>
      <c r="F37" s="225"/>
      <c r="G37" s="225"/>
      <c r="H37" s="225"/>
      <c r="I37" s="225"/>
      <c r="J37" s="225"/>
      <c r="K37" s="225"/>
      <c r="L37" s="225"/>
      <c r="M37" s="225"/>
      <c r="N37" s="225"/>
    </row>
    <row r="38" spans="4:14" ht="12.75">
      <c r="D38" s="225"/>
      <c r="E38" s="225"/>
      <c r="F38" s="225"/>
      <c r="G38" s="225"/>
      <c r="H38" s="225"/>
      <c r="I38" s="225"/>
      <c r="J38" s="225"/>
      <c r="K38" s="225"/>
      <c r="L38" s="225"/>
      <c r="M38" s="225"/>
      <c r="N38" s="225"/>
    </row>
    <row r="39" spans="4:14" ht="12.75">
      <c r="D39" s="225"/>
      <c r="E39" s="225"/>
      <c r="F39" s="225"/>
      <c r="G39" s="225"/>
      <c r="H39" s="225"/>
      <c r="I39" s="225"/>
      <c r="J39" s="225"/>
      <c r="K39" s="225"/>
      <c r="L39" s="225"/>
      <c r="M39" s="225"/>
      <c r="N39" s="225"/>
    </row>
    <row r="40" spans="4:14" ht="12.75">
      <c r="D40" s="225"/>
      <c r="E40" s="225"/>
      <c r="F40" s="225"/>
      <c r="G40" s="225"/>
      <c r="H40" s="225"/>
      <c r="I40" s="225"/>
      <c r="J40" s="225"/>
      <c r="K40" s="225"/>
      <c r="L40" s="225"/>
      <c r="M40" s="225"/>
      <c r="N40" s="225"/>
    </row>
    <row r="41" spans="4:14" ht="12.75">
      <c r="D41" s="225"/>
      <c r="E41" s="225"/>
      <c r="F41" s="225"/>
      <c r="G41" s="225"/>
      <c r="H41" s="225"/>
      <c r="I41" s="225"/>
      <c r="J41" s="225"/>
      <c r="K41" s="225"/>
      <c r="L41" s="225"/>
      <c r="M41" s="225"/>
      <c r="N41" s="225"/>
    </row>
    <row r="42" spans="4:14" ht="12.75">
      <c r="D42" s="225"/>
      <c r="E42" s="225"/>
      <c r="F42" s="225"/>
      <c r="G42" s="225"/>
      <c r="H42" s="225"/>
      <c r="I42" s="225"/>
      <c r="J42" s="225"/>
      <c r="K42" s="225"/>
      <c r="L42" s="225"/>
      <c r="M42" s="225"/>
      <c r="N42" s="225"/>
    </row>
    <row r="43" spans="4:14" ht="12.75">
      <c r="D43" s="225"/>
      <c r="E43" s="225"/>
      <c r="F43" s="225"/>
      <c r="G43" s="225"/>
      <c r="H43" s="225"/>
      <c r="I43" s="225"/>
      <c r="J43" s="225"/>
      <c r="K43" s="225"/>
      <c r="L43" s="225"/>
      <c r="M43" s="225"/>
      <c r="N43" s="225"/>
    </row>
    <row r="44" spans="4:14" ht="12.75">
      <c r="D44" s="225"/>
      <c r="E44" s="225"/>
      <c r="F44" s="225"/>
      <c r="G44" s="225"/>
      <c r="H44" s="225"/>
      <c r="I44" s="225"/>
      <c r="J44" s="225"/>
      <c r="K44" s="225"/>
      <c r="L44" s="225"/>
      <c r="M44" s="225"/>
      <c r="N44" s="225"/>
    </row>
    <row r="45" spans="4:14" ht="12.75">
      <c r="D45" s="225"/>
      <c r="E45" s="225"/>
      <c r="F45" s="225"/>
      <c r="G45" s="225"/>
      <c r="H45" s="225"/>
      <c r="I45" s="225"/>
      <c r="J45" s="225"/>
      <c r="K45" s="225"/>
      <c r="L45" s="225"/>
      <c r="M45" s="225"/>
      <c r="N45" s="225"/>
    </row>
    <row r="46" spans="4:14" ht="12.75">
      <c r="D46" s="225"/>
      <c r="E46" s="225"/>
      <c r="F46" s="225"/>
      <c r="G46" s="225"/>
      <c r="H46" s="225"/>
      <c r="I46" s="225"/>
      <c r="J46" s="225"/>
      <c r="K46" s="225"/>
      <c r="L46" s="225"/>
      <c r="M46" s="225"/>
      <c r="N46" s="225"/>
    </row>
    <row r="47" spans="4:14" ht="12.75">
      <c r="D47" s="225"/>
      <c r="E47" s="225"/>
      <c r="F47" s="225"/>
      <c r="G47" s="225"/>
      <c r="H47" s="225"/>
      <c r="I47" s="225"/>
      <c r="J47" s="225"/>
      <c r="K47" s="225"/>
      <c r="L47" s="225"/>
      <c r="M47" s="225"/>
      <c r="N47" s="225"/>
    </row>
    <row r="48" spans="4:14" ht="12.75">
      <c r="D48" s="225"/>
      <c r="E48" s="225"/>
      <c r="F48" s="225"/>
      <c r="G48" s="225"/>
      <c r="H48" s="225"/>
      <c r="I48" s="225"/>
      <c r="J48" s="225"/>
      <c r="K48" s="225"/>
      <c r="L48" s="225"/>
      <c r="M48" s="225"/>
      <c r="N48" s="225"/>
    </row>
    <row r="49" spans="4:14" ht="12.75">
      <c r="D49" s="225"/>
      <c r="E49" s="225"/>
      <c r="F49" s="225"/>
      <c r="G49" s="225"/>
      <c r="H49" s="225"/>
      <c r="I49" s="225"/>
      <c r="J49" s="225"/>
      <c r="K49" s="225"/>
      <c r="L49" s="225"/>
      <c r="M49" s="225"/>
      <c r="N49" s="225"/>
    </row>
    <row r="50" spans="4:14" ht="12.75">
      <c r="D50" s="225"/>
      <c r="E50" s="225"/>
      <c r="F50" s="225"/>
      <c r="G50" s="225"/>
      <c r="H50" s="225"/>
      <c r="I50" s="225"/>
      <c r="J50" s="225"/>
      <c r="K50" s="225"/>
      <c r="L50" s="225"/>
      <c r="M50" s="225"/>
      <c r="N50" s="225"/>
    </row>
    <row r="51" spans="4:14" ht="12.75">
      <c r="D51" s="225"/>
      <c r="E51" s="225"/>
      <c r="F51" s="225"/>
      <c r="G51" s="225"/>
      <c r="H51" s="225"/>
      <c r="I51" s="225"/>
      <c r="J51" s="225"/>
      <c r="K51" s="225"/>
      <c r="L51" s="225"/>
      <c r="M51" s="225"/>
      <c r="N51" s="225"/>
    </row>
    <row r="52" spans="4:14" ht="12.75">
      <c r="D52" s="225"/>
      <c r="E52" s="225"/>
      <c r="F52" s="225"/>
      <c r="G52" s="225"/>
      <c r="H52" s="225"/>
      <c r="I52" s="225"/>
      <c r="J52" s="225"/>
      <c r="K52" s="225"/>
      <c r="L52" s="225"/>
      <c r="M52" s="225"/>
      <c r="N52" s="225"/>
    </row>
    <row r="53" spans="4:14" ht="12.75">
      <c r="D53" s="225"/>
      <c r="E53" s="225"/>
      <c r="F53" s="225"/>
      <c r="G53" s="225"/>
      <c r="H53" s="225"/>
      <c r="I53" s="225"/>
      <c r="J53" s="225"/>
      <c r="K53" s="225"/>
      <c r="L53" s="225"/>
      <c r="M53" s="225"/>
      <c r="N53" s="225"/>
    </row>
    <row r="54" spans="4:14" ht="12.75">
      <c r="D54" s="225"/>
      <c r="E54" s="225"/>
      <c r="F54" s="225"/>
      <c r="G54" s="225"/>
      <c r="H54" s="225"/>
      <c r="I54" s="225"/>
      <c r="J54" s="225"/>
      <c r="K54" s="225"/>
      <c r="L54" s="225"/>
      <c r="M54" s="225"/>
      <c r="N54" s="225"/>
    </row>
    <row r="55" spans="4:14" ht="12.75">
      <c r="D55" s="225"/>
      <c r="E55" s="225"/>
      <c r="F55" s="225"/>
      <c r="G55" s="225"/>
      <c r="H55" s="225"/>
      <c r="I55" s="225"/>
      <c r="J55" s="225"/>
      <c r="K55" s="225"/>
      <c r="L55" s="225"/>
      <c r="M55" s="225"/>
      <c r="N55" s="225"/>
    </row>
    <row r="56" spans="4:14" ht="12.75">
      <c r="D56" s="225"/>
      <c r="E56" s="225"/>
      <c r="F56" s="225"/>
      <c r="G56" s="225"/>
      <c r="H56" s="225"/>
      <c r="I56" s="225"/>
      <c r="J56" s="225"/>
      <c r="K56" s="225"/>
      <c r="L56" s="225"/>
      <c r="M56" s="225"/>
      <c r="N56" s="225"/>
    </row>
    <row r="57" spans="4:14" ht="12.75">
      <c r="D57" s="225"/>
      <c r="E57" s="225"/>
      <c r="F57" s="225"/>
      <c r="G57" s="225"/>
      <c r="H57" s="225"/>
      <c r="I57" s="225"/>
      <c r="J57" s="225"/>
      <c r="K57" s="225"/>
      <c r="L57" s="225"/>
      <c r="M57" s="225"/>
      <c r="N57" s="225"/>
    </row>
    <row r="58" spans="4:14" ht="12.75">
      <c r="D58" s="225"/>
      <c r="E58" s="225"/>
      <c r="F58" s="225"/>
      <c r="G58" s="225"/>
      <c r="H58" s="225"/>
      <c r="I58" s="225"/>
      <c r="J58" s="225"/>
      <c r="K58" s="225"/>
      <c r="L58" s="225"/>
      <c r="M58" s="225"/>
      <c r="N58" s="225"/>
    </row>
    <row r="59" spans="4:14" ht="12.75">
      <c r="D59" s="225"/>
      <c r="E59" s="225"/>
      <c r="F59" s="225"/>
      <c r="G59" s="225"/>
      <c r="H59" s="225"/>
      <c r="I59" s="225"/>
      <c r="J59" s="225"/>
      <c r="K59" s="225"/>
      <c r="L59" s="225"/>
      <c r="M59" s="225"/>
      <c r="N59" s="225"/>
    </row>
    <row r="60" spans="4:14" ht="12.75">
      <c r="D60" s="225"/>
      <c r="E60" s="225"/>
      <c r="F60" s="225"/>
      <c r="G60" s="225"/>
      <c r="H60" s="225"/>
      <c r="I60" s="225"/>
      <c r="J60" s="225"/>
      <c r="K60" s="225"/>
      <c r="L60" s="225"/>
      <c r="M60" s="225"/>
      <c r="N60" s="225"/>
    </row>
    <row r="61" spans="4:14" ht="12.75">
      <c r="D61" s="225"/>
      <c r="E61" s="225"/>
      <c r="F61" s="225"/>
      <c r="G61" s="225"/>
      <c r="H61" s="225"/>
      <c r="I61" s="225"/>
      <c r="J61" s="225"/>
      <c r="K61" s="225"/>
      <c r="L61" s="225"/>
      <c r="M61" s="225"/>
      <c r="N61" s="225"/>
    </row>
    <row r="62" spans="4:14" ht="12.75">
      <c r="D62" s="225"/>
      <c r="E62" s="225"/>
      <c r="F62" s="225"/>
      <c r="G62" s="225"/>
      <c r="H62" s="225"/>
      <c r="I62" s="225"/>
      <c r="J62" s="225"/>
      <c r="K62" s="225"/>
      <c r="L62" s="225"/>
      <c r="M62" s="225"/>
      <c r="N62" s="225"/>
    </row>
    <row r="63" spans="4:14" ht="12.75">
      <c r="D63" s="225"/>
      <c r="E63" s="225"/>
      <c r="F63" s="225"/>
      <c r="G63" s="225"/>
      <c r="H63" s="225"/>
      <c r="I63" s="225"/>
      <c r="J63" s="225"/>
      <c r="K63" s="225"/>
      <c r="L63" s="225"/>
      <c r="M63" s="225"/>
      <c r="N63" s="225"/>
    </row>
    <row r="64" spans="4:14" ht="12.75">
      <c r="D64" s="225"/>
      <c r="E64" s="225"/>
      <c r="F64" s="225"/>
      <c r="G64" s="225"/>
      <c r="H64" s="225"/>
      <c r="I64" s="225"/>
      <c r="J64" s="225"/>
      <c r="K64" s="225"/>
      <c r="L64" s="225"/>
      <c r="M64" s="225"/>
      <c r="N64" s="225"/>
    </row>
    <row r="65" spans="4:14" ht="12.75">
      <c r="D65" s="225"/>
      <c r="E65" s="225"/>
      <c r="F65" s="225"/>
      <c r="G65" s="225"/>
      <c r="H65" s="225"/>
      <c r="I65" s="225"/>
      <c r="J65" s="225"/>
      <c r="K65" s="225"/>
      <c r="L65" s="225"/>
      <c r="M65" s="225"/>
      <c r="N65" s="225"/>
    </row>
    <row r="66" spans="4:14" ht="12.75">
      <c r="D66" s="225"/>
      <c r="E66" s="225"/>
      <c r="F66" s="225"/>
      <c r="G66" s="225"/>
      <c r="H66" s="225"/>
      <c r="I66" s="225"/>
      <c r="J66" s="225"/>
      <c r="K66" s="225"/>
      <c r="L66" s="225"/>
      <c r="M66" s="225"/>
      <c r="N66" s="225"/>
    </row>
    <row r="67" spans="4:14" ht="12.75">
      <c r="D67" s="225"/>
      <c r="E67" s="225"/>
      <c r="F67" s="225"/>
      <c r="G67" s="225"/>
      <c r="H67" s="225"/>
      <c r="I67" s="225"/>
      <c r="J67" s="225"/>
      <c r="K67" s="225"/>
      <c r="L67" s="225"/>
      <c r="M67" s="225"/>
      <c r="N67" s="225"/>
    </row>
    <row r="68" spans="4:14" ht="12.75">
      <c r="D68" s="225"/>
      <c r="E68" s="225"/>
      <c r="F68" s="225"/>
      <c r="G68" s="225"/>
      <c r="H68" s="225"/>
      <c r="I68" s="225"/>
      <c r="J68" s="225"/>
      <c r="K68" s="225"/>
      <c r="L68" s="225"/>
      <c r="M68" s="225"/>
      <c r="N68" s="225"/>
    </row>
    <row r="69" spans="4:14" ht="12.75">
      <c r="D69" s="225"/>
      <c r="E69" s="225"/>
      <c r="F69" s="225"/>
      <c r="G69" s="225"/>
      <c r="H69" s="225"/>
      <c r="I69" s="225"/>
      <c r="J69" s="225"/>
      <c r="K69" s="225"/>
      <c r="L69" s="225"/>
      <c r="M69" s="225"/>
      <c r="N69" s="225"/>
    </row>
    <row r="70" spans="4:14" ht="12.75">
      <c r="D70" s="225"/>
      <c r="E70" s="225"/>
      <c r="F70" s="225"/>
      <c r="G70" s="225"/>
      <c r="H70" s="225"/>
      <c r="I70" s="225"/>
      <c r="J70" s="225"/>
      <c r="K70" s="225"/>
      <c r="L70" s="225"/>
      <c r="M70" s="225"/>
      <c r="N70" s="225"/>
    </row>
    <row r="71" spans="4:14" ht="12.75">
      <c r="D71" s="225"/>
      <c r="E71" s="225"/>
      <c r="F71" s="225"/>
      <c r="G71" s="225"/>
      <c r="H71" s="225"/>
      <c r="I71" s="225"/>
      <c r="J71" s="225"/>
      <c r="K71" s="225"/>
      <c r="L71" s="225"/>
      <c r="M71" s="225"/>
      <c r="N71" s="225"/>
    </row>
    <row r="72" spans="4:14" ht="12.75">
      <c r="D72" s="225"/>
      <c r="E72" s="225"/>
      <c r="F72" s="225"/>
      <c r="G72" s="225"/>
      <c r="H72" s="225"/>
      <c r="I72" s="225"/>
      <c r="J72" s="225"/>
      <c r="K72" s="225"/>
      <c r="L72" s="225"/>
      <c r="M72" s="225"/>
      <c r="N72" s="225"/>
    </row>
    <row r="73" spans="4:14" ht="12.75">
      <c r="D73" s="225"/>
      <c r="E73" s="225"/>
      <c r="F73" s="225"/>
      <c r="G73" s="225"/>
      <c r="H73" s="225"/>
      <c r="I73" s="225"/>
      <c r="J73" s="225"/>
      <c r="K73" s="225"/>
      <c r="L73" s="225"/>
      <c r="M73" s="225"/>
      <c r="N73" s="225"/>
    </row>
    <row r="74" spans="4:14" ht="12.75">
      <c r="D74" s="225"/>
      <c r="E74" s="225"/>
      <c r="F74" s="225"/>
      <c r="G74" s="225"/>
      <c r="H74" s="225"/>
      <c r="I74" s="225"/>
      <c r="J74" s="225"/>
      <c r="K74" s="225"/>
      <c r="L74" s="225"/>
      <c r="M74" s="225"/>
      <c r="N74" s="225"/>
    </row>
    <row r="75" spans="4:14" ht="12.75">
      <c r="D75" s="225"/>
      <c r="E75" s="225"/>
      <c r="F75" s="225"/>
      <c r="G75" s="225"/>
      <c r="H75" s="225"/>
      <c r="I75" s="225"/>
      <c r="J75" s="225"/>
      <c r="K75" s="225"/>
      <c r="L75" s="225"/>
      <c r="M75" s="225"/>
      <c r="N75" s="225"/>
    </row>
    <row r="76" spans="4:14" ht="12.75">
      <c r="D76" s="225"/>
      <c r="E76" s="225"/>
      <c r="F76" s="225"/>
      <c r="G76" s="225"/>
      <c r="H76" s="225"/>
      <c r="I76" s="225"/>
      <c r="J76" s="225"/>
      <c r="K76" s="225"/>
      <c r="L76" s="225"/>
      <c r="M76" s="225"/>
      <c r="N76" s="225"/>
    </row>
    <row r="77" spans="4:14" ht="12.75">
      <c r="D77" s="225"/>
      <c r="E77" s="225"/>
      <c r="F77" s="225"/>
      <c r="G77" s="225"/>
      <c r="H77" s="225"/>
      <c r="I77" s="225"/>
      <c r="J77" s="225"/>
      <c r="K77" s="225"/>
      <c r="L77" s="225"/>
      <c r="M77" s="225"/>
      <c r="N77" s="225"/>
    </row>
    <row r="78" spans="4:14" ht="12.75">
      <c r="D78" s="225"/>
      <c r="E78" s="225"/>
      <c r="F78" s="225"/>
      <c r="G78" s="225"/>
      <c r="H78" s="225"/>
      <c r="I78" s="225"/>
      <c r="J78" s="225"/>
      <c r="K78" s="225"/>
      <c r="L78" s="225"/>
      <c r="M78" s="225"/>
      <c r="N78" s="225"/>
    </row>
    <row r="79" spans="4:14" ht="12.75">
      <c r="D79" s="225"/>
      <c r="E79" s="225"/>
      <c r="F79" s="225"/>
      <c r="G79" s="225"/>
      <c r="H79" s="225"/>
      <c r="I79" s="225"/>
      <c r="J79" s="225"/>
      <c r="K79" s="225"/>
      <c r="L79" s="225"/>
      <c r="M79" s="225"/>
      <c r="N79" s="225"/>
    </row>
    <row r="80" spans="4:14" ht="12.75">
      <c r="D80" s="225"/>
      <c r="E80" s="225"/>
      <c r="F80" s="225"/>
      <c r="G80" s="225"/>
      <c r="H80" s="225"/>
      <c r="I80" s="225"/>
      <c r="J80" s="225"/>
      <c r="K80" s="225"/>
      <c r="L80" s="225"/>
      <c r="M80" s="225"/>
      <c r="N80" s="225"/>
    </row>
    <row r="81" spans="4:14" ht="12.75">
      <c r="D81" s="225"/>
      <c r="E81" s="225"/>
      <c r="F81" s="225"/>
      <c r="G81" s="225"/>
      <c r="H81" s="225"/>
      <c r="I81" s="225"/>
      <c r="J81" s="225"/>
      <c r="K81" s="225"/>
      <c r="L81" s="225"/>
      <c r="M81" s="225"/>
      <c r="N81" s="225"/>
    </row>
    <row r="82" spans="4:14" ht="12.75">
      <c r="D82" s="225"/>
      <c r="E82" s="225"/>
      <c r="F82" s="225"/>
      <c r="G82" s="225"/>
      <c r="H82" s="225"/>
      <c r="I82" s="225"/>
      <c r="J82" s="225"/>
      <c r="K82" s="225"/>
      <c r="L82" s="225"/>
      <c r="M82" s="225"/>
      <c r="N82" s="225"/>
    </row>
    <row r="83" spans="4:14" ht="12.75">
      <c r="D83" s="225"/>
      <c r="E83" s="225"/>
      <c r="F83" s="225"/>
      <c r="G83" s="225"/>
      <c r="H83" s="225"/>
      <c r="I83" s="225"/>
      <c r="J83" s="225"/>
      <c r="K83" s="225"/>
      <c r="L83" s="225"/>
      <c r="M83" s="225"/>
      <c r="N83" s="225"/>
    </row>
    <row r="84" spans="4:14" ht="12.75">
      <c r="D84" s="225"/>
      <c r="E84" s="225"/>
      <c r="F84" s="225"/>
      <c r="G84" s="225"/>
      <c r="H84" s="225"/>
      <c r="I84" s="225"/>
      <c r="J84" s="225"/>
      <c r="K84" s="225"/>
      <c r="L84" s="225"/>
      <c r="M84" s="225"/>
      <c r="N84" s="225"/>
    </row>
    <row r="85" spans="4:14" ht="12.75">
      <c r="D85" s="225"/>
      <c r="E85" s="225"/>
      <c r="F85" s="225"/>
      <c r="G85" s="225"/>
      <c r="H85" s="225"/>
      <c r="I85" s="225"/>
      <c r="J85" s="225"/>
      <c r="K85" s="225"/>
      <c r="L85" s="225"/>
      <c r="M85" s="225"/>
      <c r="N85" s="225"/>
    </row>
    <row r="86" spans="4:14" ht="12.75">
      <c r="D86" s="225"/>
      <c r="E86" s="225"/>
      <c r="F86" s="225"/>
      <c r="G86" s="225"/>
      <c r="H86" s="225"/>
      <c r="I86" s="225"/>
      <c r="J86" s="225"/>
      <c r="K86" s="225"/>
      <c r="L86" s="225"/>
      <c r="M86" s="225"/>
      <c r="N86" s="225"/>
    </row>
    <row r="87" spans="4:14" ht="12.75">
      <c r="D87" s="225"/>
      <c r="E87" s="225"/>
      <c r="F87" s="225"/>
      <c r="G87" s="225"/>
      <c r="H87" s="225"/>
      <c r="I87" s="225"/>
      <c r="J87" s="225"/>
      <c r="K87" s="225"/>
      <c r="L87" s="225"/>
      <c r="M87" s="225"/>
      <c r="N87" s="225"/>
    </row>
    <row r="88" spans="4:14" ht="12.75">
      <c r="D88" s="225"/>
      <c r="E88" s="225"/>
      <c r="F88" s="225"/>
      <c r="G88" s="225"/>
      <c r="H88" s="225"/>
      <c r="I88" s="225"/>
      <c r="J88" s="225"/>
      <c r="K88" s="225"/>
      <c r="L88" s="225"/>
      <c r="M88" s="225"/>
      <c r="N88" s="225"/>
    </row>
    <row r="89" spans="4:14" ht="12.75">
      <c r="D89" s="225"/>
      <c r="E89" s="225"/>
      <c r="F89" s="225"/>
      <c r="G89" s="225"/>
      <c r="H89" s="225"/>
      <c r="I89" s="225"/>
      <c r="J89" s="225"/>
      <c r="K89" s="225"/>
      <c r="L89" s="225"/>
      <c r="M89" s="225"/>
      <c r="N89" s="225"/>
    </row>
    <row r="90" spans="4:14" ht="12.75">
      <c r="D90" s="225"/>
      <c r="E90" s="225"/>
      <c r="F90" s="225"/>
      <c r="G90" s="225"/>
      <c r="H90" s="225"/>
      <c r="I90" s="225"/>
      <c r="J90" s="225"/>
      <c r="K90" s="225"/>
      <c r="L90" s="225"/>
      <c r="M90" s="225"/>
      <c r="N90" s="225"/>
    </row>
    <row r="91" spans="4:14" ht="12.75">
      <c r="D91" s="225"/>
      <c r="E91" s="225"/>
      <c r="F91" s="225"/>
      <c r="G91" s="225"/>
      <c r="H91" s="225"/>
      <c r="I91" s="225"/>
      <c r="J91" s="225"/>
      <c r="K91" s="225"/>
      <c r="L91" s="225"/>
      <c r="M91" s="225"/>
      <c r="N91" s="225"/>
    </row>
    <row r="92" spans="4:14" ht="12.75">
      <c r="D92" s="225"/>
      <c r="E92" s="225"/>
      <c r="F92" s="225"/>
      <c r="G92" s="225"/>
      <c r="H92" s="225"/>
      <c r="I92" s="225"/>
      <c r="J92" s="225"/>
      <c r="K92" s="225"/>
      <c r="L92" s="225"/>
      <c r="M92" s="225"/>
      <c r="N92" s="225"/>
    </row>
    <row r="93" spans="4:14" ht="12.75">
      <c r="D93" s="225"/>
      <c r="E93" s="225"/>
      <c r="F93" s="225"/>
      <c r="G93" s="225"/>
      <c r="H93" s="225"/>
      <c r="I93" s="225"/>
      <c r="J93" s="225"/>
      <c r="K93" s="225"/>
      <c r="L93" s="225"/>
      <c r="M93" s="225"/>
      <c r="N93" s="225"/>
    </row>
    <row r="94" spans="4:14" ht="12.75">
      <c r="D94" s="225"/>
      <c r="E94" s="225"/>
      <c r="F94" s="225"/>
      <c r="G94" s="225"/>
      <c r="H94" s="225"/>
      <c r="I94" s="225"/>
      <c r="J94" s="225"/>
      <c r="K94" s="225"/>
      <c r="L94" s="225"/>
      <c r="M94" s="225"/>
      <c r="N94" s="225"/>
    </row>
    <row r="95" spans="4:14" ht="12.75">
      <c r="D95" s="225"/>
      <c r="E95" s="225"/>
      <c r="F95" s="225"/>
      <c r="G95" s="225"/>
      <c r="H95" s="225"/>
      <c r="I95" s="225"/>
      <c r="J95" s="225"/>
      <c r="K95" s="225"/>
      <c r="L95" s="225"/>
      <c r="M95" s="225"/>
      <c r="N95" s="225"/>
    </row>
    <row r="96" spans="4:14" ht="12.75">
      <c r="D96" s="225"/>
      <c r="E96" s="225"/>
      <c r="F96" s="225"/>
      <c r="G96" s="225"/>
      <c r="H96" s="225"/>
      <c r="I96" s="225"/>
      <c r="J96" s="225"/>
      <c r="K96" s="225"/>
      <c r="L96" s="225"/>
      <c r="M96" s="225"/>
      <c r="N96" s="225"/>
    </row>
    <row r="97" spans="4:14" ht="12.75">
      <c r="D97" s="225"/>
      <c r="E97" s="225"/>
      <c r="F97" s="225"/>
      <c r="G97" s="225"/>
      <c r="H97" s="225"/>
      <c r="I97" s="225"/>
      <c r="J97" s="225"/>
      <c r="K97" s="225"/>
      <c r="L97" s="225"/>
      <c r="M97" s="225"/>
      <c r="N97" s="225"/>
    </row>
    <row r="98" spans="4:14" ht="12.75">
      <c r="D98" s="225"/>
      <c r="E98" s="225"/>
      <c r="F98" s="225"/>
      <c r="G98" s="225"/>
      <c r="H98" s="225"/>
      <c r="I98" s="225"/>
      <c r="J98" s="225"/>
      <c r="K98" s="225"/>
      <c r="L98" s="225"/>
      <c r="M98" s="225"/>
      <c r="N98" s="225"/>
    </row>
    <row r="99" spans="4:14" ht="12.75">
      <c r="D99" s="225"/>
      <c r="E99" s="225"/>
      <c r="F99" s="225"/>
      <c r="G99" s="225"/>
      <c r="H99" s="225"/>
      <c r="I99" s="225"/>
      <c r="J99" s="225"/>
      <c r="K99" s="225"/>
      <c r="L99" s="225"/>
      <c r="M99" s="225"/>
      <c r="N99" s="225"/>
    </row>
    <row r="100" spans="4:14" ht="12.75">
      <c r="D100" s="225"/>
      <c r="E100" s="225"/>
      <c r="F100" s="225"/>
      <c r="G100" s="225"/>
      <c r="H100" s="225"/>
      <c r="I100" s="225"/>
      <c r="J100" s="225"/>
      <c r="K100" s="225"/>
      <c r="L100" s="225"/>
      <c r="M100" s="225"/>
      <c r="N100" s="225"/>
    </row>
    <row r="101" spans="4:14" ht="12.75">
      <c r="D101" s="225"/>
      <c r="E101" s="225"/>
      <c r="F101" s="225"/>
      <c r="G101" s="225"/>
      <c r="H101" s="225"/>
      <c r="I101" s="225"/>
      <c r="J101" s="225"/>
      <c r="K101" s="225"/>
      <c r="L101" s="225"/>
      <c r="M101" s="225"/>
      <c r="N101" s="225"/>
    </row>
    <row r="102" spans="4:14" ht="12.75">
      <c r="D102" s="225"/>
      <c r="E102" s="225"/>
      <c r="F102" s="225"/>
      <c r="G102" s="225"/>
      <c r="H102" s="225"/>
      <c r="I102" s="225"/>
      <c r="J102" s="225"/>
      <c r="K102" s="225"/>
      <c r="L102" s="225"/>
      <c r="M102" s="225"/>
      <c r="N102" s="225"/>
    </row>
    <row r="103" spans="4:14" ht="12.75">
      <c r="D103" s="225"/>
      <c r="E103" s="225"/>
      <c r="F103" s="225"/>
      <c r="G103" s="225"/>
      <c r="H103" s="225"/>
      <c r="I103" s="225"/>
      <c r="J103" s="225"/>
      <c r="K103" s="225"/>
      <c r="L103" s="225"/>
      <c r="M103" s="225"/>
      <c r="N103" s="225"/>
    </row>
    <row r="104" spans="4:14" ht="12.75">
      <c r="D104" s="225"/>
      <c r="E104" s="225"/>
      <c r="F104" s="225"/>
      <c r="G104" s="225"/>
      <c r="H104" s="225"/>
      <c r="I104" s="225"/>
      <c r="J104" s="225"/>
      <c r="K104" s="225"/>
      <c r="L104" s="225"/>
      <c r="M104" s="225"/>
      <c r="N104" s="225"/>
    </row>
    <row r="105" spans="4:14" ht="12.75">
      <c r="D105" s="225"/>
      <c r="E105" s="225"/>
      <c r="F105" s="225"/>
      <c r="G105" s="225"/>
      <c r="H105" s="225"/>
      <c r="I105" s="225"/>
      <c r="J105" s="225"/>
      <c r="K105" s="225"/>
      <c r="L105" s="225"/>
      <c r="M105" s="225"/>
      <c r="N105" s="225"/>
    </row>
  </sheetData>
  <mergeCells count="7">
    <mergeCell ref="O1:O30"/>
    <mergeCell ref="A4:A5"/>
    <mergeCell ref="B4:B5"/>
    <mergeCell ref="C4:C5"/>
    <mergeCell ref="D4:D5"/>
    <mergeCell ref="E4:I4"/>
    <mergeCell ref="J4:N4"/>
  </mergeCells>
  <printOptions/>
  <pageMargins left="0.45" right="0.34" top="0.36" bottom="0.28" header="0.22" footer="0.4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trade</dc:creator>
  <cp:keywords/>
  <dc:description/>
  <cp:lastModifiedBy>nasreen</cp:lastModifiedBy>
  <cp:lastPrinted>2006-03-27T05:44:12Z</cp:lastPrinted>
  <dcterms:created xsi:type="dcterms:W3CDTF">1997-12-31T20:30:20Z</dcterms:created>
  <dcterms:modified xsi:type="dcterms:W3CDTF">2005-09-27T09:35:56Z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eaderStyleDefinitions">
    <vt:lpwstr/>
  </property>
  <property fmtid="{D5CDD505-2E9C-101B-9397-08002B2CF9AE}" pid="3" name="PublishingVariationGroupID">
    <vt:lpwstr>603d1c0d-deea-4ccc-aa0d-155c08b5080c</vt:lpwstr>
  </property>
  <property fmtid="{D5CDD505-2E9C-101B-9397-08002B2CF9AE}" pid="4" name="PublishingVariationRelationshipLinkFieldID">
    <vt:lpwstr>http://statsmauritius.gov.mu/Relationships List/5759_.000, /Relationships List/5759_.000</vt:lpwstr>
  </property>
</Properties>
</file>