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110" activeTab="0"/>
  </bookViews>
  <sheets>
    <sheet name="Table of Contents" sheetId="1" r:id="rId1"/>
    <sheet name="CGG by levels sogo Tb5.1" sheetId="2" r:id="rId2"/>
    <sheet name="CGG by levels rev Tb5.2" sheetId="3" r:id="rId3"/>
    <sheet name="CGG by levels exp Tb5.3" sheetId="4" r:id="rId4"/>
    <sheet name="CGG by levels TAL Tb5.4" sheetId="5" r:id="rId5"/>
    <sheet name="CGG by levels Expnd Tb5.5" sheetId="6" r:id="rId6"/>
    <sheet name="CGG by levels fA &amp; Ls Tb5.6" sheetId="7" r:id="rId7"/>
  </sheets>
  <definedNames>
    <definedName name="_xlnm.Print_Area" localSheetId="5">'CGG by levels Expnd Tb5.5'!$A$3:$G$29</definedName>
  </definedNames>
  <calcPr fullCalcOnLoad="1"/>
</workbook>
</file>

<file path=xl/sharedStrings.xml><?xml version="1.0" encoding="utf-8"?>
<sst xmlns="http://schemas.openxmlformats.org/spreadsheetml/2006/main" count="625" uniqueCount="311">
  <si>
    <r>
      <t xml:space="preserve">Consolidated General Government </t>
    </r>
    <r>
      <rPr>
        <b/>
        <vertAlign val="superscript"/>
        <sz val="11"/>
        <rFont val="Times New Roman"/>
        <family val="1"/>
      </rPr>
      <t>1</t>
    </r>
  </si>
  <si>
    <t>R million</t>
  </si>
  <si>
    <t>GFS Code</t>
  </si>
  <si>
    <t>Statement of Government Operations</t>
  </si>
  <si>
    <r>
      <t>2008/2009</t>
    </r>
    <r>
      <rPr>
        <b/>
        <vertAlign val="superscript"/>
        <sz val="11"/>
        <rFont val="Times New Roman"/>
        <family val="1"/>
      </rPr>
      <t xml:space="preserve"> </t>
    </r>
  </si>
  <si>
    <t>Jul-Dec 2009</t>
  </si>
  <si>
    <t>General Government</t>
  </si>
  <si>
    <r>
      <t xml:space="preserve"> Consolidated Central Government</t>
    </r>
    <r>
      <rPr>
        <b/>
        <vertAlign val="superscript"/>
        <sz val="9"/>
        <rFont val="Times New Roman"/>
        <family val="1"/>
      </rPr>
      <t xml:space="preserve"> </t>
    </r>
  </si>
  <si>
    <t>Rodrigues Regional Assembly</t>
  </si>
  <si>
    <t>Local Govt.</t>
  </si>
  <si>
    <r>
      <t xml:space="preserve"> Consolidated General Government</t>
    </r>
    <r>
      <rPr>
        <b/>
        <vertAlign val="superscript"/>
        <sz val="9"/>
        <rFont val="Times New Roman"/>
        <family val="1"/>
      </rPr>
      <t xml:space="preserve"> 1</t>
    </r>
  </si>
  <si>
    <t>TRANSACTIONS AFFECTING NET WORTH:</t>
  </si>
  <si>
    <t>1</t>
  </si>
  <si>
    <t>Revenue</t>
  </si>
  <si>
    <t>11</t>
  </si>
  <si>
    <t xml:space="preserve">Taxes </t>
  </si>
  <si>
    <t>12</t>
  </si>
  <si>
    <t xml:space="preserve">Social contributions </t>
  </si>
  <si>
    <t>13</t>
  </si>
  <si>
    <t>Grants</t>
  </si>
  <si>
    <t>14</t>
  </si>
  <si>
    <t>Other revenue</t>
  </si>
  <si>
    <t>2</t>
  </si>
  <si>
    <t>Expense</t>
  </si>
  <si>
    <t>21</t>
  </si>
  <si>
    <t>Compensation of employees</t>
  </si>
  <si>
    <t>22</t>
  </si>
  <si>
    <t>Use of goods and services</t>
  </si>
  <si>
    <t>24</t>
  </si>
  <si>
    <t xml:space="preserve">Interest </t>
  </si>
  <si>
    <t>25</t>
  </si>
  <si>
    <t>Subsidies</t>
  </si>
  <si>
    <t>26</t>
  </si>
  <si>
    <t>27</t>
  </si>
  <si>
    <t>Social benefits</t>
  </si>
  <si>
    <t>28</t>
  </si>
  <si>
    <t>Other expense</t>
  </si>
  <si>
    <t>GOB</t>
  </si>
  <si>
    <t xml:space="preserve">Gross operating balance  </t>
  </si>
  <si>
    <t>TRANSACTIONS IN NONFINANCIAL ASSETS:</t>
  </si>
  <si>
    <t>31</t>
  </si>
  <si>
    <t>Net Acquisition of Nonfinancial Assets</t>
  </si>
  <si>
    <t>311</t>
  </si>
  <si>
    <t xml:space="preserve">Fixed assets </t>
  </si>
  <si>
    <t>314</t>
  </si>
  <si>
    <t>Nonproduced assets</t>
  </si>
  <si>
    <t>NLB</t>
  </si>
  <si>
    <t xml:space="preserve">Net lending / borrowing </t>
  </si>
  <si>
    <t>TRANSACTIONS IN FINANCIAL ASSETS AND LIABILITIES (FINANCING):</t>
  </si>
  <si>
    <t>32</t>
  </si>
  <si>
    <t>Net acquisition of financial assets</t>
  </si>
  <si>
    <t>321</t>
  </si>
  <si>
    <t>Domestic</t>
  </si>
  <si>
    <t>322</t>
  </si>
  <si>
    <t xml:space="preserve">Foreign </t>
  </si>
  <si>
    <t>33</t>
  </si>
  <si>
    <t xml:space="preserve">Net incurrence of liabilities </t>
  </si>
  <si>
    <t>331</t>
  </si>
  <si>
    <t>332</t>
  </si>
  <si>
    <t>Foreign</t>
  </si>
  <si>
    <t>Consolidation is the elimination of transactions among the units to be consolidated. The sum of the individual units may not therefore add up to the consolidated total.</t>
  </si>
  <si>
    <t>REVENUE</t>
  </si>
  <si>
    <r>
      <t>2008/2009</t>
    </r>
    <r>
      <rPr>
        <b/>
        <vertAlign val="superscript"/>
        <sz val="10"/>
        <rFont val="Times New Roman"/>
        <family val="1"/>
      </rPr>
      <t xml:space="preserve"> </t>
    </r>
  </si>
  <si>
    <t>Consolidated Central Government</t>
  </si>
  <si>
    <r>
      <t xml:space="preserve"> Consolidated General Government </t>
    </r>
    <r>
      <rPr>
        <b/>
        <vertAlign val="superscript"/>
        <sz val="9"/>
        <rFont val="Times New Roman"/>
        <family val="1"/>
      </rPr>
      <t>1</t>
    </r>
  </si>
  <si>
    <t>Amount</t>
  </si>
  <si>
    <t>%</t>
  </si>
  <si>
    <t xml:space="preserve">REVENUE </t>
  </si>
  <si>
    <t>Taxes</t>
  </si>
  <si>
    <t>111</t>
  </si>
  <si>
    <t>Taxes on income, profits, and capital gains</t>
  </si>
  <si>
    <t>1111</t>
  </si>
  <si>
    <t>Payable by individuals</t>
  </si>
  <si>
    <t>1112</t>
  </si>
  <si>
    <t>Payable by corporations and other enterprises</t>
  </si>
  <si>
    <t>1113</t>
  </si>
  <si>
    <t>Unallocable</t>
  </si>
  <si>
    <t>112</t>
  </si>
  <si>
    <t xml:space="preserve">Taxes on payroll and workforce </t>
  </si>
  <si>
    <t>113</t>
  </si>
  <si>
    <t xml:space="preserve">Taxes on property </t>
  </si>
  <si>
    <t>1131</t>
  </si>
  <si>
    <t xml:space="preserve">Recurrent taxes on immovable property </t>
  </si>
  <si>
    <t>1134</t>
  </si>
  <si>
    <t>Taxes on financial and capital transactions</t>
  </si>
  <si>
    <t>1135</t>
  </si>
  <si>
    <t>Other nonrecurrent taxes on property</t>
  </si>
  <si>
    <t>114</t>
  </si>
  <si>
    <t>Taxes on goods and services</t>
  </si>
  <si>
    <t>1141</t>
  </si>
  <si>
    <t>General taxes on goods and services</t>
  </si>
  <si>
    <t>1142</t>
  </si>
  <si>
    <t>Excises</t>
  </si>
  <si>
    <t>1144</t>
  </si>
  <si>
    <t>Taxes on specific services</t>
  </si>
  <si>
    <t>1145</t>
  </si>
  <si>
    <t xml:space="preserve">Taxes on use of goods, permission to use goods </t>
  </si>
  <si>
    <t>11451</t>
  </si>
  <si>
    <t>Motor vehicles taxes</t>
  </si>
  <si>
    <t>11452</t>
  </si>
  <si>
    <t>Other</t>
  </si>
  <si>
    <t>1146</t>
  </si>
  <si>
    <t>Other taxes on goods and services</t>
  </si>
  <si>
    <t>115</t>
  </si>
  <si>
    <t>Customs and other import duties</t>
  </si>
  <si>
    <t>116</t>
  </si>
  <si>
    <t>Other taxes</t>
  </si>
  <si>
    <t>Social contributions</t>
  </si>
  <si>
    <t>121</t>
  </si>
  <si>
    <t>Social security contributions</t>
  </si>
  <si>
    <t>122</t>
  </si>
  <si>
    <t>Other social contributions</t>
  </si>
  <si>
    <t xml:space="preserve">Grants </t>
  </si>
  <si>
    <t>131</t>
  </si>
  <si>
    <t xml:space="preserve">From foreign governments </t>
  </si>
  <si>
    <t>1311</t>
  </si>
  <si>
    <t>Current</t>
  </si>
  <si>
    <t>1312</t>
  </si>
  <si>
    <t>Capital</t>
  </si>
  <si>
    <t>132</t>
  </si>
  <si>
    <t xml:space="preserve">From international organizations </t>
  </si>
  <si>
    <t>1321</t>
  </si>
  <si>
    <t>1322</t>
  </si>
  <si>
    <t>133</t>
  </si>
  <si>
    <t>From other general government units</t>
  </si>
  <si>
    <t>1331</t>
  </si>
  <si>
    <t xml:space="preserve">Current </t>
  </si>
  <si>
    <t>1332</t>
  </si>
  <si>
    <t>141</t>
  </si>
  <si>
    <t xml:space="preserve">Property income </t>
  </si>
  <si>
    <t>142</t>
  </si>
  <si>
    <t>Sales of goods and services</t>
  </si>
  <si>
    <t>143</t>
  </si>
  <si>
    <t>Fines, penalties, and forfeits</t>
  </si>
  <si>
    <t>145</t>
  </si>
  <si>
    <t>Miscellaneous and unidentified revenue</t>
  </si>
  <si>
    <t>EXPENSE</t>
  </si>
  <si>
    <t xml:space="preserve">2008/2009 </t>
  </si>
  <si>
    <t xml:space="preserve">Jul-Dec 2009 </t>
  </si>
  <si>
    <t xml:space="preserve">Compensation of employees </t>
  </si>
  <si>
    <t>211</t>
  </si>
  <si>
    <t>Wages and salaries</t>
  </si>
  <si>
    <t>212</t>
  </si>
  <si>
    <t xml:space="preserve">Use of goods and services </t>
  </si>
  <si>
    <t>Interest</t>
  </si>
  <si>
    <t>241</t>
  </si>
  <si>
    <t>To nonresidents</t>
  </si>
  <si>
    <t>242</t>
  </si>
  <si>
    <t>To residents other than general government</t>
  </si>
  <si>
    <t>243</t>
  </si>
  <si>
    <t>To other general government units</t>
  </si>
  <si>
    <t xml:space="preserve">Subsidies </t>
  </si>
  <si>
    <t>251</t>
  </si>
  <si>
    <t>To public corporations</t>
  </si>
  <si>
    <t>252</t>
  </si>
  <si>
    <t xml:space="preserve">To private enterprises </t>
  </si>
  <si>
    <t>261</t>
  </si>
  <si>
    <t>To foreign governments</t>
  </si>
  <si>
    <t>262</t>
  </si>
  <si>
    <t>To international organizations .</t>
  </si>
  <si>
    <t>2621</t>
  </si>
  <si>
    <t>2622</t>
  </si>
  <si>
    <t>263</t>
  </si>
  <si>
    <t>2631</t>
  </si>
  <si>
    <t>2632</t>
  </si>
  <si>
    <t xml:space="preserve">Capital </t>
  </si>
  <si>
    <t>271</t>
  </si>
  <si>
    <t>Social security benefits</t>
  </si>
  <si>
    <t>272</t>
  </si>
  <si>
    <t xml:space="preserve">Social assistance benefits </t>
  </si>
  <si>
    <t>273</t>
  </si>
  <si>
    <t>Employer social benefits</t>
  </si>
  <si>
    <t xml:space="preserve">Other expense </t>
  </si>
  <si>
    <t>282</t>
  </si>
  <si>
    <t xml:space="preserve">Miscellaneous other expense </t>
  </si>
  <si>
    <t>2821</t>
  </si>
  <si>
    <t>2822</t>
  </si>
  <si>
    <t>TRANSACTION IN ASSETS AND LIABILITIES</t>
  </si>
  <si>
    <t>Net acquisition of nonfinancial assets</t>
  </si>
  <si>
    <t>3111</t>
  </si>
  <si>
    <t xml:space="preserve">Buildings and structures </t>
  </si>
  <si>
    <t>3112</t>
  </si>
  <si>
    <t>Machinery and equipment</t>
  </si>
  <si>
    <t>3113</t>
  </si>
  <si>
    <t xml:space="preserve">Other fixed assets </t>
  </si>
  <si>
    <t xml:space="preserve">Nonproduced assets </t>
  </si>
  <si>
    <t>3201</t>
  </si>
  <si>
    <t xml:space="preserve">    Monetary gold and SDRs</t>
  </si>
  <si>
    <t>3202</t>
  </si>
  <si>
    <t>Currency and deposits</t>
  </si>
  <si>
    <t>3203</t>
  </si>
  <si>
    <t>Securities other than shares</t>
  </si>
  <si>
    <t>3204</t>
  </si>
  <si>
    <t>Loans</t>
  </si>
  <si>
    <t>3205</t>
  </si>
  <si>
    <t>Shares and other equity</t>
  </si>
  <si>
    <t>3212</t>
  </si>
  <si>
    <t>3213</t>
  </si>
  <si>
    <t xml:space="preserve">Securities other than shares </t>
  </si>
  <si>
    <t>3214</t>
  </si>
  <si>
    <t>Loan</t>
  </si>
  <si>
    <t>3215</t>
  </si>
  <si>
    <t>Net incurrence of liabilities</t>
  </si>
  <si>
    <t>3302</t>
  </si>
  <si>
    <t>3303</t>
  </si>
  <si>
    <t>3304</t>
  </si>
  <si>
    <t>3305</t>
  </si>
  <si>
    <t>3308</t>
  </si>
  <si>
    <t>Other accounts payable</t>
  </si>
  <si>
    <t>3312</t>
  </si>
  <si>
    <t>3313</t>
  </si>
  <si>
    <t>3314</t>
  </si>
  <si>
    <t>3315</t>
  </si>
  <si>
    <t>3318</t>
  </si>
  <si>
    <t>3322</t>
  </si>
  <si>
    <t>3323</t>
  </si>
  <si>
    <t>3324</t>
  </si>
  <si>
    <t>3325</t>
  </si>
  <si>
    <t>-</t>
  </si>
  <si>
    <t>3328</t>
  </si>
  <si>
    <t>EXPENDITURE BY FUNCTIONS OF GOVERNMENT</t>
  </si>
  <si>
    <t>2008/2009</t>
  </si>
  <si>
    <t>7</t>
  </si>
  <si>
    <t>TOTAL EXPENDITURE</t>
  </si>
  <si>
    <t>701</t>
  </si>
  <si>
    <t>General public services</t>
  </si>
  <si>
    <t>7017</t>
  </si>
  <si>
    <t>Public debt transactions</t>
  </si>
  <si>
    <t>7018</t>
  </si>
  <si>
    <t>Transfers of general character betw. levels of govt.</t>
  </si>
  <si>
    <t>703</t>
  </si>
  <si>
    <t>Public order and safety</t>
  </si>
  <si>
    <t>704</t>
  </si>
  <si>
    <t xml:space="preserve">Economic affairs </t>
  </si>
  <si>
    <t>7042</t>
  </si>
  <si>
    <t xml:space="preserve">Agriculture, forestry, fishing, and hunting </t>
  </si>
  <si>
    <t>7043</t>
  </si>
  <si>
    <t>Fuel and energy</t>
  </si>
  <si>
    <t>7044</t>
  </si>
  <si>
    <t>Mining, manufacturing, and construction</t>
  </si>
  <si>
    <t>7045</t>
  </si>
  <si>
    <t>Transport</t>
  </si>
  <si>
    <t>7046</t>
  </si>
  <si>
    <t>Communication</t>
  </si>
  <si>
    <t>705</t>
  </si>
  <si>
    <t>Environmental protection</t>
  </si>
  <si>
    <t>706</t>
  </si>
  <si>
    <t xml:space="preserve">Housing and community amenities </t>
  </si>
  <si>
    <t>707</t>
  </si>
  <si>
    <t>Health</t>
  </si>
  <si>
    <t>708</t>
  </si>
  <si>
    <t xml:space="preserve">Recreation, culture and religion </t>
  </si>
  <si>
    <t>709</t>
  </si>
  <si>
    <t xml:space="preserve">Education </t>
  </si>
  <si>
    <t>710</t>
  </si>
  <si>
    <t xml:space="preserve">Social protection </t>
  </si>
  <si>
    <r>
      <t xml:space="preserve">1 </t>
    </r>
    <r>
      <rPr>
        <sz val="9"/>
        <rFont val="Times New Roman"/>
        <family val="1"/>
      </rPr>
      <t>Consolidation is the elimination of transactions among the units to be consolidated. The sum of the individual units may not therefore add up to the consolidated total.</t>
    </r>
  </si>
  <si>
    <r>
      <t>Consolidated General Government</t>
    </r>
    <r>
      <rPr>
        <b/>
        <vertAlign val="superscript"/>
        <sz val="11"/>
        <rFont val="Times New Roman"/>
        <family val="1"/>
      </rPr>
      <t>1</t>
    </r>
  </si>
  <si>
    <t>TRANSACTIONS IN FINANCIAL ASSETS AND LIABILITIES BY SECTOR</t>
  </si>
  <si>
    <t>82</t>
  </si>
  <si>
    <t>821</t>
  </si>
  <si>
    <t>8211</t>
  </si>
  <si>
    <t>General government</t>
  </si>
  <si>
    <t>8212</t>
  </si>
  <si>
    <t>Central bank</t>
  </si>
  <si>
    <t>8213</t>
  </si>
  <si>
    <t>Other depository corporations</t>
  </si>
  <si>
    <t>8214</t>
  </si>
  <si>
    <t>Financial corporations not elsewhere classified</t>
  </si>
  <si>
    <t>8215</t>
  </si>
  <si>
    <t xml:space="preserve">Nonfinancial corporations </t>
  </si>
  <si>
    <t>8216</t>
  </si>
  <si>
    <t>Households &amp; nonprofit institutions serving h/holds</t>
  </si>
  <si>
    <t>822</t>
  </si>
  <si>
    <t>8221</t>
  </si>
  <si>
    <t xml:space="preserve">General government </t>
  </si>
  <si>
    <t>8227</t>
  </si>
  <si>
    <t>International organizations</t>
  </si>
  <si>
    <t>8228</t>
  </si>
  <si>
    <t>Financial corporations other than internat'l org's</t>
  </si>
  <si>
    <t>8229</t>
  </si>
  <si>
    <t>Other nonresidents</t>
  </si>
  <si>
    <t>83</t>
  </si>
  <si>
    <t>831</t>
  </si>
  <si>
    <t>8311</t>
  </si>
  <si>
    <t>8312</t>
  </si>
  <si>
    <t>8313</t>
  </si>
  <si>
    <t xml:space="preserve">Other depository corporations </t>
  </si>
  <si>
    <t>8314</t>
  </si>
  <si>
    <t xml:space="preserve">Financial corporations not elsewhere classified </t>
  </si>
  <si>
    <t>8315</t>
  </si>
  <si>
    <t>8316</t>
  </si>
  <si>
    <t>832</t>
  </si>
  <si>
    <t>8321</t>
  </si>
  <si>
    <t>8327</t>
  </si>
  <si>
    <t>8328</t>
  </si>
  <si>
    <t>8329</t>
  </si>
  <si>
    <t>Table 5.1 - CGG by levels of govt -Statement of Government Operations</t>
  </si>
  <si>
    <t>Table 5.2 -CGG by levels of govt - Revenue</t>
  </si>
  <si>
    <t>Table 5.3 -CGG by levels of govt -Expense</t>
  </si>
  <si>
    <t>Table 5.4 - CGG by levels of govt -Transactions in Assets and Liabilities</t>
  </si>
  <si>
    <t>Table 5.5 -CGG by levels of govt - Expenditure by Functions of Government</t>
  </si>
  <si>
    <t>Table 5.6 -CGG by levels of govt - Transactions in Financial Assets and Liabilities by Sector</t>
  </si>
  <si>
    <t>5. Consolidated General Government (CGG) by Levels of Government</t>
  </si>
  <si>
    <t>Table of Contents</t>
  </si>
  <si>
    <t>Table 5.1 - Statement of Government Operations, 2008/2009-2013</t>
  </si>
  <si>
    <t>Table 5.6 - Transactions in Financial Assets and Liabilities by Sector, 2008/2009-2013</t>
  </si>
  <si>
    <t>Table 5.2 - Revenue, 2008/2009-2013</t>
  </si>
  <si>
    <t>Table 5.3 - Expense, 2008/2009-2013</t>
  </si>
  <si>
    <t>Table 5.4 - Transactions in Assets and Liabilities, 2008/2009-2013</t>
  </si>
  <si>
    <t>Table 5.5 - Expenditure by Functions of Government, 2008/2009-2013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</si>
</sst>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_-* #,##0.00_-;\-* #,##0.00_-;_-* &quot;-&quot;??_-;_-@_-"/>
    <numFmt numFmtId="171" formatCode="_-* #,##0.0_-;\-* #,##0.0_-;_-* &quot;-&quot;??_-;_-@_-"/>
    <numFmt numFmtId="172" formatCode="#,##0.0"/>
    <numFmt numFmtId="173" formatCode="\ #,##0.0"/>
    <numFmt numFmtId="174" formatCode="0.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name val="Arial"/>
      <family val="2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Cambria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0"/>
      <color theme="10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40" fontId="11" fillId="33" borderId="0">
      <alignment horizontal="right"/>
      <protection/>
    </xf>
    <xf numFmtId="0" fontId="12" fillId="33" borderId="0">
      <alignment horizontal="right"/>
      <protection/>
    </xf>
    <xf numFmtId="0" fontId="13" fillId="33" borderId="9">
      <alignment/>
      <protection/>
    </xf>
    <xf numFmtId="0" fontId="13" fillId="0" borderId="0" applyBorder="0">
      <alignment horizontal="centerContinuous"/>
      <protection/>
    </xf>
    <xf numFmtId="0" fontId="14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1" fontId="5" fillId="0" borderId="13" xfId="42" applyNumberFormat="1" applyFont="1" applyBorder="1" applyAlignment="1">
      <alignment/>
    </xf>
    <xf numFmtId="172" fontId="5" fillId="0" borderId="13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/>
    </xf>
    <xf numFmtId="171" fontId="8" fillId="0" borderId="13" xfId="42" applyNumberFormat="1" applyFont="1" applyBorder="1" applyAlignment="1">
      <alignment/>
    </xf>
    <xf numFmtId="172" fontId="8" fillId="0" borderId="13" xfId="0" applyNumberFormat="1" applyFont="1" applyBorder="1" applyAlignment="1" applyProtection="1">
      <alignment/>
      <protection/>
    </xf>
    <xf numFmtId="172" fontId="8" fillId="0" borderId="13" xfId="42" applyNumberFormat="1" applyFont="1" applyBorder="1" applyAlignment="1">
      <alignment/>
    </xf>
    <xf numFmtId="171" fontId="8" fillId="0" borderId="13" xfId="42" applyNumberFormat="1" applyFont="1" applyBorder="1" applyAlignment="1" applyProtection="1" quotePrefix="1">
      <alignment horizontal="right"/>
      <protection/>
    </xf>
    <xf numFmtId="171" fontId="5" fillId="0" borderId="13" xfId="42" applyNumberFormat="1" applyFont="1" applyBorder="1" applyAlignment="1" quotePrefix="1">
      <alignment horizontal="right"/>
    </xf>
    <xf numFmtId="171" fontId="8" fillId="0" borderId="13" xfId="42" applyNumberFormat="1" applyFont="1" applyBorder="1" applyAlignment="1" quotePrefix="1">
      <alignment horizontal="right"/>
    </xf>
    <xf numFmtId="173" fontId="8" fillId="0" borderId="13" xfId="0" applyNumberFormat="1" applyFont="1" applyBorder="1" applyAlignment="1">
      <alignment/>
    </xf>
    <xf numFmtId="171" fontId="8" fillId="0" borderId="13" xfId="42" applyNumberFormat="1" applyFont="1" applyBorder="1" applyAlignment="1">
      <alignment horizontal="right"/>
    </xf>
    <xf numFmtId="171" fontId="8" fillId="0" borderId="14" xfId="42" applyNumberFormat="1" applyFont="1" applyBorder="1" applyAlignment="1">
      <alignment/>
    </xf>
    <xf numFmtId="173" fontId="8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1" fontId="5" fillId="0" borderId="17" xfId="42" applyNumberFormat="1" applyFont="1" applyFill="1" applyBorder="1" applyAlignment="1">
      <alignment/>
    </xf>
    <xf numFmtId="171" fontId="5" fillId="0" borderId="17" xfId="42" applyNumberFormat="1" applyFont="1" applyBorder="1" applyAlignment="1">
      <alignment/>
    </xf>
    <xf numFmtId="172" fontId="5" fillId="0" borderId="17" xfId="0" applyNumberFormat="1" applyFont="1" applyBorder="1" applyAlignment="1" applyProtection="1">
      <alignment/>
      <protection/>
    </xf>
    <xf numFmtId="173" fontId="5" fillId="0" borderId="17" xfId="0" applyNumberFormat="1" applyFont="1" applyBorder="1" applyAlignment="1">
      <alignment/>
    </xf>
    <xf numFmtId="172" fontId="5" fillId="0" borderId="17" xfId="42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71" fontId="8" fillId="0" borderId="12" xfId="42" applyNumberFormat="1" applyFont="1" applyBorder="1" applyAlignment="1">
      <alignment/>
    </xf>
    <xf numFmtId="171" fontId="8" fillId="0" borderId="9" xfId="42" applyNumberFormat="1" applyFont="1" applyBorder="1" applyAlignment="1">
      <alignment/>
    </xf>
    <xf numFmtId="171" fontId="5" fillId="0" borderId="9" xfId="42" applyNumberFormat="1" applyFont="1" applyBorder="1" applyAlignment="1">
      <alignment/>
    </xf>
    <xf numFmtId="174" fontId="5" fillId="0" borderId="13" xfId="90" applyNumberFormat="1" applyFont="1" applyBorder="1">
      <alignment/>
      <protection/>
    </xf>
    <xf numFmtId="174" fontId="5" fillId="0" borderId="13" xfId="42" applyNumberFormat="1" applyFont="1" applyBorder="1" applyAlignment="1">
      <alignment/>
    </xf>
    <xf numFmtId="174" fontId="5" fillId="0" borderId="9" xfId="42" applyNumberFormat="1" applyFont="1" applyBorder="1" applyAlignment="1">
      <alignment/>
    </xf>
    <xf numFmtId="174" fontId="8" fillId="0" borderId="13" xfId="90" applyNumberFormat="1" applyFont="1" applyBorder="1">
      <alignment/>
      <protection/>
    </xf>
    <xf numFmtId="174" fontId="8" fillId="0" borderId="13" xfId="42" applyNumberFormat="1" applyFont="1" applyBorder="1" applyAlignment="1">
      <alignment/>
    </xf>
    <xf numFmtId="174" fontId="8" fillId="0" borderId="13" xfId="0" applyNumberFormat="1" applyFont="1" applyBorder="1" applyAlignment="1" applyProtection="1">
      <alignment/>
      <protection/>
    </xf>
    <xf numFmtId="171" fontId="8" fillId="0" borderId="9" xfId="42" applyNumberFormat="1" applyFont="1" applyBorder="1" applyAlignment="1" quotePrefix="1">
      <alignment horizontal="right"/>
    </xf>
    <xf numFmtId="174" fontId="8" fillId="0" borderId="13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3" xfId="42" applyNumberFormat="1" applyFont="1" applyBorder="1" applyAlignment="1" quotePrefix="1">
      <alignment horizontal="right"/>
    </xf>
    <xf numFmtId="0" fontId="8" fillId="0" borderId="15" xfId="0" applyFont="1" applyBorder="1" applyAlignment="1">
      <alignment/>
    </xf>
    <xf numFmtId="171" fontId="8" fillId="0" borderId="15" xfId="42" applyNumberFormat="1" applyFont="1" applyBorder="1" applyAlignment="1">
      <alignment/>
    </xf>
    <xf numFmtId="171" fontId="8" fillId="0" borderId="15" xfId="42" applyNumberFormat="1" applyFont="1" applyBorder="1" applyAlignment="1" quotePrefix="1">
      <alignment horizontal="right"/>
    </xf>
    <xf numFmtId="172" fontId="8" fillId="0" borderId="15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>
      <alignment/>
    </xf>
    <xf numFmtId="174" fontId="8" fillId="0" borderId="15" xfId="0" applyNumberFormat="1" applyFont="1" applyBorder="1" applyAlignment="1" applyProtection="1">
      <alignment/>
      <protection/>
    </xf>
    <xf numFmtId="0" fontId="9" fillId="0" borderId="0" xfId="0" applyFont="1" applyFill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right" wrapText="1"/>
      <protection/>
    </xf>
    <xf numFmtId="0" fontId="8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/>
      <protection/>
    </xf>
    <xf numFmtId="172" fontId="5" fillId="0" borderId="17" xfId="0" applyNumberFormat="1" applyFont="1" applyBorder="1" applyAlignment="1" applyProtection="1">
      <alignment horizontal="right"/>
      <protection locked="0"/>
    </xf>
    <xf numFmtId="171" fontId="5" fillId="0" borderId="17" xfId="42" applyNumberFormat="1" applyFont="1" applyBorder="1" applyAlignment="1" quotePrefix="1">
      <alignment horizontal="right"/>
    </xf>
    <xf numFmtId="49" fontId="5" fillId="0" borderId="13" xfId="0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172" fontId="5" fillId="0" borderId="13" xfId="0" applyNumberFormat="1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left" indent="1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indent="2"/>
      <protection/>
    </xf>
    <xf numFmtId="172" fontId="8" fillId="0" borderId="13" xfId="0" applyNumberFormat="1" applyFont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indent="1"/>
      <protection/>
    </xf>
    <xf numFmtId="172" fontId="5" fillId="0" borderId="13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left" indent="2"/>
      <protection/>
    </xf>
    <xf numFmtId="172" fontId="8" fillId="0" borderId="13" xfId="0" applyNumberFormat="1" applyFont="1" applyFill="1" applyBorder="1" applyAlignment="1" applyProtection="1">
      <alignment horizontal="right"/>
      <protection locked="0"/>
    </xf>
    <xf numFmtId="49" fontId="17" fillId="0" borderId="13" xfId="0" applyNumberFormat="1" applyFont="1" applyFill="1" applyBorder="1" applyAlignment="1" applyProtection="1">
      <alignment horizontal="left"/>
      <protection/>
    </xf>
    <xf numFmtId="173" fontId="8" fillId="0" borderId="13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/>
    </xf>
    <xf numFmtId="171" fontId="5" fillId="0" borderId="13" xfId="42" applyNumberFormat="1" applyFont="1" applyBorder="1" applyAlignment="1">
      <alignment horizontal="right"/>
    </xf>
    <xf numFmtId="49" fontId="5" fillId="0" borderId="15" xfId="0" applyNumberFormat="1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 indent="1"/>
      <protection/>
    </xf>
    <xf numFmtId="172" fontId="5" fillId="0" borderId="15" xfId="0" applyNumberFormat="1" applyFont="1" applyBorder="1" applyAlignment="1" applyProtection="1">
      <alignment horizontal="right"/>
      <protection locked="0"/>
    </xf>
    <xf numFmtId="171" fontId="5" fillId="0" borderId="15" xfId="42" applyNumberFormat="1" applyFont="1" applyBorder="1" applyAlignment="1" quotePrefix="1">
      <alignment horizontal="right"/>
    </xf>
    <xf numFmtId="173" fontId="5" fillId="0" borderId="15" xfId="0" applyNumberFormat="1" applyFont="1" applyBorder="1" applyAlignment="1">
      <alignment/>
    </xf>
    <xf numFmtId="0" fontId="18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NumberFormat="1" applyFont="1" applyBorder="1" applyAlignment="1" applyProtection="1">
      <alignment horizontal="right" wrapText="1"/>
      <protection/>
    </xf>
    <xf numFmtId="0" fontId="8" fillId="0" borderId="0" xfId="0" applyFont="1" applyBorder="1" applyAlignment="1">
      <alignment/>
    </xf>
    <xf numFmtId="49" fontId="5" fillId="0" borderId="17" xfId="0" applyNumberFormat="1" applyFont="1" applyBorder="1" applyAlignment="1" applyProtection="1">
      <alignment horizontal="left"/>
      <protection/>
    </xf>
    <xf numFmtId="171" fontId="5" fillId="0" borderId="17" xfId="44" applyNumberFormat="1" applyFont="1" applyBorder="1" applyAlignment="1" quotePrefix="1">
      <alignment horizontal="right"/>
    </xf>
    <xf numFmtId="49" fontId="5" fillId="0" borderId="13" xfId="0" applyNumberFormat="1" applyFont="1" applyBorder="1" applyAlignment="1" applyProtection="1">
      <alignment horizontal="left"/>
      <protection/>
    </xf>
    <xf numFmtId="172" fontId="5" fillId="0" borderId="12" xfId="0" applyNumberFormat="1" applyFont="1" applyBorder="1" applyAlignment="1" applyProtection="1">
      <alignment horizontal="right"/>
      <protection locked="0"/>
    </xf>
    <xf numFmtId="174" fontId="8" fillId="0" borderId="13" xfId="42" applyNumberFormat="1" applyFont="1" applyBorder="1" applyAlignment="1" quotePrefix="1">
      <alignment horizontal="right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indent="1"/>
      <protection/>
    </xf>
    <xf numFmtId="49" fontId="8" fillId="0" borderId="15" xfId="0" applyNumberFormat="1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indent="2"/>
      <protection/>
    </xf>
    <xf numFmtId="172" fontId="8" fillId="0" borderId="15" xfId="0" applyNumberFormat="1" applyFont="1" applyBorder="1" applyAlignment="1" applyProtection="1">
      <alignment horizontal="right"/>
      <protection locked="0"/>
    </xf>
    <xf numFmtId="174" fontId="8" fillId="0" borderId="15" xfId="42" applyNumberFormat="1" applyFont="1" applyBorder="1" applyAlignment="1" quotePrefix="1">
      <alignment horizontal="right"/>
    </xf>
    <xf numFmtId="0" fontId="19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5" fillId="0" borderId="0" xfId="0" applyNumberFormat="1" applyFont="1" applyBorder="1" applyAlignment="1" applyProtection="1">
      <alignment wrapText="1"/>
      <protection/>
    </xf>
    <xf numFmtId="172" fontId="5" fillId="0" borderId="18" xfId="90" applyNumberFormat="1" applyFont="1" applyFill="1" applyBorder="1">
      <alignment/>
      <protection/>
    </xf>
    <xf numFmtId="172" fontId="5" fillId="0" borderId="9" xfId="90" applyNumberFormat="1" applyFont="1" applyFill="1" applyBorder="1">
      <alignment/>
      <protection/>
    </xf>
    <xf numFmtId="171" fontId="8" fillId="0" borderId="13" xfId="47" applyNumberFormat="1" applyFont="1" applyBorder="1" applyAlignment="1" quotePrefix="1">
      <alignment horizontal="right"/>
    </xf>
    <xf numFmtId="171" fontId="5" fillId="0" borderId="13" xfId="47" applyNumberFormat="1" applyFont="1" applyBorder="1" applyAlignment="1" quotePrefix="1">
      <alignment horizontal="right"/>
    </xf>
    <xf numFmtId="0" fontId="5" fillId="0" borderId="17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172" fontId="8" fillId="0" borderId="9" xfId="90" applyNumberFormat="1" applyFont="1" applyFill="1" applyBorder="1">
      <alignment/>
      <protection/>
    </xf>
    <xf numFmtId="0" fontId="8" fillId="0" borderId="13" xfId="0" applyFont="1" applyFill="1" applyBorder="1" applyAlignment="1" applyProtection="1">
      <alignment horizontal="left" indent="1"/>
      <protection/>
    </xf>
    <xf numFmtId="171" fontId="8" fillId="0" borderId="13" xfId="47" applyNumberFormat="1" applyFont="1" applyBorder="1" applyAlignment="1">
      <alignment/>
    </xf>
    <xf numFmtId="171" fontId="8" fillId="0" borderId="17" xfId="47" applyNumberFormat="1" applyFont="1" applyBorder="1" applyAlignment="1" quotePrefix="1">
      <alignment horizontal="right"/>
    </xf>
    <xf numFmtId="171" fontId="5" fillId="0" borderId="17" xfId="47" applyNumberFormat="1" applyFont="1" applyBorder="1" applyAlignment="1" quotePrefix="1">
      <alignment horizontal="right"/>
    </xf>
    <xf numFmtId="0" fontId="8" fillId="0" borderId="0" xfId="90" applyFont="1">
      <alignment/>
      <protection/>
    </xf>
    <xf numFmtId="172" fontId="8" fillId="0" borderId="13" xfId="42" applyNumberFormat="1" applyFont="1" applyBorder="1" applyAlignment="1" quotePrefix="1">
      <alignment horizontal="right"/>
    </xf>
    <xf numFmtId="172" fontId="8" fillId="0" borderId="13" xfId="90" applyNumberFormat="1" applyFont="1" applyBorder="1">
      <alignment/>
      <protection/>
    </xf>
    <xf numFmtId="49" fontId="8" fillId="0" borderId="15" xfId="0" applyNumberFormat="1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 horizontal="left" indent="2"/>
      <protection/>
    </xf>
    <xf numFmtId="171" fontId="8" fillId="0" borderId="15" xfId="47" applyNumberFormat="1" applyFont="1" applyBorder="1" applyAlignment="1" quotePrefix="1">
      <alignment horizontal="right"/>
    </xf>
    <xf numFmtId="0" fontId="8" fillId="0" borderId="0" xfId="0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14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1" fontId="5" fillId="0" borderId="17" xfId="48" applyNumberFormat="1" applyFont="1" applyBorder="1" applyAlignment="1" quotePrefix="1">
      <alignment horizontal="right"/>
    </xf>
    <xf numFmtId="49" fontId="2" fillId="0" borderId="12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 indent="1"/>
      <protection/>
    </xf>
    <xf numFmtId="171" fontId="5" fillId="0" borderId="13" xfId="48" applyNumberFormat="1" applyFont="1" applyBorder="1" applyAlignment="1" quotePrefix="1">
      <alignment horizontal="right"/>
    </xf>
    <xf numFmtId="174" fontId="5" fillId="0" borderId="13" xfId="48" applyNumberFormat="1" applyFont="1" applyBorder="1" applyAlignment="1" quotePrefix="1">
      <alignment horizontal="right"/>
    </xf>
    <xf numFmtId="174" fontId="5" fillId="0" borderId="12" xfId="48" applyNumberFormat="1" applyFont="1" applyBorder="1" applyAlignment="1" quotePrefix="1">
      <alignment horizontal="right"/>
    </xf>
    <xf numFmtId="49" fontId="3" fillId="0" borderId="13" xfId="0" applyNumberFormat="1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 indent="2"/>
      <protection/>
    </xf>
    <xf numFmtId="171" fontId="8" fillId="0" borderId="13" xfId="48" applyNumberFormat="1" applyFont="1" applyBorder="1" applyAlignment="1" quotePrefix="1">
      <alignment horizontal="right"/>
    </xf>
    <xf numFmtId="0" fontId="3" fillId="0" borderId="13" xfId="0" applyFont="1" applyBorder="1" applyAlignment="1" applyProtection="1">
      <alignment horizontal="left" wrapText="1" indent="2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 indent="1"/>
      <protection/>
    </xf>
    <xf numFmtId="171" fontId="5" fillId="0" borderId="15" xfId="48" applyNumberFormat="1" applyFont="1" applyBorder="1" applyAlignment="1" quotePrefix="1">
      <alignment horizontal="right"/>
    </xf>
    <xf numFmtId="174" fontId="5" fillId="0" borderId="15" xfId="48" applyNumberFormat="1" applyFont="1" applyBorder="1" applyAlignment="1" quotePrefix="1">
      <alignment horizontal="right"/>
    </xf>
    <xf numFmtId="0" fontId="3" fillId="0" borderId="9" xfId="0" applyFont="1" applyBorder="1" applyAlignment="1">
      <alignment/>
    </xf>
    <xf numFmtId="0" fontId="5" fillId="0" borderId="19" xfId="0" applyFont="1" applyBorder="1" applyAlignment="1" applyProtection="1">
      <alignment/>
      <protection/>
    </xf>
    <xf numFmtId="171" fontId="5" fillId="0" borderId="17" xfId="49" applyNumberFormat="1" applyFont="1" applyBorder="1" applyAlignment="1" quotePrefix="1">
      <alignment horizontal="right"/>
    </xf>
    <xf numFmtId="171" fontId="5" fillId="0" borderId="17" xfId="42" applyNumberFormat="1" applyFont="1" applyBorder="1" applyAlignment="1" applyProtection="1" quotePrefix="1">
      <alignment horizontal="right"/>
      <protection/>
    </xf>
    <xf numFmtId="171" fontId="5" fillId="0" borderId="13" xfId="49" applyNumberFormat="1" applyFont="1" applyBorder="1" applyAlignment="1" quotePrefix="1">
      <alignment horizontal="right"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indent="1"/>
      <protection/>
    </xf>
    <xf numFmtId="171" fontId="5" fillId="0" borderId="13" xfId="42" applyNumberFormat="1" applyFont="1" applyBorder="1" applyAlignment="1" applyProtection="1" quotePrefix="1">
      <alignment horizontal="right"/>
      <protection/>
    </xf>
    <xf numFmtId="0" fontId="8" fillId="0" borderId="0" xfId="0" applyFont="1" applyBorder="1" applyAlignment="1" applyProtection="1">
      <alignment horizontal="left" indent="2"/>
      <protection/>
    </xf>
    <xf numFmtId="171" fontId="8" fillId="0" borderId="13" xfId="49" applyNumberFormat="1" applyFont="1" applyBorder="1" applyAlignment="1" quotePrefix="1">
      <alignment horizontal="right"/>
    </xf>
    <xf numFmtId="172" fontId="5" fillId="0" borderId="13" xfId="42" applyNumberFormat="1" applyFont="1" applyBorder="1" applyAlignment="1" applyProtection="1" quotePrefix="1">
      <alignment horizontal="right"/>
      <protection/>
    </xf>
    <xf numFmtId="172" fontId="5" fillId="0" borderId="12" xfId="0" applyNumberFormat="1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indent="2"/>
      <protection/>
    </xf>
    <xf numFmtId="171" fontId="5" fillId="0" borderId="15" xfId="49" applyNumberFormat="1" applyFont="1" applyBorder="1" applyAlignment="1" quotePrefix="1">
      <alignment horizontal="right"/>
    </xf>
    <xf numFmtId="172" fontId="8" fillId="0" borderId="15" xfId="42" applyNumberFormat="1" applyFont="1" applyBorder="1" applyAlignment="1" applyProtection="1" quotePrefix="1">
      <alignment horizontal="right"/>
      <protection/>
    </xf>
    <xf numFmtId="171" fontId="8" fillId="0" borderId="15" xfId="42" applyNumberFormat="1" applyFont="1" applyBorder="1" applyAlignment="1" applyProtection="1" quotePrefix="1">
      <alignment horizontal="right"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4" fillId="34" borderId="0" xfId="0" applyFont="1" applyFill="1" applyAlignment="1">
      <alignment/>
    </xf>
    <xf numFmtId="0" fontId="66" fillId="34" borderId="0" xfId="86" applyFont="1" applyFill="1" applyAlignment="1" applyProtection="1">
      <alignment horizontal="left"/>
      <protection/>
    </xf>
    <xf numFmtId="0" fontId="21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67" fillId="34" borderId="0" xfId="86" applyFont="1" applyFill="1" applyBorder="1" applyAlignment="1" applyProtection="1">
      <alignment/>
      <protection/>
    </xf>
    <xf numFmtId="0" fontId="25" fillId="34" borderId="0" xfId="0" applyFont="1" applyFill="1" applyAlignment="1">
      <alignment/>
    </xf>
    <xf numFmtId="0" fontId="66" fillId="34" borderId="0" xfId="86" applyFont="1" applyFill="1" applyBorder="1" applyAlignment="1" applyProtection="1">
      <alignment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23" fillId="34" borderId="0" xfId="0" applyFont="1" applyFill="1" applyAlignment="1">
      <alignment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90" applyFont="1" applyBorder="1" applyAlignment="1">
      <alignment horizontal="center"/>
      <protection/>
    </xf>
    <xf numFmtId="0" fontId="2" fillId="0" borderId="19" xfId="90" applyFont="1" applyBorder="1" applyAlignment="1">
      <alignment horizontal="center"/>
      <protection/>
    </xf>
    <xf numFmtId="0" fontId="2" fillId="0" borderId="18" xfId="90" applyFont="1" applyBorder="1" applyAlignment="1">
      <alignment horizontal="center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68" fillId="0" borderId="0" xfId="86" applyFont="1" applyAlignment="1" applyProtection="1">
      <alignment horizontal="left"/>
      <protection/>
    </xf>
    <xf numFmtId="0" fontId="2" fillId="0" borderId="20" xfId="0" applyNumberFormat="1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21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 wrapText="1"/>
      <protection/>
    </xf>
    <xf numFmtId="0" fontId="5" fillId="0" borderId="11" xfId="0" applyNumberFormat="1" applyFont="1" applyBorder="1" applyAlignment="1" applyProtection="1">
      <alignment horizontal="right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5" fillId="0" borderId="16" xfId="90" applyNumberFormat="1" applyFont="1" applyBorder="1" applyAlignment="1" applyProtection="1">
      <alignment horizontal="center"/>
      <protection/>
    </xf>
    <xf numFmtId="0" fontId="5" fillId="0" borderId="19" xfId="90" applyNumberFormat="1" applyFont="1" applyBorder="1" applyAlignment="1" applyProtection="1">
      <alignment horizontal="center"/>
      <protection/>
    </xf>
    <xf numFmtId="0" fontId="5" fillId="0" borderId="18" xfId="9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right" wrapText="1"/>
      <protection/>
    </xf>
    <xf numFmtId="0" fontId="2" fillId="0" borderId="11" xfId="0" applyFont="1" applyBorder="1" applyAlignment="1">
      <alignment horizontal="right"/>
    </xf>
    <xf numFmtId="0" fontId="20" fillId="0" borderId="0" xfId="0" applyFont="1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21" xfId="0" applyNumberFormat="1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171" fontId="5" fillId="0" borderId="13" xfId="44" applyNumberFormat="1" applyFont="1" applyBorder="1" applyAlignment="1">
      <alignment/>
    </xf>
    <xf numFmtId="171" fontId="8" fillId="0" borderId="13" xfId="44" applyNumberFormat="1" applyFont="1" applyBorder="1" applyAlignment="1" quotePrefix="1">
      <alignment horizontal="right"/>
    </xf>
    <xf numFmtId="171" fontId="8" fillId="0" borderId="13" xfId="44" applyNumberFormat="1" applyFont="1" applyBorder="1" applyAlignment="1">
      <alignment/>
    </xf>
    <xf numFmtId="172" fontId="5" fillId="0" borderId="17" xfId="44" applyNumberFormat="1" applyFont="1" applyBorder="1" applyAlignment="1">
      <alignment/>
    </xf>
    <xf numFmtId="173" fontId="5" fillId="0" borderId="17" xfId="0" applyNumberFormat="1" applyFont="1" applyFill="1" applyBorder="1" applyAlignment="1">
      <alignment/>
    </xf>
    <xf numFmtId="172" fontId="5" fillId="0" borderId="17" xfId="42" applyNumberFormat="1" applyFont="1" applyFill="1" applyBorder="1" applyAlignment="1">
      <alignment/>
    </xf>
    <xf numFmtId="171" fontId="8" fillId="0" borderId="12" xfId="44" applyNumberFormat="1" applyFont="1" applyBorder="1" applyAlignment="1">
      <alignment/>
    </xf>
    <xf numFmtId="173" fontId="5" fillId="0" borderId="13" xfId="90" applyNumberFormat="1" applyFont="1" applyBorder="1">
      <alignment/>
      <protection/>
    </xf>
    <xf numFmtId="173" fontId="5" fillId="0" borderId="13" xfId="0" applyNumberFormat="1" applyFont="1" applyFill="1" applyBorder="1" applyAlignment="1">
      <alignment/>
    </xf>
    <xf numFmtId="173" fontId="8" fillId="0" borderId="13" xfId="90" applyNumberFormat="1" applyFont="1" applyBorder="1">
      <alignment/>
      <protection/>
    </xf>
    <xf numFmtId="173" fontId="8" fillId="0" borderId="13" xfId="0" applyNumberFormat="1" applyFont="1" applyFill="1" applyBorder="1" applyAlignment="1">
      <alignment/>
    </xf>
    <xf numFmtId="171" fontId="5" fillId="0" borderId="14" xfId="42" applyNumberFormat="1" applyFont="1" applyBorder="1" applyAlignment="1">
      <alignment/>
    </xf>
    <xf numFmtId="172" fontId="5" fillId="0" borderId="13" xfId="42" applyNumberFormat="1" applyFont="1" applyBorder="1" applyAlignment="1">
      <alignment/>
    </xf>
    <xf numFmtId="171" fontId="5" fillId="0" borderId="13" xfId="44" applyNumberFormat="1" applyFont="1" applyBorder="1" applyAlignment="1" quotePrefix="1">
      <alignment horizontal="right"/>
    </xf>
    <xf numFmtId="171" fontId="8" fillId="0" borderId="15" xfId="44" applyNumberFormat="1" applyFont="1" applyBorder="1" applyAlignment="1" quotePrefix="1">
      <alignment horizontal="right"/>
    </xf>
    <xf numFmtId="0" fontId="17" fillId="0" borderId="13" xfId="0" applyFont="1" applyFill="1" applyBorder="1" applyAlignment="1" applyProtection="1">
      <alignment horizontal="left" indent="3"/>
      <protection/>
    </xf>
    <xf numFmtId="172" fontId="17" fillId="0" borderId="13" xfId="0" applyNumberFormat="1" applyFont="1" applyFill="1" applyBorder="1" applyAlignment="1" applyProtection="1">
      <alignment horizontal="right"/>
      <protection locked="0"/>
    </xf>
    <xf numFmtId="171" fontId="8" fillId="0" borderId="13" xfId="42" applyNumberFormat="1" applyFont="1" applyFill="1" applyBorder="1" applyAlignment="1" quotePrefix="1">
      <alignment horizontal="right"/>
    </xf>
    <xf numFmtId="171" fontId="17" fillId="0" borderId="13" xfId="42" applyNumberFormat="1" applyFont="1" applyFill="1" applyBorder="1" applyAlignment="1" quotePrefix="1">
      <alignment horizontal="right"/>
    </xf>
    <xf numFmtId="173" fontId="17" fillId="0" borderId="13" xfId="0" applyNumberFormat="1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3 3" xfId="46"/>
    <cellStyle name="Comma 3 4" xfId="47"/>
    <cellStyle name="Comma 3 5" xfId="48"/>
    <cellStyle name="Comma 3 6" xfId="49"/>
    <cellStyle name="Comma 4" xfId="50"/>
    <cellStyle name="Currency" xfId="51"/>
    <cellStyle name="Currency [0]" xfId="52"/>
    <cellStyle name="Currency [0] 2" xfId="53"/>
    <cellStyle name="Currency [0] 2 2" xfId="54"/>
    <cellStyle name="Currency [0] 3" xfId="55"/>
    <cellStyle name="Currency [0] 4" xfId="56"/>
    <cellStyle name="Currency 10" xfId="57"/>
    <cellStyle name="Currency 11" xfId="58"/>
    <cellStyle name="Currency 12" xfId="59"/>
    <cellStyle name="Currency 13" xfId="60"/>
    <cellStyle name="Currency 14" xfId="61"/>
    <cellStyle name="Currency 15" xfId="62"/>
    <cellStyle name="Currency 16" xfId="63"/>
    <cellStyle name="Currency 17" xfId="64"/>
    <cellStyle name="Currency 18" xfId="65"/>
    <cellStyle name="Currency 19" xfId="66"/>
    <cellStyle name="Currency 2" xfId="67"/>
    <cellStyle name="Currency 2 2" xfId="68"/>
    <cellStyle name="Currency 20" xfId="69"/>
    <cellStyle name="Currency 21" xfId="70"/>
    <cellStyle name="Currency 22" xfId="71"/>
    <cellStyle name="Currency 3" xfId="72"/>
    <cellStyle name="Currency 4" xfId="73"/>
    <cellStyle name="Currency 5" xfId="74"/>
    <cellStyle name="Currency 6" xfId="75"/>
    <cellStyle name="Currency 7" xfId="76"/>
    <cellStyle name="Currency 8" xfId="77"/>
    <cellStyle name="Currency 9" xfId="78"/>
    <cellStyle name="Explanatory Text" xfId="79"/>
    <cellStyle name="Followed Hyperlink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Input" xfId="87"/>
    <cellStyle name="Linked Cell" xfId="88"/>
    <cellStyle name="Neutral" xfId="89"/>
    <cellStyle name="Normal 2" xfId="90"/>
    <cellStyle name="Note" xfId="91"/>
    <cellStyle name="Output" xfId="92"/>
    <cellStyle name="Output Amounts" xfId="93"/>
    <cellStyle name="Output Column Headings" xfId="94"/>
    <cellStyle name="Output Line Items" xfId="95"/>
    <cellStyle name="Output Report Heading" xfId="96"/>
    <cellStyle name="Output Report Title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9.140625" style="161" customWidth="1"/>
    <col min="2" max="2" width="73.28125" style="161" customWidth="1"/>
    <col min="3" max="4" width="9.140625" style="161" customWidth="1"/>
    <col min="5" max="16384" width="9.140625" style="161" customWidth="1"/>
  </cols>
  <sheetData>
    <row r="1" spans="1:7" s="159" customFormat="1" ht="18.75">
      <c r="A1" s="167" t="s">
        <v>303</v>
      </c>
      <c r="B1" s="167"/>
      <c r="C1" s="167"/>
      <c r="D1" s="167"/>
      <c r="E1" s="167"/>
      <c r="F1" s="167"/>
      <c r="G1" s="167"/>
    </row>
    <row r="2" spans="1:7" ht="15.75">
      <c r="A2" s="160"/>
      <c r="B2" s="160"/>
      <c r="C2" s="160"/>
      <c r="D2" s="160"/>
      <c r="E2" s="160"/>
      <c r="F2" s="160"/>
      <c r="G2" s="160"/>
    </row>
    <row r="3" spans="1:7" ht="33.75" customHeight="1">
      <c r="A3" s="163" t="s">
        <v>297</v>
      </c>
      <c r="B3" s="163"/>
      <c r="C3" s="163"/>
      <c r="D3" s="163"/>
      <c r="E3" s="163"/>
      <c r="F3" s="162"/>
      <c r="G3" s="162"/>
    </row>
    <row r="4" spans="1:7" ht="33.75" customHeight="1">
      <c r="A4" s="163" t="s">
        <v>298</v>
      </c>
      <c r="B4" s="163"/>
      <c r="C4" s="163"/>
      <c r="D4" s="164"/>
      <c r="E4" s="164"/>
      <c r="F4" s="162"/>
      <c r="G4" s="162"/>
    </row>
    <row r="5" spans="1:7" ht="33.75" customHeight="1">
      <c r="A5" s="163" t="s">
        <v>299</v>
      </c>
      <c r="B5" s="163"/>
      <c r="C5" s="164"/>
      <c r="D5" s="164"/>
      <c r="E5" s="164"/>
      <c r="F5" s="162"/>
      <c r="G5" s="162"/>
    </row>
    <row r="6" spans="1:7" ht="33.75" customHeight="1">
      <c r="A6" s="163" t="s">
        <v>300</v>
      </c>
      <c r="B6" s="163"/>
      <c r="C6" s="163"/>
      <c r="D6" s="163"/>
      <c r="E6" s="163"/>
      <c r="F6" s="162"/>
      <c r="G6" s="162"/>
    </row>
    <row r="7" spans="1:7" ht="33.75" customHeight="1">
      <c r="A7" s="163" t="s">
        <v>301</v>
      </c>
      <c r="B7" s="163"/>
      <c r="C7" s="163"/>
      <c r="D7" s="163"/>
      <c r="E7" s="163"/>
      <c r="F7" s="162"/>
      <c r="G7" s="162"/>
    </row>
    <row r="8" spans="1:7" ht="33.75" customHeight="1">
      <c r="A8" s="163" t="s">
        <v>302</v>
      </c>
      <c r="B8" s="163"/>
      <c r="C8" s="163"/>
      <c r="D8" s="163"/>
      <c r="E8" s="163"/>
      <c r="F8" s="165"/>
      <c r="G8" s="165"/>
    </row>
  </sheetData>
  <sheetProtection/>
  <mergeCells count="1">
    <mergeCell ref="A1:G1"/>
  </mergeCells>
  <hyperlinks>
    <hyperlink ref="A3:E3" location="'CGG by levels sogo Tb5.1'!A1" display="Table 5.1 - Statement of Government Operations"/>
    <hyperlink ref="A4:C4" location="'CGG by levels rev Tb5.2'!A1" display="Table 5.2 - Revenue"/>
    <hyperlink ref="A5:B5" location="'CGG by levels exp Tb5.3'!A1" display="Table 5.3 - Expense"/>
    <hyperlink ref="A6:E6" location="'CGG by levels TAL Tb5.4'!A1" display="Table 5.4 - Transactions in Assets and Liabilities"/>
    <hyperlink ref="A7:E7" location="'CGG by levels Expnd Tb5.5'!A1" display="Table 5.5 - Expenditure by Functions of Government"/>
    <hyperlink ref="A8:G8" location="'CGG by levels fA &amp; Ls Tb5.6'!A1" display="Table 5.6 - Transactions in Financial Assets and Liabilities by Sec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L1">
      <pane ySplit="1" topLeftCell="A2" activePane="bottomLeft" state="frozen"/>
      <selection pane="topLeft" activeCell="A1" sqref="A1"/>
      <selection pane="bottomLeft" activeCell="AB10" sqref="AB10:AB12"/>
    </sheetView>
  </sheetViews>
  <sheetFormatPr defaultColWidth="9.140625" defaultRowHeight="12.75"/>
  <cols>
    <col min="1" max="1" width="8.7109375" style="0" customWidth="1"/>
    <col min="2" max="2" width="41.140625" style="0" customWidth="1"/>
    <col min="3" max="5" width="10.7109375" style="0" customWidth="1"/>
    <col min="6" max="6" width="12.7109375" style="0" customWidth="1"/>
    <col min="7" max="9" width="10.7109375" style="0" customWidth="1"/>
    <col min="10" max="10" width="12.7109375" style="0" customWidth="1"/>
    <col min="11" max="13" width="10.7109375" style="0" customWidth="1"/>
    <col min="14" max="14" width="12.7109375" style="0" customWidth="1"/>
    <col min="15" max="17" width="10.7109375" style="0" customWidth="1"/>
    <col min="18" max="18" width="12.7109375" style="0" customWidth="1"/>
    <col min="19" max="21" width="10.7109375" style="0" customWidth="1"/>
    <col min="22" max="22" width="12.7109375" style="0" customWidth="1"/>
    <col min="23" max="23" width="10.7109375" style="0" customWidth="1"/>
    <col min="26" max="26" width="11.28125" style="0" customWidth="1"/>
  </cols>
  <sheetData>
    <row r="1" spans="1:3" s="1" customFormat="1" ht="15">
      <c r="A1" s="181" t="s">
        <v>304</v>
      </c>
      <c r="B1" s="181"/>
      <c r="C1" s="181"/>
    </row>
    <row r="2" s="1" customFormat="1" ht="8.25" customHeight="1"/>
    <row r="3" spans="1:4" s="1" customFormat="1" ht="18.75" customHeight="1">
      <c r="A3" s="55" t="s">
        <v>305</v>
      </c>
      <c r="B3" s="55"/>
      <c r="C3" s="55"/>
      <c r="D3" s="55"/>
    </row>
    <row r="4" s="1" customFormat="1" ht="18.75" customHeight="1">
      <c r="A4" s="2" t="s">
        <v>0</v>
      </c>
    </row>
    <row r="5" spans="1:26" s="1" customFormat="1" ht="15" customHeight="1">
      <c r="A5" s="2"/>
      <c r="C5" s="3"/>
      <c r="D5" s="3"/>
      <c r="E5" s="3"/>
      <c r="F5" s="4"/>
      <c r="G5" s="3"/>
      <c r="H5" s="3"/>
      <c r="I5" s="3"/>
      <c r="J5" s="4"/>
      <c r="K5" s="3"/>
      <c r="L5" s="3"/>
      <c r="M5" s="3"/>
      <c r="N5" s="4"/>
      <c r="O5" s="3"/>
      <c r="P5" s="3"/>
      <c r="Q5" s="3"/>
      <c r="R5" s="4"/>
      <c r="S5" s="3"/>
      <c r="T5" s="3"/>
      <c r="U5" s="3"/>
      <c r="Z5" s="4" t="s">
        <v>1</v>
      </c>
    </row>
    <row r="6" spans="1:26" s="1" customFormat="1" ht="19.5" customHeight="1">
      <c r="A6" s="168" t="s">
        <v>2</v>
      </c>
      <c r="B6" s="171" t="s">
        <v>3</v>
      </c>
      <c r="C6" s="174" t="s">
        <v>4</v>
      </c>
      <c r="D6" s="175"/>
      <c r="E6" s="175"/>
      <c r="F6" s="176"/>
      <c r="G6" s="177" t="s">
        <v>5</v>
      </c>
      <c r="H6" s="178"/>
      <c r="I6" s="178"/>
      <c r="J6" s="179"/>
      <c r="K6" s="174">
        <v>2010</v>
      </c>
      <c r="L6" s="175"/>
      <c r="M6" s="175"/>
      <c r="N6" s="176"/>
      <c r="O6" s="174">
        <v>2011</v>
      </c>
      <c r="P6" s="175"/>
      <c r="Q6" s="175"/>
      <c r="R6" s="176"/>
      <c r="S6" s="174">
        <v>2012</v>
      </c>
      <c r="T6" s="175"/>
      <c r="U6" s="175"/>
      <c r="V6" s="176"/>
      <c r="W6" s="174">
        <v>2013</v>
      </c>
      <c r="X6" s="175"/>
      <c r="Y6" s="175"/>
      <c r="Z6" s="176"/>
    </row>
    <row r="7" spans="1:26" s="1" customFormat="1" ht="19.5" customHeight="1">
      <c r="A7" s="169"/>
      <c r="B7" s="172"/>
      <c r="C7" s="182" t="s">
        <v>6</v>
      </c>
      <c r="D7" s="183"/>
      <c r="E7" s="183"/>
      <c r="F7" s="184"/>
      <c r="G7" s="182" t="s">
        <v>6</v>
      </c>
      <c r="H7" s="183"/>
      <c r="I7" s="183"/>
      <c r="J7" s="184"/>
      <c r="K7" s="182" t="s">
        <v>6</v>
      </c>
      <c r="L7" s="183"/>
      <c r="M7" s="183"/>
      <c r="N7" s="184"/>
      <c r="O7" s="182" t="s">
        <v>6</v>
      </c>
      <c r="P7" s="183"/>
      <c r="Q7" s="183"/>
      <c r="R7" s="184"/>
      <c r="S7" s="182" t="s">
        <v>6</v>
      </c>
      <c r="T7" s="183"/>
      <c r="U7" s="183"/>
      <c r="V7" s="184"/>
      <c r="W7" s="182" t="s">
        <v>6</v>
      </c>
      <c r="X7" s="183"/>
      <c r="Y7" s="183"/>
      <c r="Z7" s="184"/>
    </row>
    <row r="8" spans="1:26" s="1" customFormat="1" ht="48">
      <c r="A8" s="170"/>
      <c r="B8" s="173"/>
      <c r="C8" s="5" t="s">
        <v>7</v>
      </c>
      <c r="D8" s="6" t="s">
        <v>8</v>
      </c>
      <c r="E8" s="6" t="s">
        <v>9</v>
      </c>
      <c r="F8" s="5" t="s">
        <v>10</v>
      </c>
      <c r="G8" s="5" t="s">
        <v>7</v>
      </c>
      <c r="H8" s="6" t="s">
        <v>8</v>
      </c>
      <c r="I8" s="6" t="s">
        <v>9</v>
      </c>
      <c r="J8" s="5" t="s">
        <v>10</v>
      </c>
      <c r="K8" s="5" t="s">
        <v>7</v>
      </c>
      <c r="L8" s="6" t="s">
        <v>8</v>
      </c>
      <c r="M8" s="6" t="s">
        <v>9</v>
      </c>
      <c r="N8" s="5" t="s">
        <v>10</v>
      </c>
      <c r="O8" s="5" t="s">
        <v>7</v>
      </c>
      <c r="P8" s="6" t="s">
        <v>8</v>
      </c>
      <c r="Q8" s="6" t="s">
        <v>9</v>
      </c>
      <c r="R8" s="5" t="s">
        <v>10</v>
      </c>
      <c r="S8" s="5" t="s">
        <v>7</v>
      </c>
      <c r="T8" s="6" t="s">
        <v>8</v>
      </c>
      <c r="U8" s="6" t="s">
        <v>9</v>
      </c>
      <c r="V8" s="5" t="s">
        <v>10</v>
      </c>
      <c r="W8" s="60" t="s">
        <v>7</v>
      </c>
      <c r="X8" s="166" t="s">
        <v>8</v>
      </c>
      <c r="Y8" s="166" t="s">
        <v>9</v>
      </c>
      <c r="Z8" s="60" t="s">
        <v>10</v>
      </c>
    </row>
    <row r="9" spans="1:26" ht="24" customHeight="1">
      <c r="A9" s="7"/>
      <c r="B9" s="8" t="s">
        <v>11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X9" s="214"/>
      <c r="Y9" s="214"/>
      <c r="Z9" s="214"/>
    </row>
    <row r="10" spans="1:26" s="13" customFormat="1" ht="22.5" customHeight="1">
      <c r="A10" s="9" t="s">
        <v>12</v>
      </c>
      <c r="B10" s="9" t="s">
        <v>13</v>
      </c>
      <c r="C10" s="10">
        <v>69024.3</v>
      </c>
      <c r="D10" s="10">
        <v>1461.5</v>
      </c>
      <c r="E10" s="10">
        <v>2733.1</v>
      </c>
      <c r="F10" s="10">
        <v>69947</v>
      </c>
      <c r="G10" s="11">
        <v>37513.2</v>
      </c>
      <c r="H10" s="11">
        <v>806.9</v>
      </c>
      <c r="I10" s="11">
        <v>1508.5</v>
      </c>
      <c r="J10" s="11">
        <v>37297.9</v>
      </c>
      <c r="K10" s="10">
        <v>70087.2</v>
      </c>
      <c r="L10" s="10">
        <v>1616.5</v>
      </c>
      <c r="M10" s="10">
        <v>3379.2</v>
      </c>
      <c r="N10" s="10">
        <v>71079.1</v>
      </c>
      <c r="O10" s="12">
        <v>74807.30000000002</v>
      </c>
      <c r="P10" s="12">
        <v>1702.6</v>
      </c>
      <c r="Q10" s="12">
        <v>3233.0000000000005</v>
      </c>
      <c r="R10" s="12">
        <v>75845</v>
      </c>
      <c r="S10" s="12">
        <v>81538.7</v>
      </c>
      <c r="T10" s="12">
        <v>1835.4</v>
      </c>
      <c r="U10" s="12">
        <v>3353.2</v>
      </c>
      <c r="V10" s="12">
        <v>82411.4</v>
      </c>
      <c r="W10" s="12">
        <v>84802.6</v>
      </c>
      <c r="X10" s="12">
        <v>2009.4</v>
      </c>
      <c r="Y10" s="12">
        <v>3207.5</v>
      </c>
      <c r="Z10" s="215">
        <v>85674.5</v>
      </c>
    </row>
    <row r="11" spans="1:26" s="13" customFormat="1" ht="17.25" customHeight="1">
      <c r="A11" s="14" t="s">
        <v>14</v>
      </c>
      <c r="B11" s="14" t="s">
        <v>15</v>
      </c>
      <c r="C11" s="15">
        <v>52729.1</v>
      </c>
      <c r="D11" s="15">
        <v>1.6</v>
      </c>
      <c r="E11" s="15">
        <v>654.2</v>
      </c>
      <c r="F11" s="15">
        <v>53384.9</v>
      </c>
      <c r="G11" s="16">
        <v>27778.1</v>
      </c>
      <c r="H11" s="16">
        <v>2</v>
      </c>
      <c r="I11" s="16">
        <v>336.6</v>
      </c>
      <c r="J11" s="16">
        <v>28116.7</v>
      </c>
      <c r="K11" s="15">
        <v>55483.7</v>
      </c>
      <c r="L11" s="15">
        <v>2.2</v>
      </c>
      <c r="M11" s="15">
        <v>738.1</v>
      </c>
      <c r="N11" s="15">
        <v>56224</v>
      </c>
      <c r="O11" s="17">
        <v>59531.4</v>
      </c>
      <c r="P11" s="15">
        <v>2.6</v>
      </c>
      <c r="Q11" s="15">
        <v>759.7</v>
      </c>
      <c r="R11" s="15">
        <v>60293.7</v>
      </c>
      <c r="S11" s="17">
        <v>65295.9</v>
      </c>
      <c r="T11" s="15">
        <v>2.3</v>
      </c>
      <c r="U11" s="15">
        <v>608</v>
      </c>
      <c r="V11" s="15">
        <v>65906.2</v>
      </c>
      <c r="W11" s="21">
        <v>68396.7</v>
      </c>
      <c r="X11" s="15">
        <v>2.2</v>
      </c>
      <c r="Y11" s="15">
        <v>261.2</v>
      </c>
      <c r="Z11" s="216">
        <v>68660.1</v>
      </c>
    </row>
    <row r="12" spans="1:26" s="13" customFormat="1" ht="17.25" customHeight="1">
      <c r="A12" s="14" t="s">
        <v>16</v>
      </c>
      <c r="B12" s="14" t="s">
        <v>17</v>
      </c>
      <c r="C12" s="15">
        <v>4597.8</v>
      </c>
      <c r="D12" s="18">
        <v>0</v>
      </c>
      <c r="E12" s="18">
        <v>0</v>
      </c>
      <c r="F12" s="15">
        <v>4597.8</v>
      </c>
      <c r="G12" s="16">
        <v>2489.1</v>
      </c>
      <c r="H12" s="16">
        <v>0.3</v>
      </c>
      <c r="I12" s="19">
        <v>0</v>
      </c>
      <c r="J12" s="16">
        <v>2489.4</v>
      </c>
      <c r="K12" s="15">
        <v>5077.7</v>
      </c>
      <c r="L12" s="20">
        <v>0.6</v>
      </c>
      <c r="M12" s="20">
        <v>0</v>
      </c>
      <c r="N12" s="15">
        <v>5078.3</v>
      </c>
      <c r="O12" s="21">
        <v>5422.3</v>
      </c>
      <c r="P12" s="20">
        <v>0.5</v>
      </c>
      <c r="Q12" s="20">
        <v>0</v>
      </c>
      <c r="R12" s="15">
        <v>5422.8</v>
      </c>
      <c r="S12" s="21">
        <v>5742.9</v>
      </c>
      <c r="T12" s="20">
        <v>0.2</v>
      </c>
      <c r="U12" s="20">
        <v>0</v>
      </c>
      <c r="V12" s="15">
        <v>5743.1</v>
      </c>
      <c r="W12" s="21">
        <v>6393.8</v>
      </c>
      <c r="X12" s="20">
        <v>0.6</v>
      </c>
      <c r="Y12" s="20">
        <v>0</v>
      </c>
      <c r="Z12" s="217">
        <v>6394.4</v>
      </c>
    </row>
    <row r="13" spans="1:26" s="13" customFormat="1" ht="17.25" customHeight="1">
      <c r="A13" s="14" t="s">
        <v>18</v>
      </c>
      <c r="B13" s="14" t="s">
        <v>19</v>
      </c>
      <c r="C13" s="15">
        <v>2783</v>
      </c>
      <c r="D13" s="15">
        <v>1441.4</v>
      </c>
      <c r="E13" s="15">
        <v>1830.4</v>
      </c>
      <c r="F13" s="15">
        <v>2783</v>
      </c>
      <c r="G13" s="16">
        <v>3882.4</v>
      </c>
      <c r="H13" s="16">
        <v>794.4</v>
      </c>
      <c r="I13" s="16">
        <v>1036.3</v>
      </c>
      <c r="J13" s="16">
        <v>3182.4</v>
      </c>
      <c r="K13" s="15">
        <v>1991</v>
      </c>
      <c r="L13" s="15">
        <v>1594.4</v>
      </c>
      <c r="M13" s="15">
        <v>2409.4</v>
      </c>
      <c r="N13" s="15">
        <v>1991</v>
      </c>
      <c r="O13" s="21">
        <v>2344.5</v>
      </c>
      <c r="P13" s="15">
        <v>1677</v>
      </c>
      <c r="Q13" s="15">
        <v>2220.9</v>
      </c>
      <c r="R13" s="15">
        <v>2344.5</v>
      </c>
      <c r="S13" s="21">
        <v>2397.8</v>
      </c>
      <c r="T13" s="15">
        <v>1808.3</v>
      </c>
      <c r="U13" s="15">
        <v>2507.6</v>
      </c>
      <c r="V13" s="15">
        <v>2397.8</v>
      </c>
      <c r="W13" s="21">
        <v>1415.5</v>
      </c>
      <c r="X13" s="15">
        <v>1979.3</v>
      </c>
      <c r="Y13" s="15">
        <v>2365.7</v>
      </c>
      <c r="Z13" s="217">
        <v>1415.5</v>
      </c>
    </row>
    <row r="14" spans="1:26" s="13" customFormat="1" ht="17.25" customHeight="1">
      <c r="A14" s="14" t="s">
        <v>20</v>
      </c>
      <c r="B14" s="14" t="s">
        <v>21</v>
      </c>
      <c r="C14" s="15">
        <v>8914.4</v>
      </c>
      <c r="D14" s="15">
        <v>18.5</v>
      </c>
      <c r="E14" s="15">
        <v>248.5</v>
      </c>
      <c r="F14" s="15">
        <v>9181.3</v>
      </c>
      <c r="G14" s="16">
        <v>3363.6</v>
      </c>
      <c r="H14" s="16">
        <v>794.4</v>
      </c>
      <c r="I14" s="16">
        <v>135.6</v>
      </c>
      <c r="J14" s="16">
        <v>3509.4</v>
      </c>
      <c r="K14" s="15">
        <v>7534.8</v>
      </c>
      <c r="L14" s="15">
        <v>19.3</v>
      </c>
      <c r="M14" s="15">
        <v>231.7</v>
      </c>
      <c r="N14" s="15">
        <v>7785.8</v>
      </c>
      <c r="O14" s="15">
        <v>7509.1</v>
      </c>
      <c r="P14" s="15">
        <v>22.5</v>
      </c>
      <c r="Q14" s="15">
        <v>252.4</v>
      </c>
      <c r="R14" s="15">
        <v>7784</v>
      </c>
      <c r="S14" s="15">
        <v>8102.1</v>
      </c>
      <c r="T14" s="15">
        <v>24.6</v>
      </c>
      <c r="U14" s="15">
        <v>237.6</v>
      </c>
      <c r="V14" s="15">
        <v>8364.3</v>
      </c>
      <c r="W14" s="21">
        <v>8596.6</v>
      </c>
      <c r="X14" s="15">
        <v>27.3</v>
      </c>
      <c r="Y14" s="15">
        <v>580.6</v>
      </c>
      <c r="Z14" s="217">
        <v>9204.5</v>
      </c>
    </row>
    <row r="15" spans="1:26" s="13" customFormat="1" ht="22.5" customHeight="1">
      <c r="A15" s="9" t="s">
        <v>22</v>
      </c>
      <c r="B15" s="9" t="s">
        <v>23</v>
      </c>
      <c r="C15" s="10">
        <v>61133.1</v>
      </c>
      <c r="D15" s="10">
        <v>1135.1</v>
      </c>
      <c r="E15" s="10">
        <v>2434.1</v>
      </c>
      <c r="F15" s="10">
        <v>61430.5</v>
      </c>
      <c r="G15" s="11">
        <v>33950.6</v>
      </c>
      <c r="H15" s="11">
        <v>626</v>
      </c>
      <c r="I15" s="11">
        <v>1326.4</v>
      </c>
      <c r="J15" s="11">
        <v>33372.3</v>
      </c>
      <c r="K15" s="10">
        <v>67807.2</v>
      </c>
      <c r="L15" s="10">
        <v>1229</v>
      </c>
      <c r="M15" s="10">
        <v>2634.2</v>
      </c>
      <c r="N15" s="10">
        <v>67666.6</v>
      </c>
      <c r="O15" s="12">
        <v>67452</v>
      </c>
      <c r="P15" s="12">
        <v>1332.9</v>
      </c>
      <c r="Q15" s="12">
        <v>2749.6</v>
      </c>
      <c r="R15" s="12">
        <v>67636.5</v>
      </c>
      <c r="S15" s="12">
        <v>71378.2</v>
      </c>
      <c r="T15" s="12">
        <v>1401.4</v>
      </c>
      <c r="U15" s="12">
        <v>2746.1</v>
      </c>
      <c r="V15" s="12">
        <v>71209.8</v>
      </c>
      <c r="W15" s="12">
        <v>81466.1</v>
      </c>
      <c r="X15" s="12">
        <v>1581.4</v>
      </c>
      <c r="Y15" s="12">
        <v>3268.9</v>
      </c>
      <c r="Z15" s="215">
        <v>81971.4</v>
      </c>
    </row>
    <row r="16" spans="1:26" s="13" customFormat="1" ht="17.25" customHeight="1">
      <c r="A16" s="14" t="s">
        <v>24</v>
      </c>
      <c r="B16" s="14" t="s">
        <v>25</v>
      </c>
      <c r="C16" s="15">
        <v>21835.8</v>
      </c>
      <c r="D16" s="15">
        <v>642.3</v>
      </c>
      <c r="E16" s="15">
        <v>1515.6</v>
      </c>
      <c r="F16" s="15">
        <v>23993.7</v>
      </c>
      <c r="G16" s="16">
        <v>11939.1</v>
      </c>
      <c r="H16" s="16">
        <v>340.8</v>
      </c>
      <c r="I16" s="16">
        <v>819.5</v>
      </c>
      <c r="J16" s="16">
        <v>13099.4</v>
      </c>
      <c r="K16" s="15">
        <v>23890.8</v>
      </c>
      <c r="L16" s="15">
        <v>667.3</v>
      </c>
      <c r="M16" s="15">
        <v>1661.1</v>
      </c>
      <c r="N16" s="15">
        <v>26219.2</v>
      </c>
      <c r="O16" s="21">
        <v>24572.1</v>
      </c>
      <c r="P16" s="15">
        <v>679.4</v>
      </c>
      <c r="Q16" s="15">
        <v>1728.5</v>
      </c>
      <c r="R16" s="15">
        <v>26980</v>
      </c>
      <c r="S16" s="21">
        <v>25662</v>
      </c>
      <c r="T16" s="15">
        <v>700.2</v>
      </c>
      <c r="U16" s="15">
        <v>1705.2</v>
      </c>
      <c r="V16" s="15">
        <v>28067.4</v>
      </c>
      <c r="W16" s="21">
        <v>30794</v>
      </c>
      <c r="X16" s="15">
        <v>844.2</v>
      </c>
      <c r="Y16" s="15">
        <v>2037.7</v>
      </c>
      <c r="Z16" s="217">
        <v>33675.9</v>
      </c>
    </row>
    <row r="17" spans="1:26" s="13" customFormat="1" ht="17.25" customHeight="1">
      <c r="A17" s="14" t="s">
        <v>26</v>
      </c>
      <c r="B17" s="14" t="s">
        <v>27</v>
      </c>
      <c r="C17" s="15">
        <v>6933.6</v>
      </c>
      <c r="D17" s="15">
        <v>185.9</v>
      </c>
      <c r="E17" s="15">
        <v>663.8</v>
      </c>
      <c r="F17" s="15">
        <v>7783.3</v>
      </c>
      <c r="G17" s="16">
        <v>3697.3</v>
      </c>
      <c r="H17" s="16">
        <v>112.5</v>
      </c>
      <c r="I17" s="16">
        <v>357.4</v>
      </c>
      <c r="J17" s="16">
        <v>4167.2</v>
      </c>
      <c r="K17" s="15">
        <v>8068.4</v>
      </c>
      <c r="L17" s="15">
        <v>205.3</v>
      </c>
      <c r="M17" s="15">
        <v>670</v>
      </c>
      <c r="N17" s="15">
        <v>8943.7</v>
      </c>
      <c r="O17" s="21">
        <v>8183.5</v>
      </c>
      <c r="P17" s="15">
        <v>210.9</v>
      </c>
      <c r="Q17" s="15">
        <v>713.4</v>
      </c>
      <c r="R17" s="15">
        <v>9107.8</v>
      </c>
      <c r="S17" s="21">
        <v>8572.6</v>
      </c>
      <c r="T17" s="15">
        <v>216.2</v>
      </c>
      <c r="U17" s="15">
        <v>744.5</v>
      </c>
      <c r="V17" s="15">
        <v>9533.3</v>
      </c>
      <c r="W17" s="21">
        <v>9292</v>
      </c>
      <c r="X17" s="15">
        <v>209.3</v>
      </c>
      <c r="Y17" s="15">
        <v>850.3</v>
      </c>
      <c r="Z17" s="217">
        <v>10351.6</v>
      </c>
    </row>
    <row r="18" spans="1:26" s="13" customFormat="1" ht="17.25" customHeight="1">
      <c r="A18" s="14" t="s">
        <v>28</v>
      </c>
      <c r="B18" s="14" t="s">
        <v>29</v>
      </c>
      <c r="C18" s="15">
        <v>8065.4</v>
      </c>
      <c r="D18" s="22">
        <v>0</v>
      </c>
      <c r="E18" s="15">
        <v>0.7</v>
      </c>
      <c r="F18" s="15">
        <v>8066.1</v>
      </c>
      <c r="G18" s="16">
        <v>4025.2</v>
      </c>
      <c r="H18" s="19">
        <v>0</v>
      </c>
      <c r="I18" s="19">
        <v>0</v>
      </c>
      <c r="J18" s="16">
        <v>4025.2</v>
      </c>
      <c r="K18" s="15">
        <v>7437.7</v>
      </c>
      <c r="L18" s="22">
        <v>0</v>
      </c>
      <c r="M18" s="15">
        <v>2.8</v>
      </c>
      <c r="N18" s="15">
        <v>7440.5</v>
      </c>
      <c r="O18" s="21">
        <v>6377.5</v>
      </c>
      <c r="P18" s="22">
        <v>0</v>
      </c>
      <c r="Q18" s="15">
        <v>3</v>
      </c>
      <c r="R18" s="15">
        <v>6380.5</v>
      </c>
      <c r="S18" s="21">
        <v>6610.7</v>
      </c>
      <c r="T18" s="22">
        <v>0</v>
      </c>
      <c r="U18" s="15">
        <v>0</v>
      </c>
      <c r="V18" s="15">
        <v>6610.7</v>
      </c>
      <c r="W18" s="21">
        <v>6350.7</v>
      </c>
      <c r="X18" s="22">
        <v>0</v>
      </c>
      <c r="Y18" s="15">
        <v>1.4</v>
      </c>
      <c r="Z18" s="216">
        <v>6352.1</v>
      </c>
    </row>
    <row r="19" spans="1:26" s="13" customFormat="1" ht="17.25" customHeight="1">
      <c r="A19" s="14" t="s">
        <v>30</v>
      </c>
      <c r="B19" s="14" t="s">
        <v>31</v>
      </c>
      <c r="C19" s="15">
        <v>1137</v>
      </c>
      <c r="D19" s="15">
        <v>1.5</v>
      </c>
      <c r="E19" s="15">
        <v>9.5</v>
      </c>
      <c r="F19" s="15">
        <v>1148</v>
      </c>
      <c r="G19" s="16">
        <v>604</v>
      </c>
      <c r="H19" s="16">
        <v>4</v>
      </c>
      <c r="I19" s="16">
        <v>5.3</v>
      </c>
      <c r="J19" s="16">
        <v>613.3</v>
      </c>
      <c r="K19" s="15">
        <v>1331.8</v>
      </c>
      <c r="L19" s="15">
        <v>2.8</v>
      </c>
      <c r="M19" s="15">
        <v>1.9</v>
      </c>
      <c r="N19" s="15">
        <v>1336.5</v>
      </c>
      <c r="O19" s="21">
        <v>1374</v>
      </c>
      <c r="P19" s="15">
        <v>2</v>
      </c>
      <c r="Q19" s="15">
        <v>2</v>
      </c>
      <c r="R19" s="15">
        <v>1378</v>
      </c>
      <c r="S19" s="21">
        <v>1374.3</v>
      </c>
      <c r="T19" s="15">
        <v>1.8</v>
      </c>
      <c r="U19" s="15">
        <v>2.1</v>
      </c>
      <c r="V19" s="15">
        <v>1378.2</v>
      </c>
      <c r="W19" s="21">
        <v>1629.8</v>
      </c>
      <c r="X19" s="15">
        <v>2.2</v>
      </c>
      <c r="Y19" s="15">
        <v>1.9</v>
      </c>
      <c r="Z19" s="216">
        <v>1633.9</v>
      </c>
    </row>
    <row r="20" spans="1:26" s="13" customFormat="1" ht="17.25" customHeight="1">
      <c r="A20" s="14" t="s">
        <v>32</v>
      </c>
      <c r="B20" s="14" t="s">
        <v>19</v>
      </c>
      <c r="C20" s="15">
        <v>3467.7</v>
      </c>
      <c r="D20" s="20">
        <v>0</v>
      </c>
      <c r="E20" s="20">
        <v>0</v>
      </c>
      <c r="F20" s="15">
        <v>195.9</v>
      </c>
      <c r="G20" s="16">
        <v>2637.3</v>
      </c>
      <c r="H20" s="19">
        <v>0</v>
      </c>
      <c r="I20" s="19">
        <v>0</v>
      </c>
      <c r="J20" s="16">
        <v>106.6</v>
      </c>
      <c r="K20" s="15">
        <v>4278.3</v>
      </c>
      <c r="L20" s="20">
        <v>0</v>
      </c>
      <c r="M20" s="20">
        <v>0</v>
      </c>
      <c r="N20" s="15">
        <v>274.5</v>
      </c>
      <c r="O20" s="21">
        <v>4190</v>
      </c>
      <c r="P20" s="20">
        <v>0</v>
      </c>
      <c r="Q20" s="20">
        <v>0</v>
      </c>
      <c r="R20" s="15">
        <v>292</v>
      </c>
      <c r="S20" s="21">
        <v>4554.4</v>
      </c>
      <c r="T20" s="20">
        <v>0</v>
      </c>
      <c r="U20" s="20">
        <v>0</v>
      </c>
      <c r="V20" s="15">
        <v>238.5</v>
      </c>
      <c r="W20" s="21">
        <v>4603.5</v>
      </c>
      <c r="X20" s="20">
        <v>0</v>
      </c>
      <c r="Y20" s="20">
        <v>0</v>
      </c>
      <c r="Z20" s="216">
        <v>258.5</v>
      </c>
    </row>
    <row r="21" spans="1:26" s="13" customFormat="1" ht="17.25" customHeight="1">
      <c r="A21" s="14" t="s">
        <v>33</v>
      </c>
      <c r="B21" s="14" t="s">
        <v>34</v>
      </c>
      <c r="C21" s="15">
        <v>13762.5</v>
      </c>
      <c r="D21" s="15">
        <v>248.8</v>
      </c>
      <c r="E21" s="15">
        <v>211.6</v>
      </c>
      <c r="F21" s="15">
        <v>14222.9</v>
      </c>
      <c r="G21" s="16">
        <v>7779.3</v>
      </c>
      <c r="H21" s="16">
        <v>133.5</v>
      </c>
      <c r="I21" s="16">
        <v>111.5</v>
      </c>
      <c r="J21" s="16">
        <v>8024.3</v>
      </c>
      <c r="K21" s="15">
        <v>15697.1</v>
      </c>
      <c r="L21" s="15">
        <v>270.6</v>
      </c>
      <c r="M21" s="15">
        <v>254.3</v>
      </c>
      <c r="N21" s="15">
        <v>16222</v>
      </c>
      <c r="O21" s="21">
        <v>16774</v>
      </c>
      <c r="P21" s="15">
        <v>350.2</v>
      </c>
      <c r="Q21" s="15">
        <v>249.5</v>
      </c>
      <c r="R21" s="15">
        <v>17373.7</v>
      </c>
      <c r="S21" s="21">
        <v>18174.4</v>
      </c>
      <c r="T21" s="15">
        <v>391.8</v>
      </c>
      <c r="U21" s="23">
        <v>261.6</v>
      </c>
      <c r="V21" s="15">
        <v>18827.8</v>
      </c>
      <c r="W21" s="21">
        <v>20642.6</v>
      </c>
      <c r="X21" s="15">
        <v>424.9</v>
      </c>
      <c r="Y21" s="23">
        <v>310.6</v>
      </c>
      <c r="Z21" s="217">
        <v>21378.1</v>
      </c>
    </row>
    <row r="22" spans="1:26" s="13" customFormat="1" ht="17.25" customHeight="1">
      <c r="A22" s="14" t="s">
        <v>35</v>
      </c>
      <c r="B22" s="14" t="s">
        <v>36</v>
      </c>
      <c r="C22" s="15">
        <v>5931.1</v>
      </c>
      <c r="D22" s="15">
        <v>56.6</v>
      </c>
      <c r="E22" s="15">
        <v>32.9</v>
      </c>
      <c r="F22" s="15">
        <v>6020.6</v>
      </c>
      <c r="G22" s="16">
        <v>3268.4</v>
      </c>
      <c r="H22" s="16">
        <v>35.2</v>
      </c>
      <c r="I22" s="16">
        <v>32.7</v>
      </c>
      <c r="J22" s="16">
        <v>3336.3</v>
      </c>
      <c r="K22" s="15">
        <v>7103.1</v>
      </c>
      <c r="L22" s="15">
        <v>83</v>
      </c>
      <c r="M22" s="15">
        <v>44.1</v>
      </c>
      <c r="N22" s="15">
        <v>7230.2</v>
      </c>
      <c r="O22" s="21">
        <v>5980.9</v>
      </c>
      <c r="P22" s="15">
        <v>90.4</v>
      </c>
      <c r="Q22" s="15">
        <v>53.2</v>
      </c>
      <c r="R22" s="15">
        <v>6124.5</v>
      </c>
      <c r="S22" s="21">
        <v>6429.8</v>
      </c>
      <c r="T22" s="15">
        <v>91.4</v>
      </c>
      <c r="U22" s="15">
        <v>32.7</v>
      </c>
      <c r="V22" s="24">
        <v>6553.9</v>
      </c>
      <c r="W22" s="21">
        <v>8153.4</v>
      </c>
      <c r="X22" s="15">
        <v>100.8</v>
      </c>
      <c r="Y22" s="15">
        <v>67</v>
      </c>
      <c r="Z22" s="216">
        <v>8321.2</v>
      </c>
    </row>
    <row r="23" spans="1:26" s="13" customFormat="1" ht="24" customHeight="1">
      <c r="A23" s="25" t="s">
        <v>37</v>
      </c>
      <c r="B23" s="26" t="s">
        <v>38</v>
      </c>
      <c r="C23" s="27">
        <v>7891.2</v>
      </c>
      <c r="D23" s="28">
        <v>326.4</v>
      </c>
      <c r="E23" s="28">
        <v>299</v>
      </c>
      <c r="F23" s="27">
        <v>8516.5</v>
      </c>
      <c r="G23" s="29">
        <v>3562.6</v>
      </c>
      <c r="H23" s="29">
        <v>180.9</v>
      </c>
      <c r="I23" s="29">
        <v>182.1</v>
      </c>
      <c r="J23" s="29">
        <v>3925.6</v>
      </c>
      <c r="K23" s="27">
        <v>2280</v>
      </c>
      <c r="L23" s="28">
        <v>387.5</v>
      </c>
      <c r="M23" s="28">
        <v>745</v>
      </c>
      <c r="N23" s="27">
        <v>3412.5</v>
      </c>
      <c r="O23" s="30">
        <v>7355.3000000000175</v>
      </c>
      <c r="P23" s="30">
        <v>369.6999999999998</v>
      </c>
      <c r="Q23" s="30">
        <v>483.40000000000055</v>
      </c>
      <c r="R23" s="30">
        <v>8208.5</v>
      </c>
      <c r="S23" s="30">
        <v>10160.5</v>
      </c>
      <c r="T23" s="30">
        <v>434</v>
      </c>
      <c r="U23" s="30">
        <v>607.1</v>
      </c>
      <c r="V23" s="30">
        <v>11201.6</v>
      </c>
      <c r="W23" s="30">
        <v>3336.5</v>
      </c>
      <c r="X23" s="30">
        <v>428</v>
      </c>
      <c r="Y23" s="30">
        <v>-61.4</v>
      </c>
      <c r="Z23" s="218">
        <v>3703.1</v>
      </c>
    </row>
    <row r="24" spans="1:26" s="13" customFormat="1" ht="24" customHeight="1">
      <c r="A24" s="14"/>
      <c r="B24" s="9" t="s">
        <v>39</v>
      </c>
      <c r="C24" s="15"/>
      <c r="D24" s="15"/>
      <c r="E24" s="15"/>
      <c r="F24" s="15"/>
      <c r="G24" s="16"/>
      <c r="H24" s="16"/>
      <c r="I24" s="16"/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217"/>
    </row>
    <row r="25" spans="1:26" s="13" customFormat="1" ht="22.5" customHeight="1">
      <c r="A25" s="9" t="s">
        <v>40</v>
      </c>
      <c r="B25" s="9" t="s">
        <v>41</v>
      </c>
      <c r="C25" s="10">
        <v>6267.3</v>
      </c>
      <c r="D25" s="10">
        <v>311.1</v>
      </c>
      <c r="E25" s="10">
        <v>424.4</v>
      </c>
      <c r="F25" s="10">
        <v>7002.8</v>
      </c>
      <c r="G25" s="11">
        <v>5173</v>
      </c>
      <c r="H25" s="11">
        <v>179.5</v>
      </c>
      <c r="I25" s="11">
        <v>330.8</v>
      </c>
      <c r="J25" s="11">
        <v>5683.3</v>
      </c>
      <c r="K25" s="10">
        <v>9360.8</v>
      </c>
      <c r="L25" s="10">
        <v>364.2</v>
      </c>
      <c r="M25" s="10">
        <v>743.9</v>
      </c>
      <c r="N25" s="10">
        <v>10468.9</v>
      </c>
      <c r="O25" s="12">
        <v>11054.4</v>
      </c>
      <c r="P25" s="10">
        <v>354</v>
      </c>
      <c r="Q25" s="10">
        <v>559.4</v>
      </c>
      <c r="R25" s="10">
        <v>11967.800000000001</v>
      </c>
      <c r="S25" s="12">
        <v>12195.8</v>
      </c>
      <c r="T25" s="10">
        <v>403</v>
      </c>
      <c r="U25" s="10">
        <v>438.1</v>
      </c>
      <c r="V25" s="10">
        <v>13036.9</v>
      </c>
      <c r="W25" s="12">
        <v>14149.5</v>
      </c>
      <c r="X25" s="10">
        <v>392.5</v>
      </c>
      <c r="Y25" s="10">
        <v>900</v>
      </c>
      <c r="Z25" s="215">
        <v>15441.9</v>
      </c>
    </row>
    <row r="26" spans="1:26" s="13" customFormat="1" ht="17.25" customHeight="1">
      <c r="A26" s="14" t="s">
        <v>42</v>
      </c>
      <c r="B26" s="14" t="s">
        <v>43</v>
      </c>
      <c r="C26" s="15">
        <v>6125.4</v>
      </c>
      <c r="D26" s="15">
        <v>300.5</v>
      </c>
      <c r="E26" s="15">
        <v>354.4</v>
      </c>
      <c r="F26" s="15">
        <v>6780.3</v>
      </c>
      <c r="G26" s="16">
        <v>5172.6</v>
      </c>
      <c r="H26" s="16">
        <v>179.5</v>
      </c>
      <c r="I26" s="16">
        <v>251.2</v>
      </c>
      <c r="J26" s="16">
        <v>5603.3</v>
      </c>
      <c r="K26" s="15">
        <v>9140.8</v>
      </c>
      <c r="L26" s="15">
        <v>362.8</v>
      </c>
      <c r="M26" s="15">
        <v>743.9</v>
      </c>
      <c r="N26" s="15">
        <v>10247.5</v>
      </c>
      <c r="O26" s="21">
        <v>10615.9</v>
      </c>
      <c r="P26" s="15">
        <v>352.3</v>
      </c>
      <c r="Q26" s="15">
        <v>559.4</v>
      </c>
      <c r="R26" s="15">
        <v>11527.6</v>
      </c>
      <c r="S26" s="21">
        <v>11766.6</v>
      </c>
      <c r="T26" s="15">
        <v>400.3</v>
      </c>
      <c r="U26" s="15">
        <v>438.1</v>
      </c>
      <c r="V26" s="15">
        <v>12605</v>
      </c>
      <c r="W26" s="21">
        <v>13506.4</v>
      </c>
      <c r="X26" s="15">
        <v>391.3</v>
      </c>
      <c r="Y26" s="15">
        <v>900</v>
      </c>
      <c r="Z26" s="217">
        <v>14797.6</v>
      </c>
    </row>
    <row r="27" spans="1:26" s="13" customFormat="1" ht="17.25" customHeight="1">
      <c r="A27" s="14" t="s">
        <v>44</v>
      </c>
      <c r="B27" s="14" t="s">
        <v>45</v>
      </c>
      <c r="C27" s="15">
        <v>141.9</v>
      </c>
      <c r="D27" s="15">
        <v>10.6</v>
      </c>
      <c r="E27" s="15">
        <v>70</v>
      </c>
      <c r="F27" s="15">
        <v>222.5</v>
      </c>
      <c r="G27" s="16">
        <v>0.4</v>
      </c>
      <c r="H27" s="19">
        <v>0</v>
      </c>
      <c r="I27" s="16">
        <v>79.6</v>
      </c>
      <c r="J27" s="16">
        <v>80</v>
      </c>
      <c r="K27" s="15">
        <v>220</v>
      </c>
      <c r="L27" s="15">
        <v>1.4</v>
      </c>
      <c r="M27" s="15">
        <v>0</v>
      </c>
      <c r="N27" s="15">
        <v>221.4</v>
      </c>
      <c r="O27" s="21">
        <v>438.5</v>
      </c>
      <c r="P27" s="15">
        <v>1.7</v>
      </c>
      <c r="Q27" s="15">
        <v>0</v>
      </c>
      <c r="R27" s="15">
        <v>440.2</v>
      </c>
      <c r="S27" s="21">
        <v>429.2</v>
      </c>
      <c r="T27" s="15">
        <v>2.7</v>
      </c>
      <c r="U27" s="15">
        <v>0</v>
      </c>
      <c r="V27" s="15">
        <v>431.9</v>
      </c>
      <c r="W27" s="21">
        <v>643.1</v>
      </c>
      <c r="X27" s="15">
        <v>1.2</v>
      </c>
      <c r="Y27" s="15">
        <v>0</v>
      </c>
      <c r="Z27" s="216">
        <v>644.3</v>
      </c>
    </row>
    <row r="28" spans="1:26" s="13" customFormat="1" ht="24" customHeight="1">
      <c r="A28" s="26" t="s">
        <v>46</v>
      </c>
      <c r="B28" s="26" t="s">
        <v>47</v>
      </c>
      <c r="C28" s="28">
        <v>1623.9</v>
      </c>
      <c r="D28" s="28">
        <v>15.2</v>
      </c>
      <c r="E28" s="26">
        <v>-125.4</v>
      </c>
      <c r="F28" s="28">
        <v>1513.7</v>
      </c>
      <c r="G28" s="29">
        <v>-1610.4</v>
      </c>
      <c r="H28" s="29">
        <v>1.4</v>
      </c>
      <c r="I28" s="29">
        <v>-148.7</v>
      </c>
      <c r="J28" s="29">
        <v>-1757.7</v>
      </c>
      <c r="K28" s="29">
        <v>-7080.8</v>
      </c>
      <c r="L28" s="28">
        <v>23.3</v>
      </c>
      <c r="M28" s="26">
        <v>1.1</v>
      </c>
      <c r="N28" s="29">
        <v>-7056.4</v>
      </c>
      <c r="O28" s="30">
        <v>-3699.099999999982</v>
      </c>
      <c r="P28" s="28">
        <v>15.699999999999818</v>
      </c>
      <c r="Q28" s="31">
        <v>-75.99999999999943</v>
      </c>
      <c r="R28" s="31">
        <v>-3759.300000000001</v>
      </c>
      <c r="S28" s="30">
        <v>-2035.3</v>
      </c>
      <c r="T28" s="28">
        <v>31</v>
      </c>
      <c r="U28" s="31">
        <v>169</v>
      </c>
      <c r="V28" s="31">
        <v>-1835.3</v>
      </c>
      <c r="W28" s="219">
        <v>-10812.9</v>
      </c>
      <c r="X28" s="28">
        <v>35.5</v>
      </c>
      <c r="Y28" s="220">
        <v>-961.4</v>
      </c>
      <c r="Z28" s="219">
        <v>-11738.8</v>
      </c>
    </row>
    <row r="29" spans="1:26" s="13" customFormat="1" ht="42.75" customHeight="1">
      <c r="A29" s="14"/>
      <c r="B29" s="32" t="s">
        <v>48</v>
      </c>
      <c r="C29" s="15"/>
      <c r="D29" s="15"/>
      <c r="E29" s="15"/>
      <c r="F29" s="15"/>
      <c r="G29" s="16"/>
      <c r="H29" s="16"/>
      <c r="I29" s="16"/>
      <c r="J29" s="16"/>
      <c r="K29" s="33"/>
      <c r="L29" s="34"/>
      <c r="M29" s="15"/>
      <c r="N29" s="15"/>
      <c r="O29" s="15"/>
      <c r="P29" s="33"/>
      <c r="Q29" s="33"/>
      <c r="R29" s="15"/>
      <c r="S29" s="15"/>
      <c r="T29" s="33"/>
      <c r="U29" s="33"/>
      <c r="V29" s="15"/>
      <c r="W29" s="15"/>
      <c r="X29" s="33"/>
      <c r="Y29" s="33"/>
      <c r="Z29" s="221"/>
    </row>
    <row r="30" spans="1:26" s="13" customFormat="1" ht="22.5" customHeight="1">
      <c r="A30" s="9" t="s">
        <v>49</v>
      </c>
      <c r="B30" s="9" t="s">
        <v>50</v>
      </c>
      <c r="C30" s="10">
        <f>13278.7+287</f>
        <v>13565.7</v>
      </c>
      <c r="D30" s="10">
        <v>15.3</v>
      </c>
      <c r="E30" s="20">
        <v>0</v>
      </c>
      <c r="F30" s="10">
        <f>13239+287</f>
        <v>13526</v>
      </c>
      <c r="G30" s="11">
        <v>3798.5</v>
      </c>
      <c r="H30" s="11">
        <v>1.4</v>
      </c>
      <c r="I30" s="19">
        <v>0</v>
      </c>
      <c r="J30" s="11">
        <v>3799.9</v>
      </c>
      <c r="K30" s="11">
        <f>-2350.7+430.4</f>
        <v>-1920.2999999999997</v>
      </c>
      <c r="L30" s="35">
        <v>23.2</v>
      </c>
      <c r="M30" s="20">
        <v>1.1</v>
      </c>
      <c r="N30" s="11">
        <f>-2326.4+430.4</f>
        <v>-1896</v>
      </c>
      <c r="O30" s="36">
        <v>4228.7</v>
      </c>
      <c r="P30" s="37">
        <v>15.7</v>
      </c>
      <c r="Q30" s="15">
        <v>0</v>
      </c>
      <c r="R30" s="38">
        <v>4244.4</v>
      </c>
      <c r="S30" s="36">
        <v>6143.1</v>
      </c>
      <c r="T30" s="37">
        <v>31</v>
      </c>
      <c r="U30" s="10">
        <v>169</v>
      </c>
      <c r="V30" s="38">
        <v>6343.1</v>
      </c>
      <c r="W30" s="222">
        <v>8687.2</v>
      </c>
      <c r="X30" s="37">
        <v>35.5</v>
      </c>
      <c r="Y30" s="37">
        <v>-963.5</v>
      </c>
      <c r="Z30" s="223">
        <v>7759.2</v>
      </c>
    </row>
    <row r="31" spans="1:26" s="13" customFormat="1" ht="17.25" customHeight="1">
      <c r="A31" s="14" t="s">
        <v>51</v>
      </c>
      <c r="B31" s="14" t="s">
        <v>52</v>
      </c>
      <c r="C31" s="15">
        <f>13278.7+287</f>
        <v>13565.7</v>
      </c>
      <c r="D31" s="15">
        <v>15.3</v>
      </c>
      <c r="E31" s="20">
        <v>0</v>
      </c>
      <c r="F31" s="15">
        <f>13239+287</f>
        <v>13526</v>
      </c>
      <c r="G31" s="16">
        <v>3798.5</v>
      </c>
      <c r="H31" s="16">
        <v>1.4</v>
      </c>
      <c r="I31" s="20">
        <v>0</v>
      </c>
      <c r="J31" s="16">
        <v>3799.9</v>
      </c>
      <c r="K31" s="16">
        <f>-2456.7+430.4</f>
        <v>-2026.2999999999997</v>
      </c>
      <c r="L31" s="34">
        <v>23.2</v>
      </c>
      <c r="M31" s="20">
        <v>1.1</v>
      </c>
      <c r="N31" s="16">
        <f>-2432.4+430.4</f>
        <v>-2002</v>
      </c>
      <c r="O31" s="39">
        <v>4128</v>
      </c>
      <c r="P31" s="40">
        <v>15.7</v>
      </c>
      <c r="Q31" s="15">
        <v>0</v>
      </c>
      <c r="R31" s="41">
        <v>4143.7</v>
      </c>
      <c r="S31" s="39">
        <v>5113.8</v>
      </c>
      <c r="T31" s="40">
        <v>31</v>
      </c>
      <c r="U31" s="15">
        <v>169</v>
      </c>
      <c r="V31" s="41">
        <v>5313.8</v>
      </c>
      <c r="W31" s="224">
        <v>6893.1</v>
      </c>
      <c r="X31" s="40">
        <v>35.5</v>
      </c>
      <c r="Y31" s="16">
        <v>-963.5</v>
      </c>
      <c r="Z31" s="225">
        <v>5965.1</v>
      </c>
    </row>
    <row r="32" spans="1:26" s="13" customFormat="1" ht="17.25" customHeight="1">
      <c r="A32" s="14" t="s">
        <v>53</v>
      </c>
      <c r="B32" s="14" t="s">
        <v>54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6">
        <v>106</v>
      </c>
      <c r="L32" s="42">
        <v>0</v>
      </c>
      <c r="M32" s="20">
        <v>0</v>
      </c>
      <c r="N32" s="16">
        <v>106</v>
      </c>
      <c r="O32" s="43">
        <v>100.7</v>
      </c>
      <c r="P32" s="15">
        <v>0</v>
      </c>
      <c r="Q32" s="15">
        <v>0</v>
      </c>
      <c r="R32" s="41">
        <v>100.7</v>
      </c>
      <c r="S32" s="43">
        <v>1029.3</v>
      </c>
      <c r="T32" s="15">
        <v>0</v>
      </c>
      <c r="U32" s="15">
        <v>0</v>
      </c>
      <c r="V32" s="41">
        <v>1029.3</v>
      </c>
      <c r="W32" s="21">
        <v>1794.1</v>
      </c>
      <c r="X32" s="15">
        <v>0</v>
      </c>
      <c r="Y32" s="15">
        <v>0</v>
      </c>
      <c r="Z32" s="216">
        <v>1794.1</v>
      </c>
    </row>
    <row r="33" spans="1:26" s="13" customFormat="1" ht="22.5" customHeight="1">
      <c r="A33" s="9" t="s">
        <v>55</v>
      </c>
      <c r="B33" s="9" t="s">
        <v>56</v>
      </c>
      <c r="C33" s="10">
        <f>11654.7+287</f>
        <v>11941.7</v>
      </c>
      <c r="D33" s="20">
        <v>0</v>
      </c>
      <c r="E33" s="10">
        <v>125.4</v>
      </c>
      <c r="F33" s="10">
        <f>11725.1+287</f>
        <v>12012.1</v>
      </c>
      <c r="G33" s="11">
        <v>5409</v>
      </c>
      <c r="H33" s="19">
        <v>0</v>
      </c>
      <c r="I33" s="11">
        <v>148.7</v>
      </c>
      <c r="J33" s="11">
        <v>5557.7</v>
      </c>
      <c r="K33" s="11">
        <f>4730.4+430.4</f>
        <v>5160.799999999999</v>
      </c>
      <c r="L33" s="20">
        <v>0</v>
      </c>
      <c r="M33" s="10">
        <v>0</v>
      </c>
      <c r="N33" s="11">
        <f>4730.4+430.4</f>
        <v>5160.799999999999</v>
      </c>
      <c r="O33" s="44">
        <v>7927.7</v>
      </c>
      <c r="P33" s="15">
        <v>0</v>
      </c>
      <c r="Q33" s="45">
        <v>76</v>
      </c>
      <c r="R33" s="45">
        <v>8003.7</v>
      </c>
      <c r="S33" s="44">
        <v>8178.4</v>
      </c>
      <c r="T33" s="10">
        <v>0</v>
      </c>
      <c r="U33" s="10">
        <v>0</v>
      </c>
      <c r="V33" s="45">
        <v>8178.4</v>
      </c>
      <c r="W33" s="12">
        <v>19500.2</v>
      </c>
      <c r="X33" s="226">
        <v>0</v>
      </c>
      <c r="Y33" s="227">
        <v>-2.1</v>
      </c>
      <c r="Z33" s="228">
        <v>19498.1</v>
      </c>
    </row>
    <row r="34" spans="1:26" s="13" customFormat="1" ht="17.25" customHeight="1">
      <c r="A34" s="14" t="s">
        <v>57</v>
      </c>
      <c r="B34" s="14" t="s">
        <v>52</v>
      </c>
      <c r="C34" s="15">
        <f>8140.4+287</f>
        <v>8427.4</v>
      </c>
      <c r="D34" s="20">
        <v>0</v>
      </c>
      <c r="E34" s="15">
        <v>125.4</v>
      </c>
      <c r="F34" s="15">
        <f>8210.8+287</f>
        <v>8497.8</v>
      </c>
      <c r="G34" s="16">
        <v>5218.6</v>
      </c>
      <c r="H34" s="20">
        <v>0</v>
      </c>
      <c r="I34" s="16">
        <v>148.7</v>
      </c>
      <c r="J34" s="16">
        <v>5367.3</v>
      </c>
      <c r="K34" s="16">
        <f>-705.6+430.4</f>
        <v>-275.20000000000005</v>
      </c>
      <c r="L34" s="20">
        <v>0</v>
      </c>
      <c r="M34" s="15">
        <v>0</v>
      </c>
      <c r="N34" s="16">
        <f>-705.6+430.4</f>
        <v>-275.20000000000005</v>
      </c>
      <c r="O34" s="43">
        <v>2363.2</v>
      </c>
      <c r="P34" s="15">
        <v>0</v>
      </c>
      <c r="Q34" s="17">
        <v>76</v>
      </c>
      <c r="R34" s="41">
        <v>2439.2</v>
      </c>
      <c r="S34" s="43">
        <v>5196.1</v>
      </c>
      <c r="T34" s="15">
        <v>0</v>
      </c>
      <c r="U34" s="15">
        <v>0</v>
      </c>
      <c r="V34" s="41">
        <v>5196.1</v>
      </c>
      <c r="W34" s="21">
        <v>8818.5</v>
      </c>
      <c r="X34" s="15">
        <v>0</v>
      </c>
      <c r="Y34" s="16">
        <v>-2.1</v>
      </c>
      <c r="Z34" s="216">
        <v>8816.4</v>
      </c>
    </row>
    <row r="35" spans="1:26" s="13" customFormat="1" ht="17.25" customHeight="1">
      <c r="A35" s="46" t="s">
        <v>58</v>
      </c>
      <c r="B35" s="46" t="s">
        <v>59</v>
      </c>
      <c r="C35" s="47">
        <v>3514.3</v>
      </c>
      <c r="D35" s="48">
        <v>0</v>
      </c>
      <c r="E35" s="48">
        <v>0</v>
      </c>
      <c r="F35" s="47">
        <v>3514.3</v>
      </c>
      <c r="G35" s="49">
        <v>190.4</v>
      </c>
      <c r="H35" s="48">
        <v>0</v>
      </c>
      <c r="I35" s="48">
        <v>0</v>
      </c>
      <c r="J35" s="49">
        <v>190.4</v>
      </c>
      <c r="K35" s="49">
        <v>5436</v>
      </c>
      <c r="L35" s="48">
        <v>0</v>
      </c>
      <c r="M35" s="48">
        <v>0</v>
      </c>
      <c r="N35" s="49">
        <v>5436</v>
      </c>
      <c r="O35" s="50">
        <v>5564.5</v>
      </c>
      <c r="P35" s="47">
        <v>0</v>
      </c>
      <c r="Q35" s="47">
        <v>0</v>
      </c>
      <c r="R35" s="51">
        <v>5564.5</v>
      </c>
      <c r="S35" s="50">
        <v>2982.3</v>
      </c>
      <c r="T35" s="47">
        <v>0</v>
      </c>
      <c r="U35" s="47">
        <v>0</v>
      </c>
      <c r="V35" s="51">
        <v>2982.3</v>
      </c>
      <c r="W35" s="24">
        <v>10681.7</v>
      </c>
      <c r="X35" s="47">
        <v>0</v>
      </c>
      <c r="Y35" s="47">
        <v>0</v>
      </c>
      <c r="Z35" s="229">
        <v>10681.7</v>
      </c>
    </row>
    <row r="36" s="13" customFormat="1" ht="11.25" customHeight="1"/>
    <row r="37" spans="1:7" s="13" customFormat="1" ht="27.75" customHeight="1">
      <c r="A37" s="52">
        <v>1</v>
      </c>
      <c r="B37" s="180" t="s">
        <v>60</v>
      </c>
      <c r="C37" s="180"/>
      <c r="D37" s="180"/>
      <c r="E37" s="180"/>
      <c r="F37" s="180"/>
      <c r="G37" s="53"/>
    </row>
    <row r="38" spans="1:22" ht="1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</sheetData>
  <sheetProtection/>
  <mergeCells count="16">
    <mergeCell ref="W6:Z6"/>
    <mergeCell ref="W7:Z7"/>
    <mergeCell ref="O6:R6"/>
    <mergeCell ref="S6:V6"/>
    <mergeCell ref="C7:F7"/>
    <mergeCell ref="G7:J7"/>
    <mergeCell ref="K7:N7"/>
    <mergeCell ref="O7:R7"/>
    <mergeCell ref="S7:V7"/>
    <mergeCell ref="K6:N6"/>
    <mergeCell ref="A6:A8"/>
    <mergeCell ref="B6:B8"/>
    <mergeCell ref="C6:F6"/>
    <mergeCell ref="G6:J6"/>
    <mergeCell ref="B37:F37"/>
    <mergeCell ref="A1:C1"/>
  </mergeCells>
  <hyperlinks>
    <hyperlink ref="A1:C1" location="'Table of contents'!A1" display="Table of Contents"/>
  </hyperlinks>
  <printOptions/>
  <pageMargins left="0.71" right="0.25" top="0.72" bottom="0.12" header="0.38" footer="0.12"/>
  <pageSetup horizontalDpi="600" verticalDpi="600" orientation="portrait" scale="95" r:id="rId1"/>
  <headerFooter>
    <oddHeader>&amp;C- 45 -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7.7109375" style="86" customWidth="1"/>
    <col min="2" max="2" width="39.7109375" style="13" customWidth="1"/>
    <col min="3" max="27" width="10.7109375" style="13" customWidth="1"/>
    <col min="28" max="28" width="11.00390625" style="13" customWidth="1"/>
    <col min="29" max="16384" width="9.140625" style="13" customWidth="1"/>
  </cols>
  <sheetData>
    <row r="1" spans="1:3" s="1" customFormat="1" ht="15">
      <c r="A1" s="181" t="s">
        <v>304</v>
      </c>
      <c r="B1" s="181"/>
      <c r="C1" s="181"/>
    </row>
    <row r="2" s="1" customFormat="1" ht="8.25" customHeight="1"/>
    <row r="3" spans="1:27" s="56" customFormat="1" ht="19.5" customHeight="1">
      <c r="A3" s="2" t="s">
        <v>307</v>
      </c>
      <c r="C3" s="185"/>
      <c r="D3" s="185"/>
      <c r="E3" s="185"/>
      <c r="F3" s="185"/>
      <c r="G3" s="57"/>
      <c r="H3" s="185"/>
      <c r="I3" s="185"/>
      <c r="J3" s="185"/>
      <c r="K3" s="185"/>
      <c r="L3" s="57"/>
      <c r="M3" s="185"/>
      <c r="N3" s="185"/>
      <c r="O3" s="185"/>
      <c r="P3" s="185"/>
      <c r="Q3" s="57"/>
      <c r="R3" s="185"/>
      <c r="S3" s="185"/>
      <c r="T3" s="185"/>
      <c r="U3" s="185"/>
      <c r="V3" s="57"/>
      <c r="W3" s="185"/>
      <c r="X3" s="185"/>
      <c r="Y3" s="185"/>
      <c r="Z3" s="185"/>
      <c r="AA3" s="57"/>
    </row>
    <row r="4" spans="1:27" s="56" customFormat="1" ht="18.75" customHeight="1">
      <c r="A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2" ht="15" customHeight="1">
      <c r="A5" s="58"/>
      <c r="B5" s="59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AB5" s="186" t="s">
        <v>1</v>
      </c>
      <c r="AC5" s="186"/>
      <c r="AD5" s="186"/>
      <c r="AE5" s="186"/>
      <c r="AF5" s="186"/>
    </row>
    <row r="6" spans="1:32" ht="16.5" customHeight="1">
      <c r="A6" s="194" t="s">
        <v>2</v>
      </c>
      <c r="B6" s="197" t="s">
        <v>61</v>
      </c>
      <c r="C6" s="191" t="s">
        <v>62</v>
      </c>
      <c r="D6" s="192"/>
      <c r="E6" s="192"/>
      <c r="F6" s="192"/>
      <c r="G6" s="193"/>
      <c r="H6" s="200" t="s">
        <v>5</v>
      </c>
      <c r="I6" s="201"/>
      <c r="J6" s="201"/>
      <c r="K6" s="201"/>
      <c r="L6" s="202"/>
      <c r="M6" s="191">
        <v>2010</v>
      </c>
      <c r="N6" s="192"/>
      <c r="O6" s="192"/>
      <c r="P6" s="192"/>
      <c r="Q6" s="193"/>
      <c r="R6" s="191">
        <v>2011</v>
      </c>
      <c r="S6" s="192"/>
      <c r="T6" s="192"/>
      <c r="U6" s="192"/>
      <c r="V6" s="193"/>
      <c r="W6" s="191">
        <v>2012</v>
      </c>
      <c r="X6" s="192"/>
      <c r="Y6" s="192"/>
      <c r="Z6" s="192"/>
      <c r="AA6" s="193"/>
      <c r="AB6" s="191">
        <v>2013</v>
      </c>
      <c r="AC6" s="192"/>
      <c r="AD6" s="192"/>
      <c r="AE6" s="192"/>
      <c r="AF6" s="193"/>
    </row>
    <row r="7" spans="1:32" ht="16.5" customHeight="1">
      <c r="A7" s="195"/>
      <c r="B7" s="198"/>
      <c r="C7" s="191" t="s">
        <v>6</v>
      </c>
      <c r="D7" s="192"/>
      <c r="E7" s="192"/>
      <c r="F7" s="192"/>
      <c r="G7" s="193"/>
      <c r="H7" s="191" t="s">
        <v>6</v>
      </c>
      <c r="I7" s="192"/>
      <c r="J7" s="192"/>
      <c r="K7" s="192"/>
      <c r="L7" s="193"/>
      <c r="M7" s="191" t="s">
        <v>6</v>
      </c>
      <c r="N7" s="192"/>
      <c r="O7" s="192"/>
      <c r="P7" s="192"/>
      <c r="Q7" s="193"/>
      <c r="R7" s="191" t="s">
        <v>6</v>
      </c>
      <c r="S7" s="192"/>
      <c r="T7" s="192"/>
      <c r="U7" s="192"/>
      <c r="V7" s="193"/>
      <c r="W7" s="191" t="s">
        <v>6</v>
      </c>
      <c r="X7" s="192"/>
      <c r="Y7" s="192"/>
      <c r="Z7" s="192"/>
      <c r="AA7" s="193"/>
      <c r="AB7" s="191" t="s">
        <v>6</v>
      </c>
      <c r="AC7" s="192"/>
      <c r="AD7" s="192"/>
      <c r="AE7" s="192"/>
      <c r="AF7" s="193"/>
    </row>
    <row r="8" spans="1:32" ht="39.75" customHeight="1">
      <c r="A8" s="195"/>
      <c r="B8" s="198"/>
      <c r="C8" s="187" t="s">
        <v>63</v>
      </c>
      <c r="D8" s="187" t="s">
        <v>8</v>
      </c>
      <c r="E8" s="187" t="s">
        <v>9</v>
      </c>
      <c r="F8" s="189" t="s">
        <v>64</v>
      </c>
      <c r="G8" s="190"/>
      <c r="H8" s="187" t="s">
        <v>63</v>
      </c>
      <c r="I8" s="187" t="s">
        <v>8</v>
      </c>
      <c r="J8" s="187" t="s">
        <v>9</v>
      </c>
      <c r="K8" s="189" t="s">
        <v>64</v>
      </c>
      <c r="L8" s="190"/>
      <c r="M8" s="187" t="s">
        <v>63</v>
      </c>
      <c r="N8" s="187" t="s">
        <v>8</v>
      </c>
      <c r="O8" s="187" t="s">
        <v>9</v>
      </c>
      <c r="P8" s="189" t="s">
        <v>64</v>
      </c>
      <c r="Q8" s="190"/>
      <c r="R8" s="187" t="s">
        <v>63</v>
      </c>
      <c r="S8" s="187" t="s">
        <v>8</v>
      </c>
      <c r="T8" s="187" t="s">
        <v>9</v>
      </c>
      <c r="U8" s="189" t="s">
        <v>64</v>
      </c>
      <c r="V8" s="190"/>
      <c r="W8" s="187" t="s">
        <v>63</v>
      </c>
      <c r="X8" s="187" t="s">
        <v>8</v>
      </c>
      <c r="Y8" s="187" t="s">
        <v>9</v>
      </c>
      <c r="Z8" s="189" t="s">
        <v>64</v>
      </c>
      <c r="AA8" s="190"/>
      <c r="AB8" s="187" t="s">
        <v>63</v>
      </c>
      <c r="AC8" s="187" t="s">
        <v>8</v>
      </c>
      <c r="AD8" s="187" t="s">
        <v>9</v>
      </c>
      <c r="AE8" s="189" t="s">
        <v>64</v>
      </c>
      <c r="AF8" s="190"/>
    </row>
    <row r="9" spans="1:32" ht="15" customHeight="1">
      <c r="A9" s="196"/>
      <c r="B9" s="199"/>
      <c r="C9" s="188"/>
      <c r="D9" s="188"/>
      <c r="E9" s="188"/>
      <c r="F9" s="60" t="s">
        <v>65</v>
      </c>
      <c r="G9" s="60" t="s">
        <v>66</v>
      </c>
      <c r="H9" s="188"/>
      <c r="I9" s="188"/>
      <c r="J9" s="188"/>
      <c r="K9" s="60" t="s">
        <v>65</v>
      </c>
      <c r="L9" s="60" t="s">
        <v>66</v>
      </c>
      <c r="M9" s="188"/>
      <c r="N9" s="188"/>
      <c r="O9" s="188"/>
      <c r="P9" s="60" t="s">
        <v>65</v>
      </c>
      <c r="Q9" s="60" t="s">
        <v>66</v>
      </c>
      <c r="R9" s="188"/>
      <c r="S9" s="188"/>
      <c r="T9" s="188"/>
      <c r="U9" s="60" t="s">
        <v>65</v>
      </c>
      <c r="V9" s="60" t="s">
        <v>66</v>
      </c>
      <c r="W9" s="188"/>
      <c r="X9" s="188"/>
      <c r="Y9" s="188"/>
      <c r="Z9" s="60" t="s">
        <v>65</v>
      </c>
      <c r="AA9" s="60" t="s">
        <v>66</v>
      </c>
      <c r="AB9" s="188"/>
      <c r="AC9" s="188"/>
      <c r="AD9" s="188"/>
      <c r="AE9" s="60" t="s">
        <v>65</v>
      </c>
      <c r="AF9" s="60" t="s">
        <v>66</v>
      </c>
    </row>
    <row r="10" spans="1:32" ht="21.75" customHeight="1">
      <c r="A10" s="61" t="s">
        <v>12</v>
      </c>
      <c r="B10" s="62" t="s">
        <v>67</v>
      </c>
      <c r="C10" s="63">
        <v>69024.3</v>
      </c>
      <c r="D10" s="63">
        <v>1461.4</v>
      </c>
      <c r="E10" s="63">
        <v>2733.1</v>
      </c>
      <c r="F10" s="63">
        <v>69947</v>
      </c>
      <c r="G10" s="63">
        <v>100</v>
      </c>
      <c r="H10" s="64">
        <v>37513.1</v>
      </c>
      <c r="I10" s="64">
        <v>806.8</v>
      </c>
      <c r="J10" s="64">
        <v>1508.5</v>
      </c>
      <c r="K10" s="64">
        <v>37297.9</v>
      </c>
      <c r="L10" s="63">
        <f>100</f>
        <v>100</v>
      </c>
      <c r="M10" s="64">
        <v>70087.2</v>
      </c>
      <c r="N10" s="64">
        <v>1616.5</v>
      </c>
      <c r="O10" s="64">
        <v>3379.2</v>
      </c>
      <c r="P10" s="64">
        <v>71079.1</v>
      </c>
      <c r="Q10" s="63">
        <f>100</f>
        <v>100</v>
      </c>
      <c r="R10" s="30">
        <v>74807.30000000002</v>
      </c>
      <c r="S10" s="64">
        <v>1702.5998</v>
      </c>
      <c r="T10" s="64">
        <v>3233.0000000000005</v>
      </c>
      <c r="U10" s="64">
        <v>75844.9998</v>
      </c>
      <c r="V10" s="63">
        <v>100</v>
      </c>
      <c r="W10" s="30">
        <v>81538.7</v>
      </c>
      <c r="X10" s="64">
        <v>1835.4</v>
      </c>
      <c r="Y10" s="64">
        <v>3353.2</v>
      </c>
      <c r="Z10" s="64">
        <v>82411.4</v>
      </c>
      <c r="AA10" s="63">
        <v>100</v>
      </c>
      <c r="AB10" s="30">
        <v>84802.6</v>
      </c>
      <c r="AC10" s="64">
        <v>2009.4</v>
      </c>
      <c r="AD10" s="64">
        <v>3207.5</v>
      </c>
      <c r="AE10" s="64">
        <v>85674.5</v>
      </c>
      <c r="AF10" s="63">
        <v>100</v>
      </c>
    </row>
    <row r="11" spans="1:32" ht="18.75" customHeight="1">
      <c r="A11" s="65" t="s">
        <v>14</v>
      </c>
      <c r="B11" s="66" t="s">
        <v>68</v>
      </c>
      <c r="C11" s="67">
        <v>52729.1</v>
      </c>
      <c r="D11" s="67">
        <v>1.6</v>
      </c>
      <c r="E11" s="67">
        <v>654.2</v>
      </c>
      <c r="F11" s="67">
        <v>53384.9</v>
      </c>
      <c r="G11" s="67">
        <f>F11/$F$10*$G$10</f>
        <v>76.32192946087753</v>
      </c>
      <c r="H11" s="19">
        <v>27778.1</v>
      </c>
      <c r="I11" s="19">
        <v>2</v>
      </c>
      <c r="J11" s="19">
        <v>336.6</v>
      </c>
      <c r="K11" s="19">
        <v>28116.7</v>
      </c>
      <c r="L11" s="67">
        <f>K11/$K$10*$L$10</f>
        <v>75.38413690851227</v>
      </c>
      <c r="M11" s="19">
        <v>55483.7</v>
      </c>
      <c r="N11" s="19">
        <v>2.2</v>
      </c>
      <c r="O11" s="19">
        <v>738.1</v>
      </c>
      <c r="P11" s="19">
        <v>56224</v>
      </c>
      <c r="Q11" s="67">
        <f>P11/$P$10*$L$10</f>
        <v>79.10060763290474</v>
      </c>
      <c r="R11" s="12">
        <v>59531.40000000001</v>
      </c>
      <c r="S11" s="19">
        <v>2.5998</v>
      </c>
      <c r="T11" s="19">
        <v>759.7</v>
      </c>
      <c r="U11" s="19">
        <v>60293.69980000001</v>
      </c>
      <c r="V11" s="67">
        <f>U11/$U$10*$V$10</f>
        <v>79.49594562461849</v>
      </c>
      <c r="W11" s="12">
        <v>65295.9</v>
      </c>
      <c r="X11" s="19">
        <v>2.3</v>
      </c>
      <c r="Y11" s="19">
        <v>608</v>
      </c>
      <c r="Z11" s="19">
        <v>65906.2</v>
      </c>
      <c r="AA11" s="67">
        <f>Z11/$Z$10*$AA$10</f>
        <v>79.97218831375271</v>
      </c>
      <c r="AB11" s="12">
        <v>68396.7</v>
      </c>
      <c r="AC11" s="19">
        <v>2.2</v>
      </c>
      <c r="AD11" s="19">
        <v>261.2</v>
      </c>
      <c r="AE11" s="19">
        <v>68660.1</v>
      </c>
      <c r="AF11" s="67">
        <v>80.1406486177334</v>
      </c>
    </row>
    <row r="12" spans="1:32" ht="15" customHeight="1">
      <c r="A12" s="65" t="s">
        <v>69</v>
      </c>
      <c r="B12" s="68" t="s">
        <v>70</v>
      </c>
      <c r="C12" s="67">
        <v>15295.8</v>
      </c>
      <c r="D12" s="19">
        <v>0</v>
      </c>
      <c r="E12" s="19">
        <v>0</v>
      </c>
      <c r="F12" s="67">
        <v>15295.7</v>
      </c>
      <c r="G12" s="67">
        <f aca="true" t="shared" si="0" ref="G12:G48">F12/$F$10*$G$10</f>
        <v>21.86755686448311</v>
      </c>
      <c r="H12" s="19">
        <v>8059.1</v>
      </c>
      <c r="I12" s="19">
        <v>0</v>
      </c>
      <c r="J12" s="19">
        <v>0</v>
      </c>
      <c r="K12" s="19">
        <v>8059.1</v>
      </c>
      <c r="L12" s="67">
        <f aca="true" t="shared" si="1" ref="L12:L48">K12/$K$10*$L$10</f>
        <v>21.607382721279215</v>
      </c>
      <c r="M12" s="19">
        <v>13976.3</v>
      </c>
      <c r="N12" s="19">
        <v>0</v>
      </c>
      <c r="O12" s="19">
        <v>0</v>
      </c>
      <c r="P12" s="19">
        <v>13976.3</v>
      </c>
      <c r="Q12" s="67">
        <f aca="true" t="shared" si="2" ref="Q12:Q48">P12/$P$10*$L$10</f>
        <v>19.663023307835914</v>
      </c>
      <c r="R12" s="12">
        <v>13619.7</v>
      </c>
      <c r="S12" s="19">
        <v>0</v>
      </c>
      <c r="T12" s="19">
        <v>0</v>
      </c>
      <c r="U12" s="19">
        <v>13619.7499</v>
      </c>
      <c r="V12" s="67">
        <f aca="true" t="shared" si="3" ref="V12:V48">U12/$U$10*$V$10</f>
        <v>17.957347136811517</v>
      </c>
      <c r="W12" s="12">
        <v>14634.1</v>
      </c>
      <c r="X12" s="19">
        <v>0</v>
      </c>
      <c r="Y12" s="19">
        <v>0</v>
      </c>
      <c r="Z12" s="19">
        <v>14634.1</v>
      </c>
      <c r="AA12" s="67">
        <f aca="true" t="shared" si="4" ref="AA12:AA48">Z12/$Z$10*$AA$10</f>
        <v>17.757373373101295</v>
      </c>
      <c r="AB12" s="12">
        <v>15920</v>
      </c>
      <c r="AC12" s="19">
        <v>0</v>
      </c>
      <c r="AD12" s="19">
        <v>0</v>
      </c>
      <c r="AE12" s="19">
        <v>15920</v>
      </c>
      <c r="AF12" s="67">
        <v>18.58195845905141</v>
      </c>
    </row>
    <row r="13" spans="1:32" ht="15" customHeight="1">
      <c r="A13" s="69" t="s">
        <v>71</v>
      </c>
      <c r="B13" s="70" t="s">
        <v>72</v>
      </c>
      <c r="C13" s="71">
        <v>4053.19</v>
      </c>
      <c r="D13" s="20">
        <v>0</v>
      </c>
      <c r="E13" s="20">
        <v>0</v>
      </c>
      <c r="F13" s="71">
        <v>4053.2</v>
      </c>
      <c r="G13" s="71">
        <f t="shared" si="0"/>
        <v>5.794673109640156</v>
      </c>
      <c r="H13" s="20">
        <v>2287.7</v>
      </c>
      <c r="I13" s="20">
        <v>0</v>
      </c>
      <c r="J13" s="20">
        <v>0</v>
      </c>
      <c r="K13" s="20">
        <v>2287.7</v>
      </c>
      <c r="L13" s="67">
        <f t="shared" si="1"/>
        <v>6.133589290549869</v>
      </c>
      <c r="M13" s="20">
        <v>4497.1</v>
      </c>
      <c r="N13" s="20">
        <v>0</v>
      </c>
      <c r="O13" s="20">
        <v>0</v>
      </c>
      <c r="P13" s="20">
        <v>4497.1</v>
      </c>
      <c r="Q13" s="67">
        <f t="shared" si="2"/>
        <v>6.326894966312178</v>
      </c>
      <c r="R13" s="21">
        <v>4913.3</v>
      </c>
      <c r="S13" s="19">
        <v>0</v>
      </c>
      <c r="T13" s="19">
        <v>0</v>
      </c>
      <c r="U13" s="20">
        <v>4913.3</v>
      </c>
      <c r="V13" s="67">
        <f t="shared" si="3"/>
        <v>6.478080312421596</v>
      </c>
      <c r="W13" s="21">
        <v>5331.4</v>
      </c>
      <c r="X13" s="19">
        <v>0</v>
      </c>
      <c r="Y13" s="19">
        <v>0</v>
      </c>
      <c r="Z13" s="20">
        <v>5331.4</v>
      </c>
      <c r="AA13" s="67">
        <f t="shared" si="4"/>
        <v>6.469250613386013</v>
      </c>
      <c r="AB13" s="21">
        <v>6214.6</v>
      </c>
      <c r="AC13" s="19">
        <v>0</v>
      </c>
      <c r="AD13" s="19">
        <v>0</v>
      </c>
      <c r="AE13" s="20">
        <v>6214.6</v>
      </c>
      <c r="AF13" s="67">
        <v>7.253733608016388</v>
      </c>
    </row>
    <row r="14" spans="1:32" ht="15" customHeight="1">
      <c r="A14" s="69" t="s">
        <v>73</v>
      </c>
      <c r="B14" s="70" t="s">
        <v>74</v>
      </c>
      <c r="C14" s="71">
        <v>10259</v>
      </c>
      <c r="D14" s="20">
        <v>0</v>
      </c>
      <c r="E14" s="20">
        <v>0</v>
      </c>
      <c r="F14" s="71">
        <v>10259</v>
      </c>
      <c r="G14" s="71">
        <f t="shared" si="0"/>
        <v>14.66681916308062</v>
      </c>
      <c r="H14" s="20">
        <v>5210.6</v>
      </c>
      <c r="I14" s="20">
        <v>0</v>
      </c>
      <c r="J14" s="20">
        <v>0</v>
      </c>
      <c r="K14" s="20">
        <v>5210.6</v>
      </c>
      <c r="L14" s="67">
        <f t="shared" si="1"/>
        <v>13.970223524648842</v>
      </c>
      <c r="M14" s="20">
        <v>8428</v>
      </c>
      <c r="N14" s="20">
        <v>0</v>
      </c>
      <c r="O14" s="20">
        <v>0</v>
      </c>
      <c r="P14" s="20">
        <v>8428</v>
      </c>
      <c r="Q14" s="67">
        <f t="shared" si="2"/>
        <v>11.85721259835873</v>
      </c>
      <c r="R14" s="21">
        <v>7847</v>
      </c>
      <c r="S14" s="19">
        <v>0</v>
      </c>
      <c r="T14" s="19">
        <v>0</v>
      </c>
      <c r="U14" s="20">
        <v>7847</v>
      </c>
      <c r="V14" s="67">
        <f t="shared" si="3"/>
        <v>10.346100627189928</v>
      </c>
      <c r="W14" s="21">
        <v>8371.6</v>
      </c>
      <c r="X14" s="19">
        <v>0</v>
      </c>
      <c r="Y14" s="19">
        <v>0</v>
      </c>
      <c r="Z14" s="20">
        <v>8371.6</v>
      </c>
      <c r="AA14" s="67">
        <f t="shared" si="4"/>
        <v>10.158303341527994</v>
      </c>
      <c r="AB14" s="21">
        <v>8726.9</v>
      </c>
      <c r="AC14" s="19">
        <v>0</v>
      </c>
      <c r="AD14" s="19">
        <v>0</v>
      </c>
      <c r="AE14" s="20">
        <v>8726.9</v>
      </c>
      <c r="AF14" s="67">
        <v>10.186111386701993</v>
      </c>
    </row>
    <row r="15" spans="1:32" ht="15" customHeight="1">
      <c r="A15" s="69" t="s">
        <v>75</v>
      </c>
      <c r="B15" s="70" t="s">
        <v>76</v>
      </c>
      <c r="C15" s="71">
        <v>983.6</v>
      </c>
      <c r="D15" s="20">
        <v>0</v>
      </c>
      <c r="E15" s="20">
        <v>0</v>
      </c>
      <c r="F15" s="71">
        <v>983.6</v>
      </c>
      <c r="G15" s="71">
        <f t="shared" si="0"/>
        <v>1.406207557150414</v>
      </c>
      <c r="H15" s="20">
        <f>425+135.8</f>
        <v>560.8</v>
      </c>
      <c r="I15" s="20">
        <v>0</v>
      </c>
      <c r="J15" s="20">
        <v>0</v>
      </c>
      <c r="K15" s="20">
        <v>560.8</v>
      </c>
      <c r="L15" s="67">
        <f t="shared" si="1"/>
        <v>1.503569906080503</v>
      </c>
      <c r="M15" s="20">
        <v>1051.2</v>
      </c>
      <c r="N15" s="20">
        <v>0</v>
      </c>
      <c r="O15" s="20">
        <v>0</v>
      </c>
      <c r="P15" s="20">
        <v>1051.2</v>
      </c>
      <c r="Q15" s="67">
        <f t="shared" si="2"/>
        <v>1.478915743165009</v>
      </c>
      <c r="R15" s="21">
        <v>859.4</v>
      </c>
      <c r="S15" s="19">
        <v>0</v>
      </c>
      <c r="T15" s="19">
        <v>0</v>
      </c>
      <c r="U15" s="20">
        <v>859.4</v>
      </c>
      <c r="V15" s="67">
        <f t="shared" si="3"/>
        <v>1.133100405123872</v>
      </c>
      <c r="W15" s="21">
        <v>931.1</v>
      </c>
      <c r="X15" s="19">
        <v>0</v>
      </c>
      <c r="Y15" s="19">
        <v>0</v>
      </c>
      <c r="Z15" s="20">
        <v>931.1</v>
      </c>
      <c r="AA15" s="67">
        <f t="shared" si="4"/>
        <v>1.1298194181872898</v>
      </c>
      <c r="AB15" s="21">
        <v>978.5</v>
      </c>
      <c r="AC15" s="19">
        <v>0</v>
      </c>
      <c r="AD15" s="19">
        <v>0</v>
      </c>
      <c r="AE15" s="20">
        <v>978.5</v>
      </c>
      <c r="AF15" s="67">
        <v>1.142113464333028</v>
      </c>
    </row>
    <row r="16" spans="1:32" ht="15" customHeight="1">
      <c r="A16" s="65" t="s">
        <v>77</v>
      </c>
      <c r="B16" s="68" t="s">
        <v>78</v>
      </c>
      <c r="C16" s="67">
        <v>262.63</v>
      </c>
      <c r="D16" s="19">
        <v>0</v>
      </c>
      <c r="E16" s="19">
        <v>0</v>
      </c>
      <c r="F16" s="67">
        <v>262.6</v>
      </c>
      <c r="G16" s="67">
        <f t="shared" si="0"/>
        <v>0.3754271090968877</v>
      </c>
      <c r="H16" s="19">
        <v>88.1</v>
      </c>
      <c r="I16" s="19">
        <v>0</v>
      </c>
      <c r="J16" s="19">
        <v>176.8</v>
      </c>
      <c r="K16" s="19">
        <v>264.9</v>
      </c>
      <c r="L16" s="67">
        <f t="shared" si="1"/>
        <v>0.710227653567627</v>
      </c>
      <c r="M16" s="19">
        <v>176.1</v>
      </c>
      <c r="N16" s="19">
        <v>0</v>
      </c>
      <c r="O16" s="19">
        <v>0</v>
      </c>
      <c r="P16" s="19">
        <v>176.1</v>
      </c>
      <c r="Q16" s="67">
        <f t="shared" si="2"/>
        <v>0.24775215217975466</v>
      </c>
      <c r="R16" s="12">
        <v>186.7</v>
      </c>
      <c r="S16" s="19">
        <v>0</v>
      </c>
      <c r="T16" s="19">
        <v>0</v>
      </c>
      <c r="U16" s="19">
        <v>186.7</v>
      </c>
      <c r="V16" s="67">
        <f t="shared" si="3"/>
        <v>0.2461599320882324</v>
      </c>
      <c r="W16" s="12">
        <v>201.2</v>
      </c>
      <c r="X16" s="19">
        <v>0</v>
      </c>
      <c r="Y16" s="19">
        <v>0</v>
      </c>
      <c r="Z16" s="19">
        <v>201.2</v>
      </c>
      <c r="AA16" s="67">
        <f t="shared" si="4"/>
        <v>0.2441409804954169</v>
      </c>
      <c r="AB16" s="12">
        <v>235.4</v>
      </c>
      <c r="AC16" s="19">
        <v>0</v>
      </c>
      <c r="AD16" s="19">
        <v>0</v>
      </c>
      <c r="AE16" s="19">
        <v>235.4</v>
      </c>
      <c r="AF16" s="67">
        <v>0.2747608681696421</v>
      </c>
    </row>
    <row r="17" spans="1:32" ht="15" customHeight="1">
      <c r="A17" s="65" t="s">
        <v>79</v>
      </c>
      <c r="B17" s="68" t="s">
        <v>80</v>
      </c>
      <c r="C17" s="67">
        <v>3939.73</v>
      </c>
      <c r="D17" s="19">
        <v>0</v>
      </c>
      <c r="E17" s="67">
        <v>337.1</v>
      </c>
      <c r="F17" s="67">
        <v>4276.8</v>
      </c>
      <c r="G17" s="67">
        <f t="shared" si="0"/>
        <v>6.114343717386022</v>
      </c>
      <c r="H17" s="19">
        <v>1712.5</v>
      </c>
      <c r="I17" s="19">
        <v>0</v>
      </c>
      <c r="J17" s="19">
        <v>0</v>
      </c>
      <c r="K17" s="19">
        <v>1712.5</v>
      </c>
      <c r="L17" s="67">
        <f t="shared" si="1"/>
        <v>4.5914113127012515</v>
      </c>
      <c r="M17" s="19">
        <v>3904.3</v>
      </c>
      <c r="N17" s="19">
        <v>0</v>
      </c>
      <c r="O17" s="19">
        <v>410.3</v>
      </c>
      <c r="P17" s="19">
        <v>4314.6</v>
      </c>
      <c r="Q17" s="67">
        <f t="shared" si="2"/>
        <v>6.070138760901587</v>
      </c>
      <c r="R17" s="12">
        <v>3939.5</v>
      </c>
      <c r="S17" s="19">
        <v>0</v>
      </c>
      <c r="T17" s="19">
        <v>410.2</v>
      </c>
      <c r="U17" s="19">
        <v>4349.7499</v>
      </c>
      <c r="V17" s="67">
        <f t="shared" si="3"/>
        <v>5.735051633555413</v>
      </c>
      <c r="W17" s="12">
        <v>4556.3</v>
      </c>
      <c r="X17" s="19">
        <v>0</v>
      </c>
      <c r="Y17" s="19">
        <v>234.7</v>
      </c>
      <c r="Z17" s="19">
        <v>4791</v>
      </c>
      <c r="AA17" s="67">
        <f t="shared" si="4"/>
        <v>5.81351609122039</v>
      </c>
      <c r="AB17" s="12">
        <v>4482.6</v>
      </c>
      <c r="AC17" s="19">
        <v>0</v>
      </c>
      <c r="AD17" s="19">
        <v>261.2</v>
      </c>
      <c r="AE17" s="19">
        <v>4743.8</v>
      </c>
      <c r="AF17" s="67">
        <v>5.537003425756789</v>
      </c>
    </row>
    <row r="18" spans="1:32" ht="15" customHeight="1">
      <c r="A18" s="69" t="s">
        <v>81</v>
      </c>
      <c r="B18" s="70" t="s">
        <v>82</v>
      </c>
      <c r="C18" s="71">
        <v>9.83</v>
      </c>
      <c r="D18" s="20">
        <v>0</v>
      </c>
      <c r="E18" s="71">
        <v>337.1</v>
      </c>
      <c r="F18" s="71">
        <v>346.9</v>
      </c>
      <c r="G18" s="71">
        <f t="shared" si="0"/>
        <v>0.49594693124794487</v>
      </c>
      <c r="H18" s="20">
        <v>8.3</v>
      </c>
      <c r="I18" s="20">
        <v>0</v>
      </c>
      <c r="J18" s="20">
        <v>0</v>
      </c>
      <c r="K18" s="20">
        <v>8.3</v>
      </c>
      <c r="L18" s="67">
        <f t="shared" si="1"/>
        <v>0.02225326358856665</v>
      </c>
      <c r="M18" s="20">
        <v>6.3</v>
      </c>
      <c r="N18" s="20">
        <v>0</v>
      </c>
      <c r="O18" s="20">
        <v>410.3</v>
      </c>
      <c r="P18" s="20">
        <v>416.6</v>
      </c>
      <c r="Q18" s="67">
        <f t="shared" si="2"/>
        <v>0.5861075899948086</v>
      </c>
      <c r="R18" s="21">
        <v>6.3</v>
      </c>
      <c r="S18" s="20">
        <v>0</v>
      </c>
      <c r="T18" s="20">
        <v>410.2</v>
      </c>
      <c r="U18" s="20">
        <v>416.5</v>
      </c>
      <c r="V18" s="67">
        <f t="shared" si="3"/>
        <v>0.5491462866349694</v>
      </c>
      <c r="W18" s="21">
        <v>3.6</v>
      </c>
      <c r="X18" s="20">
        <v>0</v>
      </c>
      <c r="Y18" s="20">
        <v>234.7</v>
      </c>
      <c r="Z18" s="20">
        <v>238.3</v>
      </c>
      <c r="AA18" s="67">
        <f t="shared" si="4"/>
        <v>0.2891590241155957</v>
      </c>
      <c r="AB18" s="21">
        <v>6.1</v>
      </c>
      <c r="AC18" s="20">
        <v>0</v>
      </c>
      <c r="AD18" s="20">
        <v>261.2</v>
      </c>
      <c r="AE18" s="20">
        <v>267.3</v>
      </c>
      <c r="AF18" s="67">
        <v>0.3119948175945001</v>
      </c>
    </row>
    <row r="19" spans="1:32" ht="15" customHeight="1">
      <c r="A19" s="69" t="s">
        <v>83</v>
      </c>
      <c r="B19" s="70" t="s">
        <v>84</v>
      </c>
      <c r="C19" s="71">
        <v>3834</v>
      </c>
      <c r="D19" s="20">
        <v>0</v>
      </c>
      <c r="E19" s="20">
        <v>0</v>
      </c>
      <c r="F19" s="71">
        <v>3834</v>
      </c>
      <c r="G19" s="71">
        <f t="shared" si="0"/>
        <v>5.481292978969791</v>
      </c>
      <c r="H19" s="20">
        <v>1691.1</v>
      </c>
      <c r="I19" s="20">
        <v>0</v>
      </c>
      <c r="J19" s="20">
        <v>0</v>
      </c>
      <c r="K19" s="20">
        <v>1691.1</v>
      </c>
      <c r="L19" s="67">
        <f t="shared" si="1"/>
        <v>4.534035428268079</v>
      </c>
      <c r="M19" s="20">
        <v>3859.9</v>
      </c>
      <c r="N19" s="20">
        <v>0</v>
      </c>
      <c r="O19" s="20">
        <v>0</v>
      </c>
      <c r="P19" s="20">
        <v>3859.9</v>
      </c>
      <c r="Q19" s="67">
        <f t="shared" si="2"/>
        <v>5.43042891651695</v>
      </c>
      <c r="R19" s="21">
        <v>3748.2</v>
      </c>
      <c r="S19" s="20">
        <v>0</v>
      </c>
      <c r="T19" s="20">
        <v>0</v>
      </c>
      <c r="U19" s="20">
        <v>3748.2</v>
      </c>
      <c r="V19" s="67">
        <f t="shared" si="3"/>
        <v>4.94192103617093</v>
      </c>
      <c r="W19" s="21">
        <v>4503.3</v>
      </c>
      <c r="X19" s="20">
        <v>0</v>
      </c>
      <c r="Y19" s="20">
        <v>0</v>
      </c>
      <c r="Z19" s="20">
        <v>4503.3</v>
      </c>
      <c r="AA19" s="67">
        <f t="shared" si="4"/>
        <v>5.4644139039016455</v>
      </c>
      <c r="AB19" s="21">
        <v>4380.2</v>
      </c>
      <c r="AC19" s="20">
        <v>0</v>
      </c>
      <c r="AD19" s="20">
        <v>0</v>
      </c>
      <c r="AE19" s="20">
        <v>4380.2</v>
      </c>
      <c r="AF19" s="67">
        <v>5.112606434820162</v>
      </c>
    </row>
    <row r="20" spans="1:32" ht="15" customHeight="1">
      <c r="A20" s="69" t="s">
        <v>85</v>
      </c>
      <c r="B20" s="70" t="s">
        <v>86</v>
      </c>
      <c r="C20" s="71">
        <v>95.9</v>
      </c>
      <c r="D20" s="20">
        <v>0</v>
      </c>
      <c r="E20" s="20">
        <v>0</v>
      </c>
      <c r="F20" s="71">
        <v>95.9</v>
      </c>
      <c r="G20" s="71">
        <f t="shared" si="0"/>
        <v>0.13710380716828457</v>
      </c>
      <c r="H20" s="20">
        <v>13.1</v>
      </c>
      <c r="I20" s="20">
        <v>0</v>
      </c>
      <c r="J20" s="20">
        <v>0</v>
      </c>
      <c r="K20" s="20">
        <v>13.1</v>
      </c>
      <c r="L20" s="67">
        <f t="shared" si="1"/>
        <v>0.03512262084460519</v>
      </c>
      <c r="M20" s="20">
        <v>38.1</v>
      </c>
      <c r="N20" s="20">
        <v>0</v>
      </c>
      <c r="O20" s="20">
        <v>0</v>
      </c>
      <c r="P20" s="20">
        <v>38.1</v>
      </c>
      <c r="Q20" s="67">
        <f t="shared" si="2"/>
        <v>0.05360225438982767</v>
      </c>
      <c r="R20" s="21">
        <v>185</v>
      </c>
      <c r="S20" s="20">
        <v>0</v>
      </c>
      <c r="T20" s="20">
        <v>0</v>
      </c>
      <c r="U20" s="20">
        <v>185</v>
      </c>
      <c r="V20" s="67">
        <f t="shared" si="3"/>
        <v>0.24391851867339576</v>
      </c>
      <c r="W20" s="21">
        <v>49.4</v>
      </c>
      <c r="X20" s="20">
        <v>0</v>
      </c>
      <c r="Y20" s="20">
        <v>0</v>
      </c>
      <c r="Z20" s="20">
        <v>49.4</v>
      </c>
      <c r="AA20" s="67">
        <f t="shared" si="4"/>
        <v>0.05994316320314908</v>
      </c>
      <c r="AB20" s="21">
        <v>96.3</v>
      </c>
      <c r="AC20" s="20">
        <v>0</v>
      </c>
      <c r="AD20" s="20">
        <v>0</v>
      </c>
      <c r="AE20" s="20">
        <v>96.3</v>
      </c>
      <c r="AF20" s="67">
        <v>0.1124021733421263</v>
      </c>
    </row>
    <row r="21" spans="1:32" ht="15" customHeight="1">
      <c r="A21" s="65" t="s">
        <v>87</v>
      </c>
      <c r="B21" s="72" t="s">
        <v>88</v>
      </c>
      <c r="C21" s="67">
        <v>31135.839999999997</v>
      </c>
      <c r="D21" s="67">
        <v>1.6</v>
      </c>
      <c r="E21" s="73">
        <v>317.1</v>
      </c>
      <c r="F21" s="67">
        <v>31454.5</v>
      </c>
      <c r="G21" s="67">
        <f t="shared" si="0"/>
        <v>44.96904799348078</v>
      </c>
      <c r="H21" s="19">
        <v>16342.3</v>
      </c>
      <c r="I21" s="19">
        <v>1.9</v>
      </c>
      <c r="J21" s="19">
        <v>159.8</v>
      </c>
      <c r="K21" s="19">
        <v>16504</v>
      </c>
      <c r="L21" s="67">
        <f t="shared" si="1"/>
        <v>44.24914003201253</v>
      </c>
      <c r="M21" s="19">
        <v>34731.9</v>
      </c>
      <c r="N21" s="19">
        <v>2.2</v>
      </c>
      <c r="O21" s="19">
        <v>327.8</v>
      </c>
      <c r="P21" s="19">
        <v>35061.9</v>
      </c>
      <c r="Q21" s="67">
        <f t="shared" si="2"/>
        <v>49.32800218348291</v>
      </c>
      <c r="R21" s="12">
        <v>38982.3</v>
      </c>
      <c r="S21" s="19">
        <v>2.5499</v>
      </c>
      <c r="T21" s="19">
        <v>349.5</v>
      </c>
      <c r="U21" s="19">
        <v>39334.3</v>
      </c>
      <c r="V21" s="67">
        <f t="shared" si="3"/>
        <v>51.86142804894569</v>
      </c>
      <c r="W21" s="12">
        <v>43183.3</v>
      </c>
      <c r="X21" s="19">
        <v>2.3</v>
      </c>
      <c r="Y21" s="19">
        <v>355.3</v>
      </c>
      <c r="Z21" s="19">
        <v>43540.9</v>
      </c>
      <c r="AA21" s="67">
        <f t="shared" si="4"/>
        <v>52.83358855692295</v>
      </c>
      <c r="AB21" s="12">
        <v>45134.5</v>
      </c>
      <c r="AC21" s="19">
        <v>2.2</v>
      </c>
      <c r="AD21" s="19">
        <v>0</v>
      </c>
      <c r="AE21" s="19">
        <v>45136.7</v>
      </c>
      <c r="AF21" s="67">
        <v>52.683937460971464</v>
      </c>
    </row>
    <row r="22" spans="1:32" ht="15" customHeight="1">
      <c r="A22" s="69" t="s">
        <v>89</v>
      </c>
      <c r="B22" s="74" t="s">
        <v>90</v>
      </c>
      <c r="C22" s="75">
        <v>18980.079999999998</v>
      </c>
      <c r="D22" s="20">
        <v>0</v>
      </c>
      <c r="E22" s="20">
        <v>0</v>
      </c>
      <c r="F22" s="71">
        <v>18980.1</v>
      </c>
      <c r="G22" s="71">
        <f t="shared" si="0"/>
        <v>27.134973622885898</v>
      </c>
      <c r="H22" s="20">
        <v>9982</v>
      </c>
      <c r="I22" s="20">
        <v>0</v>
      </c>
      <c r="J22" s="20">
        <v>0</v>
      </c>
      <c r="K22" s="20">
        <v>9982</v>
      </c>
      <c r="L22" s="67">
        <f t="shared" si="1"/>
        <v>26.762900860370152</v>
      </c>
      <c r="M22" s="20">
        <v>21094.4</v>
      </c>
      <c r="N22" s="20">
        <v>0</v>
      </c>
      <c r="O22" s="20">
        <v>0</v>
      </c>
      <c r="P22" s="20">
        <v>21094.4</v>
      </c>
      <c r="Q22" s="67">
        <f t="shared" si="2"/>
        <v>29.67735944883939</v>
      </c>
      <c r="R22" s="21">
        <v>22849.5</v>
      </c>
      <c r="S22" s="20">
        <v>0</v>
      </c>
      <c r="T22" s="20">
        <v>71.5</v>
      </c>
      <c r="U22" s="20">
        <v>22921</v>
      </c>
      <c r="V22" s="67">
        <f t="shared" si="3"/>
        <v>30.220845224394076</v>
      </c>
      <c r="W22" s="21">
        <v>25106.1</v>
      </c>
      <c r="X22" s="20">
        <v>0</v>
      </c>
      <c r="Y22" s="20">
        <v>97.4</v>
      </c>
      <c r="Z22" s="20">
        <v>25203.5</v>
      </c>
      <c r="AA22" s="67">
        <f t="shared" si="4"/>
        <v>30.58254076499125</v>
      </c>
      <c r="AB22" s="21">
        <v>26157.5</v>
      </c>
      <c r="AC22" s="20">
        <v>0</v>
      </c>
      <c r="AD22" s="20">
        <v>0</v>
      </c>
      <c r="AE22" s="20">
        <v>26157.5</v>
      </c>
      <c r="AF22" s="67">
        <v>30.531254924160635</v>
      </c>
    </row>
    <row r="23" spans="1:32" ht="15" customHeight="1">
      <c r="A23" s="69" t="s">
        <v>91</v>
      </c>
      <c r="B23" s="74" t="s">
        <v>92</v>
      </c>
      <c r="C23" s="75">
        <v>8505.51</v>
      </c>
      <c r="D23" s="20">
        <v>0</v>
      </c>
      <c r="E23" s="20">
        <v>0</v>
      </c>
      <c r="F23" s="71">
        <v>8505.51</v>
      </c>
      <c r="G23" s="71">
        <f t="shared" si="0"/>
        <v>12.159935379644589</v>
      </c>
      <c r="H23" s="20">
        <v>4627.5</v>
      </c>
      <c r="I23" s="20">
        <v>0</v>
      </c>
      <c r="J23" s="20">
        <v>0</v>
      </c>
      <c r="K23" s="20">
        <v>4627.5</v>
      </c>
      <c r="L23" s="67">
        <f t="shared" si="1"/>
        <v>12.406864729649659</v>
      </c>
      <c r="M23" s="20">
        <v>9331</v>
      </c>
      <c r="N23" s="20">
        <v>0</v>
      </c>
      <c r="O23" s="20">
        <v>0</v>
      </c>
      <c r="P23" s="20">
        <v>9331</v>
      </c>
      <c r="Q23" s="67">
        <f t="shared" si="2"/>
        <v>13.127628233897164</v>
      </c>
      <c r="R23" s="21">
        <v>11502</v>
      </c>
      <c r="S23" s="20">
        <v>0</v>
      </c>
      <c r="T23" s="20">
        <v>0</v>
      </c>
      <c r="U23" s="20">
        <v>11502</v>
      </c>
      <c r="V23" s="67">
        <f t="shared" si="3"/>
        <v>15.16513946908864</v>
      </c>
      <c r="W23" s="21">
        <v>13051.7</v>
      </c>
      <c r="X23" s="20">
        <v>0</v>
      </c>
      <c r="Y23" s="20">
        <v>0</v>
      </c>
      <c r="Z23" s="20">
        <v>13051.7</v>
      </c>
      <c r="AA23" s="67">
        <f t="shared" si="4"/>
        <v>15.837250671630384</v>
      </c>
      <c r="AB23" s="21">
        <v>13569.5</v>
      </c>
      <c r="AC23" s="20">
        <v>0</v>
      </c>
      <c r="AD23" s="20">
        <v>0</v>
      </c>
      <c r="AE23" s="20">
        <v>13569.5</v>
      </c>
      <c r="AF23" s="67">
        <v>15.838435006915711</v>
      </c>
    </row>
    <row r="24" spans="1:32" ht="15" customHeight="1">
      <c r="A24" s="69" t="s">
        <v>93</v>
      </c>
      <c r="B24" s="70" t="s">
        <v>94</v>
      </c>
      <c r="C24" s="71">
        <v>2137.52</v>
      </c>
      <c r="D24" s="20">
        <v>0</v>
      </c>
      <c r="E24" s="20">
        <v>0</v>
      </c>
      <c r="F24" s="71">
        <v>2137.52</v>
      </c>
      <c r="G24" s="71">
        <f t="shared" si="0"/>
        <v>3.0559137632779105</v>
      </c>
      <c r="H24" s="20">
        <v>1009.2</v>
      </c>
      <c r="I24" s="20">
        <v>0</v>
      </c>
      <c r="J24" s="20">
        <v>0</v>
      </c>
      <c r="K24" s="20">
        <v>1009.2</v>
      </c>
      <c r="L24" s="67">
        <f t="shared" si="1"/>
        <v>2.705782363082104</v>
      </c>
      <c r="M24" s="20">
        <v>2730.7</v>
      </c>
      <c r="N24" s="20">
        <v>0</v>
      </c>
      <c r="O24" s="20">
        <v>0</v>
      </c>
      <c r="P24" s="20">
        <v>2730.7</v>
      </c>
      <c r="Q24" s="67">
        <f t="shared" si="2"/>
        <v>3.841776274601113</v>
      </c>
      <c r="R24" s="21">
        <v>2944.8</v>
      </c>
      <c r="S24" s="20">
        <v>0</v>
      </c>
      <c r="T24" s="20">
        <v>0</v>
      </c>
      <c r="U24" s="20">
        <v>2944.8</v>
      </c>
      <c r="V24" s="67">
        <f t="shared" si="3"/>
        <v>3.8826554258887347</v>
      </c>
      <c r="W24" s="21">
        <v>3152</v>
      </c>
      <c r="X24" s="20">
        <v>0</v>
      </c>
      <c r="Y24" s="20">
        <v>0</v>
      </c>
      <c r="Z24" s="20">
        <v>3152</v>
      </c>
      <c r="AA24" s="67">
        <f t="shared" si="4"/>
        <v>3.8247135711806863</v>
      </c>
      <c r="AB24" s="21">
        <v>3333.9</v>
      </c>
      <c r="AC24" s="20">
        <v>0</v>
      </c>
      <c r="AD24" s="20">
        <v>0</v>
      </c>
      <c r="AE24" s="20">
        <v>3333.9</v>
      </c>
      <c r="AF24" s="67">
        <v>3.891356237853737</v>
      </c>
    </row>
    <row r="25" spans="1:32" ht="15" customHeight="1">
      <c r="A25" s="69" t="s">
        <v>95</v>
      </c>
      <c r="B25" s="70" t="s">
        <v>96</v>
      </c>
      <c r="C25" s="71">
        <v>1512.73</v>
      </c>
      <c r="D25" s="71">
        <v>1.6</v>
      </c>
      <c r="E25" s="71">
        <v>280.6</v>
      </c>
      <c r="F25" s="71">
        <v>1794.9</v>
      </c>
      <c r="G25" s="71">
        <f t="shared" si="0"/>
        <v>2.5660857506397705</v>
      </c>
      <c r="H25" s="20">
        <v>723.7</v>
      </c>
      <c r="I25" s="20">
        <v>1.9</v>
      </c>
      <c r="J25" s="20">
        <v>148.7</v>
      </c>
      <c r="K25" s="20">
        <v>874.3</v>
      </c>
      <c r="L25" s="67">
        <f t="shared" si="1"/>
        <v>2.34409980186552</v>
      </c>
      <c r="M25" s="20">
        <v>1575.8</v>
      </c>
      <c r="N25" s="20">
        <v>2.2</v>
      </c>
      <c r="O25" s="20">
        <v>254.6</v>
      </c>
      <c r="P25" s="20">
        <v>1832.6</v>
      </c>
      <c r="Q25" s="67">
        <f t="shared" si="2"/>
        <v>2.5782543673175375</v>
      </c>
      <c r="R25" s="21">
        <v>1686</v>
      </c>
      <c r="S25" s="20">
        <v>2.5499</v>
      </c>
      <c r="T25" s="20">
        <v>270.9</v>
      </c>
      <c r="U25" s="20">
        <v>1959.4</v>
      </c>
      <c r="V25" s="67">
        <f t="shared" si="3"/>
        <v>2.58342673237109</v>
      </c>
      <c r="W25" s="21">
        <v>1873.5</v>
      </c>
      <c r="X25" s="20">
        <v>2.3</v>
      </c>
      <c r="Y25" s="20">
        <v>251.2</v>
      </c>
      <c r="Z25" s="20">
        <v>2127</v>
      </c>
      <c r="AA25" s="67">
        <f t="shared" si="4"/>
        <v>2.58095360593316</v>
      </c>
      <c r="AB25" s="21">
        <v>2073.6</v>
      </c>
      <c r="AC25" s="20">
        <v>2.2</v>
      </c>
      <c r="AD25" s="20">
        <v>0</v>
      </c>
      <c r="AE25" s="20">
        <v>2075.8</v>
      </c>
      <c r="AF25" s="67">
        <v>2.422891292041389</v>
      </c>
    </row>
    <row r="26" spans="1:32" s="86" customFormat="1" ht="15" customHeight="1">
      <c r="A26" s="76" t="s">
        <v>97</v>
      </c>
      <c r="B26" s="230" t="s">
        <v>98</v>
      </c>
      <c r="C26" s="231">
        <v>1022.99</v>
      </c>
      <c r="D26" s="232">
        <v>0</v>
      </c>
      <c r="E26" s="232">
        <v>0</v>
      </c>
      <c r="F26" s="231">
        <v>1022.99</v>
      </c>
      <c r="G26" s="75">
        <f t="shared" si="0"/>
        <v>1.4625216235149472</v>
      </c>
      <c r="H26" s="233">
        <v>535.9</v>
      </c>
      <c r="I26" s="233">
        <v>0</v>
      </c>
      <c r="J26" s="233">
        <v>0</v>
      </c>
      <c r="K26" s="233">
        <v>535.9</v>
      </c>
      <c r="L26" s="73">
        <f t="shared" si="1"/>
        <v>1.4368101153148032</v>
      </c>
      <c r="M26" s="233">
        <v>1117.1</v>
      </c>
      <c r="N26" s="233">
        <v>0</v>
      </c>
      <c r="O26" s="233">
        <v>0</v>
      </c>
      <c r="P26" s="233">
        <v>1117.1</v>
      </c>
      <c r="Q26" s="73">
        <f t="shared" si="2"/>
        <v>1.5716293537762853</v>
      </c>
      <c r="R26" s="234">
        <v>1155.4</v>
      </c>
      <c r="S26" s="233">
        <v>0</v>
      </c>
      <c r="T26" s="233">
        <v>0</v>
      </c>
      <c r="U26" s="233">
        <v>1155.4</v>
      </c>
      <c r="V26" s="73">
        <f t="shared" si="3"/>
        <v>1.5233700350013055</v>
      </c>
      <c r="W26" s="234">
        <v>1211.3</v>
      </c>
      <c r="X26" s="233">
        <v>0</v>
      </c>
      <c r="Y26" s="233">
        <v>0</v>
      </c>
      <c r="Z26" s="233">
        <v>1211.3</v>
      </c>
      <c r="AA26" s="73">
        <f t="shared" si="4"/>
        <v>1.4698209228334915</v>
      </c>
      <c r="AB26" s="234">
        <v>1291.4</v>
      </c>
      <c r="AC26" s="233">
        <v>2.2</v>
      </c>
      <c r="AD26" s="233">
        <v>0</v>
      </c>
      <c r="AE26" s="233">
        <v>1293.6</v>
      </c>
      <c r="AF26" s="73">
        <v>1.509900845642519</v>
      </c>
    </row>
    <row r="27" spans="1:32" s="86" customFormat="1" ht="15" customHeight="1">
      <c r="A27" s="76" t="s">
        <v>99</v>
      </c>
      <c r="B27" s="230" t="s">
        <v>100</v>
      </c>
      <c r="C27" s="231">
        <v>489.74</v>
      </c>
      <c r="D27" s="231">
        <v>1.6</v>
      </c>
      <c r="E27" s="231">
        <v>280.6</v>
      </c>
      <c r="F27" s="231">
        <v>771.9</v>
      </c>
      <c r="G27" s="75">
        <f t="shared" si="0"/>
        <v>1.1035498305860152</v>
      </c>
      <c r="H27" s="233">
        <v>187.8</v>
      </c>
      <c r="I27" s="233">
        <v>1.9</v>
      </c>
      <c r="J27" s="233">
        <v>148.7</v>
      </c>
      <c r="K27" s="233">
        <v>338.4</v>
      </c>
      <c r="L27" s="73">
        <f t="shared" si="1"/>
        <v>0.9072896865507172</v>
      </c>
      <c r="M27" s="233">
        <v>458.7</v>
      </c>
      <c r="N27" s="233">
        <v>2.2</v>
      </c>
      <c r="O27" s="233">
        <v>254.6</v>
      </c>
      <c r="P27" s="233">
        <v>715.5</v>
      </c>
      <c r="Q27" s="73">
        <f t="shared" si="2"/>
        <v>1.0066250135412518</v>
      </c>
      <c r="R27" s="234">
        <v>530.6</v>
      </c>
      <c r="S27" s="233">
        <v>2.5499</v>
      </c>
      <c r="T27" s="233">
        <v>270.9</v>
      </c>
      <c r="U27" s="233">
        <v>804</v>
      </c>
      <c r="V27" s="73">
        <f t="shared" si="3"/>
        <v>1.060056697369785</v>
      </c>
      <c r="W27" s="234">
        <v>662.2</v>
      </c>
      <c r="X27" s="233">
        <v>2.3</v>
      </c>
      <c r="Y27" s="233">
        <v>251.2</v>
      </c>
      <c r="Z27" s="233">
        <v>915.7</v>
      </c>
      <c r="AA27" s="73">
        <f t="shared" si="4"/>
        <v>1.1111326830996684</v>
      </c>
      <c r="AB27" s="234">
        <v>782.2</v>
      </c>
      <c r="AC27" s="233">
        <v>0</v>
      </c>
      <c r="AD27" s="233">
        <v>0</v>
      </c>
      <c r="AE27" s="233">
        <v>782.2</v>
      </c>
      <c r="AF27" s="73">
        <v>0.9129904463988703</v>
      </c>
    </row>
    <row r="28" spans="1:32" ht="15" customHeight="1">
      <c r="A28" s="69" t="s">
        <v>101</v>
      </c>
      <c r="B28" s="70" t="s">
        <v>102</v>
      </c>
      <c r="C28" s="20">
        <v>0</v>
      </c>
      <c r="D28" s="20">
        <v>0</v>
      </c>
      <c r="E28" s="71">
        <v>36.5</v>
      </c>
      <c r="F28" s="71">
        <v>36.5</v>
      </c>
      <c r="G28" s="71">
        <f t="shared" si="0"/>
        <v>0.052182366649034265</v>
      </c>
      <c r="H28" s="20">
        <v>0</v>
      </c>
      <c r="I28" s="20">
        <v>0</v>
      </c>
      <c r="J28" s="20">
        <v>11.1</v>
      </c>
      <c r="K28" s="20">
        <v>11.1</v>
      </c>
      <c r="L28" s="20">
        <v>0</v>
      </c>
      <c r="M28" s="20">
        <v>0</v>
      </c>
      <c r="N28" s="20">
        <v>0</v>
      </c>
      <c r="O28" s="20">
        <v>73.2</v>
      </c>
      <c r="P28" s="20">
        <v>73.2</v>
      </c>
      <c r="Q28" s="67">
        <f t="shared" si="2"/>
        <v>0.1029838588277004</v>
      </c>
      <c r="R28" s="20">
        <v>0</v>
      </c>
      <c r="S28" s="20">
        <v>0</v>
      </c>
      <c r="T28" s="20">
        <v>7.1</v>
      </c>
      <c r="U28" s="20">
        <v>7.1</v>
      </c>
      <c r="V28" s="20">
        <v>0</v>
      </c>
      <c r="W28" s="20">
        <v>0</v>
      </c>
      <c r="X28" s="20">
        <v>0</v>
      </c>
      <c r="Y28" s="20">
        <v>6.7</v>
      </c>
      <c r="Z28" s="20">
        <v>6.7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ht="15" customHeight="1">
      <c r="A29" s="65" t="s">
        <v>103</v>
      </c>
      <c r="B29" s="72" t="s">
        <v>104</v>
      </c>
      <c r="C29" s="73">
        <v>1501.24</v>
      </c>
      <c r="D29" s="19">
        <v>0</v>
      </c>
      <c r="E29" s="19">
        <v>0</v>
      </c>
      <c r="F29" s="73">
        <v>1501.24</v>
      </c>
      <c r="G29" s="67">
        <f t="shared" si="0"/>
        <v>2.1462535920053756</v>
      </c>
      <c r="H29" s="19">
        <v>801.6</v>
      </c>
      <c r="I29" s="19">
        <v>0</v>
      </c>
      <c r="J29" s="19">
        <v>0</v>
      </c>
      <c r="K29" s="19">
        <v>801.6</v>
      </c>
      <c r="L29" s="67">
        <f t="shared" si="1"/>
        <v>2.1491826617584366</v>
      </c>
      <c r="M29" s="19">
        <v>1525.2</v>
      </c>
      <c r="N29" s="19">
        <v>0</v>
      </c>
      <c r="O29" s="19">
        <v>0</v>
      </c>
      <c r="P29" s="19">
        <v>1525.2</v>
      </c>
      <c r="Q29" s="67">
        <f t="shared" si="2"/>
        <v>2.1457784355738885</v>
      </c>
      <c r="R29" s="12">
        <v>1560.3</v>
      </c>
      <c r="S29" s="19">
        <v>0</v>
      </c>
      <c r="T29" s="19">
        <v>0</v>
      </c>
      <c r="U29" s="19">
        <v>1560.3</v>
      </c>
      <c r="V29" s="67">
        <f t="shared" si="3"/>
        <v>2.057221971276213</v>
      </c>
      <c r="W29" s="12">
        <v>1505.9</v>
      </c>
      <c r="X29" s="19">
        <v>0</v>
      </c>
      <c r="Y29" s="19">
        <v>0</v>
      </c>
      <c r="Z29" s="19">
        <v>1505.9</v>
      </c>
      <c r="AA29" s="67">
        <f t="shared" si="4"/>
        <v>1.827295738210976</v>
      </c>
      <c r="AB29" s="12">
        <v>1389.4</v>
      </c>
      <c r="AC29" s="19">
        <v>0</v>
      </c>
      <c r="AD29" s="19">
        <v>0</v>
      </c>
      <c r="AE29" s="19">
        <v>1389.4</v>
      </c>
      <c r="AF29" s="67">
        <v>1.6217194147616854</v>
      </c>
    </row>
    <row r="30" spans="1:32" ht="15" customHeight="1">
      <c r="A30" s="65" t="s">
        <v>105</v>
      </c>
      <c r="B30" s="68" t="s">
        <v>106</v>
      </c>
      <c r="C30" s="67">
        <v>593.99</v>
      </c>
      <c r="D30" s="19">
        <v>0</v>
      </c>
      <c r="E30" s="19">
        <v>0</v>
      </c>
      <c r="F30" s="67">
        <v>593.99</v>
      </c>
      <c r="G30" s="67">
        <f t="shared" si="0"/>
        <v>0.849200108653695</v>
      </c>
      <c r="H30" s="19">
        <v>774.5</v>
      </c>
      <c r="I30" s="19">
        <v>0</v>
      </c>
      <c r="J30" s="19">
        <v>0</v>
      </c>
      <c r="K30" s="19">
        <v>774.5</v>
      </c>
      <c r="L30" s="67">
        <f t="shared" si="1"/>
        <v>2.0765244155837195</v>
      </c>
      <c r="M30" s="19">
        <v>1169.9</v>
      </c>
      <c r="N30" s="19">
        <v>0</v>
      </c>
      <c r="O30" s="19">
        <v>0</v>
      </c>
      <c r="P30" s="19">
        <v>1169.9</v>
      </c>
      <c r="Q30" s="67">
        <f t="shared" si="2"/>
        <v>1.6459127929306927</v>
      </c>
      <c r="R30" s="12">
        <v>1242.9</v>
      </c>
      <c r="S30" s="19">
        <v>0</v>
      </c>
      <c r="T30" s="19">
        <v>0</v>
      </c>
      <c r="U30" s="19">
        <v>1242.9</v>
      </c>
      <c r="V30" s="67">
        <f t="shared" si="3"/>
        <v>1.638736901941425</v>
      </c>
      <c r="W30" s="12">
        <v>1215.1</v>
      </c>
      <c r="X30" s="19">
        <v>0</v>
      </c>
      <c r="Y30" s="19">
        <v>18</v>
      </c>
      <c r="Z30" s="19">
        <v>1233.1</v>
      </c>
      <c r="AA30" s="67">
        <f t="shared" si="4"/>
        <v>1.4962735738016828</v>
      </c>
      <c r="AB30" s="12">
        <v>1234.8</v>
      </c>
      <c r="AC30" s="19">
        <v>0</v>
      </c>
      <c r="AD30" s="19">
        <v>0</v>
      </c>
      <c r="AE30" s="19">
        <v>1234.8</v>
      </c>
      <c r="AF30" s="67">
        <v>1.4412689890224044</v>
      </c>
    </row>
    <row r="31" spans="1:32" ht="15" customHeight="1">
      <c r="A31" s="65" t="s">
        <v>16</v>
      </c>
      <c r="B31" s="66" t="s">
        <v>107</v>
      </c>
      <c r="C31" s="67">
        <v>4597.8</v>
      </c>
      <c r="D31" s="20">
        <v>0</v>
      </c>
      <c r="E31" s="20">
        <v>0</v>
      </c>
      <c r="F31" s="67">
        <v>4597.8</v>
      </c>
      <c r="G31" s="67">
        <f t="shared" si="0"/>
        <v>6.573262613121364</v>
      </c>
      <c r="H31" s="19">
        <v>2489.1</v>
      </c>
      <c r="I31" s="19">
        <v>0.3</v>
      </c>
      <c r="J31" s="19">
        <v>0</v>
      </c>
      <c r="K31" s="19">
        <v>2489.4</v>
      </c>
      <c r="L31" s="67">
        <f t="shared" si="1"/>
        <v>6.67437040691299</v>
      </c>
      <c r="M31" s="19">
        <v>5077.7</v>
      </c>
      <c r="N31" s="19">
        <v>0.6</v>
      </c>
      <c r="O31" s="19">
        <v>0</v>
      </c>
      <c r="P31" s="19">
        <v>5078.3</v>
      </c>
      <c r="Q31" s="67">
        <f t="shared" si="2"/>
        <v>7.144575550337581</v>
      </c>
      <c r="R31" s="12">
        <v>5422.3</v>
      </c>
      <c r="S31" s="19">
        <v>0.5</v>
      </c>
      <c r="T31" s="19">
        <v>0</v>
      </c>
      <c r="U31" s="19">
        <v>5422.8</v>
      </c>
      <c r="V31" s="67">
        <f t="shared" si="3"/>
        <v>7.149845097632923</v>
      </c>
      <c r="W31" s="12">
        <v>5742.9</v>
      </c>
      <c r="X31" s="19">
        <v>0.2</v>
      </c>
      <c r="Y31" s="19">
        <v>0</v>
      </c>
      <c r="Z31" s="19">
        <v>5743.1</v>
      </c>
      <c r="AA31" s="67">
        <f t="shared" si="4"/>
        <v>6.968817420890799</v>
      </c>
      <c r="AB31" s="12">
        <v>6393.8</v>
      </c>
      <c r="AC31" s="19">
        <v>0.6</v>
      </c>
      <c r="AD31" s="19">
        <v>0</v>
      </c>
      <c r="AE31" s="19">
        <v>6394.4</v>
      </c>
      <c r="AF31" s="67">
        <v>7.46359768659286</v>
      </c>
    </row>
    <row r="32" spans="1:32" ht="15" customHeight="1">
      <c r="A32" s="65" t="s">
        <v>108</v>
      </c>
      <c r="B32" s="68" t="s">
        <v>109</v>
      </c>
      <c r="C32" s="67">
        <v>2504.57</v>
      </c>
      <c r="D32" s="19">
        <v>0</v>
      </c>
      <c r="E32" s="19">
        <v>0</v>
      </c>
      <c r="F32" s="67">
        <v>2504.57</v>
      </c>
      <c r="G32" s="67">
        <f t="shared" si="0"/>
        <v>3.580668220223884</v>
      </c>
      <c r="H32" s="19">
        <v>1364</v>
      </c>
      <c r="I32" s="19">
        <v>0</v>
      </c>
      <c r="J32" s="19">
        <v>0</v>
      </c>
      <c r="K32" s="19">
        <v>1364</v>
      </c>
      <c r="L32" s="67">
        <f t="shared" si="1"/>
        <v>3.657042353590953</v>
      </c>
      <c r="M32" s="19">
        <v>2815.1</v>
      </c>
      <c r="N32" s="19">
        <v>0</v>
      </c>
      <c r="O32" s="19">
        <v>0</v>
      </c>
      <c r="P32" s="19">
        <v>2815.1</v>
      </c>
      <c r="Q32" s="67">
        <f t="shared" si="2"/>
        <v>3.9605172265827786</v>
      </c>
      <c r="R32" s="12">
        <v>3096</v>
      </c>
      <c r="S32" s="19">
        <v>0</v>
      </c>
      <c r="T32" s="19">
        <v>0</v>
      </c>
      <c r="U32" s="19">
        <v>3096</v>
      </c>
      <c r="V32" s="67">
        <f t="shared" si="3"/>
        <v>4.082009371961261</v>
      </c>
      <c r="W32" s="12">
        <v>3272.9</v>
      </c>
      <c r="X32" s="19">
        <v>0</v>
      </c>
      <c r="Y32" s="19">
        <v>0</v>
      </c>
      <c r="Z32" s="19">
        <v>3272.9</v>
      </c>
      <c r="AA32" s="67">
        <f t="shared" si="4"/>
        <v>3.971416575862078</v>
      </c>
      <c r="AB32" s="12">
        <v>3496.3</v>
      </c>
      <c r="AC32" s="19">
        <v>0</v>
      </c>
      <c r="AD32" s="19">
        <v>0</v>
      </c>
      <c r="AE32" s="19">
        <v>3496.3</v>
      </c>
      <c r="AF32" s="67">
        <v>4.0809108894711965</v>
      </c>
    </row>
    <row r="33" spans="1:32" ht="15" customHeight="1">
      <c r="A33" s="65" t="s">
        <v>110</v>
      </c>
      <c r="B33" s="68" t="s">
        <v>111</v>
      </c>
      <c r="C33" s="67">
        <v>2093.2</v>
      </c>
      <c r="D33" s="19">
        <v>0</v>
      </c>
      <c r="E33" s="19">
        <v>0</v>
      </c>
      <c r="F33" s="67">
        <v>2093.2</v>
      </c>
      <c r="G33" s="67">
        <f t="shared" si="0"/>
        <v>2.9925515032810552</v>
      </c>
      <c r="H33" s="19">
        <v>1125.1</v>
      </c>
      <c r="I33" s="19">
        <v>0.3</v>
      </c>
      <c r="J33" s="19">
        <v>0</v>
      </c>
      <c r="K33" s="19">
        <v>1125.4</v>
      </c>
      <c r="L33" s="67">
        <f t="shared" si="1"/>
        <v>3.017328053322037</v>
      </c>
      <c r="M33" s="19">
        <v>2262.6</v>
      </c>
      <c r="N33" s="19">
        <v>0.6</v>
      </c>
      <c r="O33" s="19">
        <v>0</v>
      </c>
      <c r="P33" s="19">
        <v>2263.2</v>
      </c>
      <c r="Q33" s="67">
        <f t="shared" si="2"/>
        <v>3.1840583237548024</v>
      </c>
      <c r="R33" s="12">
        <v>2326.3</v>
      </c>
      <c r="S33" s="19">
        <v>0.5</v>
      </c>
      <c r="T33" s="19">
        <v>0</v>
      </c>
      <c r="U33" s="19">
        <v>2326.8</v>
      </c>
      <c r="V33" s="67">
        <f t="shared" si="3"/>
        <v>3.0678357256716615</v>
      </c>
      <c r="W33" s="12">
        <v>2470</v>
      </c>
      <c r="X33" s="19">
        <v>0.2</v>
      </c>
      <c r="Y33" s="19">
        <v>0</v>
      </c>
      <c r="Z33" s="19">
        <v>2470.2</v>
      </c>
      <c r="AA33" s="67">
        <f t="shared" si="4"/>
        <v>2.9974008450287215</v>
      </c>
      <c r="AB33" s="12">
        <v>2897.5</v>
      </c>
      <c r="AC33" s="19">
        <v>0</v>
      </c>
      <c r="AD33" s="19">
        <v>0</v>
      </c>
      <c r="AE33" s="19">
        <v>2898.1</v>
      </c>
      <c r="AF33" s="67">
        <v>3.382686797121664</v>
      </c>
    </row>
    <row r="34" spans="1:32" ht="15" customHeight="1">
      <c r="A34" s="65" t="s">
        <v>18</v>
      </c>
      <c r="B34" s="66" t="s">
        <v>112</v>
      </c>
      <c r="C34" s="67">
        <v>2782.9699999999975</v>
      </c>
      <c r="D34" s="67">
        <v>1441.4</v>
      </c>
      <c r="E34" s="67">
        <v>1830.4</v>
      </c>
      <c r="F34" s="67">
        <v>2783</v>
      </c>
      <c r="G34" s="67">
        <f t="shared" si="0"/>
        <v>3.978726750253764</v>
      </c>
      <c r="H34" s="19">
        <v>3882.4</v>
      </c>
      <c r="I34" s="19">
        <v>794.4</v>
      </c>
      <c r="J34" s="19">
        <v>1036.3</v>
      </c>
      <c r="K34" s="19">
        <v>3182.4</v>
      </c>
      <c r="L34" s="67">
        <f t="shared" si="1"/>
        <v>8.532383860753555</v>
      </c>
      <c r="M34" s="19">
        <v>1991</v>
      </c>
      <c r="N34" s="19">
        <v>1594.4</v>
      </c>
      <c r="O34" s="19">
        <v>2409.4</v>
      </c>
      <c r="P34" s="19">
        <v>1991</v>
      </c>
      <c r="Q34" s="67">
        <f t="shared" si="2"/>
        <v>2.8011046847807584</v>
      </c>
      <c r="R34" s="12">
        <v>2344.5</v>
      </c>
      <c r="S34" s="19">
        <v>1677</v>
      </c>
      <c r="T34" s="19">
        <v>2220.9</v>
      </c>
      <c r="U34" s="19">
        <v>2344.5</v>
      </c>
      <c r="V34" s="67">
        <f t="shared" si="3"/>
        <v>3.0911727947555483</v>
      </c>
      <c r="W34" s="12">
        <v>2397.8</v>
      </c>
      <c r="X34" s="19">
        <v>1808.3</v>
      </c>
      <c r="Y34" s="19">
        <v>2507.6</v>
      </c>
      <c r="Z34" s="19">
        <v>2397.8</v>
      </c>
      <c r="AA34" s="67">
        <f t="shared" si="4"/>
        <v>2.9095489216297747</v>
      </c>
      <c r="AB34" s="12">
        <v>1415.5</v>
      </c>
      <c r="AC34" s="19">
        <v>1979.3</v>
      </c>
      <c r="AD34" s="19">
        <v>2365.7</v>
      </c>
      <c r="AE34" s="19">
        <v>1415.5</v>
      </c>
      <c r="AF34" s="67">
        <v>1.6521835552002053</v>
      </c>
    </row>
    <row r="35" spans="1:32" ht="15" customHeight="1">
      <c r="A35" s="65" t="s">
        <v>113</v>
      </c>
      <c r="B35" s="68" t="s">
        <v>114</v>
      </c>
      <c r="C35" s="67">
        <v>0.88</v>
      </c>
      <c r="D35" s="19">
        <v>0</v>
      </c>
      <c r="E35" s="19">
        <v>0</v>
      </c>
      <c r="F35" s="67">
        <v>0.9</v>
      </c>
      <c r="G35" s="19">
        <v>0</v>
      </c>
      <c r="H35" s="19">
        <v>317.8</v>
      </c>
      <c r="I35" s="19">
        <v>0</v>
      </c>
      <c r="J35" s="19">
        <v>0</v>
      </c>
      <c r="K35" s="19">
        <v>317.8</v>
      </c>
      <c r="L35" s="67">
        <f t="shared" si="1"/>
        <v>0.8520586949935519</v>
      </c>
      <c r="M35" s="19">
        <v>2.1</v>
      </c>
      <c r="N35" s="19">
        <v>0</v>
      </c>
      <c r="O35" s="19">
        <v>0</v>
      </c>
      <c r="P35" s="19">
        <v>2.1</v>
      </c>
      <c r="Q35" s="19">
        <v>0</v>
      </c>
      <c r="R35" s="12">
        <v>222.1</v>
      </c>
      <c r="S35" s="19">
        <v>0</v>
      </c>
      <c r="T35" s="19">
        <v>0</v>
      </c>
      <c r="U35" s="19">
        <v>222.1</v>
      </c>
      <c r="V35" s="67">
        <f t="shared" si="3"/>
        <v>0.2928340702560065</v>
      </c>
      <c r="W35" s="12">
        <v>122.3</v>
      </c>
      <c r="X35" s="19">
        <v>0</v>
      </c>
      <c r="Y35" s="19">
        <v>0</v>
      </c>
      <c r="Z35" s="19">
        <v>122.3</v>
      </c>
      <c r="AA35" s="67">
        <f t="shared" si="4"/>
        <v>0.14840179878026585</v>
      </c>
      <c r="AB35" s="12">
        <v>120.5</v>
      </c>
      <c r="AC35" s="19">
        <v>0</v>
      </c>
      <c r="AD35" s="19">
        <v>0</v>
      </c>
      <c r="AE35" s="19">
        <v>120.5</v>
      </c>
      <c r="AF35" s="67">
        <v>0.14064861773339793</v>
      </c>
    </row>
    <row r="36" spans="1:32" ht="15" customHeight="1">
      <c r="A36" s="69" t="s">
        <v>115</v>
      </c>
      <c r="B36" s="70" t="s">
        <v>116</v>
      </c>
      <c r="C36" s="71">
        <v>0.88</v>
      </c>
      <c r="D36" s="20">
        <v>0</v>
      </c>
      <c r="E36" s="20">
        <v>0</v>
      </c>
      <c r="F36" s="71">
        <v>0.9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2.1</v>
      </c>
      <c r="N36" s="20">
        <v>0</v>
      </c>
      <c r="O36" s="20">
        <v>0</v>
      </c>
      <c r="P36" s="20">
        <v>2.1</v>
      </c>
      <c r="Q36" s="20">
        <v>0</v>
      </c>
      <c r="R36" s="77">
        <v>3.5</v>
      </c>
      <c r="S36" s="20">
        <v>0</v>
      </c>
      <c r="T36" s="20">
        <v>0</v>
      </c>
      <c r="U36" s="20">
        <v>3.5</v>
      </c>
      <c r="V36" s="20">
        <v>0</v>
      </c>
      <c r="W36" s="77">
        <v>49.5</v>
      </c>
      <c r="X36" s="20">
        <v>0</v>
      </c>
      <c r="Y36" s="20">
        <v>0</v>
      </c>
      <c r="Z36" s="20">
        <v>49.5</v>
      </c>
      <c r="AA36" s="67">
        <f t="shared" si="4"/>
        <v>0.06006450563878299</v>
      </c>
      <c r="AB36" s="77">
        <v>7</v>
      </c>
      <c r="AC36" s="20">
        <v>0</v>
      </c>
      <c r="AD36" s="20">
        <v>0</v>
      </c>
      <c r="AE36" s="20">
        <v>7</v>
      </c>
      <c r="AF36" s="67">
        <v>0.008170459121442203</v>
      </c>
    </row>
    <row r="37" spans="1:32" ht="15" customHeight="1">
      <c r="A37" s="69" t="s">
        <v>117</v>
      </c>
      <c r="B37" s="70" t="s">
        <v>118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317.8</v>
      </c>
      <c r="I37" s="20">
        <v>0</v>
      </c>
      <c r="J37" s="20">
        <v>0</v>
      </c>
      <c r="K37" s="20">
        <v>317.8</v>
      </c>
      <c r="L37" s="67">
        <f t="shared" si="1"/>
        <v>0.8520586949935519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77">
        <v>218.6</v>
      </c>
      <c r="S37" s="20">
        <v>0</v>
      </c>
      <c r="T37" s="20">
        <v>0</v>
      </c>
      <c r="U37" s="20">
        <v>218.6</v>
      </c>
      <c r="V37" s="67">
        <f t="shared" si="3"/>
        <v>0.2882193955784017</v>
      </c>
      <c r="W37" s="77">
        <v>72.8</v>
      </c>
      <c r="X37" s="20">
        <v>0</v>
      </c>
      <c r="Y37" s="20">
        <v>0</v>
      </c>
      <c r="Z37" s="20">
        <v>72.8</v>
      </c>
      <c r="AA37" s="67">
        <f t="shared" si="4"/>
        <v>0.08833729314148285</v>
      </c>
      <c r="AB37" s="77">
        <v>113.5</v>
      </c>
      <c r="AC37" s="20">
        <v>0</v>
      </c>
      <c r="AD37" s="20">
        <v>0</v>
      </c>
      <c r="AE37" s="20">
        <v>113.5</v>
      </c>
      <c r="AF37" s="67">
        <v>0.13247815861195572</v>
      </c>
    </row>
    <row r="38" spans="1:32" ht="15" customHeight="1">
      <c r="A38" s="65" t="s">
        <v>119</v>
      </c>
      <c r="B38" s="68" t="s">
        <v>120</v>
      </c>
      <c r="C38" s="67">
        <v>2782.0899999999997</v>
      </c>
      <c r="D38" s="19">
        <v>0</v>
      </c>
      <c r="E38" s="19">
        <v>0</v>
      </c>
      <c r="F38" s="67">
        <v>2782.0899999999997</v>
      </c>
      <c r="G38" s="67">
        <f t="shared" si="0"/>
        <v>3.9774257652222396</v>
      </c>
      <c r="H38" s="19">
        <v>2864.6</v>
      </c>
      <c r="I38" s="19">
        <v>0</v>
      </c>
      <c r="J38" s="19">
        <v>0</v>
      </c>
      <c r="K38" s="19">
        <v>2864.6</v>
      </c>
      <c r="L38" s="67">
        <f t="shared" si="1"/>
        <v>7.680325165760002</v>
      </c>
      <c r="M38" s="19">
        <v>1988.9</v>
      </c>
      <c r="N38" s="19">
        <v>0</v>
      </c>
      <c r="O38" s="19">
        <v>0</v>
      </c>
      <c r="P38" s="19">
        <v>1988.9</v>
      </c>
      <c r="Q38" s="67">
        <f t="shared" si="2"/>
        <v>2.79815022981439</v>
      </c>
      <c r="R38" s="12">
        <v>2122.4</v>
      </c>
      <c r="S38" s="19">
        <v>0</v>
      </c>
      <c r="T38" s="19">
        <v>0</v>
      </c>
      <c r="U38" s="19">
        <v>2122.4</v>
      </c>
      <c r="V38" s="67">
        <f t="shared" si="3"/>
        <v>2.798338724499542</v>
      </c>
      <c r="W38" s="12">
        <v>2275.5</v>
      </c>
      <c r="X38" s="19">
        <v>0</v>
      </c>
      <c r="Y38" s="19">
        <v>0</v>
      </c>
      <c r="Z38" s="19">
        <v>2275.5</v>
      </c>
      <c r="AA38" s="67">
        <f t="shared" si="4"/>
        <v>2.761147122849509</v>
      </c>
      <c r="AB38" s="12">
        <v>1295</v>
      </c>
      <c r="AC38" s="19">
        <v>0</v>
      </c>
      <c r="AD38" s="19">
        <v>0</v>
      </c>
      <c r="AE38" s="19">
        <v>1295</v>
      </c>
      <c r="AF38" s="67">
        <v>1.5115349374668074</v>
      </c>
    </row>
    <row r="39" spans="1:32" ht="15" customHeight="1">
      <c r="A39" s="69" t="s">
        <v>121</v>
      </c>
      <c r="B39" s="70" t="s">
        <v>116</v>
      </c>
      <c r="C39" s="71">
        <v>0.99</v>
      </c>
      <c r="D39" s="20">
        <v>0</v>
      </c>
      <c r="E39" s="20">
        <v>0</v>
      </c>
      <c r="F39" s="71">
        <v>0.99</v>
      </c>
      <c r="G39" s="20">
        <v>0</v>
      </c>
      <c r="H39" s="20">
        <v>2</v>
      </c>
      <c r="I39" s="20">
        <v>0</v>
      </c>
      <c r="J39" s="20">
        <v>0</v>
      </c>
      <c r="K39" s="20">
        <v>2</v>
      </c>
      <c r="L39" s="20">
        <v>0</v>
      </c>
      <c r="M39" s="20">
        <v>40.8</v>
      </c>
      <c r="N39" s="20">
        <v>0</v>
      </c>
      <c r="O39" s="20">
        <v>0</v>
      </c>
      <c r="P39" s="20">
        <v>40.8</v>
      </c>
      <c r="Q39" s="67">
        <f t="shared" si="2"/>
        <v>0.05740083934658711</v>
      </c>
      <c r="R39" s="78">
        <v>48.2</v>
      </c>
      <c r="S39" s="20">
        <v>0</v>
      </c>
      <c r="T39" s="20">
        <v>0</v>
      </c>
      <c r="U39" s="20">
        <v>48.2</v>
      </c>
      <c r="V39" s="67">
        <f t="shared" si="3"/>
        <v>0.06355066270301447</v>
      </c>
      <c r="W39" s="78">
        <v>53.3</v>
      </c>
      <c r="X39" s="20">
        <v>0</v>
      </c>
      <c r="Y39" s="20">
        <v>0</v>
      </c>
      <c r="Z39" s="20">
        <v>53.3</v>
      </c>
      <c r="AA39" s="67">
        <f t="shared" si="4"/>
        <v>0.06467551819287137</v>
      </c>
      <c r="AB39" s="78">
        <v>97.2</v>
      </c>
      <c r="AC39" s="20">
        <v>0</v>
      </c>
      <c r="AD39" s="20">
        <v>0</v>
      </c>
      <c r="AE39" s="20">
        <v>97.2</v>
      </c>
      <c r="AF39" s="67">
        <v>1.5115349374668074</v>
      </c>
    </row>
    <row r="40" spans="1:32" ht="15" customHeight="1">
      <c r="A40" s="69" t="s">
        <v>122</v>
      </c>
      <c r="B40" s="70" t="s">
        <v>118</v>
      </c>
      <c r="C40" s="71">
        <v>2781.1</v>
      </c>
      <c r="D40" s="20">
        <v>0</v>
      </c>
      <c r="E40" s="20">
        <v>0</v>
      </c>
      <c r="F40" s="71">
        <v>2781.1</v>
      </c>
      <c r="G40" s="71">
        <f t="shared" si="0"/>
        <v>3.976010407880252</v>
      </c>
      <c r="H40" s="20">
        <v>2862.6</v>
      </c>
      <c r="I40" s="20">
        <v>0</v>
      </c>
      <c r="J40" s="20">
        <v>0</v>
      </c>
      <c r="K40" s="20">
        <v>2862.6</v>
      </c>
      <c r="L40" s="67">
        <f t="shared" si="1"/>
        <v>7.674962933569986</v>
      </c>
      <c r="M40" s="20">
        <v>1948.1</v>
      </c>
      <c r="N40" s="20">
        <v>0</v>
      </c>
      <c r="O40" s="20">
        <v>0</v>
      </c>
      <c r="P40" s="20">
        <v>1948.1</v>
      </c>
      <c r="Q40" s="67">
        <f t="shared" si="2"/>
        <v>2.7407493904678026</v>
      </c>
      <c r="R40" s="78">
        <v>2074.2</v>
      </c>
      <c r="S40" s="20">
        <v>0</v>
      </c>
      <c r="T40" s="20">
        <v>0</v>
      </c>
      <c r="U40" s="20">
        <v>2074.2</v>
      </c>
      <c r="V40" s="67">
        <f t="shared" si="3"/>
        <v>2.7347880617965266</v>
      </c>
      <c r="W40" s="78">
        <v>2222.2</v>
      </c>
      <c r="X40" s="20">
        <v>0</v>
      </c>
      <c r="Y40" s="20">
        <v>0</v>
      </c>
      <c r="Z40" s="20">
        <v>2222.2</v>
      </c>
      <c r="AA40" s="67">
        <f t="shared" si="4"/>
        <v>2.696471604656637</v>
      </c>
      <c r="AB40" s="78">
        <v>1197.8</v>
      </c>
      <c r="AC40" s="20">
        <v>0</v>
      </c>
      <c r="AD40" s="20">
        <v>0</v>
      </c>
      <c r="AE40" s="20">
        <v>1197.8</v>
      </c>
      <c r="AF40" s="67">
        <v>0.11345266094345459</v>
      </c>
    </row>
    <row r="41" spans="1:32" ht="15" customHeight="1">
      <c r="A41" s="65" t="s">
        <v>123</v>
      </c>
      <c r="B41" s="68" t="s">
        <v>124</v>
      </c>
      <c r="C41" s="19">
        <v>0</v>
      </c>
      <c r="D41" s="67">
        <v>1441.4</v>
      </c>
      <c r="E41" s="67">
        <v>1830.4</v>
      </c>
      <c r="F41" s="19">
        <v>0</v>
      </c>
      <c r="G41" s="19">
        <v>0</v>
      </c>
      <c r="H41" s="19">
        <v>700</v>
      </c>
      <c r="I41" s="19">
        <v>794.4</v>
      </c>
      <c r="J41" s="19">
        <v>1036.3</v>
      </c>
      <c r="K41" s="19">
        <v>0</v>
      </c>
      <c r="L41" s="20">
        <v>0</v>
      </c>
      <c r="M41" s="19">
        <v>0</v>
      </c>
      <c r="N41" s="19">
        <v>1594.4</v>
      </c>
      <c r="O41" s="19">
        <v>2409.4</v>
      </c>
      <c r="P41" s="19">
        <v>0</v>
      </c>
      <c r="Q41" s="19">
        <v>0</v>
      </c>
      <c r="R41" s="20">
        <v>0</v>
      </c>
      <c r="S41" s="19">
        <v>1677</v>
      </c>
      <c r="T41" s="19">
        <v>2220.9</v>
      </c>
      <c r="U41" s="19">
        <v>0</v>
      </c>
      <c r="V41" s="19">
        <v>0</v>
      </c>
      <c r="W41" s="20">
        <v>0</v>
      </c>
      <c r="X41" s="19">
        <v>1808.3</v>
      </c>
      <c r="Y41" s="19">
        <v>2507.6</v>
      </c>
      <c r="Z41" s="19">
        <v>0</v>
      </c>
      <c r="AA41" s="19">
        <v>0</v>
      </c>
      <c r="AB41" s="20">
        <v>0</v>
      </c>
      <c r="AC41" s="19">
        <v>1979.3</v>
      </c>
      <c r="AD41" s="19">
        <v>2365.7</v>
      </c>
      <c r="AE41" s="19">
        <v>0</v>
      </c>
      <c r="AF41" s="19">
        <v>1.3980822765233527</v>
      </c>
    </row>
    <row r="42" spans="1:32" ht="15" customHeight="1">
      <c r="A42" s="69" t="s">
        <v>125</v>
      </c>
      <c r="B42" s="70" t="s">
        <v>126</v>
      </c>
      <c r="C42" s="20">
        <v>0</v>
      </c>
      <c r="D42" s="75">
        <v>1115</v>
      </c>
      <c r="E42" s="75">
        <v>1700.6</v>
      </c>
      <c r="F42" s="20">
        <v>0</v>
      </c>
      <c r="G42" s="20">
        <v>0</v>
      </c>
      <c r="H42" s="20">
        <v>0</v>
      </c>
      <c r="I42" s="20">
        <v>614.9</v>
      </c>
      <c r="J42" s="20">
        <v>937.3</v>
      </c>
      <c r="K42" s="20">
        <v>0</v>
      </c>
      <c r="L42" s="20">
        <v>0</v>
      </c>
      <c r="M42" s="20">
        <v>0</v>
      </c>
      <c r="N42" s="20">
        <v>1220.1</v>
      </c>
      <c r="O42" s="20">
        <v>1906.4</v>
      </c>
      <c r="P42" s="20">
        <v>0</v>
      </c>
      <c r="Q42" s="20">
        <v>0</v>
      </c>
      <c r="R42" s="20">
        <v>0</v>
      </c>
      <c r="S42" s="20">
        <v>1308</v>
      </c>
      <c r="T42" s="20">
        <v>1954.7</v>
      </c>
      <c r="U42" s="20">
        <v>0</v>
      </c>
      <c r="V42" s="20">
        <v>0</v>
      </c>
      <c r="W42" s="20">
        <v>0</v>
      </c>
      <c r="X42" s="20">
        <v>1387.6</v>
      </c>
      <c r="Y42" s="20">
        <v>2238.6</v>
      </c>
      <c r="Z42" s="20">
        <v>0</v>
      </c>
      <c r="AA42" s="19">
        <v>0</v>
      </c>
      <c r="AB42" s="20">
        <v>0</v>
      </c>
      <c r="AC42" s="20">
        <v>1553.9</v>
      </c>
      <c r="AD42" s="20">
        <v>2365.7</v>
      </c>
      <c r="AE42" s="20">
        <v>0</v>
      </c>
      <c r="AF42" s="19">
        <v>0</v>
      </c>
    </row>
    <row r="43" spans="1:32" ht="15" customHeight="1">
      <c r="A43" s="69" t="s">
        <v>127</v>
      </c>
      <c r="B43" s="70" t="s">
        <v>118</v>
      </c>
      <c r="C43" s="20">
        <v>0</v>
      </c>
      <c r="D43" s="75">
        <v>326.4</v>
      </c>
      <c r="E43" s="75">
        <v>129.8</v>
      </c>
      <c r="F43" s="20">
        <v>0</v>
      </c>
      <c r="G43" s="20">
        <v>0</v>
      </c>
      <c r="H43" s="20">
        <v>700</v>
      </c>
      <c r="I43" s="20">
        <v>179.5</v>
      </c>
      <c r="J43" s="20">
        <v>99</v>
      </c>
      <c r="K43" s="20">
        <v>0</v>
      </c>
      <c r="L43" s="20">
        <v>0</v>
      </c>
      <c r="M43" s="20">
        <v>0</v>
      </c>
      <c r="N43" s="20">
        <v>374.3</v>
      </c>
      <c r="O43" s="20">
        <v>503</v>
      </c>
      <c r="P43" s="20">
        <v>0</v>
      </c>
      <c r="Q43" s="20">
        <v>0</v>
      </c>
      <c r="R43" s="20">
        <v>0</v>
      </c>
      <c r="S43" s="20">
        <v>369</v>
      </c>
      <c r="T43" s="20">
        <v>266.2</v>
      </c>
      <c r="U43" s="20">
        <v>0</v>
      </c>
      <c r="V43" s="20">
        <v>0</v>
      </c>
      <c r="W43" s="20">
        <v>0</v>
      </c>
      <c r="X43" s="20">
        <v>420.7</v>
      </c>
      <c r="Y43" s="20">
        <v>269</v>
      </c>
      <c r="Z43" s="20">
        <v>0</v>
      </c>
      <c r="AA43" s="19">
        <v>0</v>
      </c>
      <c r="AB43" s="20">
        <v>0</v>
      </c>
      <c r="AC43" s="20">
        <v>425.4</v>
      </c>
      <c r="AD43" s="20">
        <v>0</v>
      </c>
      <c r="AE43" s="20">
        <v>0</v>
      </c>
      <c r="AF43" s="19">
        <v>0</v>
      </c>
    </row>
    <row r="44" spans="1:32" ht="15" customHeight="1">
      <c r="A44" s="65" t="s">
        <v>20</v>
      </c>
      <c r="B44" s="66" t="s">
        <v>21</v>
      </c>
      <c r="C44" s="67">
        <v>8914.5</v>
      </c>
      <c r="D44" s="67">
        <v>18.4</v>
      </c>
      <c r="E44" s="67">
        <v>248.5</v>
      </c>
      <c r="F44" s="67">
        <v>9181.3</v>
      </c>
      <c r="G44" s="67">
        <f t="shared" si="0"/>
        <v>13.12608117574735</v>
      </c>
      <c r="H44" s="19">
        <v>3363.6</v>
      </c>
      <c r="I44" s="19">
        <v>10.2</v>
      </c>
      <c r="J44" s="19">
        <v>135.6</v>
      </c>
      <c r="K44" s="19">
        <v>3509.4</v>
      </c>
      <c r="L44" s="67">
        <f t="shared" si="1"/>
        <v>9.40910882382118</v>
      </c>
      <c r="M44" s="19">
        <v>7534.8</v>
      </c>
      <c r="N44" s="19">
        <v>19.3</v>
      </c>
      <c r="O44" s="19">
        <v>231.7</v>
      </c>
      <c r="P44" s="19">
        <v>7785.8</v>
      </c>
      <c r="Q44" s="67">
        <f t="shared" si="2"/>
        <v>10.95371213197691</v>
      </c>
      <c r="R44" s="12">
        <v>7509.1</v>
      </c>
      <c r="S44" s="19">
        <v>22.5</v>
      </c>
      <c r="T44" s="19">
        <v>252.4</v>
      </c>
      <c r="U44" s="19">
        <v>7784</v>
      </c>
      <c r="V44" s="67">
        <f t="shared" si="3"/>
        <v>10.263036482993042</v>
      </c>
      <c r="W44" s="12">
        <v>8102.1</v>
      </c>
      <c r="X44" s="19">
        <v>24.6</v>
      </c>
      <c r="Y44" s="19">
        <v>237.6</v>
      </c>
      <c r="Z44" s="19">
        <v>8364.3</v>
      </c>
      <c r="AA44" s="67">
        <f t="shared" si="4"/>
        <v>10.149445343726718</v>
      </c>
      <c r="AB44" s="12">
        <v>8596.6</v>
      </c>
      <c r="AC44" s="19">
        <v>27.3</v>
      </c>
      <c r="AD44" s="19">
        <v>580.6</v>
      </c>
      <c r="AE44" s="19">
        <v>9204.5</v>
      </c>
      <c r="AF44" s="67">
        <v>0</v>
      </c>
    </row>
    <row r="45" spans="1:32" ht="15" customHeight="1">
      <c r="A45" s="65" t="s">
        <v>128</v>
      </c>
      <c r="B45" s="68" t="s">
        <v>129</v>
      </c>
      <c r="C45" s="67">
        <v>6529.486</v>
      </c>
      <c r="D45" s="67">
        <v>9.6</v>
      </c>
      <c r="E45" s="67">
        <v>87.4</v>
      </c>
      <c r="F45" s="67">
        <v>6626.6</v>
      </c>
      <c r="G45" s="67">
        <f t="shared" si="0"/>
        <v>9.473744406479193</v>
      </c>
      <c r="H45" s="19">
        <v>2006.2</v>
      </c>
      <c r="I45" s="19">
        <v>4.7</v>
      </c>
      <c r="J45" s="19">
        <v>47.1</v>
      </c>
      <c r="K45" s="19">
        <v>2058</v>
      </c>
      <c r="L45" s="67">
        <f t="shared" si="1"/>
        <v>5.517736923526526</v>
      </c>
      <c r="M45" s="19">
        <v>4938.1</v>
      </c>
      <c r="N45" s="19">
        <v>10.7</v>
      </c>
      <c r="O45" s="19">
        <v>71.1</v>
      </c>
      <c r="P45" s="19">
        <v>5019.9</v>
      </c>
      <c r="Q45" s="67">
        <f t="shared" si="2"/>
        <v>7.062413564606191</v>
      </c>
      <c r="R45" s="12">
        <v>4252.4</v>
      </c>
      <c r="S45" s="19">
        <v>11.2</v>
      </c>
      <c r="T45" s="19">
        <v>64</v>
      </c>
      <c r="U45" s="19">
        <v>1036</v>
      </c>
      <c r="V45" s="67">
        <f t="shared" si="3"/>
        <v>1.3659437045710163</v>
      </c>
      <c r="W45" s="12">
        <v>4763.32</v>
      </c>
      <c r="X45" s="19">
        <v>10.2</v>
      </c>
      <c r="Y45" s="79">
        <v>72.7</v>
      </c>
      <c r="Z45" s="19">
        <v>4846.1</v>
      </c>
      <c r="AA45" s="67">
        <f t="shared" si="4"/>
        <v>5.880375773254672</v>
      </c>
      <c r="AB45" s="12">
        <v>5139.7</v>
      </c>
      <c r="AC45" s="19">
        <v>13.8</v>
      </c>
      <c r="AD45" s="79">
        <v>161.2</v>
      </c>
      <c r="AE45" s="19">
        <v>5314.7</v>
      </c>
      <c r="AF45" s="67">
        <v>10.743570140473537</v>
      </c>
    </row>
    <row r="46" spans="1:32" ht="15" customHeight="1">
      <c r="A46" s="65" t="s">
        <v>130</v>
      </c>
      <c r="B46" s="68" t="s">
        <v>131</v>
      </c>
      <c r="C46" s="67">
        <v>1757.3</v>
      </c>
      <c r="D46" s="67">
        <v>3.7</v>
      </c>
      <c r="E46" s="67">
        <v>98.3</v>
      </c>
      <c r="F46" s="67">
        <v>1859.3</v>
      </c>
      <c r="G46" s="67">
        <f t="shared" si="0"/>
        <v>2.658155460562998</v>
      </c>
      <c r="H46" s="19">
        <v>956.4</v>
      </c>
      <c r="I46" s="19">
        <v>3.2</v>
      </c>
      <c r="J46" s="19">
        <v>52.6</v>
      </c>
      <c r="K46" s="19">
        <v>1012.3</v>
      </c>
      <c r="L46" s="67">
        <f t="shared" si="1"/>
        <v>2.7140938229766287</v>
      </c>
      <c r="M46" s="19">
        <v>1980.6</v>
      </c>
      <c r="N46" s="19">
        <v>4.8</v>
      </c>
      <c r="O46" s="19">
        <v>113.3</v>
      </c>
      <c r="P46" s="19">
        <v>2098.7</v>
      </c>
      <c r="Q46" s="67">
        <f t="shared" si="2"/>
        <v>2.95262601805594</v>
      </c>
      <c r="R46" s="12">
        <v>2361</v>
      </c>
      <c r="S46" s="19">
        <v>6.6</v>
      </c>
      <c r="T46" s="19">
        <v>127.4</v>
      </c>
      <c r="U46" s="19">
        <v>2495</v>
      </c>
      <c r="V46" s="67">
        <f t="shared" si="3"/>
        <v>3.289603805892554</v>
      </c>
      <c r="W46" s="12">
        <v>2526.4</v>
      </c>
      <c r="X46" s="19">
        <v>7.7</v>
      </c>
      <c r="Y46" s="19">
        <v>101.4</v>
      </c>
      <c r="Z46" s="19">
        <v>2635.5</v>
      </c>
      <c r="AA46" s="67">
        <f t="shared" si="4"/>
        <v>3.1979798911315673</v>
      </c>
      <c r="AB46" s="12">
        <v>2672.4</v>
      </c>
      <c r="AC46" s="19">
        <v>7.1</v>
      </c>
      <c r="AD46" s="19">
        <v>419.4</v>
      </c>
      <c r="AE46" s="19">
        <v>3098.9</v>
      </c>
      <c r="AF46" s="67">
        <v>6.203362727532697</v>
      </c>
    </row>
    <row r="47" spans="1:32" ht="15" customHeight="1">
      <c r="A47" s="65" t="s">
        <v>132</v>
      </c>
      <c r="B47" s="68" t="s">
        <v>133</v>
      </c>
      <c r="C47" s="67">
        <v>217.20000000000002</v>
      </c>
      <c r="D47" s="67">
        <v>1.7</v>
      </c>
      <c r="E47" s="67">
        <v>0</v>
      </c>
      <c r="F47" s="67">
        <v>218.9</v>
      </c>
      <c r="G47" s="67">
        <f t="shared" si="0"/>
        <v>0.3129512345061261</v>
      </c>
      <c r="H47" s="19">
        <v>128.4</v>
      </c>
      <c r="I47" s="19">
        <v>0.9</v>
      </c>
      <c r="J47" s="19">
        <v>11.7</v>
      </c>
      <c r="K47" s="19">
        <v>141</v>
      </c>
      <c r="L47" s="67">
        <f t="shared" si="1"/>
        <v>0.3780373693961322</v>
      </c>
      <c r="M47" s="19">
        <v>269.3</v>
      </c>
      <c r="N47" s="19">
        <v>3</v>
      </c>
      <c r="O47" s="19">
        <v>0</v>
      </c>
      <c r="P47" s="19">
        <v>272.3</v>
      </c>
      <c r="Q47" s="67">
        <f t="shared" si="2"/>
        <v>0.38309432730577625</v>
      </c>
      <c r="R47" s="12">
        <v>302.4</v>
      </c>
      <c r="S47" s="19">
        <v>4</v>
      </c>
      <c r="T47" s="19">
        <v>0</v>
      </c>
      <c r="U47" s="19">
        <v>306.4</v>
      </c>
      <c r="V47" s="67">
        <f t="shared" si="3"/>
        <v>0.403981806062316</v>
      </c>
      <c r="W47" s="12">
        <v>310.4</v>
      </c>
      <c r="X47" s="19">
        <v>5.9</v>
      </c>
      <c r="Y47" s="19">
        <v>0</v>
      </c>
      <c r="Z47" s="19">
        <v>316.3</v>
      </c>
      <c r="AA47" s="67">
        <f t="shared" si="4"/>
        <v>0.3838061239100416</v>
      </c>
      <c r="AB47" s="12">
        <v>342.7</v>
      </c>
      <c r="AC47" s="19">
        <v>4.3</v>
      </c>
      <c r="AD47" s="19">
        <v>0</v>
      </c>
      <c r="AE47" s="19">
        <v>347</v>
      </c>
      <c r="AF47" s="67">
        <v>3.617062253062463</v>
      </c>
    </row>
    <row r="48" spans="1:32" ht="15" customHeight="1">
      <c r="A48" s="80" t="s">
        <v>134</v>
      </c>
      <c r="B48" s="81" t="s">
        <v>135</v>
      </c>
      <c r="C48" s="82">
        <v>410.3</v>
      </c>
      <c r="D48" s="82">
        <v>3.4</v>
      </c>
      <c r="E48" s="82">
        <v>62.8</v>
      </c>
      <c r="F48" s="82">
        <v>476.5</v>
      </c>
      <c r="G48" s="82">
        <f t="shared" si="0"/>
        <v>0.6812300741990365</v>
      </c>
      <c r="H48" s="83">
        <v>271.8</v>
      </c>
      <c r="I48" s="83">
        <v>0</v>
      </c>
      <c r="J48" s="83">
        <v>24.2</v>
      </c>
      <c r="K48" s="83">
        <v>296</v>
      </c>
      <c r="L48" s="82">
        <f t="shared" si="1"/>
        <v>0.7936103641223768</v>
      </c>
      <c r="M48" s="83">
        <v>345.2</v>
      </c>
      <c r="N48" s="83">
        <v>0.8</v>
      </c>
      <c r="O48" s="83">
        <v>47.3</v>
      </c>
      <c r="P48" s="83">
        <v>393.3</v>
      </c>
      <c r="Q48" s="82">
        <f t="shared" si="2"/>
        <v>0.5533272087012919</v>
      </c>
      <c r="R48" s="84">
        <v>545.2</v>
      </c>
      <c r="S48" s="83">
        <v>0.7</v>
      </c>
      <c r="T48" s="83">
        <v>61</v>
      </c>
      <c r="U48" s="83">
        <v>606.9</v>
      </c>
      <c r="V48" s="82">
        <f t="shared" si="3"/>
        <v>0.8001845890966697</v>
      </c>
      <c r="W48" s="84">
        <v>502.1</v>
      </c>
      <c r="X48" s="83">
        <v>0.8</v>
      </c>
      <c r="Y48" s="83">
        <v>63.5</v>
      </c>
      <c r="Z48" s="83">
        <v>566.4</v>
      </c>
      <c r="AA48" s="82">
        <f t="shared" si="4"/>
        <v>0.687283555430438</v>
      </c>
      <c r="AB48" s="84">
        <v>441.8</v>
      </c>
      <c r="AC48" s="83">
        <v>2.1</v>
      </c>
      <c r="AD48" s="83">
        <v>0</v>
      </c>
      <c r="AE48" s="83">
        <v>443.90000000000003</v>
      </c>
      <c r="AF48" s="82">
        <v>0.4050213307343492</v>
      </c>
    </row>
    <row r="49" spans="1:27" ht="11.25" customHeight="1">
      <c r="A49" s="13"/>
      <c r="G49" s="53"/>
      <c r="L49" s="53"/>
      <c r="Q49" s="53"/>
      <c r="V49" s="53"/>
      <c r="AA49" s="53"/>
    </row>
    <row r="50" spans="1:7" ht="27.75" customHeight="1">
      <c r="A50" s="85">
        <v>1</v>
      </c>
      <c r="B50" s="180" t="s">
        <v>60</v>
      </c>
      <c r="C50" s="180"/>
      <c r="D50" s="180"/>
      <c r="E50" s="180"/>
      <c r="F50" s="180"/>
      <c r="G50" s="180"/>
    </row>
  </sheetData>
  <sheetProtection/>
  <mergeCells count="50">
    <mergeCell ref="AB6:AF6"/>
    <mergeCell ref="AB7:AF7"/>
    <mergeCell ref="AB8:AB9"/>
    <mergeCell ref="AC8:AC9"/>
    <mergeCell ref="AD8:AD9"/>
    <mergeCell ref="AE8:AF8"/>
    <mergeCell ref="A1:C1"/>
    <mergeCell ref="W8:W9"/>
    <mergeCell ref="X8:X9"/>
    <mergeCell ref="Y8:Y9"/>
    <mergeCell ref="Z8:AA8"/>
    <mergeCell ref="T8:T9"/>
    <mergeCell ref="U8:V8"/>
    <mergeCell ref="W6:AA6"/>
    <mergeCell ref="C7:G7"/>
    <mergeCell ref="H7:L7"/>
    <mergeCell ref="R7:V7"/>
    <mergeCell ref="W7:AA7"/>
    <mergeCell ref="R6:V6"/>
    <mergeCell ref="A6:A9"/>
    <mergeCell ref="E8:E9"/>
    <mergeCell ref="B6:B9"/>
    <mergeCell ref="C6:G6"/>
    <mergeCell ref="H6:L6"/>
    <mergeCell ref="M6:Q6"/>
    <mergeCell ref="B50:G50"/>
    <mergeCell ref="O8:O9"/>
    <mergeCell ref="P8:Q8"/>
    <mergeCell ref="R8:R9"/>
    <mergeCell ref="S8:S9"/>
    <mergeCell ref="H8:H9"/>
    <mergeCell ref="I8:I9"/>
    <mergeCell ref="J8:J9"/>
    <mergeCell ref="K8:L8"/>
    <mergeCell ref="M8:M9"/>
    <mergeCell ref="C8:C9"/>
    <mergeCell ref="D8:D9"/>
    <mergeCell ref="F8:G8"/>
    <mergeCell ref="N8:N9"/>
    <mergeCell ref="C3:F3"/>
    <mergeCell ref="H3:K3"/>
    <mergeCell ref="M3:P3"/>
    <mergeCell ref="M7:Q7"/>
    <mergeCell ref="R3:U3"/>
    <mergeCell ref="W3:Z3"/>
    <mergeCell ref="C5:G5"/>
    <mergeCell ref="H5:L5"/>
    <mergeCell ref="M5:Q5"/>
    <mergeCell ref="R5:V5"/>
    <mergeCell ref="AB5:AF5"/>
  </mergeCells>
  <hyperlinks>
    <hyperlink ref="A1:C1" location="'Table of contents'!A1" display="Table of Contents"/>
  </hyperlinks>
  <printOptions/>
  <pageMargins left="0.64" right="0.25" top="0.72" bottom="0.12" header="0.38" footer="0.12"/>
  <pageSetup horizontalDpi="600" verticalDpi="600" orientation="portrait" scale="95" r:id="rId1"/>
  <headerFooter>
    <oddHeader>&amp;C- 46 -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O1">
      <selection activeCell="D14" sqref="D14"/>
    </sheetView>
  </sheetViews>
  <sheetFormatPr defaultColWidth="9.140625" defaultRowHeight="12.75"/>
  <cols>
    <col min="1" max="1" width="6.7109375" style="101" customWidth="1"/>
    <col min="2" max="2" width="36.7109375" style="53" customWidth="1"/>
    <col min="3" max="27" width="10.7109375" style="53" customWidth="1"/>
    <col min="28" max="28" width="11.28125" style="53" customWidth="1"/>
    <col min="29" max="16384" width="9.140625" style="53" customWidth="1"/>
  </cols>
  <sheetData>
    <row r="1" spans="1:3" s="1" customFormat="1" ht="15">
      <c r="A1" s="181" t="s">
        <v>304</v>
      </c>
      <c r="B1" s="181"/>
      <c r="C1" s="181"/>
    </row>
    <row r="2" s="1" customFormat="1" ht="8.25" customHeight="1"/>
    <row r="3" spans="1:27" ht="18" customHeight="1">
      <c r="A3" s="2" t="s">
        <v>308</v>
      </c>
      <c r="C3" s="203"/>
      <c r="D3" s="203"/>
      <c r="E3" s="203"/>
      <c r="F3" s="203"/>
      <c r="G3" s="87"/>
      <c r="H3" s="203"/>
      <c r="I3" s="203"/>
      <c r="J3" s="203"/>
      <c r="K3" s="203"/>
      <c r="L3" s="87"/>
      <c r="M3" s="203"/>
      <c r="N3" s="203"/>
      <c r="O3" s="203"/>
      <c r="P3" s="203"/>
      <c r="Q3" s="87"/>
      <c r="R3" s="203"/>
      <c r="S3" s="203"/>
      <c r="T3" s="203"/>
      <c r="U3" s="203"/>
      <c r="V3" s="87"/>
      <c r="W3" s="203"/>
      <c r="X3" s="203"/>
      <c r="Y3" s="203"/>
      <c r="Z3" s="203"/>
      <c r="AA3" s="87"/>
    </row>
    <row r="4" spans="1:27" ht="18" customHeight="1">
      <c r="A4" s="2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1:32" ht="15" customHeight="1">
      <c r="A5" s="58"/>
      <c r="B5" s="59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AB5" s="186" t="s">
        <v>1</v>
      </c>
      <c r="AC5" s="186"/>
      <c r="AD5" s="186"/>
      <c r="AE5" s="186"/>
      <c r="AF5" s="186"/>
    </row>
    <row r="6" spans="1:32" ht="17.25" customHeight="1">
      <c r="A6" s="194" t="s">
        <v>2</v>
      </c>
      <c r="B6" s="194" t="s">
        <v>136</v>
      </c>
      <c r="C6" s="191" t="s">
        <v>137</v>
      </c>
      <c r="D6" s="192"/>
      <c r="E6" s="192"/>
      <c r="F6" s="192"/>
      <c r="G6" s="193"/>
      <c r="H6" s="200" t="s">
        <v>138</v>
      </c>
      <c r="I6" s="201"/>
      <c r="J6" s="201"/>
      <c r="K6" s="201"/>
      <c r="L6" s="202"/>
      <c r="M6" s="191">
        <v>2010</v>
      </c>
      <c r="N6" s="192"/>
      <c r="O6" s="192"/>
      <c r="P6" s="192"/>
      <c r="Q6" s="193"/>
      <c r="R6" s="191">
        <v>2011</v>
      </c>
      <c r="S6" s="192"/>
      <c r="T6" s="192"/>
      <c r="U6" s="192"/>
      <c r="V6" s="193"/>
      <c r="W6" s="191">
        <v>2012</v>
      </c>
      <c r="X6" s="192"/>
      <c r="Y6" s="192"/>
      <c r="Z6" s="192"/>
      <c r="AA6" s="193"/>
      <c r="AB6" s="191">
        <v>2013</v>
      </c>
      <c r="AC6" s="192"/>
      <c r="AD6" s="192"/>
      <c r="AE6" s="192"/>
      <c r="AF6" s="193"/>
    </row>
    <row r="7" spans="1:32" ht="17.25" customHeight="1">
      <c r="A7" s="195"/>
      <c r="B7" s="195"/>
      <c r="C7" s="191" t="s">
        <v>6</v>
      </c>
      <c r="D7" s="192"/>
      <c r="E7" s="192"/>
      <c r="F7" s="192"/>
      <c r="G7" s="193"/>
      <c r="H7" s="191" t="s">
        <v>6</v>
      </c>
      <c r="I7" s="192"/>
      <c r="J7" s="192"/>
      <c r="K7" s="192"/>
      <c r="L7" s="193"/>
      <c r="M7" s="191" t="s">
        <v>6</v>
      </c>
      <c r="N7" s="192"/>
      <c r="O7" s="192"/>
      <c r="P7" s="192"/>
      <c r="Q7" s="193"/>
      <c r="R7" s="191" t="s">
        <v>6</v>
      </c>
      <c r="S7" s="192"/>
      <c r="T7" s="192"/>
      <c r="U7" s="192"/>
      <c r="V7" s="193"/>
      <c r="W7" s="191" t="s">
        <v>6</v>
      </c>
      <c r="X7" s="192"/>
      <c r="Y7" s="192"/>
      <c r="Z7" s="192"/>
      <c r="AA7" s="193"/>
      <c r="AB7" s="191" t="s">
        <v>6</v>
      </c>
      <c r="AC7" s="192"/>
      <c r="AD7" s="192"/>
      <c r="AE7" s="192"/>
      <c r="AF7" s="193"/>
    </row>
    <row r="8" spans="1:32" ht="39.75" customHeight="1">
      <c r="A8" s="195"/>
      <c r="B8" s="195"/>
      <c r="C8" s="187" t="s">
        <v>63</v>
      </c>
      <c r="D8" s="187" t="s">
        <v>8</v>
      </c>
      <c r="E8" s="187" t="s">
        <v>9</v>
      </c>
      <c r="F8" s="189" t="s">
        <v>64</v>
      </c>
      <c r="G8" s="190"/>
      <c r="H8" s="187" t="s">
        <v>63</v>
      </c>
      <c r="I8" s="187" t="s">
        <v>8</v>
      </c>
      <c r="J8" s="187" t="s">
        <v>9</v>
      </c>
      <c r="K8" s="189" t="s">
        <v>64</v>
      </c>
      <c r="L8" s="190"/>
      <c r="M8" s="187" t="s">
        <v>63</v>
      </c>
      <c r="N8" s="187" t="s">
        <v>8</v>
      </c>
      <c r="O8" s="187" t="s">
        <v>9</v>
      </c>
      <c r="P8" s="189" t="s">
        <v>64</v>
      </c>
      <c r="Q8" s="190"/>
      <c r="R8" s="187" t="s">
        <v>63</v>
      </c>
      <c r="S8" s="187" t="s">
        <v>8</v>
      </c>
      <c r="T8" s="187" t="s">
        <v>9</v>
      </c>
      <c r="U8" s="189" t="s">
        <v>64</v>
      </c>
      <c r="V8" s="190"/>
      <c r="W8" s="187" t="s">
        <v>63</v>
      </c>
      <c r="X8" s="187" t="s">
        <v>8</v>
      </c>
      <c r="Y8" s="187" t="s">
        <v>9</v>
      </c>
      <c r="Z8" s="189" t="s">
        <v>64</v>
      </c>
      <c r="AA8" s="190"/>
      <c r="AB8" s="187" t="s">
        <v>63</v>
      </c>
      <c r="AC8" s="187" t="s">
        <v>8</v>
      </c>
      <c r="AD8" s="187" t="s">
        <v>9</v>
      </c>
      <c r="AE8" s="189" t="s">
        <v>64</v>
      </c>
      <c r="AF8" s="190"/>
    </row>
    <row r="9" spans="1:32" ht="12.75" customHeight="1">
      <c r="A9" s="196"/>
      <c r="B9" s="196"/>
      <c r="C9" s="188"/>
      <c r="D9" s="188"/>
      <c r="E9" s="188"/>
      <c r="F9" s="60" t="s">
        <v>65</v>
      </c>
      <c r="G9" s="60" t="s">
        <v>66</v>
      </c>
      <c r="H9" s="188"/>
      <c r="I9" s="188"/>
      <c r="J9" s="188"/>
      <c r="K9" s="60" t="s">
        <v>65</v>
      </c>
      <c r="L9" s="60" t="s">
        <v>66</v>
      </c>
      <c r="M9" s="188"/>
      <c r="N9" s="188"/>
      <c r="O9" s="188"/>
      <c r="P9" s="60" t="s">
        <v>65</v>
      </c>
      <c r="Q9" s="60" t="s">
        <v>66</v>
      </c>
      <c r="R9" s="188"/>
      <c r="S9" s="188"/>
      <c r="T9" s="188"/>
      <c r="U9" s="60" t="s">
        <v>65</v>
      </c>
      <c r="V9" s="60" t="s">
        <v>66</v>
      </c>
      <c r="W9" s="188"/>
      <c r="X9" s="188"/>
      <c r="Y9" s="188"/>
      <c r="Z9" s="60" t="s">
        <v>65</v>
      </c>
      <c r="AA9" s="60" t="s">
        <v>66</v>
      </c>
      <c r="AB9" s="188"/>
      <c r="AC9" s="188"/>
      <c r="AD9" s="188"/>
      <c r="AE9" s="60" t="s">
        <v>65</v>
      </c>
      <c r="AF9" s="60" t="s">
        <v>66</v>
      </c>
    </row>
    <row r="10" spans="1:32" ht="21" customHeight="1">
      <c r="A10" s="89" t="s">
        <v>22</v>
      </c>
      <c r="B10" s="62" t="s">
        <v>136</v>
      </c>
      <c r="C10" s="64">
        <v>61133.1</v>
      </c>
      <c r="D10" s="64">
        <v>1135.1</v>
      </c>
      <c r="E10" s="64">
        <v>2434.1</v>
      </c>
      <c r="F10" s="64">
        <v>61430.5</v>
      </c>
      <c r="G10" s="64">
        <v>100</v>
      </c>
      <c r="H10" s="64">
        <v>33950.6</v>
      </c>
      <c r="I10" s="64">
        <v>626</v>
      </c>
      <c r="J10" s="64">
        <v>1326.4</v>
      </c>
      <c r="K10" s="64">
        <v>33372.3</v>
      </c>
      <c r="L10" s="64">
        <v>100</v>
      </c>
      <c r="M10" s="64">
        <v>67807.3</v>
      </c>
      <c r="N10" s="64">
        <v>1229</v>
      </c>
      <c r="O10" s="64">
        <v>2634.2</v>
      </c>
      <c r="P10" s="64">
        <v>67666.6</v>
      </c>
      <c r="Q10" s="64">
        <v>100</v>
      </c>
      <c r="R10" s="90">
        <v>67452</v>
      </c>
      <c r="S10" s="64">
        <v>1332.9</v>
      </c>
      <c r="T10" s="64">
        <v>2749.6</v>
      </c>
      <c r="U10" s="64">
        <v>67636.5</v>
      </c>
      <c r="V10" s="64">
        <v>100</v>
      </c>
      <c r="W10" s="90">
        <v>71378.2</v>
      </c>
      <c r="X10" s="64">
        <v>1401.4</v>
      </c>
      <c r="Y10" s="64">
        <v>2746.1</v>
      </c>
      <c r="Z10" s="64">
        <v>71209.8</v>
      </c>
      <c r="AA10" s="64">
        <v>100</v>
      </c>
      <c r="AB10" s="90">
        <v>81466.1</v>
      </c>
      <c r="AC10" s="64">
        <v>1581.4</v>
      </c>
      <c r="AD10" s="64">
        <v>3268.9</v>
      </c>
      <c r="AE10" s="64">
        <v>81971.4</v>
      </c>
      <c r="AF10" s="64">
        <v>100</v>
      </c>
    </row>
    <row r="11" spans="1:32" ht="21" customHeight="1">
      <c r="A11" s="91" t="s">
        <v>24</v>
      </c>
      <c r="B11" s="66" t="s">
        <v>139</v>
      </c>
      <c r="C11" s="20">
        <v>21835.8</v>
      </c>
      <c r="D11" s="20">
        <v>642.3</v>
      </c>
      <c r="E11" s="20">
        <v>1515.6</v>
      </c>
      <c r="F11" s="20">
        <v>23993.7</v>
      </c>
      <c r="G11" s="20">
        <f>F11/$F$10*$G$10</f>
        <v>39.05828537941251</v>
      </c>
      <c r="H11" s="20">
        <v>11939.1</v>
      </c>
      <c r="I11" s="20">
        <v>340.8</v>
      </c>
      <c r="J11" s="20">
        <v>819.5</v>
      </c>
      <c r="K11" s="20">
        <v>13099.4</v>
      </c>
      <c r="L11" s="20">
        <f>K11/$K$10*$L$10</f>
        <v>39.25231404488153</v>
      </c>
      <c r="M11" s="20">
        <v>23890.8</v>
      </c>
      <c r="N11" s="20">
        <v>667.3</v>
      </c>
      <c r="O11" s="20">
        <v>1661.1</v>
      </c>
      <c r="P11" s="20">
        <v>26219.2</v>
      </c>
      <c r="Q11" s="20">
        <f>P11/$P$10*$Q$10</f>
        <v>38.74762438189594</v>
      </c>
      <c r="R11" s="92">
        <v>24572.1</v>
      </c>
      <c r="S11" s="20">
        <v>679.4</v>
      </c>
      <c r="T11" s="20">
        <v>1728.5</v>
      </c>
      <c r="U11" s="20">
        <v>26980</v>
      </c>
      <c r="V11" s="20">
        <f>U11/$U$10*$V$10</f>
        <v>39.88970452344518</v>
      </c>
      <c r="W11" s="92">
        <v>25662</v>
      </c>
      <c r="X11" s="20">
        <v>700.2</v>
      </c>
      <c r="Y11" s="20">
        <v>1705.2</v>
      </c>
      <c r="Z11" s="20">
        <v>28067.4</v>
      </c>
      <c r="AA11" s="93">
        <f>Z11/$Z$10*$AA$10</f>
        <v>39.41508050858168</v>
      </c>
      <c r="AB11" s="92">
        <v>30794</v>
      </c>
      <c r="AC11" s="20">
        <v>844.2</v>
      </c>
      <c r="AD11" s="20">
        <v>2037.7</v>
      </c>
      <c r="AE11" s="20">
        <v>33675.9</v>
      </c>
      <c r="AF11" s="93">
        <v>41.08249950592524</v>
      </c>
    </row>
    <row r="12" spans="1:32" ht="17.25" customHeight="1">
      <c r="A12" s="94" t="s">
        <v>140</v>
      </c>
      <c r="B12" s="95" t="s">
        <v>141</v>
      </c>
      <c r="C12" s="20">
        <v>19633.4</v>
      </c>
      <c r="D12" s="20">
        <v>642.3</v>
      </c>
      <c r="E12" s="20">
        <v>1364.8</v>
      </c>
      <c r="F12" s="20">
        <v>21640.5</v>
      </c>
      <c r="G12" s="20">
        <f aca="true" t="shared" si="0" ref="G12:G37">F12/$F$10*$G$10</f>
        <v>35.227614946972594</v>
      </c>
      <c r="H12" s="20">
        <v>10702.8</v>
      </c>
      <c r="I12" s="20">
        <v>340.8</v>
      </c>
      <c r="J12" s="20">
        <v>737.7</v>
      </c>
      <c r="K12" s="20">
        <v>11781.3</v>
      </c>
      <c r="L12" s="20">
        <f aca="true" t="shared" si="1" ref="L12:L37">K12/$K$10*$L$10</f>
        <v>35.302631224099024</v>
      </c>
      <c r="M12" s="20">
        <v>21404.6</v>
      </c>
      <c r="N12" s="20">
        <v>667.3</v>
      </c>
      <c r="O12" s="20">
        <v>1509.5</v>
      </c>
      <c r="P12" s="20">
        <v>23581.4</v>
      </c>
      <c r="Q12" s="20">
        <f aca="true" t="shared" si="2" ref="Q12:Q37">P12/$P$10*$Q$10</f>
        <v>34.849393940289595</v>
      </c>
      <c r="R12" s="71">
        <v>22047.6</v>
      </c>
      <c r="S12" s="20">
        <v>679.4</v>
      </c>
      <c r="T12" s="20">
        <v>1497.8</v>
      </c>
      <c r="U12" s="20">
        <v>24224.8</v>
      </c>
      <c r="V12" s="20">
        <f aca="true" t="shared" si="3" ref="V12:V37">U12/$U$10*$V$10</f>
        <v>35.816164349131014</v>
      </c>
      <c r="W12" s="71">
        <v>23012.5</v>
      </c>
      <c r="X12" s="20">
        <v>700.2</v>
      </c>
      <c r="Y12" s="20">
        <v>1489</v>
      </c>
      <c r="Z12" s="20">
        <v>25201.7</v>
      </c>
      <c r="AA12" s="93">
        <f aca="true" t="shared" si="4" ref="AA12:AA37">Z12/$Z$10*$AA$10</f>
        <v>35.390774865257306</v>
      </c>
      <c r="AB12" s="71">
        <v>27745.6</v>
      </c>
      <c r="AC12" s="20">
        <v>844.2</v>
      </c>
      <c r="AD12" s="20">
        <v>1832</v>
      </c>
      <c r="AE12" s="20">
        <v>30421.7</v>
      </c>
      <c r="AF12" s="93">
        <v>37.11257828950097</v>
      </c>
    </row>
    <row r="13" spans="1:32" ht="17.25" customHeight="1">
      <c r="A13" s="94" t="s">
        <v>142</v>
      </c>
      <c r="B13" s="95" t="s">
        <v>107</v>
      </c>
      <c r="C13" s="20">
        <v>2202.4</v>
      </c>
      <c r="D13" s="20">
        <v>0</v>
      </c>
      <c r="E13" s="20">
        <v>150.8</v>
      </c>
      <c r="F13" s="20">
        <v>2353.2</v>
      </c>
      <c r="G13" s="20">
        <f t="shared" si="0"/>
        <v>3.8306704324399115</v>
      </c>
      <c r="H13" s="20">
        <v>1236.3</v>
      </c>
      <c r="I13" s="20">
        <v>0</v>
      </c>
      <c r="J13" s="20">
        <v>81.8</v>
      </c>
      <c r="K13" s="20">
        <v>1318.1</v>
      </c>
      <c r="L13" s="20">
        <f t="shared" si="1"/>
        <v>3.9496828207825048</v>
      </c>
      <c r="M13" s="20">
        <v>2486.2</v>
      </c>
      <c r="N13" s="20">
        <v>0</v>
      </c>
      <c r="O13" s="20">
        <v>151.6</v>
      </c>
      <c r="P13" s="20">
        <v>2637.8</v>
      </c>
      <c r="Q13" s="20">
        <f t="shared" si="2"/>
        <v>3.8982304416063465</v>
      </c>
      <c r="R13" s="71">
        <v>2524.5</v>
      </c>
      <c r="S13" s="20">
        <v>0</v>
      </c>
      <c r="T13" s="20">
        <v>230.7</v>
      </c>
      <c r="U13" s="20">
        <v>2755.2</v>
      </c>
      <c r="V13" s="20">
        <f t="shared" si="3"/>
        <v>4.073540174314164</v>
      </c>
      <c r="W13" s="71">
        <v>2649.5</v>
      </c>
      <c r="X13" s="20">
        <v>0</v>
      </c>
      <c r="Y13" s="20">
        <v>216.2</v>
      </c>
      <c r="Z13" s="20">
        <v>2865.7</v>
      </c>
      <c r="AA13" s="93">
        <f t="shared" si="4"/>
        <v>4.024305643324373</v>
      </c>
      <c r="AB13" s="71">
        <v>3048.4</v>
      </c>
      <c r="AC13" s="20">
        <v>0</v>
      </c>
      <c r="AD13" s="20">
        <v>205.7</v>
      </c>
      <c r="AE13" s="20">
        <v>3254.1</v>
      </c>
      <c r="AF13" s="93">
        <v>3.9697992226557064</v>
      </c>
    </row>
    <row r="14" spans="1:32" ht="21" customHeight="1">
      <c r="A14" s="91" t="s">
        <v>26</v>
      </c>
      <c r="B14" s="66" t="s">
        <v>143</v>
      </c>
      <c r="C14" s="19">
        <v>6933.6</v>
      </c>
      <c r="D14" s="19">
        <v>185.9</v>
      </c>
      <c r="E14" s="19">
        <v>663.8</v>
      </c>
      <c r="F14" s="19">
        <v>7783.3</v>
      </c>
      <c r="G14" s="19">
        <f t="shared" si="0"/>
        <v>12.670090590179145</v>
      </c>
      <c r="H14" s="19">
        <v>3697.3</v>
      </c>
      <c r="I14" s="19">
        <v>112.5</v>
      </c>
      <c r="J14" s="19">
        <v>357.4</v>
      </c>
      <c r="K14" s="19">
        <v>4167.2</v>
      </c>
      <c r="L14" s="20">
        <f t="shared" si="1"/>
        <v>12.487002693850886</v>
      </c>
      <c r="M14" s="19">
        <v>8068.4</v>
      </c>
      <c r="N14" s="19">
        <v>205.3</v>
      </c>
      <c r="O14" s="19">
        <v>670</v>
      </c>
      <c r="P14" s="19">
        <v>8943.7</v>
      </c>
      <c r="Q14" s="20">
        <f t="shared" si="2"/>
        <v>13.21730366236814</v>
      </c>
      <c r="R14" s="67">
        <v>8183.5</v>
      </c>
      <c r="S14" s="19">
        <v>210.9</v>
      </c>
      <c r="T14" s="19">
        <v>713.4</v>
      </c>
      <c r="U14" s="19">
        <v>9107.8</v>
      </c>
      <c r="V14" s="20">
        <f t="shared" si="3"/>
        <v>13.46580618453054</v>
      </c>
      <c r="W14" s="67">
        <v>8572.6</v>
      </c>
      <c r="X14" s="19">
        <v>216.2</v>
      </c>
      <c r="Y14" s="19">
        <v>744.5</v>
      </c>
      <c r="Z14" s="19">
        <v>9533.3</v>
      </c>
      <c r="AA14" s="93">
        <f t="shared" si="4"/>
        <v>13.387623613603743</v>
      </c>
      <c r="AB14" s="67">
        <v>9292</v>
      </c>
      <c r="AC14" s="19">
        <v>209.3</v>
      </c>
      <c r="AD14" s="19">
        <v>850.3</v>
      </c>
      <c r="AE14" s="19">
        <v>10351.6</v>
      </c>
      <c r="AF14" s="93">
        <v>12.628306946081194</v>
      </c>
    </row>
    <row r="15" spans="1:32" ht="21" customHeight="1">
      <c r="A15" s="91" t="s">
        <v>28</v>
      </c>
      <c r="B15" s="66" t="s">
        <v>144</v>
      </c>
      <c r="C15" s="19">
        <v>8065.4</v>
      </c>
      <c r="D15" s="19">
        <v>0</v>
      </c>
      <c r="E15" s="19">
        <v>0.7</v>
      </c>
      <c r="F15" s="19">
        <v>8066.1</v>
      </c>
      <c r="G15" s="19">
        <f t="shared" si="0"/>
        <v>13.130448230113705</v>
      </c>
      <c r="H15" s="19">
        <v>4025.2</v>
      </c>
      <c r="I15" s="19">
        <v>0</v>
      </c>
      <c r="J15" s="19">
        <v>0</v>
      </c>
      <c r="K15" s="19">
        <v>4025.2</v>
      </c>
      <c r="L15" s="20">
        <f t="shared" si="1"/>
        <v>12.061500106375647</v>
      </c>
      <c r="M15" s="19">
        <v>7437.7</v>
      </c>
      <c r="N15" s="19">
        <v>0</v>
      </c>
      <c r="O15" s="19">
        <v>2.8</v>
      </c>
      <c r="P15" s="19">
        <v>7440.5</v>
      </c>
      <c r="Q15" s="20">
        <f t="shared" si="2"/>
        <v>10.995823641205558</v>
      </c>
      <c r="R15" s="67">
        <v>6377.5</v>
      </c>
      <c r="S15" s="19">
        <v>0</v>
      </c>
      <c r="T15" s="19">
        <v>3</v>
      </c>
      <c r="U15" s="19">
        <v>6380.5</v>
      </c>
      <c r="V15" s="20">
        <f t="shared" si="3"/>
        <v>9.433515927051223</v>
      </c>
      <c r="W15" s="67">
        <v>6610.7</v>
      </c>
      <c r="X15" s="19">
        <v>0</v>
      </c>
      <c r="Y15" s="19">
        <v>0</v>
      </c>
      <c r="Z15" s="19">
        <v>6610.7</v>
      </c>
      <c r="AA15" s="93">
        <f t="shared" si="4"/>
        <v>9.283413238065547</v>
      </c>
      <c r="AB15" s="67">
        <v>6350.7</v>
      </c>
      <c r="AC15" s="19">
        <v>0</v>
      </c>
      <c r="AD15" s="19">
        <v>1.4</v>
      </c>
      <c r="AE15" s="19">
        <v>6352.1</v>
      </c>
      <c r="AF15" s="93">
        <v>7.749166172591905</v>
      </c>
    </row>
    <row r="16" spans="1:32" ht="17.25" customHeight="1">
      <c r="A16" s="94" t="s">
        <v>145</v>
      </c>
      <c r="B16" s="95" t="s">
        <v>146</v>
      </c>
      <c r="C16" s="20">
        <v>401.1</v>
      </c>
      <c r="D16" s="20">
        <v>0</v>
      </c>
      <c r="E16" s="20">
        <v>0.1</v>
      </c>
      <c r="F16" s="20">
        <v>401.2</v>
      </c>
      <c r="G16" s="20">
        <f t="shared" si="0"/>
        <v>0.6530957749000903</v>
      </c>
      <c r="H16" s="20">
        <v>195.5</v>
      </c>
      <c r="I16" s="20">
        <v>0</v>
      </c>
      <c r="J16" s="20">
        <v>0</v>
      </c>
      <c r="K16" s="20">
        <v>195.5</v>
      </c>
      <c r="L16" s="20">
        <f t="shared" si="1"/>
        <v>0.5858151820521809</v>
      </c>
      <c r="M16" s="20">
        <v>375.7</v>
      </c>
      <c r="N16" s="20">
        <v>0</v>
      </c>
      <c r="O16" s="20">
        <v>0</v>
      </c>
      <c r="P16" s="20">
        <v>375.7</v>
      </c>
      <c r="Q16" s="20">
        <f t="shared" si="2"/>
        <v>0.5552222218938146</v>
      </c>
      <c r="R16" s="71">
        <v>439.7</v>
      </c>
      <c r="S16" s="20">
        <v>0</v>
      </c>
      <c r="T16" s="20">
        <v>0</v>
      </c>
      <c r="U16" s="20">
        <v>439.7</v>
      </c>
      <c r="V16" s="20">
        <f t="shared" si="3"/>
        <v>0.6500927753505873</v>
      </c>
      <c r="W16" s="71">
        <v>504.9</v>
      </c>
      <c r="X16" s="20">
        <v>0</v>
      </c>
      <c r="Y16" s="20">
        <v>0</v>
      </c>
      <c r="Z16" s="20">
        <v>504.9</v>
      </c>
      <c r="AA16" s="93">
        <f t="shared" si="4"/>
        <v>0.7090316220520209</v>
      </c>
      <c r="AB16" s="71">
        <v>542.1</v>
      </c>
      <c r="AC16" s="20">
        <v>0</v>
      </c>
      <c r="AD16" s="20">
        <v>0</v>
      </c>
      <c r="AE16" s="20">
        <v>542.1</v>
      </c>
      <c r="AF16" s="93">
        <v>0.6613282193545554</v>
      </c>
    </row>
    <row r="17" spans="1:32" ht="17.25" customHeight="1">
      <c r="A17" s="94" t="s">
        <v>147</v>
      </c>
      <c r="B17" s="95" t="s">
        <v>148</v>
      </c>
      <c r="C17" s="20">
        <v>7664.3</v>
      </c>
      <c r="D17" s="20">
        <v>0</v>
      </c>
      <c r="E17" s="20">
        <v>0</v>
      </c>
      <c r="F17" s="20">
        <v>7664.3</v>
      </c>
      <c r="G17" s="20">
        <f t="shared" si="0"/>
        <v>12.47637574169183</v>
      </c>
      <c r="H17" s="20">
        <v>3829.6</v>
      </c>
      <c r="I17" s="20">
        <v>0</v>
      </c>
      <c r="J17" s="20">
        <v>0</v>
      </c>
      <c r="K17" s="20">
        <v>3829.6</v>
      </c>
      <c r="L17" s="20">
        <f t="shared" si="1"/>
        <v>11.475385274613975</v>
      </c>
      <c r="M17" s="20">
        <v>7062</v>
      </c>
      <c r="N17" s="20">
        <v>0</v>
      </c>
      <c r="O17" s="20">
        <v>0</v>
      </c>
      <c r="P17" s="20">
        <v>7062</v>
      </c>
      <c r="Q17" s="20">
        <f t="shared" si="2"/>
        <v>10.436463484200475</v>
      </c>
      <c r="R17" s="71">
        <v>5937.8</v>
      </c>
      <c r="S17" s="20">
        <v>0</v>
      </c>
      <c r="T17" s="20">
        <v>0</v>
      </c>
      <c r="U17" s="20">
        <v>5937.8</v>
      </c>
      <c r="V17" s="20">
        <f t="shared" si="3"/>
        <v>8.778987676772157</v>
      </c>
      <c r="W17" s="71">
        <v>6105.8</v>
      </c>
      <c r="X17" s="20">
        <v>0</v>
      </c>
      <c r="Y17" s="20">
        <v>0</v>
      </c>
      <c r="Z17" s="20">
        <v>6105.8</v>
      </c>
      <c r="AA17" s="93">
        <f t="shared" si="4"/>
        <v>8.574381616013527</v>
      </c>
      <c r="AB17" s="71">
        <v>5808.6</v>
      </c>
      <c r="AC17" s="20">
        <v>0</v>
      </c>
      <c r="AD17" s="20">
        <v>1.4</v>
      </c>
      <c r="AE17" s="20">
        <v>5810</v>
      </c>
      <c r="AF17" s="93">
        <v>7.08783795323735</v>
      </c>
    </row>
    <row r="18" spans="1:32" ht="17.25" customHeight="1">
      <c r="A18" s="94" t="s">
        <v>149</v>
      </c>
      <c r="B18" s="95" t="s">
        <v>150</v>
      </c>
      <c r="C18" s="20">
        <v>0</v>
      </c>
      <c r="D18" s="20">
        <v>0</v>
      </c>
      <c r="E18" s="20">
        <v>0.6</v>
      </c>
      <c r="F18" s="20">
        <v>0.6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 t="shared" si="1"/>
        <v>0</v>
      </c>
      <c r="M18" s="20">
        <v>0</v>
      </c>
      <c r="N18" s="20">
        <v>0</v>
      </c>
      <c r="O18" s="20">
        <v>2.8</v>
      </c>
      <c r="P18" s="20">
        <v>2.8</v>
      </c>
      <c r="Q18" s="20">
        <v>0</v>
      </c>
      <c r="R18" s="20">
        <v>0</v>
      </c>
      <c r="S18" s="20">
        <v>0</v>
      </c>
      <c r="T18" s="20">
        <v>3</v>
      </c>
      <c r="U18" s="20">
        <v>0</v>
      </c>
      <c r="V18" s="20">
        <f t="shared" si="3"/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  <row r="19" spans="1:32" ht="21" customHeight="1">
      <c r="A19" s="91" t="s">
        <v>30</v>
      </c>
      <c r="B19" s="66" t="s">
        <v>151</v>
      </c>
      <c r="C19" s="19">
        <v>1137</v>
      </c>
      <c r="D19" s="19">
        <v>1.5</v>
      </c>
      <c r="E19" s="19">
        <v>9.5</v>
      </c>
      <c r="F19" s="19">
        <v>1148</v>
      </c>
      <c r="G19" s="19">
        <f t="shared" si="0"/>
        <v>1.8687785383482147</v>
      </c>
      <c r="H19" s="19">
        <v>604</v>
      </c>
      <c r="I19" s="19">
        <v>4</v>
      </c>
      <c r="J19" s="19">
        <v>5.3</v>
      </c>
      <c r="K19" s="19">
        <v>613.3</v>
      </c>
      <c r="L19" s="20">
        <f t="shared" si="1"/>
        <v>1.8377516682997572</v>
      </c>
      <c r="M19" s="19">
        <v>1331.8</v>
      </c>
      <c r="N19" s="19">
        <v>2.8</v>
      </c>
      <c r="O19" s="19">
        <v>1.9</v>
      </c>
      <c r="P19" s="19">
        <v>1336.5</v>
      </c>
      <c r="Q19" s="20">
        <f t="shared" si="2"/>
        <v>1.9751250986454174</v>
      </c>
      <c r="R19" s="67">
        <v>1374</v>
      </c>
      <c r="S19" s="19">
        <v>2</v>
      </c>
      <c r="T19" s="19">
        <v>2</v>
      </c>
      <c r="U19" s="19">
        <v>1378</v>
      </c>
      <c r="V19" s="20">
        <f t="shared" si="3"/>
        <v>2.037361483814213</v>
      </c>
      <c r="W19" s="67">
        <v>1374.3</v>
      </c>
      <c r="X19" s="19">
        <v>1.8</v>
      </c>
      <c r="Y19" s="19">
        <v>2.1</v>
      </c>
      <c r="Z19" s="19">
        <v>1378.2</v>
      </c>
      <c r="AA19" s="93">
        <f t="shared" si="4"/>
        <v>1.9354077669084873</v>
      </c>
      <c r="AB19" s="67">
        <v>1629.8</v>
      </c>
      <c r="AC19" s="19">
        <v>2.2</v>
      </c>
      <c r="AD19" s="19">
        <v>1.9</v>
      </c>
      <c r="AE19" s="19">
        <v>1633.9</v>
      </c>
      <c r="AF19" s="93">
        <v>1.9932561844740972</v>
      </c>
    </row>
    <row r="20" spans="1:32" ht="17.25" customHeight="1">
      <c r="A20" s="94" t="s">
        <v>152</v>
      </c>
      <c r="B20" s="95" t="s">
        <v>153</v>
      </c>
      <c r="C20" s="20">
        <v>355</v>
      </c>
      <c r="D20" s="20">
        <v>1.5</v>
      </c>
      <c r="E20" s="20">
        <v>9.5</v>
      </c>
      <c r="F20" s="20">
        <v>366</v>
      </c>
      <c r="G20" s="20">
        <f t="shared" si="0"/>
        <v>0.5957952482887166</v>
      </c>
      <c r="H20" s="20">
        <v>234</v>
      </c>
      <c r="I20" s="20">
        <v>4</v>
      </c>
      <c r="J20" s="20">
        <v>5.3</v>
      </c>
      <c r="K20" s="20">
        <v>243.3</v>
      </c>
      <c r="L20" s="20">
        <f t="shared" si="1"/>
        <v>0.7290477431882129</v>
      </c>
      <c r="M20" s="20">
        <v>506.7</v>
      </c>
      <c r="N20" s="20">
        <v>2.8</v>
      </c>
      <c r="O20" s="20">
        <v>1.9</v>
      </c>
      <c r="P20" s="20">
        <v>511.4</v>
      </c>
      <c r="Q20" s="20">
        <f t="shared" si="2"/>
        <v>0.7557642913933904</v>
      </c>
      <c r="R20" s="71">
        <v>421</v>
      </c>
      <c r="S20" s="20">
        <v>2</v>
      </c>
      <c r="T20" s="20">
        <v>2</v>
      </c>
      <c r="U20" s="20">
        <v>425</v>
      </c>
      <c r="V20" s="20">
        <f t="shared" si="3"/>
        <v>0.6283589482010453</v>
      </c>
      <c r="W20" s="71">
        <v>417</v>
      </c>
      <c r="X20" s="20">
        <v>1.8</v>
      </c>
      <c r="Y20" s="20">
        <v>2.1</v>
      </c>
      <c r="Z20" s="20">
        <v>420.9</v>
      </c>
      <c r="AA20" s="93">
        <f t="shared" si="4"/>
        <v>0.5910703302073591</v>
      </c>
      <c r="AB20" s="71">
        <v>610.2</v>
      </c>
      <c r="AC20" s="20">
        <v>2.2</v>
      </c>
      <c r="AD20" s="20">
        <v>1.9</v>
      </c>
      <c r="AE20" s="20">
        <v>614.3</v>
      </c>
      <c r="AF20" s="93">
        <v>0.7494077202536494</v>
      </c>
    </row>
    <row r="21" spans="1:32" ht="17.25" customHeight="1">
      <c r="A21" s="94" t="s">
        <v>154</v>
      </c>
      <c r="B21" s="95" t="s">
        <v>155</v>
      </c>
      <c r="C21" s="20">
        <v>782</v>
      </c>
      <c r="D21" s="20">
        <v>0</v>
      </c>
      <c r="E21" s="20">
        <v>0</v>
      </c>
      <c r="F21" s="20">
        <v>782</v>
      </c>
      <c r="G21" s="20">
        <f t="shared" si="0"/>
        <v>1.272983290059498</v>
      </c>
      <c r="H21" s="20">
        <v>370</v>
      </c>
      <c r="I21" s="20">
        <v>0</v>
      </c>
      <c r="J21" s="20">
        <v>0</v>
      </c>
      <c r="K21" s="20">
        <v>370</v>
      </c>
      <c r="L21" s="20">
        <f t="shared" si="1"/>
        <v>1.1087039251115445</v>
      </c>
      <c r="M21" s="20">
        <v>825.1</v>
      </c>
      <c r="N21" s="20">
        <v>0</v>
      </c>
      <c r="O21" s="20">
        <v>0</v>
      </c>
      <c r="P21" s="20">
        <v>825.1</v>
      </c>
      <c r="Q21" s="20">
        <f t="shared" si="2"/>
        <v>1.2193608072520268</v>
      </c>
      <c r="R21" s="71">
        <v>953</v>
      </c>
      <c r="S21" s="20">
        <v>0</v>
      </c>
      <c r="T21" s="20">
        <v>0</v>
      </c>
      <c r="U21" s="20">
        <v>953</v>
      </c>
      <c r="V21" s="20">
        <f t="shared" si="3"/>
        <v>1.4090025356131675</v>
      </c>
      <c r="W21" s="71">
        <v>957.3</v>
      </c>
      <c r="X21" s="20">
        <v>0</v>
      </c>
      <c r="Y21" s="20">
        <v>0</v>
      </c>
      <c r="Z21" s="20">
        <v>957.3</v>
      </c>
      <c r="AA21" s="93">
        <f t="shared" si="4"/>
        <v>1.3443374367011283</v>
      </c>
      <c r="AB21" s="71">
        <v>1019.6</v>
      </c>
      <c r="AC21" s="20">
        <v>0</v>
      </c>
      <c r="AD21" s="20">
        <v>0</v>
      </c>
      <c r="AE21" s="20">
        <v>1019.6</v>
      </c>
      <c r="AF21" s="93">
        <v>1.2438484642204477</v>
      </c>
    </row>
    <row r="22" spans="1:32" ht="21" customHeight="1">
      <c r="A22" s="91" t="s">
        <v>32</v>
      </c>
      <c r="B22" s="66" t="s">
        <v>19</v>
      </c>
      <c r="C22" s="19">
        <v>3467.7</v>
      </c>
      <c r="D22" s="19">
        <v>0</v>
      </c>
      <c r="E22" s="19">
        <v>0</v>
      </c>
      <c r="F22" s="19">
        <v>195.9</v>
      </c>
      <c r="G22" s="19">
        <f t="shared" si="0"/>
        <v>0.31889696486273106</v>
      </c>
      <c r="H22" s="19">
        <v>2637.3</v>
      </c>
      <c r="I22" s="19">
        <v>0</v>
      </c>
      <c r="J22" s="19">
        <v>0</v>
      </c>
      <c r="K22" s="19">
        <v>106.6</v>
      </c>
      <c r="L22" s="20">
        <f t="shared" si="1"/>
        <v>0.31942659031592063</v>
      </c>
      <c r="M22" s="19">
        <v>4278.3</v>
      </c>
      <c r="N22" s="19">
        <v>0</v>
      </c>
      <c r="O22" s="19">
        <v>0</v>
      </c>
      <c r="P22" s="19">
        <v>274.5</v>
      </c>
      <c r="Q22" s="20">
        <f t="shared" si="2"/>
        <v>0.40566542430091057</v>
      </c>
      <c r="R22" s="67">
        <v>4190</v>
      </c>
      <c r="S22" s="19">
        <v>0</v>
      </c>
      <c r="T22" s="19">
        <v>0</v>
      </c>
      <c r="U22" s="19">
        <v>292</v>
      </c>
      <c r="V22" s="20">
        <f t="shared" si="3"/>
        <v>0.4317195597051887</v>
      </c>
      <c r="W22" s="67">
        <v>4554.4</v>
      </c>
      <c r="X22" s="19">
        <v>0</v>
      </c>
      <c r="Y22" s="19">
        <v>0</v>
      </c>
      <c r="Z22" s="19">
        <v>238.5</v>
      </c>
      <c r="AA22" s="93">
        <f t="shared" si="4"/>
        <v>0.33492581077323624</v>
      </c>
      <c r="AB22" s="67">
        <v>4603.5</v>
      </c>
      <c r="AC22" s="19">
        <v>0</v>
      </c>
      <c r="AD22" s="19">
        <v>0</v>
      </c>
      <c r="AE22" s="19">
        <v>258.5</v>
      </c>
      <c r="AF22" s="93">
        <v>0.3153538917232108</v>
      </c>
    </row>
    <row r="23" spans="1:32" ht="17.25" customHeight="1">
      <c r="A23" s="94" t="s">
        <v>156</v>
      </c>
      <c r="B23" s="95" t="s">
        <v>157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f t="shared" si="1"/>
        <v>0</v>
      </c>
      <c r="M23" s="20">
        <v>24</v>
      </c>
      <c r="N23" s="20">
        <v>0</v>
      </c>
      <c r="O23" s="20">
        <v>0</v>
      </c>
      <c r="P23" s="20">
        <v>24</v>
      </c>
      <c r="Q23" s="20">
        <v>0</v>
      </c>
      <c r="R23" s="71">
        <v>4.6</v>
      </c>
      <c r="S23" s="20">
        <v>0</v>
      </c>
      <c r="T23" s="20">
        <v>0</v>
      </c>
      <c r="U23" s="20">
        <v>4.6</v>
      </c>
      <c r="V23" s="20">
        <v>0</v>
      </c>
      <c r="W23" s="71">
        <v>3</v>
      </c>
      <c r="X23" s="20">
        <v>0</v>
      </c>
      <c r="Y23" s="20">
        <v>0</v>
      </c>
      <c r="Z23" s="20">
        <v>3</v>
      </c>
      <c r="AA23" s="20">
        <v>0</v>
      </c>
      <c r="AB23" s="71">
        <v>4.6</v>
      </c>
      <c r="AC23" s="20">
        <v>0</v>
      </c>
      <c r="AD23" s="20">
        <v>0</v>
      </c>
      <c r="AE23" s="20">
        <v>4.6</v>
      </c>
      <c r="AF23" s="20">
        <v>0.005611713353681894</v>
      </c>
    </row>
    <row r="24" spans="1:32" ht="17.25" customHeight="1">
      <c r="A24" s="94" t="s">
        <v>158</v>
      </c>
      <c r="B24" s="95" t="s">
        <v>159</v>
      </c>
      <c r="C24" s="20">
        <v>195.9</v>
      </c>
      <c r="D24" s="20">
        <v>0</v>
      </c>
      <c r="E24" s="20">
        <v>0</v>
      </c>
      <c r="F24" s="20">
        <v>195.9</v>
      </c>
      <c r="G24" s="20">
        <f t="shared" si="0"/>
        <v>0.31889696486273106</v>
      </c>
      <c r="H24" s="20">
        <v>106.6</v>
      </c>
      <c r="I24" s="20">
        <v>0</v>
      </c>
      <c r="J24" s="20">
        <v>0</v>
      </c>
      <c r="K24" s="20">
        <v>106.6</v>
      </c>
      <c r="L24" s="20">
        <f t="shared" si="1"/>
        <v>0.31942659031592063</v>
      </c>
      <c r="M24" s="20">
        <v>250.5</v>
      </c>
      <c r="N24" s="20">
        <v>0</v>
      </c>
      <c r="O24" s="20">
        <v>0</v>
      </c>
      <c r="P24" s="20">
        <v>250.5</v>
      </c>
      <c r="Q24" s="20">
        <f t="shared" si="2"/>
        <v>0.37019740906148674</v>
      </c>
      <c r="R24" s="71">
        <v>287.4</v>
      </c>
      <c r="S24" s="20">
        <v>0</v>
      </c>
      <c r="T24" s="20">
        <v>0</v>
      </c>
      <c r="U24" s="20">
        <v>287.4</v>
      </c>
      <c r="V24" s="20">
        <f t="shared" si="3"/>
        <v>0.42491849814818916</v>
      </c>
      <c r="W24" s="71">
        <v>235.5</v>
      </c>
      <c r="X24" s="20">
        <v>0</v>
      </c>
      <c r="Y24" s="20">
        <v>0</v>
      </c>
      <c r="Z24" s="20">
        <v>235.5</v>
      </c>
      <c r="AA24" s="93">
        <f t="shared" si="4"/>
        <v>0.33071290749306975</v>
      </c>
      <c r="AB24" s="71">
        <v>253.9</v>
      </c>
      <c r="AC24" s="20">
        <v>0</v>
      </c>
      <c r="AD24" s="20">
        <v>0</v>
      </c>
      <c r="AE24" s="20">
        <v>253.9</v>
      </c>
      <c r="AF24" s="93">
        <v>0.30974217836952894</v>
      </c>
    </row>
    <row r="25" spans="1:32" ht="17.25" customHeight="1">
      <c r="A25" s="94" t="s">
        <v>160</v>
      </c>
      <c r="B25" s="70" t="s">
        <v>116</v>
      </c>
      <c r="C25" s="20">
        <v>190.9</v>
      </c>
      <c r="D25" s="20">
        <v>0</v>
      </c>
      <c r="E25" s="20">
        <v>0</v>
      </c>
      <c r="F25" s="20">
        <v>190.9</v>
      </c>
      <c r="G25" s="20">
        <f t="shared" si="0"/>
        <v>0.31075768551452454</v>
      </c>
      <c r="H25" s="20">
        <v>106.3</v>
      </c>
      <c r="I25" s="20">
        <v>0</v>
      </c>
      <c r="J25" s="20">
        <v>0</v>
      </c>
      <c r="K25" s="20">
        <v>106.3</v>
      </c>
      <c r="L25" s="20">
        <f t="shared" si="1"/>
        <v>0.31852764118745186</v>
      </c>
      <c r="M25" s="20">
        <v>250.5</v>
      </c>
      <c r="N25" s="20">
        <v>0</v>
      </c>
      <c r="O25" s="20">
        <v>0</v>
      </c>
      <c r="P25" s="20">
        <v>250.5</v>
      </c>
      <c r="Q25" s="20">
        <f t="shared" si="2"/>
        <v>0.37019740906148674</v>
      </c>
      <c r="R25" s="71">
        <v>287.4</v>
      </c>
      <c r="S25" s="20">
        <v>0</v>
      </c>
      <c r="T25" s="20">
        <v>0</v>
      </c>
      <c r="U25" s="20">
        <v>287.7</v>
      </c>
      <c r="V25" s="20">
        <f t="shared" si="3"/>
        <v>0.425362045641037</v>
      </c>
      <c r="W25" s="71">
        <v>235.5</v>
      </c>
      <c r="X25" s="20">
        <v>0</v>
      </c>
      <c r="Y25" s="20">
        <v>0</v>
      </c>
      <c r="Z25" s="20">
        <v>235.5</v>
      </c>
      <c r="AA25" s="93">
        <f t="shared" si="4"/>
        <v>0.33071290749306975</v>
      </c>
      <c r="AB25" s="71">
        <v>253.9</v>
      </c>
      <c r="AC25" s="20">
        <v>0</v>
      </c>
      <c r="AD25" s="20">
        <v>0</v>
      </c>
      <c r="AE25" s="20">
        <v>253.9</v>
      </c>
      <c r="AF25" s="93">
        <v>0.30974217836952894</v>
      </c>
    </row>
    <row r="26" spans="1:32" ht="17.25" customHeight="1">
      <c r="A26" s="94" t="s">
        <v>161</v>
      </c>
      <c r="B26" s="70" t="s">
        <v>118</v>
      </c>
      <c r="C26" s="20">
        <v>5</v>
      </c>
      <c r="D26" s="20">
        <v>0</v>
      </c>
      <c r="E26" s="20">
        <v>0</v>
      </c>
      <c r="F26" s="20">
        <v>5</v>
      </c>
      <c r="G26" s="20">
        <v>0</v>
      </c>
      <c r="H26" s="20">
        <v>0.3</v>
      </c>
      <c r="I26" s="20">
        <v>0</v>
      </c>
      <c r="J26" s="20">
        <v>0</v>
      </c>
      <c r="K26" s="20">
        <v>0.3</v>
      </c>
      <c r="L26" s="20">
        <f t="shared" si="1"/>
        <v>0.0008989491284688198</v>
      </c>
      <c r="M26" s="20">
        <v>0</v>
      </c>
      <c r="N26" s="20">
        <v>0</v>
      </c>
      <c r="O26" s="20">
        <v>0</v>
      </c>
      <c r="P26" s="20">
        <v>0</v>
      </c>
      <c r="Q26" s="20">
        <f t="shared" si="2"/>
        <v>0</v>
      </c>
      <c r="R26" s="20">
        <v>0</v>
      </c>
      <c r="S26" s="20">
        <v>0</v>
      </c>
      <c r="T26" s="20">
        <v>0</v>
      </c>
      <c r="U26" s="20">
        <v>0</v>
      </c>
      <c r="V26" s="20">
        <f t="shared" si="3"/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</row>
    <row r="27" spans="1:32" ht="17.25" customHeight="1">
      <c r="A27" s="94" t="s">
        <v>162</v>
      </c>
      <c r="B27" s="95" t="s">
        <v>150</v>
      </c>
      <c r="C27" s="20">
        <v>3271.8</v>
      </c>
      <c r="D27" s="20">
        <v>0</v>
      </c>
      <c r="E27" s="20">
        <v>0</v>
      </c>
      <c r="F27" s="20">
        <v>0</v>
      </c>
      <c r="G27" s="20">
        <v>0</v>
      </c>
      <c r="H27" s="20">
        <v>2530.7</v>
      </c>
      <c r="I27" s="20">
        <v>0</v>
      </c>
      <c r="J27" s="20">
        <v>0</v>
      </c>
      <c r="K27" s="20">
        <v>0</v>
      </c>
      <c r="L27" s="20">
        <f t="shared" si="1"/>
        <v>0</v>
      </c>
      <c r="M27" s="20">
        <v>4003.8</v>
      </c>
      <c r="N27" s="20">
        <v>0</v>
      </c>
      <c r="O27" s="20">
        <v>0</v>
      </c>
      <c r="P27" s="20">
        <v>0</v>
      </c>
      <c r="Q27" s="20">
        <f t="shared" si="2"/>
        <v>0</v>
      </c>
      <c r="R27" s="71">
        <v>3898</v>
      </c>
      <c r="S27" s="20">
        <v>0</v>
      </c>
      <c r="T27" s="20">
        <v>0</v>
      </c>
      <c r="U27" s="20">
        <v>0</v>
      </c>
      <c r="V27" s="20">
        <f t="shared" si="3"/>
        <v>0</v>
      </c>
      <c r="W27" s="71">
        <v>4315.9</v>
      </c>
      <c r="X27" s="20">
        <v>0</v>
      </c>
      <c r="Y27" s="20">
        <v>0</v>
      </c>
      <c r="Z27" s="20">
        <v>0</v>
      </c>
      <c r="AA27" s="20">
        <v>0</v>
      </c>
      <c r="AB27" s="71">
        <v>4345</v>
      </c>
      <c r="AC27" s="20">
        <v>0</v>
      </c>
      <c r="AD27" s="20">
        <v>0</v>
      </c>
      <c r="AE27" s="20">
        <v>0</v>
      </c>
      <c r="AF27" s="20">
        <v>0</v>
      </c>
    </row>
    <row r="28" spans="1:32" ht="17.25" customHeight="1">
      <c r="A28" s="94" t="s">
        <v>163</v>
      </c>
      <c r="B28" s="70" t="s">
        <v>116</v>
      </c>
      <c r="C28" s="20">
        <v>2815.6</v>
      </c>
      <c r="D28" s="20">
        <v>0</v>
      </c>
      <c r="E28" s="20">
        <v>0</v>
      </c>
      <c r="F28" s="20">
        <v>0</v>
      </c>
      <c r="G28" s="20">
        <v>0</v>
      </c>
      <c r="H28" s="20">
        <v>1552.2</v>
      </c>
      <c r="I28" s="20">
        <v>0</v>
      </c>
      <c r="J28" s="20">
        <v>0</v>
      </c>
      <c r="K28" s="20">
        <v>0</v>
      </c>
      <c r="L28" s="20">
        <f t="shared" si="1"/>
        <v>0</v>
      </c>
      <c r="M28" s="20">
        <v>3126.5</v>
      </c>
      <c r="N28" s="20">
        <v>0</v>
      </c>
      <c r="O28" s="20">
        <v>0</v>
      </c>
      <c r="P28" s="20">
        <v>0</v>
      </c>
      <c r="Q28" s="20">
        <f t="shared" si="2"/>
        <v>0</v>
      </c>
      <c r="R28" s="71">
        <v>3262.7</v>
      </c>
      <c r="S28" s="20">
        <v>0</v>
      </c>
      <c r="T28" s="20">
        <v>0</v>
      </c>
      <c r="U28" s="20">
        <v>0</v>
      </c>
      <c r="V28" s="20">
        <f t="shared" si="3"/>
        <v>0</v>
      </c>
      <c r="W28" s="71">
        <v>3626.2</v>
      </c>
      <c r="X28" s="20">
        <v>0</v>
      </c>
      <c r="Y28" s="20">
        <v>0</v>
      </c>
      <c r="Z28" s="20">
        <v>0</v>
      </c>
      <c r="AA28" s="20">
        <v>0</v>
      </c>
      <c r="AB28" s="71">
        <v>3919.6</v>
      </c>
      <c r="AC28" s="20">
        <v>0</v>
      </c>
      <c r="AD28" s="20">
        <v>0</v>
      </c>
      <c r="AE28" s="20">
        <v>0</v>
      </c>
      <c r="AF28" s="20">
        <v>0</v>
      </c>
    </row>
    <row r="29" spans="1:32" ht="17.25" customHeight="1">
      <c r="A29" s="94" t="s">
        <v>164</v>
      </c>
      <c r="B29" s="70" t="s">
        <v>165</v>
      </c>
      <c r="C29" s="20">
        <v>456.2</v>
      </c>
      <c r="D29" s="20">
        <v>0</v>
      </c>
      <c r="E29" s="20">
        <v>0</v>
      </c>
      <c r="F29" s="20">
        <v>0</v>
      </c>
      <c r="G29" s="20">
        <v>0</v>
      </c>
      <c r="H29" s="20">
        <v>978.5</v>
      </c>
      <c r="I29" s="20">
        <v>0</v>
      </c>
      <c r="J29" s="20">
        <v>0</v>
      </c>
      <c r="K29" s="20">
        <v>0</v>
      </c>
      <c r="L29" s="20">
        <f t="shared" si="1"/>
        <v>0</v>
      </c>
      <c r="M29" s="20">
        <v>877.3</v>
      </c>
      <c r="N29" s="20">
        <v>0</v>
      </c>
      <c r="O29" s="20">
        <v>0</v>
      </c>
      <c r="P29" s="20">
        <v>0</v>
      </c>
      <c r="Q29" s="20">
        <f t="shared" si="2"/>
        <v>0</v>
      </c>
      <c r="R29" s="71">
        <v>635.3</v>
      </c>
      <c r="S29" s="20">
        <v>0</v>
      </c>
      <c r="T29" s="20">
        <v>0</v>
      </c>
      <c r="U29" s="20">
        <v>0</v>
      </c>
      <c r="V29" s="20">
        <f t="shared" si="3"/>
        <v>0</v>
      </c>
      <c r="W29" s="71">
        <v>689.7</v>
      </c>
      <c r="X29" s="20">
        <v>0</v>
      </c>
      <c r="Y29" s="20">
        <v>0</v>
      </c>
      <c r="Z29" s="20">
        <v>0</v>
      </c>
      <c r="AA29" s="20">
        <v>0</v>
      </c>
      <c r="AB29" s="71">
        <v>425.4</v>
      </c>
      <c r="AC29" s="20">
        <v>0</v>
      </c>
      <c r="AD29" s="20">
        <v>0</v>
      </c>
      <c r="AE29" s="20">
        <v>0</v>
      </c>
      <c r="AF29" s="20">
        <v>0</v>
      </c>
    </row>
    <row r="30" spans="1:32" ht="21" customHeight="1">
      <c r="A30" s="91" t="s">
        <v>33</v>
      </c>
      <c r="B30" s="66" t="s">
        <v>34</v>
      </c>
      <c r="C30" s="19">
        <v>13762.6</v>
      </c>
      <c r="D30" s="19">
        <v>248.8</v>
      </c>
      <c r="E30" s="19">
        <v>211.6</v>
      </c>
      <c r="F30" s="19">
        <v>14222.9</v>
      </c>
      <c r="G30" s="19">
        <f t="shared" si="0"/>
        <v>23.152831248321274</v>
      </c>
      <c r="H30" s="19">
        <v>7779.3</v>
      </c>
      <c r="I30" s="19">
        <v>133.5</v>
      </c>
      <c r="J30" s="19">
        <v>111.5</v>
      </c>
      <c r="K30" s="19">
        <v>8024.3</v>
      </c>
      <c r="L30" s="20">
        <f t="shared" si="1"/>
        <v>24.044791638574505</v>
      </c>
      <c r="M30" s="19">
        <v>15697.1</v>
      </c>
      <c r="N30" s="19">
        <v>270.6</v>
      </c>
      <c r="O30" s="19">
        <v>254.3</v>
      </c>
      <c r="P30" s="19">
        <v>16222</v>
      </c>
      <c r="Q30" s="20">
        <f t="shared" si="2"/>
        <v>23.973422633913923</v>
      </c>
      <c r="R30" s="67">
        <v>16774</v>
      </c>
      <c r="S30" s="19">
        <v>350.2</v>
      </c>
      <c r="T30" s="19">
        <v>249.5</v>
      </c>
      <c r="U30" s="19">
        <v>17373.7</v>
      </c>
      <c r="V30" s="20">
        <f t="shared" si="3"/>
        <v>25.686870254965882</v>
      </c>
      <c r="W30" s="67">
        <v>18174.4</v>
      </c>
      <c r="X30" s="79">
        <v>391.8</v>
      </c>
      <c r="Y30" s="19">
        <v>261.6</v>
      </c>
      <c r="Z30" s="19">
        <v>18827.8</v>
      </c>
      <c r="AA30" s="93">
        <f t="shared" si="4"/>
        <v>26.439900126106235</v>
      </c>
      <c r="AB30" s="67">
        <v>20642.6</v>
      </c>
      <c r="AC30" s="79">
        <v>424.9</v>
      </c>
      <c r="AD30" s="19">
        <v>310.6</v>
      </c>
      <c r="AE30" s="19">
        <v>21378.1</v>
      </c>
      <c r="AF30" s="93">
        <v>26.07994983616237</v>
      </c>
    </row>
    <row r="31" spans="1:32" ht="17.25" customHeight="1">
      <c r="A31" s="94" t="s">
        <v>166</v>
      </c>
      <c r="B31" s="95" t="s">
        <v>167</v>
      </c>
      <c r="C31" s="20">
        <v>8901.6</v>
      </c>
      <c r="D31" s="20">
        <v>186.6</v>
      </c>
      <c r="E31" s="20">
        <v>0</v>
      </c>
      <c r="F31" s="20">
        <v>9088.2</v>
      </c>
      <c r="G31" s="20">
        <f t="shared" si="0"/>
        <v>14.794279714474081</v>
      </c>
      <c r="H31" s="20">
        <v>5037</v>
      </c>
      <c r="I31" s="20">
        <v>101.7</v>
      </c>
      <c r="J31" s="20">
        <v>0</v>
      </c>
      <c r="K31" s="20">
        <v>5138.7</v>
      </c>
      <c r="L31" s="20">
        <f t="shared" si="1"/>
        <v>15.398099621542416</v>
      </c>
      <c r="M31" s="20">
        <v>10075.2</v>
      </c>
      <c r="N31" s="20">
        <v>195.8</v>
      </c>
      <c r="O31" s="20">
        <v>0</v>
      </c>
      <c r="P31" s="20">
        <v>10271</v>
      </c>
      <c r="Q31" s="20">
        <f t="shared" si="2"/>
        <v>15.178832688505112</v>
      </c>
      <c r="R31" s="71">
        <v>10826.3</v>
      </c>
      <c r="S31" s="20">
        <v>257.2</v>
      </c>
      <c r="T31" s="20">
        <v>0</v>
      </c>
      <c r="U31" s="20">
        <v>11083.5</v>
      </c>
      <c r="V31" s="20">
        <f t="shared" si="3"/>
        <v>16.386862123261846</v>
      </c>
      <c r="W31" s="71">
        <v>12016</v>
      </c>
      <c r="X31" s="20">
        <v>281.9</v>
      </c>
      <c r="Y31" s="20">
        <v>0</v>
      </c>
      <c r="Z31" s="20">
        <v>12297.9</v>
      </c>
      <c r="AA31" s="93">
        <f t="shared" si="4"/>
        <v>17.269954416386508</v>
      </c>
      <c r="AB31" s="71">
        <v>13128.2</v>
      </c>
      <c r="AC31" s="20">
        <v>287.2</v>
      </c>
      <c r="AD31" s="20">
        <v>0</v>
      </c>
      <c r="AE31" s="20">
        <v>13415.4</v>
      </c>
      <c r="AF31" s="93">
        <v>16.36595202717045</v>
      </c>
    </row>
    <row r="32" spans="1:32" ht="17.25" customHeight="1">
      <c r="A32" s="94" t="s">
        <v>168</v>
      </c>
      <c r="B32" s="95" t="s">
        <v>169</v>
      </c>
      <c r="C32" s="20">
        <v>593.4</v>
      </c>
      <c r="D32" s="20">
        <v>62.2</v>
      </c>
      <c r="E32" s="20">
        <v>0</v>
      </c>
      <c r="F32" s="20">
        <v>655.6</v>
      </c>
      <c r="G32" s="20">
        <f t="shared" si="0"/>
        <v>1.0672223081368375</v>
      </c>
      <c r="H32" s="20">
        <v>328.2</v>
      </c>
      <c r="I32" s="20">
        <v>31.8</v>
      </c>
      <c r="J32" s="20">
        <v>0</v>
      </c>
      <c r="K32" s="20">
        <v>360</v>
      </c>
      <c r="L32" s="20">
        <f t="shared" si="1"/>
        <v>1.0787389541625838</v>
      </c>
      <c r="M32" s="20">
        <v>739.8</v>
      </c>
      <c r="N32" s="20">
        <v>74.8</v>
      </c>
      <c r="O32" s="20">
        <v>0</v>
      </c>
      <c r="P32" s="20">
        <v>814.6</v>
      </c>
      <c r="Q32" s="20">
        <f t="shared" si="2"/>
        <v>1.2038435505847789</v>
      </c>
      <c r="R32" s="71">
        <v>941.4</v>
      </c>
      <c r="S32" s="20">
        <v>93</v>
      </c>
      <c r="T32" s="20">
        <v>0</v>
      </c>
      <c r="U32" s="20">
        <v>1034.4</v>
      </c>
      <c r="V32" s="20">
        <f t="shared" si="3"/>
        <v>1.529351755339203</v>
      </c>
      <c r="W32" s="71">
        <v>1029.1</v>
      </c>
      <c r="X32" s="20">
        <v>109.9</v>
      </c>
      <c r="Y32" s="20">
        <v>0.2</v>
      </c>
      <c r="Z32" s="20">
        <v>1139.2</v>
      </c>
      <c r="AA32" s="93">
        <f t="shared" si="4"/>
        <v>1.5997798055885568</v>
      </c>
      <c r="AB32" s="71">
        <v>1126.1</v>
      </c>
      <c r="AC32" s="20">
        <v>137.7</v>
      </c>
      <c r="AD32" s="20">
        <v>0.5</v>
      </c>
      <c r="AE32" s="20">
        <v>1264.3</v>
      </c>
      <c r="AF32" s="93">
        <v>1.5423672158826127</v>
      </c>
    </row>
    <row r="33" spans="1:32" ht="17.25" customHeight="1">
      <c r="A33" s="94" t="s">
        <v>170</v>
      </c>
      <c r="B33" s="95" t="s">
        <v>171</v>
      </c>
      <c r="C33" s="20">
        <v>4267.5</v>
      </c>
      <c r="D33" s="20">
        <v>0</v>
      </c>
      <c r="E33" s="20">
        <v>211.6</v>
      </c>
      <c r="F33" s="20">
        <v>4479.1</v>
      </c>
      <c r="G33" s="20">
        <f t="shared" si="0"/>
        <v>7.291329225710356</v>
      </c>
      <c r="H33" s="20">
        <v>2414.1</v>
      </c>
      <c r="I33" s="20">
        <v>0</v>
      </c>
      <c r="J33" s="20">
        <v>111.5</v>
      </c>
      <c r="K33" s="20">
        <v>2525.6</v>
      </c>
      <c r="L33" s="20">
        <f t="shared" si="1"/>
        <v>7.567953062869505</v>
      </c>
      <c r="M33" s="20">
        <v>4882.2</v>
      </c>
      <c r="N33" s="20">
        <v>0</v>
      </c>
      <c r="O33" s="20">
        <v>254.3</v>
      </c>
      <c r="P33" s="20">
        <v>5136.5</v>
      </c>
      <c r="Q33" s="20">
        <f t="shared" si="2"/>
        <v>7.590894178220865</v>
      </c>
      <c r="R33" s="71">
        <v>5006.3</v>
      </c>
      <c r="S33" s="20">
        <v>0</v>
      </c>
      <c r="T33" s="20">
        <v>249.5</v>
      </c>
      <c r="U33" s="20">
        <v>5255.8</v>
      </c>
      <c r="V33" s="20">
        <f t="shared" si="3"/>
        <v>7.770656376364833</v>
      </c>
      <c r="W33" s="71">
        <v>5129.3</v>
      </c>
      <c r="X33" s="20">
        <v>0</v>
      </c>
      <c r="Y33" s="20">
        <v>261.4</v>
      </c>
      <c r="Z33" s="20">
        <v>5390.7</v>
      </c>
      <c r="AA33" s="93">
        <f t="shared" si="4"/>
        <v>7.570165904131172</v>
      </c>
      <c r="AB33" s="71">
        <v>6388.4</v>
      </c>
      <c r="AC33" s="20">
        <v>0</v>
      </c>
      <c r="AD33" s="20">
        <v>310.1</v>
      </c>
      <c r="AE33" s="20">
        <v>6698.5</v>
      </c>
      <c r="AF33" s="93">
        <v>8.171752586877863</v>
      </c>
    </row>
    <row r="34" spans="1:32" ht="21" customHeight="1">
      <c r="A34" s="91" t="s">
        <v>35</v>
      </c>
      <c r="B34" s="66" t="s">
        <v>172</v>
      </c>
      <c r="C34" s="19">
        <v>5931.1</v>
      </c>
      <c r="D34" s="19">
        <v>56.6</v>
      </c>
      <c r="E34" s="19">
        <v>32.9</v>
      </c>
      <c r="F34" s="19">
        <v>6020.6</v>
      </c>
      <c r="G34" s="19">
        <f t="shared" si="0"/>
        <v>9.800669048762423</v>
      </c>
      <c r="H34" s="19">
        <v>3268.4</v>
      </c>
      <c r="I34" s="19">
        <v>35.2</v>
      </c>
      <c r="J34" s="19">
        <v>32.7</v>
      </c>
      <c r="K34" s="19">
        <v>3336.3</v>
      </c>
      <c r="L34" s="20">
        <f t="shared" si="1"/>
        <v>9.997213257701747</v>
      </c>
      <c r="M34" s="19">
        <v>7103.1</v>
      </c>
      <c r="N34" s="19">
        <v>83</v>
      </c>
      <c r="O34" s="19">
        <v>44.1</v>
      </c>
      <c r="P34" s="19">
        <v>7230.2</v>
      </c>
      <c r="Q34" s="20">
        <f t="shared" si="2"/>
        <v>10.685035157670104</v>
      </c>
      <c r="R34" s="67">
        <v>5980.900000000001</v>
      </c>
      <c r="S34" s="19">
        <v>90.4</v>
      </c>
      <c r="T34" s="19">
        <v>53.2</v>
      </c>
      <c r="U34" s="19">
        <v>6124.5</v>
      </c>
      <c r="V34" s="20">
        <f t="shared" si="3"/>
        <v>9.05502206648777</v>
      </c>
      <c r="W34" s="67">
        <v>6429.8</v>
      </c>
      <c r="X34" s="19">
        <v>91.4</v>
      </c>
      <c r="Y34" s="19">
        <v>32.7</v>
      </c>
      <c r="Z34" s="19">
        <v>6553.9</v>
      </c>
      <c r="AA34" s="93">
        <f t="shared" si="4"/>
        <v>9.203648935961061</v>
      </c>
      <c r="AB34" s="67">
        <v>8153.4</v>
      </c>
      <c r="AC34" s="19">
        <v>100.8</v>
      </c>
      <c r="AD34" s="19">
        <v>67</v>
      </c>
      <c r="AE34" s="19">
        <v>8321.2</v>
      </c>
      <c r="AF34" s="93">
        <v>10.151345469273432</v>
      </c>
    </row>
    <row r="35" spans="1:32" ht="17.25" customHeight="1">
      <c r="A35" s="94" t="s">
        <v>173</v>
      </c>
      <c r="B35" s="95" t="s">
        <v>174</v>
      </c>
      <c r="C35" s="20">
        <v>5931.1</v>
      </c>
      <c r="D35" s="20">
        <v>56.6</v>
      </c>
      <c r="E35" s="20">
        <v>32.9</v>
      </c>
      <c r="F35" s="20">
        <v>6020.6</v>
      </c>
      <c r="G35" s="20">
        <f t="shared" si="0"/>
        <v>9.800669048762423</v>
      </c>
      <c r="H35" s="20">
        <v>3268.4</v>
      </c>
      <c r="I35" s="20">
        <v>35.2</v>
      </c>
      <c r="J35" s="20">
        <v>32.7</v>
      </c>
      <c r="K35" s="20">
        <v>3336.3</v>
      </c>
      <c r="L35" s="20">
        <f t="shared" si="1"/>
        <v>9.997213257701747</v>
      </c>
      <c r="M35" s="20">
        <v>7103.1</v>
      </c>
      <c r="N35" s="20">
        <v>83</v>
      </c>
      <c r="O35" s="20">
        <v>44.1</v>
      </c>
      <c r="P35" s="20">
        <v>7230.2</v>
      </c>
      <c r="Q35" s="20">
        <f t="shared" si="2"/>
        <v>10.685035157670104</v>
      </c>
      <c r="R35" s="71">
        <v>5980.900000000001</v>
      </c>
      <c r="S35" s="20">
        <v>90.4</v>
      </c>
      <c r="T35" s="20">
        <v>53.2</v>
      </c>
      <c r="U35" s="20">
        <v>6124.5</v>
      </c>
      <c r="V35" s="20">
        <f t="shared" si="3"/>
        <v>9.05502206648777</v>
      </c>
      <c r="W35" s="71">
        <v>6429.8</v>
      </c>
      <c r="X35" s="20">
        <v>91.4</v>
      </c>
      <c r="Y35" s="20">
        <v>32.7</v>
      </c>
      <c r="Z35" s="20">
        <v>6553.9</v>
      </c>
      <c r="AA35" s="93">
        <f t="shared" si="4"/>
        <v>9.203648935961061</v>
      </c>
      <c r="AB35" s="71">
        <v>8153.4</v>
      </c>
      <c r="AC35" s="20">
        <v>100.8</v>
      </c>
      <c r="AD35" s="20">
        <v>67</v>
      </c>
      <c r="AE35" s="20">
        <v>8321.2</v>
      </c>
      <c r="AF35" s="93">
        <v>10.151345469273432</v>
      </c>
    </row>
    <row r="36" spans="1:32" ht="17.25" customHeight="1">
      <c r="A36" s="94" t="s">
        <v>175</v>
      </c>
      <c r="B36" s="70" t="s">
        <v>126</v>
      </c>
      <c r="C36" s="20">
        <v>4760.4</v>
      </c>
      <c r="D36" s="20">
        <v>56.6</v>
      </c>
      <c r="E36" s="20">
        <v>32.5</v>
      </c>
      <c r="F36" s="20">
        <v>4849.5</v>
      </c>
      <c r="G36" s="20">
        <f t="shared" si="0"/>
        <v>7.894287039825494</v>
      </c>
      <c r="H36" s="20">
        <v>2266.6</v>
      </c>
      <c r="I36" s="20">
        <v>35.2</v>
      </c>
      <c r="J36" s="20">
        <v>32.7</v>
      </c>
      <c r="K36" s="20">
        <v>2334.5</v>
      </c>
      <c r="L36" s="20">
        <f t="shared" si="1"/>
        <v>6.995322468034866</v>
      </c>
      <c r="M36" s="20">
        <v>5340.9</v>
      </c>
      <c r="N36" s="20">
        <v>82</v>
      </c>
      <c r="O36" s="20">
        <v>44.1</v>
      </c>
      <c r="P36" s="20">
        <v>5467</v>
      </c>
      <c r="Q36" s="20">
        <f t="shared" si="2"/>
        <v>8.079318304747098</v>
      </c>
      <c r="R36" s="71">
        <v>4970.6</v>
      </c>
      <c r="S36" s="20">
        <v>89.5</v>
      </c>
      <c r="T36" s="20">
        <v>53.2</v>
      </c>
      <c r="U36" s="20">
        <v>5113.3</v>
      </c>
      <c r="V36" s="20">
        <f t="shared" si="3"/>
        <v>7.5599713172621295</v>
      </c>
      <c r="W36" s="71">
        <v>5386.4</v>
      </c>
      <c r="X36" s="20">
        <v>91.4</v>
      </c>
      <c r="Y36" s="20">
        <v>32.7</v>
      </c>
      <c r="Z36" s="20">
        <v>5510.5</v>
      </c>
      <c r="AA36" s="93">
        <f t="shared" si="4"/>
        <v>7.738401175119154</v>
      </c>
      <c r="AB36" s="71">
        <v>6640.8</v>
      </c>
      <c r="AC36" s="20">
        <v>100.2</v>
      </c>
      <c r="AD36" s="20">
        <v>67</v>
      </c>
      <c r="AE36" s="20">
        <v>6808</v>
      </c>
      <c r="AF36" s="93">
        <v>8.305335763449204</v>
      </c>
    </row>
    <row r="37" spans="1:32" ht="17.25" customHeight="1">
      <c r="A37" s="96" t="s">
        <v>176</v>
      </c>
      <c r="B37" s="97" t="s">
        <v>118</v>
      </c>
      <c r="C37" s="48">
        <v>1170.7</v>
      </c>
      <c r="D37" s="48">
        <v>0</v>
      </c>
      <c r="E37" s="48">
        <v>0.4</v>
      </c>
      <c r="F37" s="48">
        <v>1171.1</v>
      </c>
      <c r="G37" s="48">
        <f t="shared" si="0"/>
        <v>1.9063820089369286</v>
      </c>
      <c r="H37" s="48">
        <v>1001.8</v>
      </c>
      <c r="I37" s="48">
        <v>0</v>
      </c>
      <c r="J37" s="48">
        <v>0</v>
      </c>
      <c r="K37" s="48">
        <v>1001.8</v>
      </c>
      <c r="L37" s="48">
        <f t="shared" si="1"/>
        <v>3.001890789666879</v>
      </c>
      <c r="M37" s="48">
        <v>1762.2</v>
      </c>
      <c r="N37" s="48">
        <v>1</v>
      </c>
      <c r="O37" s="48">
        <v>0</v>
      </c>
      <c r="P37" s="48">
        <v>1763.2</v>
      </c>
      <c r="Q37" s="48">
        <f t="shared" si="2"/>
        <v>2.6057168529230075</v>
      </c>
      <c r="R37" s="98">
        <v>1010.3</v>
      </c>
      <c r="S37" s="48">
        <v>0.9</v>
      </c>
      <c r="T37" s="48">
        <v>0</v>
      </c>
      <c r="U37" s="48">
        <v>1011.2</v>
      </c>
      <c r="V37" s="48">
        <f t="shared" si="3"/>
        <v>1.49505074922564</v>
      </c>
      <c r="W37" s="98">
        <v>1043.4</v>
      </c>
      <c r="X37" s="48">
        <v>0</v>
      </c>
      <c r="Y37" s="48">
        <v>0</v>
      </c>
      <c r="Z37" s="48">
        <v>1043.4</v>
      </c>
      <c r="AA37" s="99">
        <f t="shared" si="4"/>
        <v>1.4652477608419068</v>
      </c>
      <c r="AB37" s="98">
        <v>1512.7</v>
      </c>
      <c r="AC37" s="48">
        <v>0.6</v>
      </c>
      <c r="AD37" s="48">
        <v>0</v>
      </c>
      <c r="AE37" s="48">
        <v>1513.3</v>
      </c>
      <c r="AF37" s="99">
        <v>1.846131699592785</v>
      </c>
    </row>
    <row r="38" spans="1:26" ht="11.25" customHeight="1">
      <c r="A38" s="13"/>
      <c r="B38" s="13"/>
      <c r="C38" s="13"/>
      <c r="D38" s="13"/>
      <c r="E38" s="13"/>
      <c r="F38" s="13"/>
      <c r="H38" s="13"/>
      <c r="I38" s="13"/>
      <c r="J38" s="13"/>
      <c r="K38" s="13"/>
      <c r="M38" s="13"/>
      <c r="N38" s="13"/>
      <c r="O38" s="13"/>
      <c r="P38" s="13"/>
      <c r="R38" s="13"/>
      <c r="S38" s="13"/>
      <c r="T38" s="13"/>
      <c r="U38" s="13"/>
      <c r="W38" s="13"/>
      <c r="X38" s="13"/>
      <c r="Y38" s="13"/>
      <c r="Z38" s="13"/>
    </row>
    <row r="39" spans="1:7" s="13" customFormat="1" ht="28.5" customHeight="1">
      <c r="A39" s="100">
        <v>1</v>
      </c>
      <c r="B39" s="180" t="s">
        <v>60</v>
      </c>
      <c r="C39" s="180"/>
      <c r="D39" s="180"/>
      <c r="E39" s="180"/>
      <c r="F39" s="180"/>
      <c r="G39" s="180"/>
    </row>
    <row r="40" spans="1:7" s="13" customFormat="1" ht="15" customHeight="1">
      <c r="A40" s="100"/>
      <c r="B40" s="180"/>
      <c r="C40" s="180"/>
      <c r="D40" s="180"/>
      <c r="E40" s="180"/>
      <c r="F40" s="180"/>
      <c r="G40" s="180"/>
    </row>
  </sheetData>
  <sheetProtection/>
  <mergeCells count="51">
    <mergeCell ref="AB6:AF6"/>
    <mergeCell ref="AB7:AF7"/>
    <mergeCell ref="AB8:AB9"/>
    <mergeCell ref="AC8:AC9"/>
    <mergeCell ref="AD8:AD9"/>
    <mergeCell ref="AE8:AF8"/>
    <mergeCell ref="A1:C1"/>
    <mergeCell ref="W8:W9"/>
    <mergeCell ref="X8:X9"/>
    <mergeCell ref="Y8:Y9"/>
    <mergeCell ref="Z8:AA8"/>
    <mergeCell ref="W6:AA6"/>
    <mergeCell ref="C7:G7"/>
    <mergeCell ref="H7:L7"/>
    <mergeCell ref="M7:Q7"/>
    <mergeCell ref="R7:V7"/>
    <mergeCell ref="W7:AA7"/>
    <mergeCell ref="R6:V6"/>
    <mergeCell ref="A6:A9"/>
    <mergeCell ref="H6:L6"/>
    <mergeCell ref="M6:Q6"/>
    <mergeCell ref="C8:C9"/>
    <mergeCell ref="J8:J9"/>
    <mergeCell ref="K8:L8"/>
    <mergeCell ref="M8:M9"/>
    <mergeCell ref="N8:N9"/>
    <mergeCell ref="B39:G39"/>
    <mergeCell ref="T8:T9"/>
    <mergeCell ref="U8:V8"/>
    <mergeCell ref="B40:G40"/>
    <mergeCell ref="O8:O9"/>
    <mergeCell ref="P8:Q8"/>
    <mergeCell ref="R8:R9"/>
    <mergeCell ref="S8:S9"/>
    <mergeCell ref="H8:H9"/>
    <mergeCell ref="I8:I9"/>
    <mergeCell ref="B6:B9"/>
    <mergeCell ref="C6:G6"/>
    <mergeCell ref="D8:D9"/>
    <mergeCell ref="E8:E9"/>
    <mergeCell ref="F8:G8"/>
    <mergeCell ref="C3:F3"/>
    <mergeCell ref="H3:K3"/>
    <mergeCell ref="M3:P3"/>
    <mergeCell ref="R3:U3"/>
    <mergeCell ref="W3:Z3"/>
    <mergeCell ref="C5:G5"/>
    <mergeCell ref="H5:L5"/>
    <mergeCell ref="M5:Q5"/>
    <mergeCell ref="R5:V5"/>
    <mergeCell ref="AB5:AF5"/>
  </mergeCells>
  <hyperlinks>
    <hyperlink ref="A1:C1" location="'Table of contents'!A1" display="Table of Contents"/>
  </hyperlinks>
  <printOptions/>
  <pageMargins left="0.74" right="0.25" top="0.72" bottom="0.12" header="0.38" footer="0.12"/>
  <pageSetup horizontalDpi="600" verticalDpi="600" orientation="portrait" r:id="rId1"/>
  <headerFooter>
    <oddHeader>&amp;C- 47 -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7.8515625" style="53" customWidth="1"/>
    <col min="2" max="2" width="34.00390625" style="53" customWidth="1"/>
    <col min="3" max="5" width="10.7109375" style="53" customWidth="1"/>
    <col min="6" max="6" width="11.140625" style="53" customWidth="1"/>
    <col min="7" max="9" width="10.7109375" style="53" customWidth="1"/>
    <col min="10" max="10" width="11.140625" style="53" customWidth="1"/>
    <col min="11" max="13" width="10.7109375" style="53" customWidth="1"/>
    <col min="14" max="14" width="11.140625" style="53" customWidth="1"/>
    <col min="15" max="17" width="10.7109375" style="53" customWidth="1"/>
    <col min="18" max="18" width="11.140625" style="53" customWidth="1"/>
    <col min="19" max="21" width="10.7109375" style="53" customWidth="1"/>
    <col min="22" max="22" width="11.140625" style="53" customWidth="1"/>
    <col min="23" max="23" width="12.28125" style="53" customWidth="1"/>
    <col min="24" max="25" width="9.140625" style="53" customWidth="1"/>
    <col min="26" max="26" width="10.8515625" style="53" customWidth="1"/>
    <col min="27" max="16384" width="9.140625" style="53" customWidth="1"/>
  </cols>
  <sheetData>
    <row r="1" spans="1:3" s="1" customFormat="1" ht="15">
      <c r="A1" s="181" t="s">
        <v>304</v>
      </c>
      <c r="B1" s="181"/>
      <c r="C1" s="181"/>
    </row>
    <row r="2" s="1" customFormat="1" ht="8.25" customHeight="1"/>
    <row r="3" spans="1:22" ht="18.75" customHeight="1">
      <c r="A3" s="2" t="s">
        <v>309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8.75" customHeight="1">
      <c r="A4" s="2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6" ht="15" customHeight="1">
      <c r="A5" s="58"/>
      <c r="B5" s="59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W5" s="186" t="s">
        <v>1</v>
      </c>
      <c r="X5" s="186"/>
      <c r="Y5" s="186"/>
      <c r="Z5" s="186"/>
    </row>
    <row r="6" spans="1:26" ht="15.75" customHeight="1">
      <c r="A6" s="194" t="s">
        <v>2</v>
      </c>
      <c r="B6" s="194" t="s">
        <v>177</v>
      </c>
      <c r="C6" s="191" t="s">
        <v>62</v>
      </c>
      <c r="D6" s="192"/>
      <c r="E6" s="192"/>
      <c r="F6" s="193"/>
      <c r="G6" s="200" t="s">
        <v>5</v>
      </c>
      <c r="H6" s="201"/>
      <c r="I6" s="201"/>
      <c r="J6" s="202"/>
      <c r="K6" s="191">
        <v>2010</v>
      </c>
      <c r="L6" s="192"/>
      <c r="M6" s="192"/>
      <c r="N6" s="193"/>
      <c r="O6" s="191">
        <v>2011</v>
      </c>
      <c r="P6" s="192"/>
      <c r="Q6" s="192"/>
      <c r="R6" s="193"/>
      <c r="S6" s="191">
        <v>2012</v>
      </c>
      <c r="T6" s="192"/>
      <c r="U6" s="192"/>
      <c r="V6" s="193"/>
      <c r="W6" s="191">
        <v>2013</v>
      </c>
      <c r="X6" s="192"/>
      <c r="Y6" s="192"/>
      <c r="Z6" s="193"/>
    </row>
    <row r="7" spans="1:26" ht="12.75" customHeight="1">
      <c r="A7" s="195"/>
      <c r="B7" s="195"/>
      <c r="C7" s="191" t="s">
        <v>6</v>
      </c>
      <c r="D7" s="192"/>
      <c r="E7" s="192"/>
      <c r="F7" s="193"/>
      <c r="G7" s="191" t="s">
        <v>6</v>
      </c>
      <c r="H7" s="192"/>
      <c r="I7" s="192"/>
      <c r="J7" s="193"/>
      <c r="K7" s="191" t="s">
        <v>6</v>
      </c>
      <c r="L7" s="192"/>
      <c r="M7" s="192"/>
      <c r="N7" s="193"/>
      <c r="O7" s="191" t="s">
        <v>6</v>
      </c>
      <c r="P7" s="192"/>
      <c r="Q7" s="192"/>
      <c r="R7" s="193"/>
      <c r="S7" s="191" t="s">
        <v>6</v>
      </c>
      <c r="T7" s="192"/>
      <c r="U7" s="192"/>
      <c r="V7" s="193"/>
      <c r="W7" s="191" t="s">
        <v>6</v>
      </c>
      <c r="X7" s="192"/>
      <c r="Y7" s="192"/>
      <c r="Z7" s="193"/>
    </row>
    <row r="8" spans="1:26" ht="64.5">
      <c r="A8" s="196"/>
      <c r="B8" s="196"/>
      <c r="C8" s="5" t="s">
        <v>7</v>
      </c>
      <c r="D8" s="6" t="s">
        <v>8</v>
      </c>
      <c r="E8" s="6" t="s">
        <v>9</v>
      </c>
      <c r="F8" s="5" t="s">
        <v>10</v>
      </c>
      <c r="G8" s="5" t="s">
        <v>7</v>
      </c>
      <c r="H8" s="6" t="s">
        <v>8</v>
      </c>
      <c r="I8" s="6" t="s">
        <v>9</v>
      </c>
      <c r="J8" s="5" t="s">
        <v>10</v>
      </c>
      <c r="K8" s="5" t="s">
        <v>7</v>
      </c>
      <c r="L8" s="6" t="s">
        <v>8</v>
      </c>
      <c r="M8" s="6" t="s">
        <v>9</v>
      </c>
      <c r="N8" s="5" t="s">
        <v>10</v>
      </c>
      <c r="O8" s="5" t="s">
        <v>7</v>
      </c>
      <c r="P8" s="6" t="s">
        <v>8</v>
      </c>
      <c r="Q8" s="6" t="s">
        <v>9</v>
      </c>
      <c r="R8" s="5" t="s">
        <v>10</v>
      </c>
      <c r="S8" s="5" t="s">
        <v>7</v>
      </c>
      <c r="T8" s="6" t="s">
        <v>8</v>
      </c>
      <c r="U8" s="6" t="s">
        <v>9</v>
      </c>
      <c r="V8" s="5" t="s">
        <v>10</v>
      </c>
      <c r="W8" s="5" t="s">
        <v>7</v>
      </c>
      <c r="X8" s="6" t="s">
        <v>8</v>
      </c>
      <c r="Y8" s="6" t="s">
        <v>9</v>
      </c>
      <c r="Z8" s="5" t="s">
        <v>10</v>
      </c>
    </row>
    <row r="9" spans="1:26" ht="15" customHeight="1">
      <c r="A9" s="61" t="s">
        <v>40</v>
      </c>
      <c r="B9" s="62" t="s">
        <v>178</v>
      </c>
      <c r="C9" s="29">
        <v>6267.3</v>
      </c>
      <c r="D9" s="29">
        <v>311.1</v>
      </c>
      <c r="E9" s="29">
        <v>424.4</v>
      </c>
      <c r="F9" s="29">
        <v>7002.8</v>
      </c>
      <c r="G9" s="29">
        <v>5173</v>
      </c>
      <c r="H9" s="29">
        <v>179.5</v>
      </c>
      <c r="I9" s="29">
        <v>330.8</v>
      </c>
      <c r="J9" s="29">
        <v>5683.3</v>
      </c>
      <c r="K9" s="29">
        <v>9360.8</v>
      </c>
      <c r="L9" s="29">
        <v>364.2</v>
      </c>
      <c r="M9" s="29">
        <v>743.9</v>
      </c>
      <c r="N9" s="29">
        <v>10468.9</v>
      </c>
      <c r="O9" s="103">
        <v>11054.4</v>
      </c>
      <c r="P9" s="29">
        <v>354</v>
      </c>
      <c r="Q9" s="29">
        <v>559.4</v>
      </c>
      <c r="R9" s="29">
        <v>11967.800000000001</v>
      </c>
      <c r="S9" s="103">
        <v>12195.8</v>
      </c>
      <c r="T9" s="29">
        <v>403</v>
      </c>
      <c r="U9" s="29">
        <v>438.1</v>
      </c>
      <c r="V9" s="29">
        <v>13036.9</v>
      </c>
      <c r="W9" s="103">
        <v>14149.5</v>
      </c>
      <c r="X9" s="29">
        <v>392.5</v>
      </c>
      <c r="Y9" s="29">
        <v>900</v>
      </c>
      <c r="Z9" s="29">
        <v>15441.9</v>
      </c>
    </row>
    <row r="10" spans="1:26" ht="15" customHeight="1">
      <c r="A10" s="65" t="s">
        <v>42</v>
      </c>
      <c r="B10" s="68" t="s">
        <v>43</v>
      </c>
      <c r="C10" s="16">
        <v>6125.4</v>
      </c>
      <c r="D10" s="16">
        <v>300.5</v>
      </c>
      <c r="E10" s="16">
        <v>354.4</v>
      </c>
      <c r="F10" s="16">
        <v>6780.3</v>
      </c>
      <c r="G10" s="11">
        <v>5172.6</v>
      </c>
      <c r="H10" s="11">
        <v>179.5</v>
      </c>
      <c r="I10" s="11">
        <v>251.2</v>
      </c>
      <c r="J10" s="11">
        <v>5603.3</v>
      </c>
      <c r="K10" s="16">
        <v>9143.2</v>
      </c>
      <c r="L10" s="16">
        <v>362.8</v>
      </c>
      <c r="M10" s="16">
        <v>743.9</v>
      </c>
      <c r="N10" s="16">
        <v>10249.9</v>
      </c>
      <c r="O10" s="104">
        <v>10615.9</v>
      </c>
      <c r="P10" s="11">
        <v>352.3</v>
      </c>
      <c r="Q10" s="11">
        <v>559.4</v>
      </c>
      <c r="R10" s="11">
        <v>11527.6</v>
      </c>
      <c r="S10" s="104">
        <v>11766.6</v>
      </c>
      <c r="T10" s="11">
        <v>400.3</v>
      </c>
      <c r="U10" s="11">
        <v>438.1</v>
      </c>
      <c r="V10" s="11">
        <v>12605</v>
      </c>
      <c r="W10" s="104">
        <v>13506.4</v>
      </c>
      <c r="X10" s="11">
        <v>391.3</v>
      </c>
      <c r="Y10" s="11">
        <v>900</v>
      </c>
      <c r="Z10" s="11">
        <v>14797.6</v>
      </c>
    </row>
    <row r="11" spans="1:26" ht="15" customHeight="1">
      <c r="A11" s="69" t="s">
        <v>179</v>
      </c>
      <c r="B11" s="70" t="s">
        <v>180</v>
      </c>
      <c r="C11" s="16">
        <v>4396.9</v>
      </c>
      <c r="D11" s="16">
        <v>224.3</v>
      </c>
      <c r="E11" s="16">
        <v>305.1</v>
      </c>
      <c r="F11" s="16">
        <v>4926.3</v>
      </c>
      <c r="G11" s="16">
        <v>3739.5</v>
      </c>
      <c r="H11" s="16">
        <v>19.7</v>
      </c>
      <c r="I11" s="16">
        <v>211.1</v>
      </c>
      <c r="J11" s="16">
        <v>3970.3</v>
      </c>
      <c r="K11" s="16">
        <v>7405.4</v>
      </c>
      <c r="L11" s="16">
        <v>331.8</v>
      </c>
      <c r="M11" s="16">
        <v>630.5</v>
      </c>
      <c r="N11" s="16">
        <v>8367.7</v>
      </c>
      <c r="O11" s="71">
        <v>8699.4</v>
      </c>
      <c r="P11" s="16">
        <v>331.9</v>
      </c>
      <c r="Q11" s="16">
        <v>464</v>
      </c>
      <c r="R11" s="16">
        <v>9495.3</v>
      </c>
      <c r="S11" s="71">
        <v>10102.6</v>
      </c>
      <c r="T11" s="16">
        <v>376.2</v>
      </c>
      <c r="U11" s="16">
        <v>348.3</v>
      </c>
      <c r="V11" s="16">
        <v>10827.1</v>
      </c>
      <c r="W11" s="71">
        <v>10317.7</v>
      </c>
      <c r="X11" s="16">
        <v>345.1</v>
      </c>
      <c r="Y11" s="16">
        <v>771.5</v>
      </c>
      <c r="Z11" s="16">
        <v>11434.3</v>
      </c>
    </row>
    <row r="12" spans="1:26" ht="15" customHeight="1">
      <c r="A12" s="69" t="s">
        <v>181</v>
      </c>
      <c r="B12" s="70" t="s">
        <v>182</v>
      </c>
      <c r="C12" s="16">
        <v>1322.7</v>
      </c>
      <c r="D12" s="16">
        <v>45</v>
      </c>
      <c r="E12" s="16">
        <v>47.3</v>
      </c>
      <c r="F12" s="16">
        <v>1415</v>
      </c>
      <c r="G12" s="16">
        <v>1074</v>
      </c>
      <c r="H12" s="16">
        <v>157.7</v>
      </c>
      <c r="I12" s="16">
        <v>38.7</v>
      </c>
      <c r="J12" s="16">
        <v>1270.4</v>
      </c>
      <c r="K12" s="16">
        <v>1315.2</v>
      </c>
      <c r="L12" s="16">
        <v>28.7</v>
      </c>
      <c r="M12" s="16">
        <v>85.7</v>
      </c>
      <c r="N12" s="16">
        <v>1429.6</v>
      </c>
      <c r="O12" s="71">
        <v>1715.6</v>
      </c>
      <c r="P12" s="16">
        <v>13.3</v>
      </c>
      <c r="Q12" s="16">
        <v>91.8</v>
      </c>
      <c r="R12" s="16">
        <v>1820.7</v>
      </c>
      <c r="S12" s="71">
        <v>1193</v>
      </c>
      <c r="T12" s="16">
        <v>16.9</v>
      </c>
      <c r="U12" s="16">
        <v>66.8</v>
      </c>
      <c r="V12" s="16">
        <v>1276.7</v>
      </c>
      <c r="W12" s="71">
        <v>2105.2</v>
      </c>
      <c r="X12" s="16">
        <v>31.5</v>
      </c>
      <c r="Y12" s="16">
        <v>105.9</v>
      </c>
      <c r="Z12" s="16">
        <v>2242.6</v>
      </c>
    </row>
    <row r="13" spans="1:26" ht="15" customHeight="1">
      <c r="A13" s="69" t="s">
        <v>183</v>
      </c>
      <c r="B13" s="70" t="s">
        <v>184</v>
      </c>
      <c r="C13" s="16">
        <v>405.8</v>
      </c>
      <c r="D13" s="16">
        <v>31.2</v>
      </c>
      <c r="E13" s="16">
        <v>2</v>
      </c>
      <c r="F13" s="16">
        <v>439</v>
      </c>
      <c r="G13" s="16">
        <v>359</v>
      </c>
      <c r="H13" s="16">
        <v>2</v>
      </c>
      <c r="I13" s="16">
        <v>1.4</v>
      </c>
      <c r="J13" s="16">
        <v>362.4</v>
      </c>
      <c r="K13" s="16">
        <v>422.6</v>
      </c>
      <c r="L13" s="16">
        <v>2.4</v>
      </c>
      <c r="M13" s="16">
        <v>27.7</v>
      </c>
      <c r="N13" s="16">
        <v>452.7</v>
      </c>
      <c r="O13" s="71">
        <v>200.9</v>
      </c>
      <c r="P13" s="16">
        <v>7.1</v>
      </c>
      <c r="Q13" s="16">
        <v>3.6</v>
      </c>
      <c r="R13" s="16">
        <v>211.6</v>
      </c>
      <c r="S13" s="71">
        <v>471</v>
      </c>
      <c r="T13" s="16">
        <v>7.2</v>
      </c>
      <c r="U13" s="16">
        <v>23</v>
      </c>
      <c r="V13" s="16">
        <v>501.2</v>
      </c>
      <c r="W13" s="71">
        <v>1083.4</v>
      </c>
      <c r="X13" s="16">
        <v>14.7</v>
      </c>
      <c r="Y13" s="16">
        <v>22.6</v>
      </c>
      <c r="Z13" s="16">
        <v>1120.7</v>
      </c>
    </row>
    <row r="14" spans="1:26" ht="15" customHeight="1">
      <c r="A14" s="65" t="s">
        <v>44</v>
      </c>
      <c r="B14" s="68" t="s">
        <v>185</v>
      </c>
      <c r="C14" s="16">
        <v>141.9</v>
      </c>
      <c r="D14" s="16">
        <v>10.6</v>
      </c>
      <c r="E14" s="16">
        <v>70</v>
      </c>
      <c r="F14" s="16">
        <v>222.5</v>
      </c>
      <c r="G14" s="11">
        <v>0.4</v>
      </c>
      <c r="H14" s="105">
        <v>0</v>
      </c>
      <c r="I14" s="11">
        <v>79.6</v>
      </c>
      <c r="J14" s="11">
        <v>80</v>
      </c>
      <c r="K14" s="16">
        <v>217.5</v>
      </c>
      <c r="L14" s="16">
        <v>1.4</v>
      </c>
      <c r="M14" s="105">
        <v>0</v>
      </c>
      <c r="N14" s="16">
        <v>218.9</v>
      </c>
      <c r="O14" s="19">
        <v>438.5</v>
      </c>
      <c r="P14" s="11">
        <v>1.7</v>
      </c>
      <c r="Q14" s="106">
        <v>0</v>
      </c>
      <c r="R14" s="11">
        <v>440.2</v>
      </c>
      <c r="S14" s="19">
        <v>429.2</v>
      </c>
      <c r="T14" s="11">
        <v>2.7</v>
      </c>
      <c r="U14" s="106">
        <v>0</v>
      </c>
      <c r="V14" s="11">
        <v>431.9</v>
      </c>
      <c r="W14" s="19">
        <v>643.1</v>
      </c>
      <c r="X14" s="11">
        <v>1.2</v>
      </c>
      <c r="Y14" s="106">
        <v>0</v>
      </c>
      <c r="Z14" s="11">
        <v>644.3</v>
      </c>
    </row>
    <row r="15" spans="1:26" ht="15" customHeight="1">
      <c r="A15" s="61" t="s">
        <v>49</v>
      </c>
      <c r="B15" s="107" t="s">
        <v>50</v>
      </c>
      <c r="C15" s="29">
        <f>13278.7+287</f>
        <v>13565.7</v>
      </c>
      <c r="D15" s="29">
        <v>15.3</v>
      </c>
      <c r="E15" s="64">
        <v>0</v>
      </c>
      <c r="F15" s="29">
        <f>13239+287</f>
        <v>13526</v>
      </c>
      <c r="G15" s="29">
        <v>3798.5</v>
      </c>
      <c r="H15" s="29">
        <v>1.4</v>
      </c>
      <c r="I15" s="29">
        <v>0</v>
      </c>
      <c r="J15" s="29">
        <v>3799.9</v>
      </c>
      <c r="K15" s="29">
        <f>-2350.7+430.4</f>
        <v>-1920.2999999999997</v>
      </c>
      <c r="L15" s="29">
        <v>23.2</v>
      </c>
      <c r="M15" s="29">
        <v>1.1</v>
      </c>
      <c r="N15" s="29">
        <f>-2326.4+430.4</f>
        <v>-1896</v>
      </c>
      <c r="O15" s="103">
        <v>4228.7</v>
      </c>
      <c r="P15" s="29">
        <f>+P21+P26</f>
        <v>15.7</v>
      </c>
      <c r="Q15" s="29">
        <f>+Q21+Q26</f>
        <v>0</v>
      </c>
      <c r="R15" s="29">
        <f>+R21+R26</f>
        <v>4244.4</v>
      </c>
      <c r="S15" s="103">
        <v>6143.1</v>
      </c>
      <c r="T15" s="29">
        <v>31</v>
      </c>
      <c r="U15" s="29">
        <v>169</v>
      </c>
      <c r="V15" s="29">
        <v>6343.1</v>
      </c>
      <c r="W15" s="103">
        <v>8687.2</v>
      </c>
      <c r="X15" s="29">
        <v>35.5</v>
      </c>
      <c r="Y15" s="29">
        <v>-963.5</v>
      </c>
      <c r="Z15" s="29">
        <v>7759.2</v>
      </c>
    </row>
    <row r="16" spans="1:26" ht="15" customHeight="1">
      <c r="A16" s="69" t="s">
        <v>186</v>
      </c>
      <c r="B16" s="108" t="s">
        <v>187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105">
        <v>0</v>
      </c>
      <c r="P16" s="105">
        <v>0</v>
      </c>
      <c r="Q16" s="105">
        <v>0</v>
      </c>
      <c r="R16" s="105">
        <v>0</v>
      </c>
      <c r="S16" s="109">
        <v>95.6</v>
      </c>
      <c r="T16" s="105">
        <v>0</v>
      </c>
      <c r="U16" s="105">
        <v>0</v>
      </c>
      <c r="V16" s="16">
        <v>95.6</v>
      </c>
      <c r="W16" s="109">
        <v>190.9</v>
      </c>
      <c r="X16" s="105">
        <v>0</v>
      </c>
      <c r="Y16" s="105">
        <v>0</v>
      </c>
      <c r="Z16" s="16">
        <v>190.9</v>
      </c>
    </row>
    <row r="17" spans="1:26" ht="15" customHeight="1">
      <c r="A17" s="69" t="s">
        <v>188</v>
      </c>
      <c r="B17" s="110" t="s">
        <v>189</v>
      </c>
      <c r="C17" s="16">
        <v>10013.5</v>
      </c>
      <c r="D17" s="16">
        <v>15.3</v>
      </c>
      <c r="E17" s="20">
        <v>0</v>
      </c>
      <c r="F17" s="16">
        <v>10028.8</v>
      </c>
      <c r="G17" s="16">
        <v>4658.6</v>
      </c>
      <c r="H17" s="16">
        <v>1.4</v>
      </c>
      <c r="I17" s="105">
        <v>0</v>
      </c>
      <c r="J17" s="16">
        <v>4660</v>
      </c>
      <c r="K17" s="16">
        <v>-3793.2</v>
      </c>
      <c r="L17" s="16">
        <v>23.2</v>
      </c>
      <c r="M17" s="16">
        <v>1.1</v>
      </c>
      <c r="N17" s="16">
        <v>-3768.9</v>
      </c>
      <c r="O17" s="71">
        <v>589.6</v>
      </c>
      <c r="P17" s="16">
        <v>15.7</v>
      </c>
      <c r="Q17" s="105">
        <v>0</v>
      </c>
      <c r="R17" s="16">
        <v>605.3</v>
      </c>
      <c r="S17" s="71">
        <v>4330.5</v>
      </c>
      <c r="T17" s="16">
        <v>31</v>
      </c>
      <c r="U17" s="105">
        <v>169</v>
      </c>
      <c r="V17" s="16">
        <v>4530.5</v>
      </c>
      <c r="W17" s="71">
        <v>1928.6</v>
      </c>
      <c r="X17" s="16">
        <v>35.5</v>
      </c>
      <c r="Y17" s="105">
        <v>-963.5</v>
      </c>
      <c r="Z17" s="16">
        <v>1000.6</v>
      </c>
    </row>
    <row r="18" spans="1:26" ht="15" customHeight="1">
      <c r="A18" s="69" t="s">
        <v>190</v>
      </c>
      <c r="B18" s="110" t="s">
        <v>191</v>
      </c>
      <c r="C18" s="16">
        <v>1548.7</v>
      </c>
      <c r="D18" s="20">
        <v>0</v>
      </c>
      <c r="E18" s="20">
        <v>0</v>
      </c>
      <c r="F18" s="16">
        <v>1548.7</v>
      </c>
      <c r="G18" s="111">
        <v>0</v>
      </c>
      <c r="H18" s="105">
        <v>0</v>
      </c>
      <c r="I18" s="105">
        <v>0</v>
      </c>
      <c r="J18" s="111">
        <v>0</v>
      </c>
      <c r="K18" s="16">
        <v>1100</v>
      </c>
      <c r="L18" s="105">
        <v>0</v>
      </c>
      <c r="M18" s="105">
        <v>0</v>
      </c>
      <c r="N18" s="16">
        <v>1100</v>
      </c>
      <c r="O18" s="71">
        <v>559.2</v>
      </c>
      <c r="P18" s="105">
        <v>0</v>
      </c>
      <c r="Q18" s="105">
        <v>0</v>
      </c>
      <c r="R18" s="16">
        <v>559.2</v>
      </c>
      <c r="S18" s="71">
        <v>463.1</v>
      </c>
      <c r="T18" s="105">
        <v>0</v>
      </c>
      <c r="U18" s="105"/>
      <c r="V18" s="16">
        <v>463.1</v>
      </c>
      <c r="W18" s="71">
        <v>3550.8</v>
      </c>
      <c r="X18" s="105">
        <v>0</v>
      </c>
      <c r="Y18" s="105">
        <v>0</v>
      </c>
      <c r="Z18" s="16">
        <v>3550.8</v>
      </c>
    </row>
    <row r="19" spans="1:26" ht="15" customHeight="1">
      <c r="A19" s="69" t="s">
        <v>192</v>
      </c>
      <c r="B19" s="110" t="s">
        <v>193</v>
      </c>
      <c r="C19" s="16">
        <v>419.5</v>
      </c>
      <c r="D19" s="20">
        <v>0</v>
      </c>
      <c r="E19" s="20">
        <v>0</v>
      </c>
      <c r="F19" s="16">
        <v>364.5</v>
      </c>
      <c r="G19" s="16">
        <v>-890</v>
      </c>
      <c r="H19" s="105">
        <v>0</v>
      </c>
      <c r="I19" s="105">
        <v>0</v>
      </c>
      <c r="J19" s="16">
        <v>-890</v>
      </c>
      <c r="K19" s="16">
        <v>259.9</v>
      </c>
      <c r="L19" s="105">
        <v>0</v>
      </c>
      <c r="M19" s="105">
        <v>0</v>
      </c>
      <c r="N19" s="16">
        <v>259.9</v>
      </c>
      <c r="O19" s="71">
        <v>2200.9</v>
      </c>
      <c r="P19" s="105">
        <v>0</v>
      </c>
      <c r="Q19" s="105">
        <v>0</v>
      </c>
      <c r="R19" s="16">
        <v>2200.9</v>
      </c>
      <c r="S19" s="71">
        <v>-1231.4</v>
      </c>
      <c r="T19" s="105">
        <v>0</v>
      </c>
      <c r="U19" s="105"/>
      <c r="V19" s="16">
        <v>-1231.4</v>
      </c>
      <c r="W19" s="71">
        <v>751.5</v>
      </c>
      <c r="X19" s="105">
        <v>0</v>
      </c>
      <c r="Y19" s="105">
        <v>0</v>
      </c>
      <c r="Z19" s="16">
        <v>751.5</v>
      </c>
    </row>
    <row r="20" spans="1:26" ht="15" customHeight="1">
      <c r="A20" s="69" t="s">
        <v>194</v>
      </c>
      <c r="B20" s="110" t="s">
        <v>195</v>
      </c>
      <c r="C20" s="16">
        <f>1297+287</f>
        <v>1584</v>
      </c>
      <c r="D20" s="20">
        <v>0</v>
      </c>
      <c r="E20" s="20">
        <v>0</v>
      </c>
      <c r="F20" s="16">
        <f>1297+287</f>
        <v>1584</v>
      </c>
      <c r="G20" s="16">
        <v>29.9</v>
      </c>
      <c r="H20" s="105">
        <v>0</v>
      </c>
      <c r="I20" s="105">
        <v>0</v>
      </c>
      <c r="J20" s="16">
        <v>29.9</v>
      </c>
      <c r="K20" s="16">
        <f>82.6+430.4</f>
        <v>513</v>
      </c>
      <c r="L20" s="105">
        <v>0</v>
      </c>
      <c r="M20" s="105">
        <v>0</v>
      </c>
      <c r="N20" s="16">
        <f>82.6+430.4</f>
        <v>513</v>
      </c>
      <c r="O20" s="71">
        <v>879</v>
      </c>
      <c r="P20" s="105">
        <v>0</v>
      </c>
      <c r="Q20" s="105">
        <v>0</v>
      </c>
      <c r="R20" s="16">
        <v>879</v>
      </c>
      <c r="S20" s="71">
        <v>2485.3</v>
      </c>
      <c r="T20" s="105">
        <v>0</v>
      </c>
      <c r="U20" s="105"/>
      <c r="V20" s="16">
        <v>2485.3</v>
      </c>
      <c r="W20" s="71">
        <v>2265.4</v>
      </c>
      <c r="X20" s="105">
        <v>0</v>
      </c>
      <c r="Y20" s="105">
        <v>0</v>
      </c>
      <c r="Z20" s="16">
        <v>2265.4</v>
      </c>
    </row>
    <row r="21" spans="1:26" ht="15" customHeight="1">
      <c r="A21" s="65" t="s">
        <v>51</v>
      </c>
      <c r="B21" s="72" t="s">
        <v>52</v>
      </c>
      <c r="C21" s="11">
        <f>13278.7+287</f>
        <v>13565.7</v>
      </c>
      <c r="D21" s="11">
        <v>15.3</v>
      </c>
      <c r="E21" s="19">
        <v>0</v>
      </c>
      <c r="F21" s="11">
        <f>13239+287</f>
        <v>13526</v>
      </c>
      <c r="G21" s="11">
        <v>3798.5</v>
      </c>
      <c r="H21" s="11">
        <v>1.4</v>
      </c>
      <c r="I21" s="106">
        <v>0</v>
      </c>
      <c r="J21" s="11">
        <v>3799.9</v>
      </c>
      <c r="K21" s="11">
        <f>-2456.7+430.4</f>
        <v>-2026.2999999999997</v>
      </c>
      <c r="L21" s="11">
        <v>23.2</v>
      </c>
      <c r="M21" s="11">
        <v>1.1</v>
      </c>
      <c r="N21" s="11">
        <f>-2432.4+430.4</f>
        <v>-2002</v>
      </c>
      <c r="O21" s="67">
        <v>4128</v>
      </c>
      <c r="P21" s="11">
        <v>15.7</v>
      </c>
      <c r="Q21" s="11">
        <v>0</v>
      </c>
      <c r="R21" s="11">
        <v>4143.7</v>
      </c>
      <c r="S21" s="67">
        <v>5113.8</v>
      </c>
      <c r="T21" s="11">
        <v>31</v>
      </c>
      <c r="U21" s="11">
        <v>169</v>
      </c>
      <c r="V21" s="11">
        <v>5313.8</v>
      </c>
      <c r="W21" s="67">
        <v>6893.1</v>
      </c>
      <c r="X21" s="11">
        <v>35.5</v>
      </c>
      <c r="Y21" s="11">
        <v>-963.5</v>
      </c>
      <c r="Z21" s="11">
        <v>5965.1</v>
      </c>
    </row>
    <row r="22" spans="1:26" ht="15" customHeight="1">
      <c r="A22" s="69" t="s">
        <v>196</v>
      </c>
      <c r="B22" s="74" t="s">
        <v>189</v>
      </c>
      <c r="C22" s="16">
        <v>10013.5</v>
      </c>
      <c r="D22" s="16">
        <v>15.3</v>
      </c>
      <c r="E22" s="20">
        <v>0</v>
      </c>
      <c r="F22" s="16">
        <v>10028.8</v>
      </c>
      <c r="G22" s="16">
        <v>4658</v>
      </c>
      <c r="H22" s="16">
        <v>1.4</v>
      </c>
      <c r="I22" s="105">
        <v>0</v>
      </c>
      <c r="J22" s="16">
        <v>4660</v>
      </c>
      <c r="K22" s="16">
        <v>-3793.2</v>
      </c>
      <c r="L22" s="16">
        <v>23.2</v>
      </c>
      <c r="M22" s="16">
        <v>1.1</v>
      </c>
      <c r="N22" s="16">
        <v>-3768.9</v>
      </c>
      <c r="O22" s="71">
        <v>589.6</v>
      </c>
      <c r="P22" s="16">
        <v>15.7</v>
      </c>
      <c r="Q22" s="16">
        <v>0</v>
      </c>
      <c r="R22" s="16">
        <v>605.3</v>
      </c>
      <c r="S22" s="71">
        <v>4334.6</v>
      </c>
      <c r="T22" s="16">
        <v>31</v>
      </c>
      <c r="U22" s="16">
        <v>169</v>
      </c>
      <c r="V22" s="16">
        <v>4534.6</v>
      </c>
      <c r="W22" s="71">
        <v>1928.6</v>
      </c>
      <c r="X22" s="16">
        <v>35.5</v>
      </c>
      <c r="Y22" s="16">
        <v>-963.5</v>
      </c>
      <c r="Z22" s="16">
        <v>1000.6</v>
      </c>
    </row>
    <row r="23" spans="1:26" ht="15" customHeight="1">
      <c r="A23" s="69" t="s">
        <v>197</v>
      </c>
      <c r="B23" s="70" t="s">
        <v>198</v>
      </c>
      <c r="C23" s="16">
        <v>1548.7</v>
      </c>
      <c r="D23" s="20">
        <v>0</v>
      </c>
      <c r="E23" s="20">
        <v>0</v>
      </c>
      <c r="F23" s="16">
        <v>1548.7</v>
      </c>
      <c r="G23" s="111">
        <v>0</v>
      </c>
      <c r="H23" s="105">
        <v>0</v>
      </c>
      <c r="I23" s="105">
        <v>0</v>
      </c>
      <c r="J23" s="111">
        <v>0</v>
      </c>
      <c r="K23" s="16">
        <v>1100</v>
      </c>
      <c r="L23" s="105">
        <v>0</v>
      </c>
      <c r="M23" s="105">
        <v>0</v>
      </c>
      <c r="N23" s="16">
        <v>1100</v>
      </c>
      <c r="O23" s="71">
        <v>559.2</v>
      </c>
      <c r="P23" s="105">
        <v>0</v>
      </c>
      <c r="Q23" s="105">
        <v>0</v>
      </c>
      <c r="R23" s="16">
        <v>559.2</v>
      </c>
      <c r="S23" s="71">
        <v>-179.8</v>
      </c>
      <c r="T23" s="105">
        <v>0</v>
      </c>
      <c r="U23" s="105">
        <v>0</v>
      </c>
      <c r="V23" s="16">
        <v>-179.8</v>
      </c>
      <c r="W23" s="71">
        <v>3550.8</v>
      </c>
      <c r="X23" s="105">
        <v>0</v>
      </c>
      <c r="Y23" s="105">
        <v>0</v>
      </c>
      <c r="Z23" s="16">
        <v>3550.8</v>
      </c>
    </row>
    <row r="24" spans="1:26" ht="15" customHeight="1">
      <c r="A24" s="69" t="s">
        <v>199</v>
      </c>
      <c r="B24" s="70" t="s">
        <v>200</v>
      </c>
      <c r="C24" s="16">
        <v>419.5</v>
      </c>
      <c r="D24" s="20">
        <v>0</v>
      </c>
      <c r="E24" s="20">
        <v>0</v>
      </c>
      <c r="F24" s="16">
        <v>364.5</v>
      </c>
      <c r="G24" s="16">
        <v>-890</v>
      </c>
      <c r="H24" s="105">
        <v>0</v>
      </c>
      <c r="I24" s="105">
        <v>0</v>
      </c>
      <c r="J24" s="16">
        <v>-890</v>
      </c>
      <c r="K24" s="16">
        <v>259.9</v>
      </c>
      <c r="L24" s="105">
        <v>0</v>
      </c>
      <c r="M24" s="105">
        <v>0</v>
      </c>
      <c r="N24" s="16">
        <v>259.9</v>
      </c>
      <c r="O24" s="71">
        <v>2200.9</v>
      </c>
      <c r="P24" s="105">
        <v>0</v>
      </c>
      <c r="Q24" s="105">
        <v>0</v>
      </c>
      <c r="R24" s="16">
        <v>2200.9</v>
      </c>
      <c r="S24" s="71">
        <v>-1231.4</v>
      </c>
      <c r="T24" s="105">
        <v>0</v>
      </c>
      <c r="U24" s="105">
        <v>0</v>
      </c>
      <c r="V24" s="16">
        <v>-1231.4</v>
      </c>
      <c r="W24" s="71">
        <v>751.5</v>
      </c>
      <c r="X24" s="105">
        <v>0</v>
      </c>
      <c r="Y24" s="105">
        <v>0</v>
      </c>
      <c r="Z24" s="16">
        <v>751.5</v>
      </c>
    </row>
    <row r="25" spans="1:26" ht="15" customHeight="1">
      <c r="A25" s="69" t="s">
        <v>201</v>
      </c>
      <c r="B25" s="70" t="s">
        <v>195</v>
      </c>
      <c r="C25" s="16">
        <f>1297+287</f>
        <v>1584</v>
      </c>
      <c r="D25" s="20">
        <v>0</v>
      </c>
      <c r="E25" s="20">
        <v>0</v>
      </c>
      <c r="F25" s="16">
        <f>1297+287</f>
        <v>1584</v>
      </c>
      <c r="G25" s="16">
        <v>29.9</v>
      </c>
      <c r="H25" s="105">
        <v>0</v>
      </c>
      <c r="I25" s="105">
        <v>0</v>
      </c>
      <c r="J25" s="16">
        <v>29.9</v>
      </c>
      <c r="K25" s="16">
        <f>-23.4+430.4</f>
        <v>407</v>
      </c>
      <c r="L25" s="105">
        <v>0</v>
      </c>
      <c r="M25" s="105">
        <v>0</v>
      </c>
      <c r="N25" s="16">
        <f>-23.4+430.4</f>
        <v>407</v>
      </c>
      <c r="O25" s="71">
        <v>778.3</v>
      </c>
      <c r="P25" s="105">
        <v>0</v>
      </c>
      <c r="Q25" s="105">
        <v>0</v>
      </c>
      <c r="R25" s="16">
        <v>778.3</v>
      </c>
      <c r="S25" s="71">
        <v>2190.4</v>
      </c>
      <c r="T25" s="105">
        <v>0</v>
      </c>
      <c r="U25" s="105">
        <v>0</v>
      </c>
      <c r="V25" s="16">
        <v>2190.4</v>
      </c>
      <c r="W25" s="71">
        <v>662.2</v>
      </c>
      <c r="X25" s="105">
        <v>0</v>
      </c>
      <c r="Y25" s="105">
        <v>0</v>
      </c>
      <c r="Z25" s="16">
        <v>662.2</v>
      </c>
    </row>
    <row r="26" spans="1:26" ht="15" customHeight="1">
      <c r="A26" s="65" t="s">
        <v>53</v>
      </c>
      <c r="B26" s="68" t="s">
        <v>59</v>
      </c>
      <c r="C26" s="20">
        <v>0</v>
      </c>
      <c r="D26" s="20">
        <v>0</v>
      </c>
      <c r="E26" s="20">
        <v>0</v>
      </c>
      <c r="F26" s="20">
        <v>0</v>
      </c>
      <c r="G26" s="105">
        <v>0</v>
      </c>
      <c r="H26" s="105">
        <v>0</v>
      </c>
      <c r="I26" s="105">
        <v>0</v>
      </c>
      <c r="J26" s="105">
        <v>0</v>
      </c>
      <c r="K26" s="11">
        <v>106</v>
      </c>
      <c r="L26" s="106">
        <v>0</v>
      </c>
      <c r="M26" s="106">
        <v>0</v>
      </c>
      <c r="N26" s="11">
        <v>106</v>
      </c>
      <c r="O26" s="67">
        <v>100.7</v>
      </c>
      <c r="P26" s="106">
        <v>0</v>
      </c>
      <c r="Q26" s="106">
        <v>0</v>
      </c>
      <c r="R26" s="11">
        <v>100.7</v>
      </c>
      <c r="S26" s="67">
        <v>1029.3</v>
      </c>
      <c r="T26" s="106">
        <v>0</v>
      </c>
      <c r="U26" s="106">
        <v>0</v>
      </c>
      <c r="V26" s="11">
        <v>1029.3</v>
      </c>
      <c r="W26" s="67">
        <v>1794.1</v>
      </c>
      <c r="X26" s="106">
        <v>0</v>
      </c>
      <c r="Y26" s="106">
        <v>0</v>
      </c>
      <c r="Z26" s="11">
        <v>1794.1</v>
      </c>
    </row>
    <row r="27" spans="1:26" ht="15" customHeight="1">
      <c r="A27" s="61" t="s">
        <v>55</v>
      </c>
      <c r="B27" s="107" t="s">
        <v>202</v>
      </c>
      <c r="C27" s="29">
        <f>11654.7+287</f>
        <v>11941.7</v>
      </c>
      <c r="D27" s="64">
        <v>0</v>
      </c>
      <c r="E27" s="29">
        <v>125.4</v>
      </c>
      <c r="F27" s="29">
        <f>11725.1+287</f>
        <v>12012.1</v>
      </c>
      <c r="G27" s="29">
        <v>5409</v>
      </c>
      <c r="H27" s="112">
        <v>0</v>
      </c>
      <c r="I27" s="29">
        <v>148.7</v>
      </c>
      <c r="J27" s="29">
        <v>5244.9</v>
      </c>
      <c r="K27" s="29">
        <f>4730.4+430.4</f>
        <v>5160.799999999999</v>
      </c>
      <c r="L27" s="112">
        <v>0</v>
      </c>
      <c r="M27" s="112">
        <v>0</v>
      </c>
      <c r="N27" s="29">
        <f>4730.4+430.4</f>
        <v>5160.799999999999</v>
      </c>
      <c r="O27" s="103">
        <v>7927.7</v>
      </c>
      <c r="P27" s="112">
        <v>0</v>
      </c>
      <c r="Q27" s="113">
        <v>76</v>
      </c>
      <c r="R27" s="113">
        <v>8003.7</v>
      </c>
      <c r="S27" s="103">
        <v>8178.4</v>
      </c>
      <c r="T27" s="112">
        <v>0</v>
      </c>
      <c r="U27" s="113">
        <v>0</v>
      </c>
      <c r="V27" s="113">
        <v>8178.4</v>
      </c>
      <c r="W27" s="103">
        <v>19500.2</v>
      </c>
      <c r="X27" s="112">
        <v>0</v>
      </c>
      <c r="Y27" s="113">
        <v>-2.1</v>
      </c>
      <c r="Z27" s="113">
        <v>19498.1</v>
      </c>
    </row>
    <row r="28" spans="1:26" ht="15" customHeight="1">
      <c r="A28" s="69" t="s">
        <v>203</v>
      </c>
      <c r="B28" s="110" t="s">
        <v>189</v>
      </c>
      <c r="C28" s="16">
        <v>90.9</v>
      </c>
      <c r="D28" s="20">
        <v>0</v>
      </c>
      <c r="E28" s="16">
        <v>70.4</v>
      </c>
      <c r="F28" s="16">
        <v>161.3</v>
      </c>
      <c r="G28" s="16">
        <v>4801</v>
      </c>
      <c r="H28" s="105">
        <v>0</v>
      </c>
      <c r="I28" s="114">
        <v>148.7</v>
      </c>
      <c r="J28" s="16">
        <v>4636.9</v>
      </c>
      <c r="K28" s="16">
        <v>-3126.6</v>
      </c>
      <c r="L28" s="105">
        <v>0</v>
      </c>
      <c r="M28" s="105">
        <v>0</v>
      </c>
      <c r="N28" s="16">
        <v>-3126.6</v>
      </c>
      <c r="O28" s="71">
        <v>2869.1</v>
      </c>
      <c r="P28" s="105">
        <v>0</v>
      </c>
      <c r="Q28" s="105">
        <v>76</v>
      </c>
      <c r="R28" s="105">
        <v>2945.1</v>
      </c>
      <c r="S28" s="71">
        <v>-250.5</v>
      </c>
      <c r="T28" s="105">
        <v>0</v>
      </c>
      <c r="U28" s="105">
        <v>0</v>
      </c>
      <c r="V28" s="16">
        <v>-250.5</v>
      </c>
      <c r="W28" s="71">
        <v>2181.5</v>
      </c>
      <c r="X28" s="105">
        <v>0</v>
      </c>
      <c r="Y28" s="105">
        <v>0</v>
      </c>
      <c r="Z28" s="16">
        <v>2181.5</v>
      </c>
    </row>
    <row r="29" spans="1:26" ht="15" customHeight="1">
      <c r="A29" s="69" t="s">
        <v>204</v>
      </c>
      <c r="B29" s="110" t="s">
        <v>198</v>
      </c>
      <c r="C29" s="16">
        <v>7031</v>
      </c>
      <c r="D29" s="20">
        <v>0</v>
      </c>
      <c r="E29" s="20">
        <v>0</v>
      </c>
      <c r="F29" s="16">
        <v>7031</v>
      </c>
      <c r="G29" s="16">
        <v>319</v>
      </c>
      <c r="H29" s="105">
        <v>0</v>
      </c>
      <c r="I29" s="105">
        <v>0</v>
      </c>
      <c r="J29" s="16">
        <v>319</v>
      </c>
      <c r="K29" s="16">
        <v>2243.1</v>
      </c>
      <c r="L29" s="105">
        <v>0</v>
      </c>
      <c r="M29" s="105">
        <v>0</v>
      </c>
      <c r="N29" s="16">
        <v>2243.1</v>
      </c>
      <c r="O29" s="115">
        <v>-524.9000000000001</v>
      </c>
      <c r="P29" s="105">
        <v>0</v>
      </c>
      <c r="Q29" s="105">
        <v>0</v>
      </c>
      <c r="R29" s="105">
        <v>-524.9000000000001</v>
      </c>
      <c r="S29" s="115">
        <v>5126.7</v>
      </c>
      <c r="T29" s="105">
        <v>0</v>
      </c>
      <c r="U29" s="105">
        <v>0</v>
      </c>
      <c r="V29" s="105">
        <v>5126.7</v>
      </c>
      <c r="W29" s="115">
        <v>6378.2</v>
      </c>
      <c r="X29" s="105">
        <v>0</v>
      </c>
      <c r="Y29" s="105">
        <v>0</v>
      </c>
      <c r="Z29" s="105">
        <v>6378.2</v>
      </c>
    </row>
    <row r="30" spans="1:26" ht="15" customHeight="1">
      <c r="A30" s="69" t="s">
        <v>205</v>
      </c>
      <c r="B30" s="110" t="s">
        <v>193</v>
      </c>
      <c r="C30" s="16">
        <v>4600.7</v>
      </c>
      <c r="D30" s="20">
        <v>0</v>
      </c>
      <c r="E30" s="16">
        <v>55</v>
      </c>
      <c r="F30" s="16">
        <v>4600.7</v>
      </c>
      <c r="G30" s="16">
        <v>-5.9</v>
      </c>
      <c r="H30" s="105">
        <v>0</v>
      </c>
      <c r="I30" s="105">
        <v>0</v>
      </c>
      <c r="J30" s="16">
        <v>-5.9</v>
      </c>
      <c r="K30" s="16">
        <v>5594.5</v>
      </c>
      <c r="L30" s="105">
        <v>0</v>
      </c>
      <c r="M30" s="105">
        <v>0</v>
      </c>
      <c r="N30" s="16">
        <v>5594.5</v>
      </c>
      <c r="O30" s="71">
        <v>5392.3</v>
      </c>
      <c r="P30" s="105">
        <v>0</v>
      </c>
      <c r="Q30" s="105">
        <v>0</v>
      </c>
      <c r="R30" s="105">
        <v>5392.3</v>
      </c>
      <c r="S30" s="71">
        <v>3021.8</v>
      </c>
      <c r="T30" s="105">
        <v>0</v>
      </c>
      <c r="U30" s="105">
        <v>0</v>
      </c>
      <c r="V30" s="105">
        <v>3021.8</v>
      </c>
      <c r="W30" s="71">
        <v>10620.9</v>
      </c>
      <c r="X30" s="105">
        <v>0</v>
      </c>
      <c r="Y30" s="105">
        <v>-2.1</v>
      </c>
      <c r="Z30" s="105">
        <v>10618.8</v>
      </c>
    </row>
    <row r="31" spans="1:26" ht="15" customHeight="1">
      <c r="A31" s="69" t="s">
        <v>206</v>
      </c>
      <c r="B31" s="110" t="s">
        <v>195</v>
      </c>
      <c r="C31" s="20">
        <v>0</v>
      </c>
      <c r="D31" s="20">
        <v>0</v>
      </c>
      <c r="E31" s="20">
        <v>0</v>
      </c>
      <c r="F31" s="20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20">
        <v>0</v>
      </c>
      <c r="P31" s="105">
        <v>0</v>
      </c>
      <c r="Q31" s="105">
        <v>0</v>
      </c>
      <c r="R31" s="105">
        <v>0</v>
      </c>
      <c r="S31" s="20">
        <v>0</v>
      </c>
      <c r="T31" s="105">
        <v>0</v>
      </c>
      <c r="U31" s="105">
        <v>0</v>
      </c>
      <c r="V31" s="105">
        <v>0</v>
      </c>
      <c r="W31" s="20">
        <v>0</v>
      </c>
      <c r="X31" s="105">
        <v>0</v>
      </c>
      <c r="Y31" s="105">
        <v>0</v>
      </c>
      <c r="Z31" s="105">
        <v>0</v>
      </c>
    </row>
    <row r="32" spans="1:26" ht="15" customHeight="1">
      <c r="A32" s="69" t="s">
        <v>207</v>
      </c>
      <c r="B32" s="110" t="s">
        <v>208</v>
      </c>
      <c r="C32" s="16">
        <v>219.1</v>
      </c>
      <c r="D32" s="20">
        <v>0</v>
      </c>
      <c r="E32" s="20">
        <v>0</v>
      </c>
      <c r="F32" s="16">
        <v>219.1</v>
      </c>
      <c r="G32" s="16">
        <v>294.9</v>
      </c>
      <c r="H32" s="105">
        <v>0</v>
      </c>
      <c r="I32" s="105">
        <v>0</v>
      </c>
      <c r="J32" s="16">
        <v>294.9</v>
      </c>
      <c r="K32" s="16">
        <v>449.8</v>
      </c>
      <c r="L32" s="105">
        <v>0</v>
      </c>
      <c r="M32" s="105">
        <v>0</v>
      </c>
      <c r="N32" s="16">
        <v>449.8</v>
      </c>
      <c r="O32" s="71">
        <v>191.2</v>
      </c>
      <c r="P32" s="105">
        <v>0</v>
      </c>
      <c r="Q32" s="105">
        <v>0</v>
      </c>
      <c r="R32" s="105">
        <v>191.2</v>
      </c>
      <c r="S32" s="71">
        <v>280.4</v>
      </c>
      <c r="T32" s="105">
        <v>0</v>
      </c>
      <c r="U32" s="105">
        <v>0</v>
      </c>
      <c r="V32" s="105">
        <v>280.4</v>
      </c>
      <c r="W32" s="71">
        <v>319.6</v>
      </c>
      <c r="X32" s="105">
        <v>0</v>
      </c>
      <c r="Y32" s="105">
        <v>0</v>
      </c>
      <c r="Z32" s="105">
        <v>319.6</v>
      </c>
    </row>
    <row r="33" spans="1:26" ht="15" customHeight="1">
      <c r="A33" s="65" t="s">
        <v>57</v>
      </c>
      <c r="B33" s="72" t="s">
        <v>52</v>
      </c>
      <c r="C33" s="11">
        <f>8140.4+287</f>
        <v>8427.4</v>
      </c>
      <c r="D33" s="19">
        <v>0</v>
      </c>
      <c r="E33" s="11">
        <v>125.4</v>
      </c>
      <c r="F33" s="11">
        <f>8210.8+287</f>
        <v>8497.8</v>
      </c>
      <c r="G33" s="11">
        <v>5218.6</v>
      </c>
      <c r="H33" s="106">
        <v>0</v>
      </c>
      <c r="I33" s="11">
        <v>148.7</v>
      </c>
      <c r="J33" s="11">
        <v>5367.3</v>
      </c>
      <c r="K33" s="11">
        <f>-705.6+430.4</f>
        <v>-275.20000000000005</v>
      </c>
      <c r="L33" s="106">
        <v>0</v>
      </c>
      <c r="M33" s="106">
        <v>0</v>
      </c>
      <c r="N33" s="11">
        <f>-705.6+430.4</f>
        <v>-275.20000000000005</v>
      </c>
      <c r="O33" s="67">
        <v>2363.2</v>
      </c>
      <c r="P33" s="106">
        <v>0</v>
      </c>
      <c r="Q33" s="106">
        <v>76</v>
      </c>
      <c r="R33" s="106">
        <v>2439.2</v>
      </c>
      <c r="S33" s="67">
        <v>5196.1</v>
      </c>
      <c r="T33" s="106">
        <v>0</v>
      </c>
      <c r="U33" s="106">
        <v>0</v>
      </c>
      <c r="V33" s="106">
        <v>5196.1</v>
      </c>
      <c r="W33" s="67">
        <v>8818.5</v>
      </c>
      <c r="X33" s="106">
        <v>0</v>
      </c>
      <c r="Y33" s="106">
        <v>-2.1</v>
      </c>
      <c r="Z33" s="106">
        <v>8816.4</v>
      </c>
    </row>
    <row r="34" spans="1:26" ht="15" customHeight="1">
      <c r="A34" s="69" t="s">
        <v>209</v>
      </c>
      <c r="B34" s="74" t="s">
        <v>189</v>
      </c>
      <c r="C34" s="16">
        <v>90.9</v>
      </c>
      <c r="D34" s="20">
        <v>0</v>
      </c>
      <c r="E34" s="16">
        <v>70.4</v>
      </c>
      <c r="F34" s="16">
        <v>161.3</v>
      </c>
      <c r="G34" s="16">
        <v>4801</v>
      </c>
      <c r="H34" s="105">
        <v>0</v>
      </c>
      <c r="I34" s="16">
        <v>148.7</v>
      </c>
      <c r="J34" s="16">
        <v>4949.7</v>
      </c>
      <c r="K34" s="16">
        <v>-3126.6</v>
      </c>
      <c r="L34" s="105">
        <v>0</v>
      </c>
      <c r="M34" s="105">
        <v>0</v>
      </c>
      <c r="N34" s="16">
        <v>-3126.6</v>
      </c>
      <c r="O34" s="71">
        <v>2869.1</v>
      </c>
      <c r="P34" s="105">
        <v>0</v>
      </c>
      <c r="Q34" s="105">
        <v>76</v>
      </c>
      <c r="R34" s="16">
        <v>2945.1</v>
      </c>
      <c r="S34" s="71">
        <v>-250.5</v>
      </c>
      <c r="T34" s="105">
        <v>0</v>
      </c>
      <c r="U34" s="105">
        <v>0</v>
      </c>
      <c r="V34" s="16">
        <v>-250.5</v>
      </c>
      <c r="W34" s="71">
        <v>2181.5</v>
      </c>
      <c r="X34" s="105">
        <v>0</v>
      </c>
      <c r="Y34" s="105">
        <v>0</v>
      </c>
      <c r="Z34" s="16">
        <v>2181.5</v>
      </c>
    </row>
    <row r="35" spans="1:26" ht="15" customHeight="1">
      <c r="A35" s="69" t="s">
        <v>210</v>
      </c>
      <c r="B35" s="70" t="s">
        <v>198</v>
      </c>
      <c r="C35" s="16">
        <v>8117.4</v>
      </c>
      <c r="D35" s="20">
        <v>0</v>
      </c>
      <c r="E35" s="20">
        <v>0</v>
      </c>
      <c r="F35" s="16">
        <v>8117.4</v>
      </c>
      <c r="G35" s="16">
        <v>122.7</v>
      </c>
      <c r="H35" s="105">
        <v>0</v>
      </c>
      <c r="I35" s="105">
        <v>0</v>
      </c>
      <c r="J35" s="16">
        <v>122.7</v>
      </c>
      <c r="K35" s="16">
        <v>2401.6</v>
      </c>
      <c r="L35" s="105">
        <v>0</v>
      </c>
      <c r="M35" s="105">
        <v>0</v>
      </c>
      <c r="N35" s="16">
        <v>2401.6</v>
      </c>
      <c r="O35" s="71">
        <v>-697.1</v>
      </c>
      <c r="P35" s="105">
        <v>0</v>
      </c>
      <c r="Q35" s="105">
        <v>0</v>
      </c>
      <c r="R35" s="16">
        <v>-697.1</v>
      </c>
      <c r="S35" s="71">
        <v>5166.2</v>
      </c>
      <c r="T35" s="105">
        <v>0</v>
      </c>
      <c r="U35" s="105">
        <v>0</v>
      </c>
      <c r="V35" s="16">
        <v>5166.2</v>
      </c>
      <c r="W35" s="71">
        <v>6317.4</v>
      </c>
      <c r="X35" s="105">
        <v>0</v>
      </c>
      <c r="Y35" s="105">
        <v>0</v>
      </c>
      <c r="Z35" s="16">
        <v>6317.4</v>
      </c>
    </row>
    <row r="36" spans="1:26" ht="15" customHeight="1">
      <c r="A36" s="69" t="s">
        <v>211</v>
      </c>
      <c r="B36" s="74" t="s">
        <v>193</v>
      </c>
      <c r="C36" s="20">
        <v>0</v>
      </c>
      <c r="D36" s="20">
        <v>0</v>
      </c>
      <c r="E36" s="16">
        <v>55</v>
      </c>
      <c r="F36" s="20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20">
        <v>0</v>
      </c>
      <c r="P36" s="105">
        <v>0</v>
      </c>
      <c r="Q36" s="105">
        <v>0</v>
      </c>
      <c r="R36" s="105">
        <v>0</v>
      </c>
      <c r="S36" s="20">
        <v>0</v>
      </c>
      <c r="T36" s="105">
        <v>0</v>
      </c>
      <c r="U36" s="105">
        <v>0</v>
      </c>
      <c r="V36" s="105">
        <v>0</v>
      </c>
      <c r="W36" s="20">
        <v>0</v>
      </c>
      <c r="X36" s="105">
        <v>0</v>
      </c>
      <c r="Y36" s="105">
        <v>-2.1</v>
      </c>
      <c r="Z36" s="105">
        <v>-2.1</v>
      </c>
    </row>
    <row r="37" spans="1:26" ht="15" customHeight="1">
      <c r="A37" s="69" t="s">
        <v>212</v>
      </c>
      <c r="B37" s="74" t="s">
        <v>195</v>
      </c>
      <c r="C37" s="20">
        <v>0</v>
      </c>
      <c r="D37" s="20">
        <v>0</v>
      </c>
      <c r="E37" s="20">
        <v>0</v>
      </c>
      <c r="F37" s="20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20">
        <v>0</v>
      </c>
      <c r="P37" s="105">
        <v>0</v>
      </c>
      <c r="Q37" s="105">
        <v>0</v>
      </c>
      <c r="R37" s="105">
        <v>0</v>
      </c>
      <c r="S37" s="20">
        <v>0</v>
      </c>
      <c r="T37" s="105">
        <v>0</v>
      </c>
      <c r="U37" s="105">
        <v>0</v>
      </c>
      <c r="V37" s="105">
        <v>0</v>
      </c>
      <c r="W37" s="20">
        <v>0</v>
      </c>
      <c r="X37" s="105">
        <v>0</v>
      </c>
      <c r="Y37" s="105">
        <v>0</v>
      </c>
      <c r="Z37" s="105">
        <v>0</v>
      </c>
    </row>
    <row r="38" spans="1:26" ht="15" customHeight="1">
      <c r="A38" s="69" t="s">
        <v>213</v>
      </c>
      <c r="B38" s="74" t="s">
        <v>208</v>
      </c>
      <c r="C38" s="16">
        <v>219.1</v>
      </c>
      <c r="D38" s="20">
        <v>0</v>
      </c>
      <c r="E38" s="20">
        <v>0</v>
      </c>
      <c r="F38" s="16">
        <v>219.1</v>
      </c>
      <c r="G38" s="16">
        <v>294.9</v>
      </c>
      <c r="H38" s="105">
        <v>0</v>
      </c>
      <c r="I38" s="105">
        <v>0</v>
      </c>
      <c r="J38" s="16">
        <v>294.9</v>
      </c>
      <c r="K38" s="16">
        <v>449.8</v>
      </c>
      <c r="L38" s="105">
        <v>0</v>
      </c>
      <c r="M38" s="105">
        <v>0</v>
      </c>
      <c r="N38" s="16">
        <v>449.8</v>
      </c>
      <c r="O38" s="71">
        <v>191.2</v>
      </c>
      <c r="P38" s="105">
        <v>0</v>
      </c>
      <c r="Q38" s="105">
        <v>0</v>
      </c>
      <c r="R38" s="16">
        <v>191.2</v>
      </c>
      <c r="S38" s="71">
        <v>280.4</v>
      </c>
      <c r="T38" s="105">
        <v>0</v>
      </c>
      <c r="U38" s="105">
        <v>0</v>
      </c>
      <c r="V38" s="16">
        <v>280.4</v>
      </c>
      <c r="W38" s="71">
        <v>319.6</v>
      </c>
      <c r="X38" s="105">
        <v>0</v>
      </c>
      <c r="Y38" s="105">
        <v>0</v>
      </c>
      <c r="Z38" s="16">
        <v>319.6</v>
      </c>
    </row>
    <row r="39" spans="1:26" ht="15" customHeight="1">
      <c r="A39" s="65" t="s">
        <v>58</v>
      </c>
      <c r="B39" s="72" t="s">
        <v>59</v>
      </c>
      <c r="C39" s="11">
        <v>3514.3</v>
      </c>
      <c r="D39" s="19">
        <v>0</v>
      </c>
      <c r="E39" s="19">
        <v>0</v>
      </c>
      <c r="F39" s="11">
        <v>3514.3</v>
      </c>
      <c r="G39" s="11">
        <v>190.4</v>
      </c>
      <c r="H39" s="106">
        <v>0</v>
      </c>
      <c r="I39" s="106">
        <v>0</v>
      </c>
      <c r="J39" s="11">
        <v>190.4</v>
      </c>
      <c r="K39" s="11">
        <v>5436</v>
      </c>
      <c r="L39" s="106">
        <v>0</v>
      </c>
      <c r="M39" s="106">
        <v>0</v>
      </c>
      <c r="N39" s="11">
        <v>5436</v>
      </c>
      <c r="O39" s="19">
        <v>5564.5</v>
      </c>
      <c r="P39" s="106">
        <v>0</v>
      </c>
      <c r="Q39" s="106">
        <v>0</v>
      </c>
      <c r="R39" s="106">
        <v>5564.5</v>
      </c>
      <c r="S39" s="19">
        <v>2982.3</v>
      </c>
      <c r="T39" s="106">
        <v>0</v>
      </c>
      <c r="U39" s="106">
        <v>0</v>
      </c>
      <c r="V39" s="106">
        <v>2982.3</v>
      </c>
      <c r="W39" s="19">
        <v>10681.7</v>
      </c>
      <c r="X39" s="106">
        <v>0</v>
      </c>
      <c r="Y39" s="106">
        <v>0</v>
      </c>
      <c r="Z39" s="106">
        <v>10681.7</v>
      </c>
    </row>
    <row r="40" spans="1:26" ht="15" customHeight="1">
      <c r="A40" s="69" t="s">
        <v>214</v>
      </c>
      <c r="B40" s="74" t="s">
        <v>189</v>
      </c>
      <c r="C40" s="20">
        <v>0</v>
      </c>
      <c r="D40" s="20">
        <v>0</v>
      </c>
      <c r="E40" s="20">
        <v>0</v>
      </c>
      <c r="F40" s="20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20">
        <v>0</v>
      </c>
      <c r="P40" s="105">
        <v>0</v>
      </c>
      <c r="Q40" s="105">
        <v>0</v>
      </c>
      <c r="R40" s="105">
        <v>0</v>
      </c>
      <c r="S40" s="20">
        <v>0</v>
      </c>
      <c r="T40" s="105">
        <v>0</v>
      </c>
      <c r="U40" s="105">
        <v>0</v>
      </c>
      <c r="V40" s="105">
        <v>0</v>
      </c>
      <c r="W40" s="20">
        <v>0</v>
      </c>
      <c r="X40" s="105">
        <v>0</v>
      </c>
      <c r="Y40" s="105">
        <v>0</v>
      </c>
      <c r="Z40" s="105">
        <v>0</v>
      </c>
    </row>
    <row r="41" spans="1:26" ht="15" customHeight="1">
      <c r="A41" s="69" t="s">
        <v>215</v>
      </c>
      <c r="B41" s="74" t="s">
        <v>191</v>
      </c>
      <c r="C41" s="16">
        <v>-1086.4</v>
      </c>
      <c r="D41" s="20">
        <v>0</v>
      </c>
      <c r="E41" s="20">
        <v>0</v>
      </c>
      <c r="F41" s="16">
        <v>-1086.4</v>
      </c>
      <c r="G41" s="16">
        <v>196.3</v>
      </c>
      <c r="H41" s="105">
        <v>0</v>
      </c>
      <c r="I41" s="105">
        <v>0</v>
      </c>
      <c r="J41" s="116">
        <v>196.3</v>
      </c>
      <c r="K41" s="16">
        <v>-158.5</v>
      </c>
      <c r="L41" s="105">
        <v>0</v>
      </c>
      <c r="M41" s="105">
        <v>0</v>
      </c>
      <c r="N41" s="16">
        <v>-158.5</v>
      </c>
      <c r="O41" s="71">
        <v>172.2</v>
      </c>
      <c r="P41" s="105">
        <v>0</v>
      </c>
      <c r="Q41" s="105">
        <v>0</v>
      </c>
      <c r="R41" s="16">
        <v>172.2</v>
      </c>
      <c r="S41" s="71">
        <v>-39.5</v>
      </c>
      <c r="T41" s="105">
        <v>0</v>
      </c>
      <c r="U41" s="105">
        <v>0</v>
      </c>
      <c r="V41" s="16">
        <v>-39.5</v>
      </c>
      <c r="W41" s="71">
        <v>60.8</v>
      </c>
      <c r="X41" s="105">
        <v>0</v>
      </c>
      <c r="Y41" s="105">
        <v>0</v>
      </c>
      <c r="Z41" s="16">
        <v>60.8</v>
      </c>
    </row>
    <row r="42" spans="1:26" ht="15" customHeight="1">
      <c r="A42" s="69" t="s">
        <v>216</v>
      </c>
      <c r="B42" s="74" t="s">
        <v>193</v>
      </c>
      <c r="C42" s="16">
        <v>4600.7</v>
      </c>
      <c r="D42" s="20">
        <v>0</v>
      </c>
      <c r="E42" s="20">
        <v>0</v>
      </c>
      <c r="F42" s="16">
        <v>4600.7</v>
      </c>
      <c r="G42" s="16">
        <v>-5.9</v>
      </c>
      <c r="H42" s="105">
        <v>0</v>
      </c>
      <c r="I42" s="105">
        <v>0</v>
      </c>
      <c r="J42" s="16">
        <v>-5.9</v>
      </c>
      <c r="K42" s="16">
        <v>5594.5</v>
      </c>
      <c r="L42" s="105">
        <v>0</v>
      </c>
      <c r="M42" s="105">
        <v>0</v>
      </c>
      <c r="N42" s="16">
        <v>5594.5</v>
      </c>
      <c r="O42" s="71">
        <v>5392.3</v>
      </c>
      <c r="P42" s="105">
        <v>0</v>
      </c>
      <c r="Q42" s="105">
        <v>0</v>
      </c>
      <c r="R42" s="16">
        <v>5392.3</v>
      </c>
      <c r="S42" s="71">
        <v>3021.8</v>
      </c>
      <c r="T42" s="105">
        <v>0</v>
      </c>
      <c r="U42" s="105">
        <v>0</v>
      </c>
      <c r="V42" s="16">
        <v>3021.8</v>
      </c>
      <c r="W42" s="71">
        <v>10620.9</v>
      </c>
      <c r="X42" s="105">
        <v>0</v>
      </c>
      <c r="Y42" s="105">
        <v>0</v>
      </c>
      <c r="Z42" s="16">
        <v>10620.9</v>
      </c>
    </row>
    <row r="43" spans="1:26" ht="15" customHeight="1">
      <c r="A43" s="69" t="s">
        <v>217</v>
      </c>
      <c r="B43" s="74" t="s">
        <v>195</v>
      </c>
      <c r="C43" s="20">
        <v>0</v>
      </c>
      <c r="D43" s="20">
        <v>0</v>
      </c>
      <c r="E43" s="20">
        <v>0</v>
      </c>
      <c r="F43" s="20" t="s">
        <v>218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20">
        <v>0</v>
      </c>
      <c r="P43" s="105">
        <v>0</v>
      </c>
      <c r="Q43" s="105">
        <v>0</v>
      </c>
      <c r="R43" s="105">
        <v>0</v>
      </c>
      <c r="S43" s="20">
        <v>0</v>
      </c>
      <c r="T43" s="105">
        <v>0</v>
      </c>
      <c r="U43" s="105">
        <v>0</v>
      </c>
      <c r="V43" s="105">
        <v>0</v>
      </c>
      <c r="W43" s="20">
        <v>0</v>
      </c>
      <c r="X43" s="105">
        <v>0</v>
      </c>
      <c r="Y43" s="105">
        <v>0</v>
      </c>
      <c r="Z43" s="105">
        <v>0</v>
      </c>
    </row>
    <row r="44" spans="1:26" ht="15" customHeight="1">
      <c r="A44" s="117" t="s">
        <v>219</v>
      </c>
      <c r="B44" s="118" t="s">
        <v>208</v>
      </c>
      <c r="C44" s="48">
        <v>0</v>
      </c>
      <c r="D44" s="48">
        <v>0</v>
      </c>
      <c r="E44" s="48">
        <v>0</v>
      </c>
      <c r="F44" s="48" t="s">
        <v>218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48">
        <v>0</v>
      </c>
      <c r="P44" s="119">
        <v>0</v>
      </c>
      <c r="Q44" s="119"/>
      <c r="R44" s="119">
        <v>0</v>
      </c>
      <c r="S44" s="48">
        <v>0</v>
      </c>
      <c r="T44" s="119">
        <v>0</v>
      </c>
      <c r="U44" s="119">
        <v>0</v>
      </c>
      <c r="V44" s="119">
        <v>0</v>
      </c>
      <c r="W44" s="48">
        <v>0</v>
      </c>
      <c r="X44" s="119">
        <v>0</v>
      </c>
      <c r="Y44" s="119">
        <v>0</v>
      </c>
      <c r="Z44" s="119">
        <v>0</v>
      </c>
    </row>
    <row r="45" spans="1:22" ht="11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7" s="13" customFormat="1" ht="27.75" customHeight="1">
      <c r="A46" s="100">
        <v>1</v>
      </c>
      <c r="B46" s="180" t="s">
        <v>60</v>
      </c>
      <c r="C46" s="180"/>
      <c r="D46" s="180"/>
      <c r="E46" s="180"/>
      <c r="F46" s="180"/>
      <c r="G46" s="53"/>
    </row>
    <row r="47" spans="1:7" s="13" customFormat="1" ht="15" customHeight="1">
      <c r="A47" s="100"/>
      <c r="B47" s="180"/>
      <c r="C47" s="180"/>
      <c r="D47" s="180"/>
      <c r="E47" s="180"/>
      <c r="F47" s="180"/>
      <c r="G47" s="120"/>
    </row>
  </sheetData>
  <sheetProtection/>
  <mergeCells count="22">
    <mergeCell ref="W6:Z6"/>
    <mergeCell ref="W7:Z7"/>
    <mergeCell ref="O5:R5"/>
    <mergeCell ref="W5:Z5"/>
    <mergeCell ref="A6:A8"/>
    <mergeCell ref="B46:F46"/>
    <mergeCell ref="B47:F47"/>
    <mergeCell ref="O6:R6"/>
    <mergeCell ref="S6:V6"/>
    <mergeCell ref="C7:F7"/>
    <mergeCell ref="G7:J7"/>
    <mergeCell ref="K7:N7"/>
    <mergeCell ref="A1:C1"/>
    <mergeCell ref="C5:F5"/>
    <mergeCell ref="G5:J5"/>
    <mergeCell ref="K5:N5"/>
    <mergeCell ref="O7:R7"/>
    <mergeCell ref="S7:V7"/>
    <mergeCell ref="B6:B8"/>
    <mergeCell ref="C6:F6"/>
    <mergeCell ref="G6:J6"/>
    <mergeCell ref="K6:N6"/>
  </mergeCells>
  <hyperlinks>
    <hyperlink ref="A1:C1" location="'Table of contents'!A1" display="Table of Contents"/>
  </hyperlinks>
  <printOptions/>
  <pageMargins left="1.12" right="0.25" top="0.72" bottom="0.12" header="0.38" footer="0.12"/>
  <pageSetup horizontalDpi="600" verticalDpi="600" orientation="portrait" r:id="rId1"/>
  <headerFooter>
    <oddHeader>&amp;C- 48 -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7.421875" style="1" customWidth="1"/>
    <col min="2" max="2" width="39.28125" style="1" customWidth="1"/>
    <col min="3" max="5" width="10.7109375" style="1" customWidth="1"/>
    <col min="6" max="6" width="12.28125" style="1" customWidth="1"/>
    <col min="7" max="10" width="10.7109375" style="1" customWidth="1"/>
    <col min="11" max="11" width="12.28125" style="1" customWidth="1"/>
    <col min="12" max="15" width="10.7109375" style="1" customWidth="1"/>
    <col min="16" max="16" width="12.28125" style="1" customWidth="1"/>
    <col min="17" max="20" width="10.7109375" style="1" customWidth="1"/>
    <col min="21" max="21" width="12.28125" style="1" customWidth="1"/>
    <col min="22" max="25" width="10.7109375" style="1" customWidth="1"/>
    <col min="26" max="26" width="12.28125" style="1" customWidth="1"/>
    <col min="27" max="28" width="10.7109375" style="1" customWidth="1"/>
    <col min="29" max="16384" width="9.140625" style="1" customWidth="1"/>
  </cols>
  <sheetData>
    <row r="1" spans="1:3" ht="15">
      <c r="A1" s="181" t="s">
        <v>304</v>
      </c>
      <c r="B1" s="181"/>
      <c r="C1" s="181"/>
    </row>
    <row r="2" ht="8.25" customHeight="1"/>
    <row r="3" spans="1:25" ht="18.75" customHeight="1">
      <c r="A3" s="2" t="s">
        <v>310</v>
      </c>
      <c r="C3" s="121"/>
      <c r="D3" s="121"/>
      <c r="E3" s="121"/>
      <c r="H3" s="121"/>
      <c r="I3" s="121"/>
      <c r="J3" s="121"/>
      <c r="M3" s="121"/>
      <c r="N3" s="121"/>
      <c r="O3" s="121"/>
      <c r="R3" s="121"/>
      <c r="S3" s="121"/>
      <c r="T3" s="121"/>
      <c r="W3" s="121"/>
      <c r="X3" s="121"/>
      <c r="Y3" s="121"/>
    </row>
    <row r="4" spans="1:25" ht="18.75" customHeight="1">
      <c r="A4" s="2" t="s">
        <v>0</v>
      </c>
      <c r="C4" s="3"/>
      <c r="D4" s="3"/>
      <c r="E4" s="3"/>
      <c r="H4" s="3"/>
      <c r="I4" s="3"/>
      <c r="J4" s="3"/>
      <c r="M4" s="3"/>
      <c r="N4" s="3"/>
      <c r="O4" s="3"/>
      <c r="R4" s="3"/>
      <c r="S4" s="3"/>
      <c r="T4" s="3"/>
      <c r="W4" s="3"/>
      <c r="X4" s="3"/>
      <c r="Y4" s="3"/>
    </row>
    <row r="5" spans="1:32" ht="15" customHeight="1">
      <c r="A5" s="2"/>
      <c r="C5" s="3"/>
      <c r="D5" s="3"/>
      <c r="E5" s="3"/>
      <c r="F5" s="204"/>
      <c r="G5" s="204"/>
      <c r="H5" s="3"/>
      <c r="I5" s="3"/>
      <c r="J5" s="3"/>
      <c r="K5" s="204"/>
      <c r="L5" s="204"/>
      <c r="M5" s="3"/>
      <c r="N5" s="3"/>
      <c r="O5" s="3"/>
      <c r="P5" s="204"/>
      <c r="Q5" s="204"/>
      <c r="R5" s="3"/>
      <c r="S5" s="3"/>
      <c r="T5" s="3"/>
      <c r="U5" s="204"/>
      <c r="V5" s="204"/>
      <c r="W5" s="3"/>
      <c r="X5" s="3"/>
      <c r="Y5" s="3"/>
      <c r="AE5" s="204" t="s">
        <v>1</v>
      </c>
      <c r="AF5" s="204"/>
    </row>
    <row r="6" spans="1:32" ht="21" customHeight="1">
      <c r="A6" s="194" t="s">
        <v>2</v>
      </c>
      <c r="B6" s="194" t="s">
        <v>220</v>
      </c>
      <c r="C6" s="174" t="s">
        <v>221</v>
      </c>
      <c r="D6" s="175"/>
      <c r="E6" s="175"/>
      <c r="F6" s="175"/>
      <c r="G6" s="176"/>
      <c r="H6" s="177" t="s">
        <v>5</v>
      </c>
      <c r="I6" s="178"/>
      <c r="J6" s="178"/>
      <c r="K6" s="178"/>
      <c r="L6" s="179"/>
      <c r="M6" s="174">
        <v>2010</v>
      </c>
      <c r="N6" s="175"/>
      <c r="O6" s="175"/>
      <c r="P6" s="175"/>
      <c r="Q6" s="176"/>
      <c r="R6" s="174">
        <v>2011</v>
      </c>
      <c r="S6" s="175"/>
      <c r="T6" s="175"/>
      <c r="U6" s="175"/>
      <c r="V6" s="176"/>
      <c r="W6" s="174">
        <v>2012</v>
      </c>
      <c r="X6" s="175"/>
      <c r="Y6" s="175"/>
      <c r="Z6" s="175"/>
      <c r="AA6" s="176"/>
      <c r="AB6" s="174">
        <v>2013</v>
      </c>
      <c r="AC6" s="175"/>
      <c r="AD6" s="175"/>
      <c r="AE6" s="175"/>
      <c r="AF6" s="176"/>
    </row>
    <row r="7" spans="1:32" ht="21" customHeight="1">
      <c r="A7" s="195"/>
      <c r="B7" s="195"/>
      <c r="C7" s="191" t="s">
        <v>6</v>
      </c>
      <c r="D7" s="192"/>
      <c r="E7" s="192"/>
      <c r="F7" s="192"/>
      <c r="G7" s="193"/>
      <c r="H7" s="191" t="s">
        <v>6</v>
      </c>
      <c r="I7" s="192"/>
      <c r="J7" s="192"/>
      <c r="K7" s="192"/>
      <c r="L7" s="193"/>
      <c r="M7" s="191" t="s">
        <v>6</v>
      </c>
      <c r="N7" s="192"/>
      <c r="O7" s="192"/>
      <c r="P7" s="192"/>
      <c r="Q7" s="193"/>
      <c r="R7" s="191" t="s">
        <v>6</v>
      </c>
      <c r="S7" s="192"/>
      <c r="T7" s="192"/>
      <c r="U7" s="192"/>
      <c r="V7" s="193"/>
      <c r="W7" s="191" t="s">
        <v>6</v>
      </c>
      <c r="X7" s="192"/>
      <c r="Y7" s="192"/>
      <c r="Z7" s="192"/>
      <c r="AA7" s="193"/>
      <c r="AB7" s="191" t="s">
        <v>6</v>
      </c>
      <c r="AC7" s="192"/>
      <c r="AD7" s="192"/>
      <c r="AE7" s="192"/>
      <c r="AF7" s="193"/>
    </row>
    <row r="8" spans="1:32" ht="45.75" customHeight="1">
      <c r="A8" s="195"/>
      <c r="B8" s="195"/>
      <c r="C8" s="187" t="s">
        <v>63</v>
      </c>
      <c r="D8" s="187" t="s">
        <v>8</v>
      </c>
      <c r="E8" s="187" t="s">
        <v>9</v>
      </c>
      <c r="F8" s="189" t="s">
        <v>64</v>
      </c>
      <c r="G8" s="190"/>
      <c r="H8" s="187" t="s">
        <v>63</v>
      </c>
      <c r="I8" s="187" t="s">
        <v>8</v>
      </c>
      <c r="J8" s="187" t="s">
        <v>9</v>
      </c>
      <c r="K8" s="189" t="s">
        <v>64</v>
      </c>
      <c r="L8" s="190"/>
      <c r="M8" s="187" t="s">
        <v>63</v>
      </c>
      <c r="N8" s="187" t="s">
        <v>8</v>
      </c>
      <c r="O8" s="187" t="s">
        <v>9</v>
      </c>
      <c r="P8" s="189" t="s">
        <v>64</v>
      </c>
      <c r="Q8" s="190"/>
      <c r="R8" s="187" t="s">
        <v>63</v>
      </c>
      <c r="S8" s="187" t="s">
        <v>8</v>
      </c>
      <c r="T8" s="187" t="s">
        <v>9</v>
      </c>
      <c r="U8" s="189" t="s">
        <v>64</v>
      </c>
      <c r="V8" s="190"/>
      <c r="W8" s="187" t="s">
        <v>63</v>
      </c>
      <c r="X8" s="187" t="s">
        <v>8</v>
      </c>
      <c r="Y8" s="187" t="s">
        <v>9</v>
      </c>
      <c r="Z8" s="189" t="s">
        <v>64</v>
      </c>
      <c r="AA8" s="190"/>
      <c r="AB8" s="187" t="s">
        <v>63</v>
      </c>
      <c r="AC8" s="187" t="s">
        <v>8</v>
      </c>
      <c r="AD8" s="187" t="s">
        <v>9</v>
      </c>
      <c r="AE8" s="189" t="s">
        <v>64</v>
      </c>
      <c r="AF8" s="190"/>
    </row>
    <row r="9" spans="1:32" ht="21" customHeight="1">
      <c r="A9" s="196"/>
      <c r="B9" s="196"/>
      <c r="C9" s="188"/>
      <c r="D9" s="188"/>
      <c r="E9" s="188"/>
      <c r="F9" s="60" t="s">
        <v>65</v>
      </c>
      <c r="G9" s="60" t="s">
        <v>66</v>
      </c>
      <c r="H9" s="188"/>
      <c r="I9" s="188"/>
      <c r="J9" s="188"/>
      <c r="K9" s="60" t="s">
        <v>65</v>
      </c>
      <c r="L9" s="60" t="s">
        <v>66</v>
      </c>
      <c r="M9" s="188"/>
      <c r="N9" s="188"/>
      <c r="O9" s="188"/>
      <c r="P9" s="60" t="s">
        <v>65</v>
      </c>
      <c r="Q9" s="60" t="s">
        <v>66</v>
      </c>
      <c r="R9" s="188"/>
      <c r="S9" s="188"/>
      <c r="T9" s="188"/>
      <c r="U9" s="60" t="s">
        <v>65</v>
      </c>
      <c r="V9" s="60" t="s">
        <v>66</v>
      </c>
      <c r="W9" s="188"/>
      <c r="X9" s="188"/>
      <c r="Y9" s="188"/>
      <c r="Z9" s="60" t="s">
        <v>65</v>
      </c>
      <c r="AA9" s="60" t="s">
        <v>66</v>
      </c>
      <c r="AB9" s="188"/>
      <c r="AC9" s="188"/>
      <c r="AD9" s="188"/>
      <c r="AE9" s="60" t="s">
        <v>65</v>
      </c>
      <c r="AF9" s="60" t="s">
        <v>66</v>
      </c>
    </row>
    <row r="10" spans="1:32" s="53" customFormat="1" ht="30.75" customHeight="1">
      <c r="A10" s="122" t="s">
        <v>222</v>
      </c>
      <c r="B10" s="123" t="s">
        <v>223</v>
      </c>
      <c r="C10" s="124">
        <v>67400.6</v>
      </c>
      <c r="D10" s="124">
        <v>1446.3</v>
      </c>
      <c r="E10" s="124">
        <v>2858.5</v>
      </c>
      <c r="F10" s="124">
        <v>68433.6</v>
      </c>
      <c r="G10" s="124">
        <v>100</v>
      </c>
      <c r="H10" s="124">
        <v>39123.5</v>
      </c>
      <c r="I10" s="124">
        <v>805.7</v>
      </c>
      <c r="J10" s="124">
        <v>1657.3</v>
      </c>
      <c r="K10" s="124">
        <v>39055.9</v>
      </c>
      <c r="L10" s="124">
        <v>100</v>
      </c>
      <c r="M10" s="124">
        <v>77168</v>
      </c>
      <c r="N10" s="124">
        <v>1593.3</v>
      </c>
      <c r="O10" s="124">
        <v>3378.1</v>
      </c>
      <c r="P10" s="124">
        <v>78135.6</v>
      </c>
      <c r="Q10" s="124">
        <v>100</v>
      </c>
      <c r="R10" s="63">
        <v>78506.3</v>
      </c>
      <c r="S10" s="124">
        <v>1686.9</v>
      </c>
      <c r="T10" s="124">
        <v>3309.0999999999995</v>
      </c>
      <c r="U10" s="124">
        <v>79604.4</v>
      </c>
      <c r="V10" s="124">
        <v>100</v>
      </c>
      <c r="W10" s="63">
        <v>83573.9</v>
      </c>
      <c r="X10" s="124">
        <v>1804.5</v>
      </c>
      <c r="Y10" s="124">
        <v>3184.1</v>
      </c>
      <c r="Z10" s="124">
        <v>84246.6</v>
      </c>
      <c r="AA10" s="124">
        <v>100</v>
      </c>
      <c r="AB10" s="63">
        <v>95615.6</v>
      </c>
      <c r="AC10" s="124">
        <v>1974</v>
      </c>
      <c r="AD10" s="124">
        <v>4168.9</v>
      </c>
      <c r="AE10" s="124">
        <v>97413.5</v>
      </c>
      <c r="AF10" s="124">
        <v>100</v>
      </c>
    </row>
    <row r="11" spans="1:32" ht="30.75" customHeight="1">
      <c r="A11" s="125" t="s">
        <v>224</v>
      </c>
      <c r="B11" s="126" t="s">
        <v>225</v>
      </c>
      <c r="C11" s="127">
        <v>17765.1</v>
      </c>
      <c r="D11" s="127">
        <v>213.8</v>
      </c>
      <c r="E11" s="127">
        <v>635.6</v>
      </c>
      <c r="F11" s="127">
        <v>15342.7</v>
      </c>
      <c r="G11" s="127">
        <f>F11/$F$10*$G$10</f>
        <v>22.419834701082507</v>
      </c>
      <c r="H11" s="127">
        <v>9952.2</v>
      </c>
      <c r="I11" s="127">
        <v>103.2</v>
      </c>
      <c r="J11" s="127">
        <v>511.3</v>
      </c>
      <c r="K11" s="127">
        <v>8134.9</v>
      </c>
      <c r="L11" s="128">
        <f>K11/$K$10*$L$10</f>
        <v>20.828863244733828</v>
      </c>
      <c r="M11" s="127">
        <v>17286.2</v>
      </c>
      <c r="N11" s="127">
        <v>212.2</v>
      </c>
      <c r="O11" s="127">
        <v>947.1</v>
      </c>
      <c r="P11" s="127">
        <v>14994.7</v>
      </c>
      <c r="Q11" s="128">
        <f>P11/$P$10*$Q$10</f>
        <v>19.190612217734298</v>
      </c>
      <c r="R11" s="67">
        <v>16200.6</v>
      </c>
      <c r="S11" s="127">
        <v>214.1</v>
      </c>
      <c r="T11" s="127">
        <v>1045.3</v>
      </c>
      <c r="U11" s="127">
        <v>13562.1</v>
      </c>
      <c r="V11" s="128">
        <f>U11/$U$10*$V$10</f>
        <v>17.0368723336901</v>
      </c>
      <c r="W11" s="67">
        <v>17826.4</v>
      </c>
      <c r="X11" s="127">
        <v>175.8</v>
      </c>
      <c r="Y11" s="127">
        <v>876.9</v>
      </c>
      <c r="Z11" s="127">
        <v>14563.2</v>
      </c>
      <c r="AA11" s="129">
        <f>Z11/$Z$10*$AA$10</f>
        <v>17.286394940567334</v>
      </c>
      <c r="AB11" s="67">
        <v>19996.3</v>
      </c>
      <c r="AC11" s="127">
        <v>212.2</v>
      </c>
      <c r="AD11" s="127">
        <v>1347.5</v>
      </c>
      <c r="AE11" s="127">
        <v>17211</v>
      </c>
      <c r="AF11" s="129">
        <v>17.66798236384074</v>
      </c>
    </row>
    <row r="12" spans="1:32" ht="30.75" customHeight="1">
      <c r="A12" s="130" t="s">
        <v>226</v>
      </c>
      <c r="B12" s="131" t="s">
        <v>227</v>
      </c>
      <c r="C12" s="132">
        <v>8065.4</v>
      </c>
      <c r="D12" s="132">
        <v>0</v>
      </c>
      <c r="E12" s="132">
        <v>0.7</v>
      </c>
      <c r="F12" s="132">
        <v>8066.1</v>
      </c>
      <c r="G12" s="132">
        <f aca="true" t="shared" si="0" ref="G12:G26">F12/$F$10*$G$10</f>
        <v>11.786753875289332</v>
      </c>
      <c r="H12" s="132">
        <v>4024.9</v>
      </c>
      <c r="I12" s="132">
        <v>0</v>
      </c>
      <c r="J12" s="132">
        <v>0</v>
      </c>
      <c r="K12" s="132">
        <v>4024.9</v>
      </c>
      <c r="L12" s="128">
        <f aca="true" t="shared" si="1" ref="L12:L26">K12/$K$10*$L$10</f>
        <v>10.30548521478189</v>
      </c>
      <c r="M12" s="132">
        <v>7437.2</v>
      </c>
      <c r="N12" s="132">
        <v>0</v>
      </c>
      <c r="O12" s="132">
        <v>0</v>
      </c>
      <c r="P12" s="132">
        <v>7437.2</v>
      </c>
      <c r="Q12" s="128">
        <f aca="true" t="shared" si="2" ref="Q12:Q26">P12/$P$10*$Q$10</f>
        <v>9.51832455372455</v>
      </c>
      <c r="R12" s="71">
        <v>6377.5</v>
      </c>
      <c r="S12" s="132">
        <v>0</v>
      </c>
      <c r="T12" s="132">
        <v>3</v>
      </c>
      <c r="U12" s="132">
        <v>6380.5</v>
      </c>
      <c r="V12" s="128">
        <f aca="true" t="shared" si="3" ref="V12:V26">U12/$U$10*$V$10</f>
        <v>8.015260462989483</v>
      </c>
      <c r="W12" s="71">
        <v>6610.7</v>
      </c>
      <c r="X12" s="132">
        <v>0</v>
      </c>
      <c r="Y12" s="132">
        <v>0</v>
      </c>
      <c r="Z12" s="132">
        <v>6610.7</v>
      </c>
      <c r="AA12" s="128">
        <f aca="true" t="shared" si="4" ref="AA12:AA26">Z12/$Z$10*$AA$10</f>
        <v>7.846844857834025</v>
      </c>
      <c r="AB12" s="71">
        <v>6350.6</v>
      </c>
      <c r="AC12" s="132">
        <v>0</v>
      </c>
      <c r="AD12" s="132">
        <v>1.4</v>
      </c>
      <c r="AE12" s="132">
        <v>6352</v>
      </c>
      <c r="AF12" s="128">
        <v>6.5206567878168835</v>
      </c>
    </row>
    <row r="13" spans="1:32" ht="30.75" customHeight="1">
      <c r="A13" s="130" t="s">
        <v>228</v>
      </c>
      <c r="B13" s="133" t="s">
        <v>229</v>
      </c>
      <c r="C13" s="132">
        <v>3271.8</v>
      </c>
      <c r="D13" s="132">
        <v>0</v>
      </c>
      <c r="E13" s="132">
        <v>0</v>
      </c>
      <c r="F13" s="132">
        <v>0</v>
      </c>
      <c r="G13" s="132">
        <v>0</v>
      </c>
      <c r="H13" s="132">
        <v>2529.9</v>
      </c>
      <c r="I13" s="132">
        <v>0</v>
      </c>
      <c r="J13" s="132">
        <v>0</v>
      </c>
      <c r="K13" s="132">
        <v>98.2</v>
      </c>
      <c r="L13" s="128">
        <f t="shared" si="1"/>
        <v>0.25143448237014127</v>
      </c>
      <c r="M13" s="132">
        <v>3450.8</v>
      </c>
      <c r="N13" s="132">
        <v>0</v>
      </c>
      <c r="O13" s="132">
        <v>0</v>
      </c>
      <c r="P13" s="132">
        <v>0</v>
      </c>
      <c r="Q13" s="132">
        <v>0</v>
      </c>
      <c r="R13" s="71">
        <v>3897.9</v>
      </c>
      <c r="S13" s="132">
        <v>0</v>
      </c>
      <c r="T13" s="132">
        <v>0</v>
      </c>
      <c r="U13" s="132">
        <v>0</v>
      </c>
      <c r="V13" s="132">
        <v>0</v>
      </c>
      <c r="W13" s="71">
        <v>4315.9</v>
      </c>
      <c r="X13" s="132">
        <v>0</v>
      </c>
      <c r="Y13" s="132">
        <v>0</v>
      </c>
      <c r="Z13" s="132">
        <v>0</v>
      </c>
      <c r="AA13" s="132">
        <v>0</v>
      </c>
      <c r="AB13" s="71">
        <v>4345</v>
      </c>
      <c r="AC13" s="132">
        <v>0</v>
      </c>
      <c r="AD13" s="132">
        <v>0</v>
      </c>
      <c r="AE13" s="132">
        <v>0</v>
      </c>
      <c r="AF13" s="132">
        <v>0</v>
      </c>
    </row>
    <row r="14" spans="1:32" ht="30.75" customHeight="1">
      <c r="A14" s="134" t="s">
        <v>230</v>
      </c>
      <c r="B14" s="126" t="s">
        <v>231</v>
      </c>
      <c r="C14" s="127">
        <v>5598.6</v>
      </c>
      <c r="D14" s="127">
        <v>32.2</v>
      </c>
      <c r="E14" s="127">
        <v>0</v>
      </c>
      <c r="F14" s="127">
        <v>5630.8</v>
      </c>
      <c r="G14" s="127">
        <f t="shared" si="0"/>
        <v>8.228121858268453</v>
      </c>
      <c r="H14" s="127">
        <v>3408.7</v>
      </c>
      <c r="I14" s="127">
        <v>15.7</v>
      </c>
      <c r="J14" s="127">
        <v>0</v>
      </c>
      <c r="K14" s="127">
        <v>3424.4</v>
      </c>
      <c r="L14" s="128">
        <f t="shared" si="1"/>
        <v>8.7679454320602</v>
      </c>
      <c r="M14" s="127">
        <v>6156.1</v>
      </c>
      <c r="N14" s="127">
        <v>32</v>
      </c>
      <c r="O14" s="127">
        <v>0</v>
      </c>
      <c r="P14" s="127">
        <v>6188.1</v>
      </c>
      <c r="Q14" s="128">
        <f t="shared" si="2"/>
        <v>7.919693455991891</v>
      </c>
      <c r="R14" s="67">
        <v>7441.6</v>
      </c>
      <c r="S14" s="127">
        <v>34.5</v>
      </c>
      <c r="T14" s="127">
        <v>0</v>
      </c>
      <c r="U14" s="127">
        <v>7476.1</v>
      </c>
      <c r="V14" s="128">
        <f t="shared" si="3"/>
        <v>9.39156629533041</v>
      </c>
      <c r="W14" s="67">
        <v>7354.1</v>
      </c>
      <c r="X14" s="127">
        <v>34.2</v>
      </c>
      <c r="Y14" s="127">
        <v>0</v>
      </c>
      <c r="Z14" s="127">
        <v>7388.3</v>
      </c>
      <c r="AA14" s="128">
        <f t="shared" si="4"/>
        <v>8.769849465735115</v>
      </c>
      <c r="AB14" s="67">
        <v>9954.9</v>
      </c>
      <c r="AC14" s="127">
        <v>41.3</v>
      </c>
      <c r="AD14" s="127">
        <v>0</v>
      </c>
      <c r="AE14" s="127">
        <v>9996.2</v>
      </c>
      <c r="AF14" s="128">
        <v>10.261616716368883</v>
      </c>
    </row>
    <row r="15" spans="1:32" ht="30.75" customHeight="1">
      <c r="A15" s="134" t="s">
        <v>232</v>
      </c>
      <c r="B15" s="126" t="s">
        <v>233</v>
      </c>
      <c r="C15" s="127">
        <v>6730.67</v>
      </c>
      <c r="D15" s="127">
        <v>377.8</v>
      </c>
      <c r="E15" s="127">
        <v>658.1</v>
      </c>
      <c r="F15" s="127">
        <v>7766.6</v>
      </c>
      <c r="G15" s="127">
        <f t="shared" si="0"/>
        <v>11.349103364429169</v>
      </c>
      <c r="H15" s="127">
        <v>4065.9</v>
      </c>
      <c r="I15" s="127">
        <v>173.2</v>
      </c>
      <c r="J15" s="127">
        <v>345.8</v>
      </c>
      <c r="K15" s="127">
        <v>4584.9</v>
      </c>
      <c r="L15" s="128">
        <f t="shared" si="1"/>
        <v>11.739327476770473</v>
      </c>
      <c r="M15" s="127">
        <v>9191.1</v>
      </c>
      <c r="N15" s="127">
        <v>319.1</v>
      </c>
      <c r="O15" s="127">
        <v>727.8</v>
      </c>
      <c r="P15" s="127">
        <v>10238</v>
      </c>
      <c r="Q15" s="128">
        <f t="shared" si="2"/>
        <v>13.102862203656207</v>
      </c>
      <c r="R15" s="67">
        <v>9322.6</v>
      </c>
      <c r="S15" s="127">
        <v>270.2</v>
      </c>
      <c r="T15" s="127">
        <v>659.3</v>
      </c>
      <c r="U15" s="127">
        <v>10252.1</v>
      </c>
      <c r="V15" s="128">
        <f t="shared" si="3"/>
        <v>12.878810719005484</v>
      </c>
      <c r="W15" s="67">
        <v>10228.4</v>
      </c>
      <c r="X15" s="127">
        <v>393.8</v>
      </c>
      <c r="Y15" s="127">
        <v>727.7</v>
      </c>
      <c r="Z15" s="127">
        <v>11349.9</v>
      </c>
      <c r="AA15" s="128">
        <f t="shared" si="4"/>
        <v>13.472235081297049</v>
      </c>
      <c r="AB15" s="67">
        <v>11488.8</v>
      </c>
      <c r="AC15" s="127">
        <v>435.7</v>
      </c>
      <c r="AD15" s="127">
        <v>777.7</v>
      </c>
      <c r="AE15" s="127">
        <v>12702.2</v>
      </c>
      <c r="AF15" s="128">
        <v>13.039465782463417</v>
      </c>
    </row>
    <row r="16" spans="1:32" ht="30.75" customHeight="1">
      <c r="A16" s="130" t="s">
        <v>234</v>
      </c>
      <c r="B16" s="131" t="s">
        <v>235</v>
      </c>
      <c r="C16" s="132">
        <v>2794.94</v>
      </c>
      <c r="D16" s="132">
        <v>201</v>
      </c>
      <c r="E16" s="132" t="s">
        <v>218</v>
      </c>
      <c r="F16" s="132">
        <v>2995.9</v>
      </c>
      <c r="G16" s="132">
        <f t="shared" si="0"/>
        <v>4.377820252039934</v>
      </c>
      <c r="H16" s="132">
        <v>1066.9</v>
      </c>
      <c r="I16" s="132">
        <v>93.4</v>
      </c>
      <c r="J16" s="132">
        <v>0</v>
      </c>
      <c r="K16" s="132">
        <v>1160.3</v>
      </c>
      <c r="L16" s="128">
        <f t="shared" si="1"/>
        <v>2.9708699581881355</v>
      </c>
      <c r="M16" s="132">
        <v>3111.8</v>
      </c>
      <c r="N16" s="132">
        <v>154.8</v>
      </c>
      <c r="O16" s="132">
        <v>0</v>
      </c>
      <c r="P16" s="132">
        <v>3266.6</v>
      </c>
      <c r="Q16" s="128">
        <f t="shared" si="2"/>
        <v>4.180680765233773</v>
      </c>
      <c r="R16" s="71">
        <v>2191.1</v>
      </c>
      <c r="S16" s="132">
        <v>154.4</v>
      </c>
      <c r="T16" s="132">
        <v>0</v>
      </c>
      <c r="U16" s="132">
        <v>2345.5</v>
      </c>
      <c r="V16" s="128">
        <f t="shared" si="3"/>
        <v>2.946445171372437</v>
      </c>
      <c r="W16" s="71">
        <v>2272.3</v>
      </c>
      <c r="X16" s="132">
        <v>168.6</v>
      </c>
      <c r="Y16" s="132">
        <v>0</v>
      </c>
      <c r="Z16" s="132">
        <v>2440.9</v>
      </c>
      <c r="AA16" s="128">
        <f t="shared" si="4"/>
        <v>2.8973276072862286</v>
      </c>
      <c r="AB16" s="71">
        <v>2421.6</v>
      </c>
      <c r="AC16" s="132">
        <v>184.1</v>
      </c>
      <c r="AD16" s="132">
        <v>0</v>
      </c>
      <c r="AE16" s="132">
        <v>2605.7</v>
      </c>
      <c r="AF16" s="128">
        <v>2.6748859244355248</v>
      </c>
    </row>
    <row r="17" spans="1:32" ht="30.75" customHeight="1">
      <c r="A17" s="130" t="s">
        <v>236</v>
      </c>
      <c r="B17" s="131" t="s">
        <v>237</v>
      </c>
      <c r="C17" s="132">
        <v>131.5</v>
      </c>
      <c r="D17" s="132" t="s">
        <v>218</v>
      </c>
      <c r="E17" s="132" t="s">
        <v>218</v>
      </c>
      <c r="F17" s="132">
        <v>131.5</v>
      </c>
      <c r="G17" s="132">
        <f t="shared" si="0"/>
        <v>0.19215706904210794</v>
      </c>
      <c r="H17" s="132">
        <v>120.8</v>
      </c>
      <c r="I17" s="132">
        <v>120.8</v>
      </c>
      <c r="J17" s="132">
        <v>0</v>
      </c>
      <c r="K17" s="132">
        <v>241.6</v>
      </c>
      <c r="L17" s="128">
        <f t="shared" si="1"/>
        <v>0.6186005187436469</v>
      </c>
      <c r="M17" s="132">
        <v>177.4</v>
      </c>
      <c r="N17" s="132">
        <v>0</v>
      </c>
      <c r="O17" s="132">
        <v>0</v>
      </c>
      <c r="P17" s="132">
        <v>177.4</v>
      </c>
      <c r="Q17" s="128">
        <f t="shared" si="2"/>
        <v>0.22704119505065554</v>
      </c>
      <c r="R17" s="71">
        <v>65.9</v>
      </c>
      <c r="S17" s="132">
        <v>0</v>
      </c>
      <c r="T17" s="132">
        <v>0</v>
      </c>
      <c r="U17" s="132">
        <v>65.9</v>
      </c>
      <c r="V17" s="128">
        <f t="shared" si="3"/>
        <v>0.08278436870323752</v>
      </c>
      <c r="W17" s="71">
        <v>96.3</v>
      </c>
      <c r="X17" s="132">
        <v>0</v>
      </c>
      <c r="Y17" s="132">
        <v>0</v>
      </c>
      <c r="Z17" s="132">
        <v>96.3</v>
      </c>
      <c r="AA17" s="128">
        <f t="shared" si="4"/>
        <v>0.1143072836173804</v>
      </c>
      <c r="AB17" s="71">
        <v>323.2</v>
      </c>
      <c r="AC17" s="132">
        <v>0</v>
      </c>
      <c r="AD17" s="132">
        <v>0</v>
      </c>
      <c r="AE17" s="132">
        <v>323.2</v>
      </c>
      <c r="AF17" s="128">
        <v>0.3317815292541588</v>
      </c>
    </row>
    <row r="18" spans="1:32" ht="30.75" customHeight="1">
      <c r="A18" s="130" t="s">
        <v>238</v>
      </c>
      <c r="B18" s="131" t="s">
        <v>239</v>
      </c>
      <c r="C18" s="132">
        <v>361.5100000000002</v>
      </c>
      <c r="D18" s="132">
        <v>0.5</v>
      </c>
      <c r="E18" s="132">
        <v>473.5</v>
      </c>
      <c r="F18" s="132">
        <v>835.5</v>
      </c>
      <c r="G18" s="132">
        <f t="shared" si="0"/>
        <v>1.2208914918987164</v>
      </c>
      <c r="H18" s="132">
        <v>195.6</v>
      </c>
      <c r="I18" s="132">
        <v>195.6</v>
      </c>
      <c r="J18" s="132">
        <v>0.4</v>
      </c>
      <c r="K18" s="132">
        <v>667</v>
      </c>
      <c r="L18" s="128">
        <f t="shared" si="1"/>
        <v>1.7078085513328332</v>
      </c>
      <c r="M18" s="132">
        <v>430.7</v>
      </c>
      <c r="N18" s="132">
        <v>0.9</v>
      </c>
      <c r="O18" s="132">
        <v>514.4</v>
      </c>
      <c r="P18" s="132">
        <v>946</v>
      </c>
      <c r="Q18" s="128">
        <f t="shared" si="2"/>
        <v>1.2107157300897413</v>
      </c>
      <c r="R18" s="71">
        <v>276.4</v>
      </c>
      <c r="S18" s="132">
        <v>0.9</v>
      </c>
      <c r="T18" s="132">
        <v>443.5</v>
      </c>
      <c r="U18" s="132">
        <v>720.8</v>
      </c>
      <c r="V18" s="128">
        <f t="shared" si="3"/>
        <v>0.9054775866660637</v>
      </c>
      <c r="W18" s="71">
        <v>352.7</v>
      </c>
      <c r="X18" s="132">
        <v>0.6</v>
      </c>
      <c r="Y18" s="132">
        <v>495.2</v>
      </c>
      <c r="Z18" s="132">
        <v>848.5</v>
      </c>
      <c r="AA18" s="128">
        <f t="shared" si="4"/>
        <v>1.0071623068468043</v>
      </c>
      <c r="AB18" s="71">
        <v>399.9</v>
      </c>
      <c r="AC18" s="132">
        <v>1.6</v>
      </c>
      <c r="AD18" s="132">
        <v>481.7</v>
      </c>
      <c r="AE18" s="132">
        <v>883.2</v>
      </c>
      <c r="AF18" s="128">
        <v>0.9066505155856222</v>
      </c>
    </row>
    <row r="19" spans="1:32" ht="30.75" customHeight="1">
      <c r="A19" s="130" t="s">
        <v>240</v>
      </c>
      <c r="B19" s="131" t="s">
        <v>241</v>
      </c>
      <c r="C19" s="132">
        <v>2377.2</v>
      </c>
      <c r="D19" s="132">
        <v>157.2</v>
      </c>
      <c r="E19" s="132">
        <v>180.4</v>
      </c>
      <c r="F19" s="132">
        <v>2714.8</v>
      </c>
      <c r="G19" s="132">
        <f t="shared" si="0"/>
        <v>3.967057118140796</v>
      </c>
      <c r="H19" s="132">
        <v>1873.8</v>
      </c>
      <c r="I19" s="132">
        <v>70.3</v>
      </c>
      <c r="J19" s="132">
        <v>68.7</v>
      </c>
      <c r="K19" s="132">
        <v>2012.8</v>
      </c>
      <c r="L19" s="128">
        <f t="shared" si="1"/>
        <v>5.1536387588046875</v>
      </c>
      <c r="M19" s="132">
        <v>4371.2</v>
      </c>
      <c r="N19" s="132">
        <v>131.9</v>
      </c>
      <c r="O19" s="132">
        <v>209.7</v>
      </c>
      <c r="P19" s="132">
        <v>4712.8</v>
      </c>
      <c r="Q19" s="128">
        <f t="shared" si="2"/>
        <v>6.031565637174348</v>
      </c>
      <c r="R19" s="71">
        <v>5331.5</v>
      </c>
      <c r="S19" s="132">
        <v>93.7</v>
      </c>
      <c r="T19" s="132">
        <v>212</v>
      </c>
      <c r="U19" s="132">
        <v>5637.2</v>
      </c>
      <c r="V19" s="128">
        <v>7.1</v>
      </c>
      <c r="W19" s="71">
        <v>5901.7</v>
      </c>
      <c r="X19" s="132">
        <v>201.5</v>
      </c>
      <c r="Y19" s="132">
        <v>229.2</v>
      </c>
      <c r="Z19" s="132">
        <v>6332.4</v>
      </c>
      <c r="AA19" s="128">
        <f t="shared" si="4"/>
        <v>7.5165051171204516</v>
      </c>
      <c r="AB19" s="71">
        <v>6394</v>
      </c>
      <c r="AC19" s="132">
        <v>225.3</v>
      </c>
      <c r="AD19" s="132">
        <v>292.2</v>
      </c>
      <c r="AE19" s="132">
        <v>6911.5</v>
      </c>
      <c r="AF19" s="128">
        <v>7.095012498267694</v>
      </c>
    </row>
    <row r="20" spans="1:32" ht="30.75" customHeight="1">
      <c r="A20" s="130" t="s">
        <v>242</v>
      </c>
      <c r="B20" s="131" t="s">
        <v>243</v>
      </c>
      <c r="C20" s="132">
        <v>79.89999999999999</v>
      </c>
      <c r="D20" s="132">
        <v>0</v>
      </c>
      <c r="E20" s="132">
        <v>4.2</v>
      </c>
      <c r="F20" s="132">
        <v>84.1</v>
      </c>
      <c r="G20" s="132">
        <f t="shared" si="0"/>
        <v>0.12289284795772835</v>
      </c>
      <c r="H20" s="132">
        <v>37.7</v>
      </c>
      <c r="I20" s="132">
        <v>0</v>
      </c>
      <c r="J20" s="132">
        <v>1.7</v>
      </c>
      <c r="K20" s="132">
        <v>39.4</v>
      </c>
      <c r="L20" s="128">
        <f t="shared" si="1"/>
        <v>0.10088104486133977</v>
      </c>
      <c r="M20" s="132">
        <v>95.1</v>
      </c>
      <c r="N20" s="132">
        <v>0</v>
      </c>
      <c r="O20" s="132">
        <v>3.7</v>
      </c>
      <c r="P20" s="132">
        <v>98.8</v>
      </c>
      <c r="Q20" s="128">
        <f t="shared" si="2"/>
        <v>0.12644684369224782</v>
      </c>
      <c r="R20" s="71">
        <v>198</v>
      </c>
      <c r="S20" s="132">
        <v>0</v>
      </c>
      <c r="T20" s="132">
        <v>3.8</v>
      </c>
      <c r="U20" s="132">
        <v>201.8</v>
      </c>
      <c r="V20" s="128">
        <f t="shared" si="3"/>
        <v>0.2535035751792615</v>
      </c>
      <c r="W20" s="71">
        <v>200.1</v>
      </c>
      <c r="X20" s="132">
        <v>0</v>
      </c>
      <c r="Y20" s="132">
        <v>3.3</v>
      </c>
      <c r="Z20" s="132">
        <v>203.4</v>
      </c>
      <c r="AA20" s="128">
        <f t="shared" si="4"/>
        <v>0.2414340756778315</v>
      </c>
      <c r="AB20" s="71">
        <v>168.6</v>
      </c>
      <c r="AC20" s="132">
        <v>0</v>
      </c>
      <c r="AD20" s="132">
        <v>3.8</v>
      </c>
      <c r="AE20" s="132">
        <v>172.4</v>
      </c>
      <c r="AF20" s="128">
        <v>0.1769775236491862</v>
      </c>
    </row>
    <row r="21" spans="1:32" ht="30.75" customHeight="1">
      <c r="A21" s="134" t="s">
        <v>244</v>
      </c>
      <c r="B21" s="126" t="s">
        <v>245</v>
      </c>
      <c r="C21" s="127">
        <v>2093.3900000000003</v>
      </c>
      <c r="D21" s="127">
        <v>49.6</v>
      </c>
      <c r="E21" s="127">
        <v>293.5</v>
      </c>
      <c r="F21" s="127">
        <v>2436.5</v>
      </c>
      <c r="G21" s="127">
        <f t="shared" si="0"/>
        <v>3.560385541605293</v>
      </c>
      <c r="H21" s="127">
        <v>1605.9</v>
      </c>
      <c r="I21" s="127">
        <v>39</v>
      </c>
      <c r="J21" s="127">
        <v>127.1</v>
      </c>
      <c r="K21" s="127">
        <v>1772</v>
      </c>
      <c r="L21" s="128">
        <f t="shared" si="1"/>
        <v>4.537086586149595</v>
      </c>
      <c r="M21" s="127">
        <v>2612.7</v>
      </c>
      <c r="N21" s="127">
        <v>66.2</v>
      </c>
      <c r="O21" s="127">
        <v>277.5</v>
      </c>
      <c r="P21" s="127">
        <v>2956.4</v>
      </c>
      <c r="Q21" s="128">
        <f t="shared" si="2"/>
        <v>3.7836786304834154</v>
      </c>
      <c r="R21" s="67">
        <v>2571.6</v>
      </c>
      <c r="S21" s="127">
        <v>86.3</v>
      </c>
      <c r="T21" s="127">
        <v>266.3</v>
      </c>
      <c r="U21" s="127">
        <v>2924.2</v>
      </c>
      <c r="V21" s="128">
        <f t="shared" si="3"/>
        <v>3.6734150373597436</v>
      </c>
      <c r="W21" s="67">
        <v>2604.6</v>
      </c>
      <c r="X21" s="127">
        <v>80.4</v>
      </c>
      <c r="Y21" s="127">
        <v>461.2</v>
      </c>
      <c r="Z21" s="127">
        <v>3146.2</v>
      </c>
      <c r="AA21" s="128">
        <f t="shared" si="4"/>
        <v>3.7345127281100954</v>
      </c>
      <c r="AB21" s="67">
        <v>1300.4</v>
      </c>
      <c r="AC21" s="127">
        <v>91.1</v>
      </c>
      <c r="AD21" s="127">
        <v>660.2</v>
      </c>
      <c r="AE21" s="127">
        <v>2051.7</v>
      </c>
      <c r="AF21" s="128">
        <v>2.1061762486718987</v>
      </c>
    </row>
    <row r="22" spans="1:32" ht="30.75" customHeight="1">
      <c r="A22" s="134" t="s">
        <v>246</v>
      </c>
      <c r="B22" s="126" t="s">
        <v>247</v>
      </c>
      <c r="C22" s="127">
        <v>1126.93</v>
      </c>
      <c r="D22" s="127">
        <v>100.6</v>
      </c>
      <c r="E22" s="127">
        <v>651.8</v>
      </c>
      <c r="F22" s="127">
        <v>1879.3</v>
      </c>
      <c r="G22" s="127">
        <f t="shared" si="0"/>
        <v>2.74616562624208</v>
      </c>
      <c r="H22" s="127">
        <v>982.6</v>
      </c>
      <c r="I22" s="127">
        <v>76.5</v>
      </c>
      <c r="J22" s="127">
        <v>317.7</v>
      </c>
      <c r="K22" s="127">
        <v>1277.8</v>
      </c>
      <c r="L22" s="128">
        <f t="shared" si="1"/>
        <v>3.271720789944669</v>
      </c>
      <c r="M22" s="127">
        <v>2173.7</v>
      </c>
      <c r="N22" s="127">
        <v>187.6</v>
      </c>
      <c r="O22" s="127">
        <v>685.7</v>
      </c>
      <c r="P22" s="127">
        <v>2494</v>
      </c>
      <c r="Q22" s="128">
        <f t="shared" si="2"/>
        <v>3.1918869247820454</v>
      </c>
      <c r="R22" s="67">
        <v>2261.3</v>
      </c>
      <c r="S22" s="127">
        <v>212.9</v>
      </c>
      <c r="T22" s="127">
        <v>635.5</v>
      </c>
      <c r="U22" s="127">
        <v>3109.7</v>
      </c>
      <c r="V22" s="128">
        <f t="shared" si="3"/>
        <v>3.906442357457628</v>
      </c>
      <c r="W22" s="67">
        <v>2761.7</v>
      </c>
      <c r="X22" s="127">
        <v>182.1</v>
      </c>
      <c r="Y22" s="127">
        <v>474.3</v>
      </c>
      <c r="Z22" s="127">
        <v>3418.1</v>
      </c>
      <c r="AA22" s="128">
        <f t="shared" si="4"/>
        <v>4.057255723079625</v>
      </c>
      <c r="AB22" s="67">
        <v>4135</v>
      </c>
      <c r="AC22" s="127">
        <v>191.8</v>
      </c>
      <c r="AD22" s="127">
        <v>663.7</v>
      </c>
      <c r="AE22" s="127">
        <v>4990.5</v>
      </c>
      <c r="AF22" s="128">
        <v>5.123006564798514</v>
      </c>
    </row>
    <row r="23" spans="1:32" ht="30.75" customHeight="1">
      <c r="A23" s="134" t="s">
        <v>248</v>
      </c>
      <c r="B23" s="126" t="s">
        <v>249</v>
      </c>
      <c r="C23" s="127">
        <v>5839.999</v>
      </c>
      <c r="D23" s="127">
        <v>207.5</v>
      </c>
      <c r="E23" s="127">
        <v>75.8</v>
      </c>
      <c r="F23" s="127">
        <v>6123.3</v>
      </c>
      <c r="G23" s="127">
        <f t="shared" si="0"/>
        <v>8.947797573121976</v>
      </c>
      <c r="H23" s="127">
        <v>3449.8</v>
      </c>
      <c r="I23" s="127">
        <v>131.3</v>
      </c>
      <c r="J23" s="127">
        <v>71.7</v>
      </c>
      <c r="K23" s="127">
        <v>3652.8</v>
      </c>
      <c r="L23" s="128">
        <f t="shared" si="1"/>
        <v>9.352748240342688</v>
      </c>
      <c r="M23" s="127">
        <v>7726.7</v>
      </c>
      <c r="N23" s="127">
        <v>238.6</v>
      </c>
      <c r="O23" s="127">
        <v>156.2</v>
      </c>
      <c r="P23" s="127">
        <v>8121.5</v>
      </c>
      <c r="Q23" s="128">
        <f t="shared" si="2"/>
        <v>10.394109727192212</v>
      </c>
      <c r="R23" s="67">
        <v>7348.6</v>
      </c>
      <c r="S23" s="127">
        <v>223</v>
      </c>
      <c r="T23" s="127">
        <v>148.5</v>
      </c>
      <c r="U23" s="127">
        <v>7720.1</v>
      </c>
      <c r="V23" s="128">
        <f t="shared" si="3"/>
        <v>9.69808201556698</v>
      </c>
      <c r="W23" s="67">
        <v>7775.3</v>
      </c>
      <c r="X23" s="127">
        <v>250.3</v>
      </c>
      <c r="Y23" s="127">
        <v>74</v>
      </c>
      <c r="Z23" s="127">
        <v>8099.6</v>
      </c>
      <c r="AA23" s="128">
        <f t="shared" si="4"/>
        <v>9.614156535694022</v>
      </c>
      <c r="AB23" s="67">
        <v>8712.1</v>
      </c>
      <c r="AC23" s="127">
        <v>273.9</v>
      </c>
      <c r="AD23" s="127">
        <v>68.8</v>
      </c>
      <c r="AE23" s="127">
        <v>9054.8</v>
      </c>
      <c r="AF23" s="128">
        <v>9.295220888275239</v>
      </c>
    </row>
    <row r="24" spans="1:32" ht="30.75" customHeight="1">
      <c r="A24" s="134" t="s">
        <v>250</v>
      </c>
      <c r="B24" s="126" t="s">
        <v>251</v>
      </c>
      <c r="C24" s="127">
        <v>698.3700000000001</v>
      </c>
      <c r="D24" s="127">
        <v>57.8</v>
      </c>
      <c r="E24" s="127">
        <v>191.9</v>
      </c>
      <c r="F24" s="127">
        <v>948.1</v>
      </c>
      <c r="G24" s="127">
        <f t="shared" si="0"/>
        <v>1.3854305487362932</v>
      </c>
      <c r="H24" s="127">
        <v>379.9</v>
      </c>
      <c r="I24" s="127">
        <v>38.6</v>
      </c>
      <c r="J24" s="127">
        <v>119.5</v>
      </c>
      <c r="K24" s="127">
        <v>538</v>
      </c>
      <c r="L24" s="128">
        <f t="shared" si="1"/>
        <v>1.3775127445533197</v>
      </c>
      <c r="M24" s="127">
        <v>712.8</v>
      </c>
      <c r="N24" s="127">
        <v>74.7</v>
      </c>
      <c r="O24" s="127">
        <v>196.3</v>
      </c>
      <c r="P24" s="127">
        <v>983.8</v>
      </c>
      <c r="Q24" s="128">
        <f t="shared" si="2"/>
        <v>1.2590931662392046</v>
      </c>
      <c r="R24" s="67">
        <v>761.9</v>
      </c>
      <c r="S24" s="127">
        <v>57.2</v>
      </c>
      <c r="T24" s="127">
        <v>188</v>
      </c>
      <c r="U24" s="127">
        <v>1007.1</v>
      </c>
      <c r="V24" s="128">
        <f t="shared" si="3"/>
        <v>1.2651310731567602</v>
      </c>
      <c r="W24" s="67">
        <v>725.8</v>
      </c>
      <c r="X24" s="127">
        <v>55.4</v>
      </c>
      <c r="Y24" s="127">
        <v>197.1</v>
      </c>
      <c r="Z24" s="127">
        <v>978.3</v>
      </c>
      <c r="AA24" s="128">
        <f t="shared" si="4"/>
        <v>1.1612338064681542</v>
      </c>
      <c r="AB24" s="67">
        <v>817</v>
      </c>
      <c r="AC24" s="127">
        <v>76.3</v>
      </c>
      <c r="AD24" s="127">
        <v>275.6</v>
      </c>
      <c r="AE24" s="127">
        <v>1168.9</v>
      </c>
      <c r="AF24" s="128">
        <v>1.1999363537907992</v>
      </c>
    </row>
    <row r="25" spans="1:32" ht="30.75" customHeight="1">
      <c r="A25" s="134" t="s">
        <v>252</v>
      </c>
      <c r="B25" s="126" t="s">
        <v>253</v>
      </c>
      <c r="C25" s="127">
        <v>10313.800000000001</v>
      </c>
      <c r="D25" s="127">
        <v>161.8</v>
      </c>
      <c r="E25" s="127">
        <v>18.5</v>
      </c>
      <c r="F25" s="127">
        <v>10494</v>
      </c>
      <c r="G25" s="127">
        <f t="shared" si="0"/>
        <v>15.33457249070632</v>
      </c>
      <c r="H25" s="127">
        <v>5810.3</v>
      </c>
      <c r="I25" s="127">
        <v>89.4</v>
      </c>
      <c r="J25" s="127">
        <v>9.2</v>
      </c>
      <c r="K25" s="127">
        <v>5908.9</v>
      </c>
      <c r="L25" s="128">
        <f t="shared" si="1"/>
        <v>15.129340253329202</v>
      </c>
      <c r="M25" s="127">
        <v>11316.3</v>
      </c>
      <c r="N25" s="127">
        <v>181.9</v>
      </c>
      <c r="O25" s="127">
        <v>19.9</v>
      </c>
      <c r="P25" s="127">
        <v>11518.1</v>
      </c>
      <c r="Q25" s="128">
        <f t="shared" si="2"/>
        <v>14.741167918336838</v>
      </c>
      <c r="R25" s="67">
        <v>11596.4</v>
      </c>
      <c r="S25" s="127">
        <v>221.1</v>
      </c>
      <c r="T25" s="127">
        <v>20.5</v>
      </c>
      <c r="U25" s="127">
        <v>11838</v>
      </c>
      <c r="V25" s="128">
        <f t="shared" si="3"/>
        <v>14.87103727934637</v>
      </c>
      <c r="W25" s="67">
        <v>12370.1</v>
      </c>
      <c r="X25" s="127">
        <v>230.5</v>
      </c>
      <c r="Y25" s="127">
        <v>11.3</v>
      </c>
      <c r="Z25" s="127">
        <v>12611.9</v>
      </c>
      <c r="AA25" s="128">
        <f t="shared" si="4"/>
        <v>14.97021838270031</v>
      </c>
      <c r="AB25" s="67">
        <v>13955.8</v>
      </c>
      <c r="AC25" s="127">
        <v>227.6</v>
      </c>
      <c r="AD25" s="127">
        <v>26.5</v>
      </c>
      <c r="AE25" s="127">
        <v>14209.9</v>
      </c>
      <c r="AF25" s="128">
        <v>14.587197872984751</v>
      </c>
    </row>
    <row r="26" spans="1:32" ht="30.75" customHeight="1">
      <c r="A26" s="135" t="s">
        <v>254</v>
      </c>
      <c r="B26" s="136" t="s">
        <v>255</v>
      </c>
      <c r="C26" s="137">
        <v>17233.7</v>
      </c>
      <c r="D26" s="137">
        <v>245.2</v>
      </c>
      <c r="E26" s="137">
        <v>333.3</v>
      </c>
      <c r="F26" s="137">
        <v>17812.2</v>
      </c>
      <c r="G26" s="137">
        <f t="shared" si="0"/>
        <v>26.028442168759202</v>
      </c>
      <c r="H26" s="137">
        <v>9468.2</v>
      </c>
      <c r="I26" s="137">
        <v>138.8</v>
      </c>
      <c r="J26" s="137">
        <v>155.1</v>
      </c>
      <c r="K26" s="137">
        <v>9762.1</v>
      </c>
      <c r="L26" s="138">
        <f t="shared" si="1"/>
        <v>24.99519918885495</v>
      </c>
      <c r="M26" s="137">
        <v>19992.4</v>
      </c>
      <c r="N26" s="137">
        <v>281</v>
      </c>
      <c r="O26" s="137">
        <v>367.6</v>
      </c>
      <c r="P26" s="137">
        <v>20641</v>
      </c>
      <c r="Q26" s="138">
        <f t="shared" si="2"/>
        <v>26.41689575558388</v>
      </c>
      <c r="R26" s="82">
        <v>21001.7</v>
      </c>
      <c r="S26" s="137">
        <v>367.6</v>
      </c>
      <c r="T26" s="137">
        <v>345.7</v>
      </c>
      <c r="U26" s="137">
        <v>21715</v>
      </c>
      <c r="V26" s="138">
        <f t="shared" si="3"/>
        <v>27.278642889086534</v>
      </c>
      <c r="W26" s="82">
        <v>21927.5</v>
      </c>
      <c r="X26" s="137">
        <v>402</v>
      </c>
      <c r="Y26" s="137">
        <v>361.6</v>
      </c>
      <c r="Z26" s="137">
        <v>22691.1</v>
      </c>
      <c r="AA26" s="138">
        <f t="shared" si="4"/>
        <v>26.93414333634829</v>
      </c>
      <c r="AB26" s="82">
        <v>25255.3</v>
      </c>
      <c r="AC26" s="137">
        <v>424.1</v>
      </c>
      <c r="AD26" s="137">
        <v>348.9</v>
      </c>
      <c r="AE26" s="137">
        <v>26028.3</v>
      </c>
      <c r="AF26" s="138">
        <v>26.719397208805763</v>
      </c>
    </row>
    <row r="27" spans="1:26" ht="11.25" customHeight="1">
      <c r="A27" s="13"/>
      <c r="B27" s="13"/>
      <c r="C27" s="13"/>
      <c r="D27" s="13"/>
      <c r="E27" s="13"/>
      <c r="F27" s="13"/>
      <c r="H27" s="13"/>
      <c r="I27" s="13"/>
      <c r="J27" s="13"/>
      <c r="K27" s="13"/>
      <c r="M27" s="13"/>
      <c r="N27" s="13"/>
      <c r="O27" s="13"/>
      <c r="P27" s="13"/>
      <c r="R27" s="13"/>
      <c r="S27" s="13"/>
      <c r="T27" s="13"/>
      <c r="U27" s="13"/>
      <c r="W27" s="13"/>
      <c r="X27" s="13"/>
      <c r="Y27" s="13"/>
      <c r="Z27" s="13"/>
    </row>
    <row r="28" spans="1:7" s="13" customFormat="1" ht="6" customHeight="1">
      <c r="A28" s="205" t="s">
        <v>256</v>
      </c>
      <c r="B28" s="206"/>
      <c r="C28" s="206"/>
      <c r="D28" s="206"/>
      <c r="E28" s="206"/>
      <c r="F28" s="206"/>
      <c r="G28" s="206"/>
    </row>
    <row r="29" spans="1:7" s="13" customFormat="1" ht="27.75" customHeight="1">
      <c r="A29" s="207"/>
      <c r="B29" s="207"/>
      <c r="C29" s="207"/>
      <c r="D29" s="207"/>
      <c r="E29" s="207"/>
      <c r="F29" s="207"/>
      <c r="G29" s="207"/>
    </row>
    <row r="41" spans="6:26" ht="15">
      <c r="F41" s="139"/>
      <c r="K41" s="139"/>
      <c r="P41" s="139"/>
      <c r="U41" s="139"/>
      <c r="Z41" s="139"/>
    </row>
  </sheetData>
  <sheetProtection/>
  <mergeCells count="45">
    <mergeCell ref="AB6:AF6"/>
    <mergeCell ref="AB7:AF7"/>
    <mergeCell ref="AB8:AB9"/>
    <mergeCell ref="AC8:AC9"/>
    <mergeCell ref="AD8:AD9"/>
    <mergeCell ref="AE8:AF8"/>
    <mergeCell ref="A1:C1"/>
    <mergeCell ref="Y8:Y9"/>
    <mergeCell ref="Z8:AA8"/>
    <mergeCell ref="A28:G29"/>
    <mergeCell ref="R8:R9"/>
    <mergeCell ref="S8:S9"/>
    <mergeCell ref="T8:T9"/>
    <mergeCell ref="U8:V8"/>
    <mergeCell ref="W8:W9"/>
    <mergeCell ref="X8:X9"/>
    <mergeCell ref="J8:J9"/>
    <mergeCell ref="K8:L8"/>
    <mergeCell ref="M8:M9"/>
    <mergeCell ref="N8:N9"/>
    <mergeCell ref="O8:O9"/>
    <mergeCell ref="P8:Q8"/>
    <mergeCell ref="R6:V6"/>
    <mergeCell ref="W6:AA6"/>
    <mergeCell ref="C7:G7"/>
    <mergeCell ref="H7:L7"/>
    <mergeCell ref="M7:Q7"/>
    <mergeCell ref="R7:V7"/>
    <mergeCell ref="W7:AA7"/>
    <mergeCell ref="F5:G5"/>
    <mergeCell ref="K5:L5"/>
    <mergeCell ref="P5:Q5"/>
    <mergeCell ref="U5:V5"/>
    <mergeCell ref="AE5:AF5"/>
    <mergeCell ref="A6:A9"/>
    <mergeCell ref="B6:B9"/>
    <mergeCell ref="C6:G6"/>
    <mergeCell ref="H6:L6"/>
    <mergeCell ref="M6:Q6"/>
    <mergeCell ref="D8:D9"/>
    <mergeCell ref="E8:E9"/>
    <mergeCell ref="F8:G8"/>
    <mergeCell ref="H8:H9"/>
    <mergeCell ref="I8:I9"/>
    <mergeCell ref="C8:C9"/>
  </mergeCells>
  <hyperlinks>
    <hyperlink ref="A1:C1" location="'Table of contents'!A1" display="Table of Contents"/>
  </hyperlinks>
  <printOptions/>
  <pageMargins left="0.9" right="0.25" top="0.72" bottom="0.12" header="0.38" footer="0.12"/>
  <pageSetup horizontalDpi="600" verticalDpi="600" orientation="portrait" scale="90" r:id="rId1"/>
  <headerFooter>
    <oddHeader>&amp;C- 49 -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C1"/>
    </sheetView>
  </sheetViews>
  <sheetFormatPr defaultColWidth="9.140625" defaultRowHeight="12.75"/>
  <cols>
    <col min="1" max="1" width="7.7109375" style="155" customWidth="1"/>
    <col min="2" max="2" width="45.28125" style="144" customWidth="1"/>
    <col min="3" max="5" width="10.7109375" style="158" customWidth="1"/>
    <col min="6" max="6" width="11.28125" style="158" customWidth="1"/>
    <col min="7" max="9" width="10.7109375" style="158" customWidth="1"/>
    <col min="10" max="10" width="11.28125" style="158" customWidth="1"/>
    <col min="11" max="13" width="10.7109375" style="158" customWidth="1"/>
    <col min="14" max="14" width="11.28125" style="158" customWidth="1"/>
    <col min="15" max="17" width="10.7109375" style="158" customWidth="1"/>
    <col min="18" max="18" width="11.28125" style="158" customWidth="1"/>
    <col min="19" max="21" width="10.7109375" style="158" customWidth="1"/>
    <col min="22" max="22" width="11.28125" style="158" bestFit="1" customWidth="1"/>
    <col min="23" max="23" width="11.00390625" style="144" customWidth="1"/>
    <col min="24" max="25" width="9.140625" style="144" customWidth="1"/>
    <col min="26" max="26" width="11.57421875" style="144" customWidth="1"/>
    <col min="27" max="16384" width="9.140625" style="144" customWidth="1"/>
  </cols>
  <sheetData>
    <row r="1" spans="1:3" s="1" customFormat="1" ht="15">
      <c r="A1" s="181" t="s">
        <v>304</v>
      </c>
      <c r="B1" s="181"/>
      <c r="C1" s="181"/>
    </row>
    <row r="2" s="1" customFormat="1" ht="8.25" customHeight="1"/>
    <row r="3" s="1" customFormat="1" ht="18.75" customHeight="1">
      <c r="A3" s="2" t="s">
        <v>306</v>
      </c>
    </row>
    <row r="4" s="1" customFormat="1" ht="18.75" customHeight="1">
      <c r="A4" s="2" t="s">
        <v>257</v>
      </c>
    </row>
    <row r="5" spans="1:26" s="1" customFormat="1" ht="15" customHeight="1">
      <c r="A5" s="2"/>
      <c r="C5" s="3"/>
      <c r="D5" s="3"/>
      <c r="E5" s="3"/>
      <c r="F5" s="4"/>
      <c r="G5" s="3"/>
      <c r="H5" s="3"/>
      <c r="I5" s="3"/>
      <c r="J5" s="4"/>
      <c r="K5" s="3"/>
      <c r="L5" s="3"/>
      <c r="M5" s="3"/>
      <c r="N5" s="4"/>
      <c r="O5" s="3"/>
      <c r="P5" s="3"/>
      <c r="Q5" s="3"/>
      <c r="R5" s="4"/>
      <c r="S5" s="3"/>
      <c r="T5" s="3"/>
      <c r="U5" s="3"/>
      <c r="Z5" s="4" t="s">
        <v>1</v>
      </c>
    </row>
    <row r="6" spans="1:26" s="1" customFormat="1" ht="21.75" customHeight="1">
      <c r="A6" s="208" t="s">
        <v>2</v>
      </c>
      <c r="B6" s="194" t="s">
        <v>258</v>
      </c>
      <c r="C6" s="174" t="s">
        <v>4</v>
      </c>
      <c r="D6" s="175"/>
      <c r="E6" s="175"/>
      <c r="F6" s="176"/>
      <c r="G6" s="177" t="s">
        <v>5</v>
      </c>
      <c r="H6" s="178"/>
      <c r="I6" s="178"/>
      <c r="J6" s="179"/>
      <c r="K6" s="174">
        <v>2010</v>
      </c>
      <c r="L6" s="175"/>
      <c r="M6" s="175"/>
      <c r="N6" s="176"/>
      <c r="O6" s="174">
        <v>2011</v>
      </c>
      <c r="P6" s="175"/>
      <c r="Q6" s="175"/>
      <c r="R6" s="176"/>
      <c r="S6" s="174">
        <v>2012</v>
      </c>
      <c r="T6" s="175"/>
      <c r="U6" s="175"/>
      <c r="V6" s="176"/>
      <c r="W6" s="174">
        <v>2013</v>
      </c>
      <c r="X6" s="175"/>
      <c r="Y6" s="175"/>
      <c r="Z6" s="176"/>
    </row>
    <row r="7" spans="1:26" s="1" customFormat="1" ht="21.75" customHeight="1">
      <c r="A7" s="209"/>
      <c r="B7" s="195"/>
      <c r="C7" s="211" t="s">
        <v>6</v>
      </c>
      <c r="D7" s="212"/>
      <c r="E7" s="212"/>
      <c r="F7" s="213"/>
      <c r="G7" s="211" t="s">
        <v>6</v>
      </c>
      <c r="H7" s="212"/>
      <c r="I7" s="212"/>
      <c r="J7" s="213"/>
      <c r="K7" s="211" t="s">
        <v>6</v>
      </c>
      <c r="L7" s="212"/>
      <c r="M7" s="212"/>
      <c r="N7" s="213"/>
      <c r="O7" s="211" t="s">
        <v>6</v>
      </c>
      <c r="P7" s="212"/>
      <c r="Q7" s="212"/>
      <c r="R7" s="213"/>
      <c r="S7" s="211" t="s">
        <v>6</v>
      </c>
      <c r="T7" s="212"/>
      <c r="U7" s="212"/>
      <c r="V7" s="213"/>
      <c r="W7" s="211" t="s">
        <v>6</v>
      </c>
      <c r="X7" s="212"/>
      <c r="Y7" s="212"/>
      <c r="Z7" s="213"/>
    </row>
    <row r="8" spans="1:26" s="1" customFormat="1" ht="48" customHeight="1">
      <c r="A8" s="210"/>
      <c r="B8" s="196"/>
      <c r="C8" s="60" t="s">
        <v>7</v>
      </c>
      <c r="D8" s="60" t="s">
        <v>8</v>
      </c>
      <c r="E8" s="60" t="s">
        <v>9</v>
      </c>
      <c r="F8" s="60" t="s">
        <v>10</v>
      </c>
      <c r="G8" s="60" t="s">
        <v>7</v>
      </c>
      <c r="H8" s="60" t="s">
        <v>8</v>
      </c>
      <c r="I8" s="60" t="s">
        <v>9</v>
      </c>
      <c r="J8" s="60" t="s">
        <v>10</v>
      </c>
      <c r="K8" s="60" t="s">
        <v>7</v>
      </c>
      <c r="L8" s="60" t="s">
        <v>8</v>
      </c>
      <c r="M8" s="60" t="s">
        <v>9</v>
      </c>
      <c r="N8" s="60" t="s">
        <v>10</v>
      </c>
      <c r="O8" s="60" t="s">
        <v>7</v>
      </c>
      <c r="P8" s="60" t="s">
        <v>8</v>
      </c>
      <c r="Q8" s="60" t="s">
        <v>9</v>
      </c>
      <c r="R8" s="60" t="s">
        <v>10</v>
      </c>
      <c r="S8" s="60" t="s">
        <v>7</v>
      </c>
      <c r="T8" s="60" t="s">
        <v>8</v>
      </c>
      <c r="U8" s="60" t="s">
        <v>9</v>
      </c>
      <c r="V8" s="60" t="s">
        <v>10</v>
      </c>
      <c r="W8" s="60" t="s">
        <v>7</v>
      </c>
      <c r="X8" s="60" t="s">
        <v>8</v>
      </c>
      <c r="Y8" s="60" t="s">
        <v>9</v>
      </c>
      <c r="Z8" s="60" t="s">
        <v>10</v>
      </c>
    </row>
    <row r="9" spans="1:26" ht="27.75" customHeight="1">
      <c r="A9" s="89" t="s">
        <v>259</v>
      </c>
      <c r="B9" s="140" t="s">
        <v>50</v>
      </c>
      <c r="C9" s="29">
        <f>13278.6+287</f>
        <v>13565.6</v>
      </c>
      <c r="D9" s="29">
        <v>15.3</v>
      </c>
      <c r="E9" s="141">
        <v>0</v>
      </c>
      <c r="F9" s="29">
        <f>13238.9+287</f>
        <v>13525.9</v>
      </c>
      <c r="G9" s="29">
        <v>3798.5</v>
      </c>
      <c r="H9" s="29">
        <v>1.4</v>
      </c>
      <c r="I9" s="141">
        <v>0</v>
      </c>
      <c r="J9" s="29">
        <v>3799.9</v>
      </c>
      <c r="K9" s="29">
        <f>-2350.7+430.4</f>
        <v>-1920.2999999999997</v>
      </c>
      <c r="L9" s="29">
        <v>23.2</v>
      </c>
      <c r="M9" s="141">
        <v>1.1</v>
      </c>
      <c r="N9" s="29">
        <f>-2326.4+430.4</f>
        <v>-1896</v>
      </c>
      <c r="O9" s="142">
        <v>4228.7</v>
      </c>
      <c r="P9" s="29">
        <v>15.7</v>
      </c>
      <c r="Q9" s="143">
        <v>0</v>
      </c>
      <c r="R9" s="29">
        <v>4244.4</v>
      </c>
      <c r="S9" s="142">
        <v>6143.1</v>
      </c>
      <c r="T9" s="29">
        <v>31</v>
      </c>
      <c r="U9" s="29">
        <v>169</v>
      </c>
      <c r="V9" s="29">
        <v>6343.1</v>
      </c>
      <c r="W9" s="142">
        <v>8687.2</v>
      </c>
      <c r="X9" s="29">
        <v>35.5</v>
      </c>
      <c r="Y9" s="29">
        <v>-963.5</v>
      </c>
      <c r="Z9" s="29">
        <v>7759.2</v>
      </c>
    </row>
    <row r="10" spans="1:26" ht="22.5" customHeight="1">
      <c r="A10" s="91" t="s">
        <v>260</v>
      </c>
      <c r="B10" s="145" t="s">
        <v>52</v>
      </c>
      <c r="C10" s="11">
        <f>13278.6+287</f>
        <v>13565.6</v>
      </c>
      <c r="D10" s="11">
        <v>15.3</v>
      </c>
      <c r="E10" s="143">
        <v>0</v>
      </c>
      <c r="F10" s="11">
        <f>13238.9+287</f>
        <v>13525.9</v>
      </c>
      <c r="G10" s="11">
        <v>3798.5</v>
      </c>
      <c r="H10" s="11">
        <v>1.4</v>
      </c>
      <c r="I10" s="143">
        <v>0</v>
      </c>
      <c r="J10" s="11">
        <v>3799.9</v>
      </c>
      <c r="K10" s="11">
        <f>-2456.7+430.4</f>
        <v>-2026.2999999999997</v>
      </c>
      <c r="L10" s="11">
        <v>23.2</v>
      </c>
      <c r="M10" s="143">
        <v>1.1</v>
      </c>
      <c r="N10" s="11">
        <f>-2432.4+430.4</f>
        <v>-2002</v>
      </c>
      <c r="O10" s="146">
        <v>4128</v>
      </c>
      <c r="P10" s="11">
        <v>15.7</v>
      </c>
      <c r="Q10" s="143">
        <v>0</v>
      </c>
      <c r="R10" s="11">
        <v>4143.7</v>
      </c>
      <c r="S10" s="146">
        <v>5113.8</v>
      </c>
      <c r="T10" s="11">
        <v>31</v>
      </c>
      <c r="U10" s="11">
        <v>169</v>
      </c>
      <c r="V10" s="11">
        <v>5313.8</v>
      </c>
      <c r="W10" s="146">
        <v>6893.1</v>
      </c>
      <c r="X10" s="11">
        <v>35.5</v>
      </c>
      <c r="Y10" s="11">
        <v>-963.5</v>
      </c>
      <c r="Z10" s="11">
        <v>5965.1</v>
      </c>
    </row>
    <row r="11" spans="1:26" ht="17.25" customHeight="1">
      <c r="A11" s="94" t="s">
        <v>261</v>
      </c>
      <c r="B11" s="147" t="s">
        <v>262</v>
      </c>
      <c r="C11" s="16">
        <v>2593.7</v>
      </c>
      <c r="D11" s="143">
        <v>0</v>
      </c>
      <c r="E11" s="143">
        <v>0</v>
      </c>
      <c r="F11" s="16">
        <v>2538.7</v>
      </c>
      <c r="G11" s="16">
        <v>3248.5</v>
      </c>
      <c r="H11" s="143">
        <v>0</v>
      </c>
      <c r="I11" s="143">
        <v>0</v>
      </c>
      <c r="J11" s="16">
        <v>3248.5</v>
      </c>
      <c r="K11" s="16">
        <v>-1934.5</v>
      </c>
      <c r="L11" s="143">
        <v>0</v>
      </c>
      <c r="M11" s="143">
        <v>0</v>
      </c>
      <c r="N11" s="16">
        <v>-1934.5</v>
      </c>
      <c r="O11" s="16">
        <v>2203.4</v>
      </c>
      <c r="P11" s="143">
        <v>0</v>
      </c>
      <c r="Q11" s="143">
        <v>0</v>
      </c>
      <c r="R11" s="16">
        <v>2203.4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0</v>
      </c>
    </row>
    <row r="12" spans="1:26" ht="17.25" customHeight="1">
      <c r="A12" s="94" t="s">
        <v>263</v>
      </c>
      <c r="B12" s="147" t="s">
        <v>264</v>
      </c>
      <c r="C12" s="16">
        <f>5526.8+287</f>
        <v>5813.8</v>
      </c>
      <c r="D12" s="143">
        <v>0</v>
      </c>
      <c r="E12" s="143">
        <v>0</v>
      </c>
      <c r="F12" s="16">
        <f>5526.8+287</f>
        <v>5813.8</v>
      </c>
      <c r="G12" s="16">
        <v>2140.9</v>
      </c>
      <c r="H12" s="143">
        <v>0</v>
      </c>
      <c r="I12" s="143">
        <v>0</v>
      </c>
      <c r="J12" s="16">
        <v>2140.9</v>
      </c>
      <c r="K12" s="16">
        <v>430.4</v>
      </c>
      <c r="L12" s="143">
        <v>0</v>
      </c>
      <c r="M12" s="143">
        <v>0</v>
      </c>
      <c r="N12" s="16">
        <v>430.4</v>
      </c>
      <c r="O12" s="18">
        <v>433.1</v>
      </c>
      <c r="P12" s="143">
        <v>0</v>
      </c>
      <c r="Q12" s="143">
        <v>0</v>
      </c>
      <c r="R12" s="16">
        <v>433.1</v>
      </c>
      <c r="S12" s="16">
        <v>-330.8</v>
      </c>
      <c r="T12" s="143">
        <v>0</v>
      </c>
      <c r="U12" s="143">
        <v>0</v>
      </c>
      <c r="V12" s="16">
        <v>-330.8</v>
      </c>
      <c r="W12" s="16">
        <v>1358.9</v>
      </c>
      <c r="X12" s="143">
        <v>0</v>
      </c>
      <c r="Y12" s="143">
        <v>0</v>
      </c>
      <c r="Z12" s="16">
        <v>1358.9</v>
      </c>
    </row>
    <row r="13" spans="1:26" ht="17.25" customHeight="1">
      <c r="A13" s="94" t="s">
        <v>265</v>
      </c>
      <c r="B13" s="147" t="s">
        <v>266</v>
      </c>
      <c r="C13" s="16">
        <v>3494</v>
      </c>
      <c r="D13" s="16">
        <v>15.3</v>
      </c>
      <c r="E13" s="143">
        <v>0</v>
      </c>
      <c r="F13" s="16">
        <v>3509.3</v>
      </c>
      <c r="G13" s="16">
        <v>-744.4</v>
      </c>
      <c r="H13" s="16">
        <v>1.4</v>
      </c>
      <c r="I13" s="143">
        <v>0</v>
      </c>
      <c r="J13" s="16">
        <v>-743</v>
      </c>
      <c r="K13" s="16">
        <v>-768.9</v>
      </c>
      <c r="L13" s="16">
        <v>23.2</v>
      </c>
      <c r="M13" s="148">
        <v>1.1</v>
      </c>
      <c r="N13" s="16">
        <v>-744.6</v>
      </c>
      <c r="O13" s="16">
        <v>-1110.6</v>
      </c>
      <c r="P13" s="16">
        <v>15.7</v>
      </c>
      <c r="Q13" s="148"/>
      <c r="R13" s="16">
        <v>-1094.9</v>
      </c>
      <c r="S13" s="16">
        <v>3760.8</v>
      </c>
      <c r="T13" s="16">
        <v>31</v>
      </c>
      <c r="U13" s="148">
        <v>169</v>
      </c>
      <c r="V13" s="16">
        <v>3960.8</v>
      </c>
      <c r="W13" s="16">
        <v>1633.6</v>
      </c>
      <c r="X13" s="16">
        <v>35.5</v>
      </c>
      <c r="Y13" s="148">
        <v>-963.5</v>
      </c>
      <c r="Z13" s="16">
        <v>705.6</v>
      </c>
    </row>
    <row r="14" spans="1:26" ht="17.25" customHeight="1">
      <c r="A14" s="94" t="s">
        <v>267</v>
      </c>
      <c r="B14" s="147" t="s">
        <v>268</v>
      </c>
      <c r="C14" s="16">
        <v>725.5</v>
      </c>
      <c r="D14" s="143">
        <v>0</v>
      </c>
      <c r="E14" s="143">
        <v>0</v>
      </c>
      <c r="F14" s="16">
        <v>725.5</v>
      </c>
      <c r="G14" s="16">
        <v>23.3</v>
      </c>
      <c r="H14" s="143">
        <v>0</v>
      </c>
      <c r="I14" s="143">
        <v>0</v>
      </c>
      <c r="J14" s="16">
        <v>23.3</v>
      </c>
      <c r="K14" s="16">
        <v>-30.4</v>
      </c>
      <c r="L14" s="143">
        <v>0</v>
      </c>
      <c r="M14" s="143">
        <v>0</v>
      </c>
      <c r="N14" s="16">
        <v>-30.4</v>
      </c>
      <c r="O14" s="16">
        <v>155</v>
      </c>
      <c r="P14" s="143">
        <v>0</v>
      </c>
      <c r="Q14" s="143">
        <v>0</v>
      </c>
      <c r="R14" s="16">
        <v>155</v>
      </c>
      <c r="S14" s="16">
        <v>95.8</v>
      </c>
      <c r="T14" s="143">
        <v>0</v>
      </c>
      <c r="U14" s="143">
        <v>0</v>
      </c>
      <c r="V14" s="16">
        <v>95.8</v>
      </c>
      <c r="W14" s="16">
        <v>1285.4</v>
      </c>
      <c r="X14" s="143">
        <v>0</v>
      </c>
      <c r="Y14" s="143">
        <v>0</v>
      </c>
      <c r="Z14" s="16">
        <v>1285.4</v>
      </c>
    </row>
    <row r="15" spans="1:26" ht="17.25" customHeight="1">
      <c r="A15" s="94" t="s">
        <v>269</v>
      </c>
      <c r="B15" s="147" t="s">
        <v>270</v>
      </c>
      <c r="C15" s="16">
        <v>938.6</v>
      </c>
      <c r="D15" s="143">
        <v>0</v>
      </c>
      <c r="E15" s="143">
        <v>0</v>
      </c>
      <c r="F15" s="16">
        <v>938.6</v>
      </c>
      <c r="G15" s="16">
        <v>-869.8</v>
      </c>
      <c r="H15" s="143">
        <v>0</v>
      </c>
      <c r="I15" s="143">
        <v>0</v>
      </c>
      <c r="J15" s="16">
        <v>-869.8</v>
      </c>
      <c r="K15" s="16">
        <v>277.3</v>
      </c>
      <c r="L15" s="143">
        <v>0</v>
      </c>
      <c r="M15" s="143">
        <v>0</v>
      </c>
      <c r="N15" s="16">
        <v>277.3</v>
      </c>
      <c r="O15" s="16">
        <v>2447.1</v>
      </c>
      <c r="P15" s="143">
        <v>0</v>
      </c>
      <c r="Q15" s="143">
        <v>0</v>
      </c>
      <c r="R15" s="16">
        <v>2447.1</v>
      </c>
      <c r="S15" s="16">
        <v>1627.4</v>
      </c>
      <c r="T15" s="143">
        <v>0</v>
      </c>
      <c r="U15" s="143">
        <v>0</v>
      </c>
      <c r="V15" s="16">
        <v>1627.4</v>
      </c>
      <c r="W15" s="16">
        <v>1915.4</v>
      </c>
      <c r="X15" s="143">
        <v>0</v>
      </c>
      <c r="Y15" s="143">
        <v>0</v>
      </c>
      <c r="Z15" s="16">
        <v>1915.4</v>
      </c>
    </row>
    <row r="16" spans="1:26" ht="17.25" customHeight="1">
      <c r="A16" s="94" t="s">
        <v>271</v>
      </c>
      <c r="B16" s="147" t="s">
        <v>272</v>
      </c>
      <c r="C16" s="143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43">
        <v>0</v>
      </c>
      <c r="K16" s="16">
        <v>-0.2</v>
      </c>
      <c r="L16" s="143">
        <v>0</v>
      </c>
      <c r="M16" s="143">
        <v>0</v>
      </c>
      <c r="N16" s="16">
        <v>-0.2</v>
      </c>
      <c r="O16" s="143">
        <v>0</v>
      </c>
      <c r="P16" s="143">
        <v>0</v>
      </c>
      <c r="Q16" s="143">
        <v>0</v>
      </c>
      <c r="R16" s="143">
        <v>0</v>
      </c>
      <c r="S16" s="16">
        <v>-40.4</v>
      </c>
      <c r="T16" s="143">
        <v>0</v>
      </c>
      <c r="U16" s="143">
        <v>0</v>
      </c>
      <c r="V16" s="16">
        <v>-40.4</v>
      </c>
      <c r="W16" s="16">
        <v>699.8</v>
      </c>
      <c r="X16" s="143">
        <v>0</v>
      </c>
      <c r="Y16" s="143">
        <v>0</v>
      </c>
      <c r="Z16" s="16">
        <v>699.8</v>
      </c>
    </row>
    <row r="17" spans="1:26" ht="22.5" customHeight="1">
      <c r="A17" s="91" t="s">
        <v>273</v>
      </c>
      <c r="B17" s="145" t="s">
        <v>59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1">
        <v>106</v>
      </c>
      <c r="L17" s="143">
        <v>0</v>
      </c>
      <c r="M17" s="143">
        <v>0</v>
      </c>
      <c r="N17" s="11">
        <v>106</v>
      </c>
      <c r="O17" s="149">
        <v>100.7</v>
      </c>
      <c r="P17" s="143">
        <v>0</v>
      </c>
      <c r="Q17" s="143">
        <v>0</v>
      </c>
      <c r="R17" s="143">
        <v>100.7</v>
      </c>
      <c r="S17" s="149">
        <v>1029.3</v>
      </c>
      <c r="T17" s="143">
        <v>0</v>
      </c>
      <c r="U17" s="143">
        <v>0</v>
      </c>
      <c r="V17" s="143">
        <v>1029.3</v>
      </c>
      <c r="W17" s="149">
        <v>1794.1</v>
      </c>
      <c r="X17" s="143">
        <v>0</v>
      </c>
      <c r="Y17" s="143">
        <v>0</v>
      </c>
      <c r="Z17" s="143">
        <v>1794.1</v>
      </c>
    </row>
    <row r="18" spans="1:26" ht="17.25" customHeight="1">
      <c r="A18" s="94" t="s">
        <v>274</v>
      </c>
      <c r="B18" s="147" t="s">
        <v>275</v>
      </c>
      <c r="C18" s="143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8">
        <v>0</v>
      </c>
      <c r="P18" s="143">
        <v>0</v>
      </c>
      <c r="Q18" s="143">
        <v>0</v>
      </c>
      <c r="R18" s="143">
        <v>0</v>
      </c>
      <c r="S18" s="18">
        <v>0</v>
      </c>
      <c r="T18" s="143">
        <v>0</v>
      </c>
      <c r="U18" s="143">
        <v>0</v>
      </c>
      <c r="V18" s="143">
        <v>0</v>
      </c>
      <c r="W18" s="18">
        <v>0</v>
      </c>
      <c r="X18" s="143">
        <v>0</v>
      </c>
      <c r="Y18" s="143">
        <v>0</v>
      </c>
      <c r="Z18" s="143">
        <v>0</v>
      </c>
    </row>
    <row r="19" spans="1:26" ht="17.25" customHeight="1">
      <c r="A19" s="94" t="s">
        <v>276</v>
      </c>
      <c r="B19" s="147" t="s">
        <v>277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8">
        <v>106</v>
      </c>
      <c r="L19" s="148">
        <v>0</v>
      </c>
      <c r="M19" s="148">
        <v>0</v>
      </c>
      <c r="N19" s="148">
        <v>106</v>
      </c>
      <c r="O19" s="16">
        <v>100.7</v>
      </c>
      <c r="P19" s="148">
        <v>0</v>
      </c>
      <c r="Q19" s="148">
        <v>0</v>
      </c>
      <c r="R19" s="148">
        <v>100.7</v>
      </c>
      <c r="S19" s="16">
        <v>294.9</v>
      </c>
      <c r="T19" s="148">
        <v>0</v>
      </c>
      <c r="U19" s="148">
        <v>0</v>
      </c>
      <c r="V19" s="148">
        <v>294.9</v>
      </c>
      <c r="W19" s="16">
        <v>297.5</v>
      </c>
      <c r="X19" s="148">
        <v>0</v>
      </c>
      <c r="Y19" s="148">
        <v>0</v>
      </c>
      <c r="Z19" s="148">
        <v>297.5</v>
      </c>
    </row>
    <row r="20" spans="1:26" ht="17.25" customHeight="1">
      <c r="A20" s="94" t="s">
        <v>278</v>
      </c>
      <c r="B20" s="147" t="s">
        <v>279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8">
        <v>0</v>
      </c>
      <c r="P20" s="143">
        <v>0</v>
      </c>
      <c r="Q20" s="143">
        <v>0</v>
      </c>
      <c r="R20" s="143">
        <v>0</v>
      </c>
      <c r="S20" s="18">
        <v>734.4</v>
      </c>
      <c r="T20" s="143">
        <v>0</v>
      </c>
      <c r="U20" s="143">
        <v>0</v>
      </c>
      <c r="V20" s="148">
        <v>734.4</v>
      </c>
      <c r="W20" s="18">
        <v>1496.6</v>
      </c>
      <c r="X20" s="143">
        <v>0</v>
      </c>
      <c r="Y20" s="143">
        <v>0</v>
      </c>
      <c r="Z20" s="148">
        <v>1496.6</v>
      </c>
    </row>
    <row r="21" spans="1:26" ht="17.25" customHeight="1">
      <c r="A21" s="94" t="s">
        <v>280</v>
      </c>
      <c r="B21" s="147" t="s">
        <v>281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8">
        <v>0</v>
      </c>
      <c r="P21" s="143">
        <v>0</v>
      </c>
      <c r="Q21" s="143">
        <v>0</v>
      </c>
      <c r="R21" s="143">
        <v>0</v>
      </c>
      <c r="S21" s="18">
        <v>0</v>
      </c>
      <c r="T21" s="143">
        <v>0</v>
      </c>
      <c r="U21" s="143">
        <v>0</v>
      </c>
      <c r="V21" s="143">
        <v>0</v>
      </c>
      <c r="W21" s="18">
        <v>0</v>
      </c>
      <c r="X21" s="143">
        <v>0</v>
      </c>
      <c r="Y21" s="143">
        <v>0</v>
      </c>
      <c r="Z21" s="143">
        <v>0</v>
      </c>
    </row>
    <row r="22" spans="1:26" ht="21" customHeight="1">
      <c r="A22" s="89" t="s">
        <v>282</v>
      </c>
      <c r="B22" s="140" t="s">
        <v>202</v>
      </c>
      <c r="C22" s="29">
        <f>11654.6+287</f>
        <v>11941.6</v>
      </c>
      <c r="D22" s="141">
        <v>0</v>
      </c>
      <c r="E22" s="29">
        <v>125.4</v>
      </c>
      <c r="F22" s="29">
        <f>11725+287</f>
        <v>12012</v>
      </c>
      <c r="G22" s="29">
        <v>5409</v>
      </c>
      <c r="H22" s="141">
        <v>0</v>
      </c>
      <c r="I22" s="29">
        <v>148.7</v>
      </c>
      <c r="J22" s="29">
        <v>5557.7</v>
      </c>
      <c r="K22" s="29">
        <f>4730.4+430.4</f>
        <v>5160.799999999999</v>
      </c>
      <c r="L22" s="141">
        <v>0</v>
      </c>
      <c r="M22" s="141">
        <v>0</v>
      </c>
      <c r="N22" s="29">
        <f>4730.4+430.4</f>
        <v>5160.799999999999</v>
      </c>
      <c r="O22" s="29">
        <v>7927.7</v>
      </c>
      <c r="P22" s="141">
        <v>0</v>
      </c>
      <c r="Q22" s="141">
        <v>76</v>
      </c>
      <c r="R22" s="141">
        <v>8003.7</v>
      </c>
      <c r="S22" s="29">
        <v>8178.5</v>
      </c>
      <c r="T22" s="141">
        <v>0</v>
      </c>
      <c r="U22" s="141">
        <v>0</v>
      </c>
      <c r="V22" s="141">
        <v>8178.5</v>
      </c>
      <c r="W22" s="29">
        <v>19500.1</v>
      </c>
      <c r="X22" s="141">
        <v>0</v>
      </c>
      <c r="Y22" s="29">
        <v>-2.1</v>
      </c>
      <c r="Z22" s="141">
        <v>19498</v>
      </c>
    </row>
    <row r="23" spans="1:26" ht="22.5" customHeight="1">
      <c r="A23" s="91" t="s">
        <v>283</v>
      </c>
      <c r="B23" s="145" t="s">
        <v>52</v>
      </c>
      <c r="C23" s="11">
        <f>8140.3+287</f>
        <v>8427.3</v>
      </c>
      <c r="D23" s="143">
        <v>0</v>
      </c>
      <c r="E23" s="11">
        <v>125.4</v>
      </c>
      <c r="F23" s="11">
        <f>8210.7+287</f>
        <v>8497.7</v>
      </c>
      <c r="G23" s="11">
        <v>5218.6</v>
      </c>
      <c r="H23" s="143">
        <v>0</v>
      </c>
      <c r="I23" s="11">
        <v>148.7</v>
      </c>
      <c r="J23" s="11">
        <v>5367.3</v>
      </c>
      <c r="K23" s="11">
        <f>-705.6+430.4</f>
        <v>-275.20000000000005</v>
      </c>
      <c r="L23" s="143">
        <v>0</v>
      </c>
      <c r="M23" s="143">
        <v>0</v>
      </c>
      <c r="N23" s="11">
        <f>-705.6+430.4</f>
        <v>-275.20000000000005</v>
      </c>
      <c r="O23" s="150">
        <v>2363.2</v>
      </c>
      <c r="P23" s="143">
        <v>0</v>
      </c>
      <c r="Q23" s="143">
        <v>76</v>
      </c>
      <c r="R23" s="143">
        <v>2439.2</v>
      </c>
      <c r="S23" s="150">
        <v>5196.2</v>
      </c>
      <c r="T23" s="143">
        <v>0</v>
      </c>
      <c r="U23" s="143">
        <v>0</v>
      </c>
      <c r="V23" s="143">
        <v>5196.2</v>
      </c>
      <c r="W23" s="150">
        <v>8818.5</v>
      </c>
      <c r="X23" s="143">
        <v>0</v>
      </c>
      <c r="Y23" s="150">
        <v>-2.1</v>
      </c>
      <c r="Z23" s="143">
        <v>8816.4</v>
      </c>
    </row>
    <row r="24" spans="1:26" ht="16.5" customHeight="1">
      <c r="A24" s="94" t="s">
        <v>284</v>
      </c>
      <c r="B24" s="147" t="s">
        <v>275</v>
      </c>
      <c r="C24" s="16">
        <v>1936.4</v>
      </c>
      <c r="D24" s="143">
        <v>0</v>
      </c>
      <c r="E24" s="16">
        <v>55</v>
      </c>
      <c r="F24" s="16">
        <v>1936.4</v>
      </c>
      <c r="G24" s="16">
        <v>4611.8</v>
      </c>
      <c r="H24" s="143">
        <v>0</v>
      </c>
      <c r="I24" s="143">
        <v>0</v>
      </c>
      <c r="J24" s="16">
        <v>4611.8</v>
      </c>
      <c r="K24" s="16">
        <v>-3972.4</v>
      </c>
      <c r="L24" s="143">
        <v>0</v>
      </c>
      <c r="M24" s="143">
        <v>0</v>
      </c>
      <c r="N24" s="16">
        <v>-3972.4</v>
      </c>
      <c r="O24" s="16">
        <v>3577.5</v>
      </c>
      <c r="P24" s="143">
        <v>0</v>
      </c>
      <c r="Q24" s="143">
        <v>0</v>
      </c>
      <c r="R24" s="16">
        <v>3577.5</v>
      </c>
      <c r="S24" s="143">
        <v>0</v>
      </c>
      <c r="T24" s="143">
        <v>0</v>
      </c>
      <c r="U24" s="143">
        <v>0</v>
      </c>
      <c r="V24" s="143">
        <v>0</v>
      </c>
      <c r="W24" s="148">
        <v>2.1</v>
      </c>
      <c r="X24" s="143">
        <v>0</v>
      </c>
      <c r="Y24" s="11">
        <v>-2.1</v>
      </c>
      <c r="Z24" s="143">
        <v>0</v>
      </c>
    </row>
    <row r="25" spans="1:26" ht="16.5" customHeight="1">
      <c r="A25" s="94" t="s">
        <v>285</v>
      </c>
      <c r="B25" s="147" t="s">
        <v>264</v>
      </c>
      <c r="C25" s="16">
        <f>-421.4+287</f>
        <v>-134.39999999999998</v>
      </c>
      <c r="D25" s="143">
        <v>0</v>
      </c>
      <c r="E25" s="143">
        <v>0</v>
      </c>
      <c r="F25" s="16">
        <f>-421.4+287</f>
        <v>-134.39999999999998</v>
      </c>
      <c r="G25" s="16">
        <v>1175.7</v>
      </c>
      <c r="H25" s="143">
        <v>0</v>
      </c>
      <c r="I25" s="143">
        <v>0</v>
      </c>
      <c r="J25" s="16">
        <v>1175.7</v>
      </c>
      <c r="K25" s="16">
        <f>3595.8+430.4</f>
        <v>4026.2000000000003</v>
      </c>
      <c r="L25" s="143">
        <v>0</v>
      </c>
      <c r="M25" s="143">
        <v>0</v>
      </c>
      <c r="N25" s="16">
        <f>3595.8+430.4</f>
        <v>4026.2000000000003</v>
      </c>
      <c r="O25" s="16">
        <v>3808.9</v>
      </c>
      <c r="P25" s="143">
        <v>0</v>
      </c>
      <c r="Q25" s="143">
        <v>0</v>
      </c>
      <c r="R25" s="16">
        <v>3808.9</v>
      </c>
      <c r="S25" s="16">
        <v>-3959</v>
      </c>
      <c r="T25" s="143">
        <v>0</v>
      </c>
      <c r="U25" s="143">
        <v>0</v>
      </c>
      <c r="V25" s="16">
        <v>-3959</v>
      </c>
      <c r="W25" s="16">
        <v>775.8</v>
      </c>
      <c r="X25" s="143">
        <v>0</v>
      </c>
      <c r="Y25" s="143">
        <v>0</v>
      </c>
      <c r="Z25" s="16">
        <v>775.8</v>
      </c>
    </row>
    <row r="26" spans="1:26" ht="16.5" customHeight="1">
      <c r="A26" s="94" t="s">
        <v>286</v>
      </c>
      <c r="B26" s="147" t="s">
        <v>287</v>
      </c>
      <c r="C26" s="16">
        <f>2606.2</f>
        <v>2606.2</v>
      </c>
      <c r="D26" s="143">
        <v>0</v>
      </c>
      <c r="E26" s="16">
        <v>70.4</v>
      </c>
      <c r="F26" s="16">
        <v>2676.6</v>
      </c>
      <c r="G26" s="16">
        <v>-387.4</v>
      </c>
      <c r="H26" s="143">
        <v>0</v>
      </c>
      <c r="I26" s="16">
        <v>148.7</v>
      </c>
      <c r="J26" s="16">
        <v>-238.7</v>
      </c>
      <c r="K26" s="16">
        <v>-1375</v>
      </c>
      <c r="L26" s="143">
        <v>0</v>
      </c>
      <c r="M26" s="143">
        <v>0</v>
      </c>
      <c r="N26" s="16">
        <v>-1375</v>
      </c>
      <c r="O26" s="16">
        <v>-6204.3</v>
      </c>
      <c r="P26" s="143">
        <v>0</v>
      </c>
      <c r="Q26" s="143">
        <v>76</v>
      </c>
      <c r="R26" s="16">
        <v>-6128.3</v>
      </c>
      <c r="S26" s="16">
        <v>5549.8</v>
      </c>
      <c r="T26" s="143">
        <v>0</v>
      </c>
      <c r="U26" s="143">
        <v>0</v>
      </c>
      <c r="V26" s="16">
        <v>5549.8</v>
      </c>
      <c r="W26" s="16">
        <v>5120.7</v>
      </c>
      <c r="X26" s="143">
        <v>0</v>
      </c>
      <c r="Y26" s="143">
        <v>0</v>
      </c>
      <c r="Z26" s="16">
        <v>5120.7</v>
      </c>
    </row>
    <row r="27" spans="1:26" ht="16.5" customHeight="1">
      <c r="A27" s="94" t="s">
        <v>288</v>
      </c>
      <c r="B27" s="147" t="s">
        <v>289</v>
      </c>
      <c r="C27" s="16">
        <v>3860.6</v>
      </c>
      <c r="D27" s="143">
        <v>0</v>
      </c>
      <c r="E27" s="143">
        <v>0</v>
      </c>
      <c r="F27" s="16">
        <f>3860.2</f>
        <v>3860.2</v>
      </c>
      <c r="G27" s="16">
        <v>888.8</v>
      </c>
      <c r="H27" s="143">
        <v>0</v>
      </c>
      <c r="I27" s="143">
        <v>0</v>
      </c>
      <c r="J27" s="16">
        <v>888.8</v>
      </c>
      <c r="K27" s="16">
        <v>852.5</v>
      </c>
      <c r="L27" s="143">
        <v>0</v>
      </c>
      <c r="M27" s="143">
        <v>0</v>
      </c>
      <c r="N27" s="16">
        <v>852.5</v>
      </c>
      <c r="O27" s="16">
        <v>1574.8</v>
      </c>
      <c r="P27" s="143">
        <v>0</v>
      </c>
      <c r="Q27" s="143">
        <v>0</v>
      </c>
      <c r="R27" s="16">
        <v>1574.8</v>
      </c>
      <c r="S27" s="16">
        <v>3632.8</v>
      </c>
      <c r="T27" s="143">
        <v>0</v>
      </c>
      <c r="U27" s="143">
        <v>0</v>
      </c>
      <c r="V27" s="16">
        <v>3632.8</v>
      </c>
      <c r="W27" s="16">
        <v>3104.8</v>
      </c>
      <c r="X27" s="143">
        <v>0</v>
      </c>
      <c r="Y27" s="143">
        <v>0</v>
      </c>
      <c r="Z27" s="16">
        <v>3104.8</v>
      </c>
    </row>
    <row r="28" spans="1:26" ht="16.5" customHeight="1">
      <c r="A28" s="94" t="s">
        <v>290</v>
      </c>
      <c r="B28" s="147" t="s">
        <v>270</v>
      </c>
      <c r="C28" s="16">
        <v>158.5</v>
      </c>
      <c r="D28" s="143">
        <v>0</v>
      </c>
      <c r="E28" s="143">
        <v>0</v>
      </c>
      <c r="F28" s="16">
        <v>158.5</v>
      </c>
      <c r="G28" s="16">
        <v>-1248.4</v>
      </c>
      <c r="H28" s="143">
        <v>0</v>
      </c>
      <c r="I28" s="143">
        <v>0</v>
      </c>
      <c r="J28" s="16">
        <v>-1248.4</v>
      </c>
      <c r="K28" s="16">
        <v>417.8</v>
      </c>
      <c r="L28" s="143">
        <v>0</v>
      </c>
      <c r="M28" s="143">
        <v>0</v>
      </c>
      <c r="N28" s="16">
        <v>417.8</v>
      </c>
      <c r="O28" s="16">
        <v>-269.7</v>
      </c>
      <c r="P28" s="143">
        <v>0</v>
      </c>
      <c r="Q28" s="143">
        <v>0</v>
      </c>
      <c r="R28" s="16">
        <v>-269.7</v>
      </c>
      <c r="S28" s="16">
        <v>65.6</v>
      </c>
      <c r="T28" s="143">
        <v>0</v>
      </c>
      <c r="U28" s="143">
        <v>0</v>
      </c>
      <c r="V28" s="16">
        <v>65.6</v>
      </c>
      <c r="W28" s="16">
        <v>-70.4</v>
      </c>
      <c r="X28" s="143">
        <v>0</v>
      </c>
      <c r="Y28" s="143">
        <v>0</v>
      </c>
      <c r="Z28" s="16">
        <v>-70.7</v>
      </c>
    </row>
    <row r="29" spans="1:26" ht="16.5" customHeight="1">
      <c r="A29" s="94" t="s">
        <v>291</v>
      </c>
      <c r="B29" s="147" t="s">
        <v>272</v>
      </c>
      <c r="C29" s="143">
        <v>0</v>
      </c>
      <c r="D29" s="143">
        <v>0</v>
      </c>
      <c r="E29" s="143">
        <v>0</v>
      </c>
      <c r="F29" s="143">
        <v>0</v>
      </c>
      <c r="G29" s="16">
        <v>178.1</v>
      </c>
      <c r="H29" s="148">
        <v>0</v>
      </c>
      <c r="I29" s="148">
        <v>0</v>
      </c>
      <c r="J29" s="148">
        <v>178.1</v>
      </c>
      <c r="K29" s="16">
        <v>-224.3</v>
      </c>
      <c r="L29" s="148">
        <v>0</v>
      </c>
      <c r="M29" s="148">
        <v>0</v>
      </c>
      <c r="N29" s="16">
        <v>-224.3</v>
      </c>
      <c r="O29" s="16">
        <v>-124</v>
      </c>
      <c r="P29" s="148">
        <v>0</v>
      </c>
      <c r="Q29" s="148">
        <v>0</v>
      </c>
      <c r="R29" s="16">
        <v>-124</v>
      </c>
      <c r="S29" s="16">
        <v>-93</v>
      </c>
      <c r="T29" s="148">
        <v>0</v>
      </c>
      <c r="U29" s="148">
        <v>0</v>
      </c>
      <c r="V29" s="16">
        <v>-93</v>
      </c>
      <c r="W29" s="16">
        <v>-114.3</v>
      </c>
      <c r="X29" s="148">
        <v>0</v>
      </c>
      <c r="Y29" s="148">
        <v>0</v>
      </c>
      <c r="Z29" s="16">
        <v>-114.3</v>
      </c>
    </row>
    <row r="30" spans="1:26" ht="22.5" customHeight="1">
      <c r="A30" s="91" t="s">
        <v>292</v>
      </c>
      <c r="B30" s="145" t="s">
        <v>59</v>
      </c>
      <c r="C30" s="11">
        <v>3514.3</v>
      </c>
      <c r="D30" s="143">
        <v>0</v>
      </c>
      <c r="E30" s="143">
        <v>0</v>
      </c>
      <c r="F30" s="11">
        <v>3514.3</v>
      </c>
      <c r="G30" s="11">
        <v>190.4</v>
      </c>
      <c r="H30" s="143">
        <v>0</v>
      </c>
      <c r="I30" s="143">
        <v>0</v>
      </c>
      <c r="J30" s="11">
        <v>190.4</v>
      </c>
      <c r="K30" s="11">
        <v>5436</v>
      </c>
      <c r="L30" s="143">
        <v>0</v>
      </c>
      <c r="M30" s="143">
        <v>0</v>
      </c>
      <c r="N30" s="11">
        <v>5436</v>
      </c>
      <c r="O30" s="11">
        <v>5564.5</v>
      </c>
      <c r="P30" s="143">
        <v>0</v>
      </c>
      <c r="Q30" s="143">
        <v>0</v>
      </c>
      <c r="R30" s="143">
        <v>5564.5</v>
      </c>
      <c r="S30" s="11">
        <v>2982.3</v>
      </c>
      <c r="T30" s="143">
        <v>0</v>
      </c>
      <c r="U30" s="143">
        <v>0</v>
      </c>
      <c r="V30" s="143">
        <v>2982.3</v>
      </c>
      <c r="W30" s="11">
        <v>10681.7</v>
      </c>
      <c r="X30" s="143">
        <v>0</v>
      </c>
      <c r="Y30" s="143">
        <v>0</v>
      </c>
      <c r="Z30" s="143">
        <v>10681.7</v>
      </c>
    </row>
    <row r="31" spans="1:26" ht="16.5" customHeight="1">
      <c r="A31" s="94" t="s">
        <v>293</v>
      </c>
      <c r="B31" s="147" t="s">
        <v>262</v>
      </c>
      <c r="C31" s="16">
        <v>620.1</v>
      </c>
      <c r="D31" s="143">
        <v>0</v>
      </c>
      <c r="E31" s="143">
        <v>0</v>
      </c>
      <c r="F31" s="16">
        <v>620.1</v>
      </c>
      <c r="G31" s="143">
        <v>0</v>
      </c>
      <c r="H31" s="143">
        <v>0</v>
      </c>
      <c r="I31" s="143">
        <v>0</v>
      </c>
      <c r="J31" s="143">
        <v>0</v>
      </c>
      <c r="K31" s="16">
        <v>4313.7</v>
      </c>
      <c r="L31" s="143">
        <v>0</v>
      </c>
      <c r="M31" s="143">
        <v>0</v>
      </c>
      <c r="N31" s="16">
        <v>4313.7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43">
        <v>0</v>
      </c>
      <c r="U31" s="143">
        <v>0</v>
      </c>
      <c r="V31" s="143">
        <v>0</v>
      </c>
      <c r="W31" s="18">
        <v>2249.8</v>
      </c>
      <c r="X31" s="143">
        <v>0</v>
      </c>
      <c r="Y31" s="143">
        <v>0</v>
      </c>
      <c r="Z31" s="16">
        <v>2249.8</v>
      </c>
    </row>
    <row r="32" spans="1:26" ht="16.5" customHeight="1">
      <c r="A32" s="94" t="s">
        <v>294</v>
      </c>
      <c r="B32" s="147" t="s">
        <v>277</v>
      </c>
      <c r="C32" s="16">
        <v>3248.1</v>
      </c>
      <c r="D32" s="143">
        <v>0</v>
      </c>
      <c r="E32" s="143">
        <v>0</v>
      </c>
      <c r="F32" s="16">
        <v>3248.1</v>
      </c>
      <c r="G32" s="16">
        <v>-146.9</v>
      </c>
      <c r="H32" s="143">
        <v>0</v>
      </c>
      <c r="I32" s="143">
        <v>0</v>
      </c>
      <c r="J32" s="16">
        <v>-146.9</v>
      </c>
      <c r="K32" s="16">
        <v>728.2</v>
      </c>
      <c r="L32" s="143">
        <v>0</v>
      </c>
      <c r="M32" s="143">
        <v>0</v>
      </c>
      <c r="N32" s="16">
        <v>728.2</v>
      </c>
      <c r="O32" s="16">
        <v>4451</v>
      </c>
      <c r="P32" s="18">
        <v>0</v>
      </c>
      <c r="Q32" s="18">
        <v>0</v>
      </c>
      <c r="R32" s="16">
        <v>4451</v>
      </c>
      <c r="S32" s="16">
        <v>2665.9</v>
      </c>
      <c r="T32" s="143">
        <v>0</v>
      </c>
      <c r="U32" s="143">
        <v>0</v>
      </c>
      <c r="V32" s="16">
        <v>2665.9</v>
      </c>
      <c r="W32" s="16">
        <v>7372.1</v>
      </c>
      <c r="X32" s="143">
        <v>0</v>
      </c>
      <c r="Y32" s="143">
        <v>0</v>
      </c>
      <c r="Z32" s="16">
        <v>7372.1</v>
      </c>
    </row>
    <row r="33" spans="1:26" ht="16.5" customHeight="1">
      <c r="A33" s="94" t="s">
        <v>295</v>
      </c>
      <c r="B33" s="147" t="s">
        <v>279</v>
      </c>
      <c r="C33" s="16">
        <v>-363</v>
      </c>
      <c r="D33" s="143">
        <v>0</v>
      </c>
      <c r="E33" s="143">
        <v>0</v>
      </c>
      <c r="F33" s="16">
        <v>-363</v>
      </c>
      <c r="G33" s="16">
        <v>47.1</v>
      </c>
      <c r="H33" s="143">
        <v>0</v>
      </c>
      <c r="I33" s="143">
        <v>0</v>
      </c>
      <c r="J33" s="16">
        <v>47.1</v>
      </c>
      <c r="K33" s="16">
        <v>394.1</v>
      </c>
      <c r="L33" s="143">
        <v>0</v>
      </c>
      <c r="M33" s="143">
        <v>0</v>
      </c>
      <c r="N33" s="16">
        <v>394.1</v>
      </c>
      <c r="O33" s="16">
        <v>-104.3</v>
      </c>
      <c r="P33" s="18">
        <v>0</v>
      </c>
      <c r="Q33" s="18">
        <v>0</v>
      </c>
      <c r="R33" s="16">
        <v>-104.3</v>
      </c>
      <c r="S33" s="143">
        <v>0</v>
      </c>
      <c r="T33" s="143">
        <v>0</v>
      </c>
      <c r="U33" s="143">
        <v>0</v>
      </c>
      <c r="V33" s="143">
        <v>0</v>
      </c>
      <c r="W33" s="16">
        <v>1058.5</v>
      </c>
      <c r="X33" s="143">
        <v>0</v>
      </c>
      <c r="Y33" s="143">
        <v>0</v>
      </c>
      <c r="Z33" s="16">
        <v>1058.5</v>
      </c>
    </row>
    <row r="34" spans="1:26" ht="16.5" customHeight="1">
      <c r="A34" s="96" t="s">
        <v>296</v>
      </c>
      <c r="B34" s="151" t="s">
        <v>281</v>
      </c>
      <c r="C34" s="49">
        <v>9.1</v>
      </c>
      <c r="D34" s="152">
        <v>0</v>
      </c>
      <c r="E34" s="152">
        <v>0</v>
      </c>
      <c r="F34" s="49">
        <v>9.1</v>
      </c>
      <c r="G34" s="49">
        <v>290.2</v>
      </c>
      <c r="H34" s="152">
        <v>0</v>
      </c>
      <c r="I34" s="152">
        <v>0</v>
      </c>
      <c r="J34" s="49">
        <v>290.2</v>
      </c>
      <c r="K34" s="152">
        <v>0</v>
      </c>
      <c r="L34" s="152">
        <v>0</v>
      </c>
      <c r="M34" s="152">
        <v>0</v>
      </c>
      <c r="N34" s="152">
        <v>0</v>
      </c>
      <c r="O34" s="153">
        <v>1217.8</v>
      </c>
      <c r="P34" s="154">
        <v>0</v>
      </c>
      <c r="Q34" s="154">
        <v>0</v>
      </c>
      <c r="R34" s="152">
        <v>1217.8</v>
      </c>
      <c r="S34" s="153">
        <v>316.4</v>
      </c>
      <c r="T34" s="152">
        <v>0</v>
      </c>
      <c r="U34" s="152">
        <v>0</v>
      </c>
      <c r="V34" s="152">
        <v>316.4</v>
      </c>
      <c r="W34" s="153">
        <v>1.3</v>
      </c>
      <c r="X34" s="152">
        <v>0</v>
      </c>
      <c r="Y34" s="152">
        <v>0</v>
      </c>
      <c r="Z34" s="49">
        <v>1.3</v>
      </c>
    </row>
    <row r="35" spans="1:22" ht="11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6" s="13" customFormat="1" ht="27.75" customHeight="1">
      <c r="A36" s="100">
        <v>1</v>
      </c>
      <c r="B36" s="180" t="s">
        <v>60</v>
      </c>
      <c r="C36" s="180"/>
      <c r="D36" s="180"/>
      <c r="E36" s="180"/>
      <c r="F36" s="180"/>
    </row>
    <row r="37" spans="1:6" s="13" customFormat="1" ht="15" customHeight="1">
      <c r="A37" s="100"/>
      <c r="B37" s="180"/>
      <c r="C37" s="180"/>
      <c r="D37" s="180"/>
      <c r="E37" s="180"/>
      <c r="F37" s="180"/>
    </row>
    <row r="38" spans="2:22" ht="12.75"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</row>
    <row r="39" spans="2:22" ht="12.75"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</row>
    <row r="40" spans="2:22" ht="12.75"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</row>
  </sheetData>
  <sheetProtection/>
  <mergeCells count="17">
    <mergeCell ref="W6:Z6"/>
    <mergeCell ref="W7:Z7"/>
    <mergeCell ref="B36:F36"/>
    <mergeCell ref="B37:F37"/>
    <mergeCell ref="S6:V6"/>
    <mergeCell ref="C7:F7"/>
    <mergeCell ref="G7:J7"/>
    <mergeCell ref="K7:N7"/>
    <mergeCell ref="O7:R7"/>
    <mergeCell ref="S7:V7"/>
    <mergeCell ref="O6:R6"/>
    <mergeCell ref="A6:A8"/>
    <mergeCell ref="B6:B8"/>
    <mergeCell ref="C6:F6"/>
    <mergeCell ref="G6:J6"/>
    <mergeCell ref="K6:N6"/>
    <mergeCell ref="A1:C1"/>
  </mergeCells>
  <hyperlinks>
    <hyperlink ref="A1:C1" location="'Table of contents'!A1" display="Table of Contents"/>
  </hyperlinks>
  <printOptions/>
  <pageMargins left="0.92" right="0.25" top="0.72" bottom="0.12" header="0.38" footer="0.12"/>
  <pageSetup horizontalDpi="600" verticalDpi="600" orientation="portrait" r:id="rId1"/>
  <headerFooter>
    <oddHeader>&amp;C- 50 -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sgeemul</dc:creator>
  <cp:keywords/>
  <dc:description/>
  <cp:lastModifiedBy>Hema Maywah</cp:lastModifiedBy>
  <dcterms:created xsi:type="dcterms:W3CDTF">2014-01-22T10:09:45Z</dcterms:created>
  <dcterms:modified xsi:type="dcterms:W3CDTF">2019-07-31T09:56:32Z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557600.000000000</vt:lpwstr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PublishingContactPicture">
    <vt:lpwstr/>
  </property>
  <property fmtid="{D5CDD505-2E9C-101B-9397-08002B2CF9AE}" pid="12" name="PublishingVariationGroupID">
    <vt:lpwstr/>
  </property>
  <property fmtid="{D5CDD505-2E9C-101B-9397-08002B2CF9AE}" pid="13" name="PublishingContactName">
    <vt:lpwstr/>
  </property>
  <property fmtid="{D5CDD505-2E9C-101B-9397-08002B2CF9AE}" pid="14" name="PublishingVariationRelationshipLinkField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ContactEmail">
    <vt:lpwstr/>
  </property>
  <property fmtid="{D5CDD505-2E9C-101B-9397-08002B2CF9AE}" pid="19" name="PublishingPageLayout">
    <vt:lpwstr/>
  </property>
</Properties>
</file>