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080" activeTab="0"/>
  </bookViews>
  <sheets>
    <sheet name="Table of Contents" sheetId="1" r:id="rId1"/>
    <sheet name="CCG by levels sogo Tb4.1" sheetId="2" r:id="rId2"/>
    <sheet name="CCG by levels rev Tb4.2" sheetId="3" r:id="rId3"/>
    <sheet name="CCG by levels exp Tb4.3" sheetId="4" r:id="rId4"/>
    <sheet name="CCG by levels TAL Tb4.4 " sheetId="5" r:id="rId5"/>
    <sheet name="CCG by levels expnd Tb4.5 " sheetId="6" r:id="rId6"/>
    <sheet name="CCG by levels fA &amp; Ls Tb4.6" sheetId="7" r:id="rId7"/>
  </sheets>
  <definedNames>
    <definedName name="_xlnm.Print_Area" localSheetId="5">'CCG by levels expnd Tb4.5 '!$A$3:$G$28</definedName>
    <definedName name="_xlnm.Print_Area" localSheetId="6">'CCG by levels fA &amp; Ls Tb4.6'!$A$3:$F$37</definedName>
    <definedName name="_xlnm.Print_Area" localSheetId="2">'CCG by levels rev Tb4.2'!$A$3:$G$49</definedName>
    <definedName name="_xlnm.Print_Area" localSheetId="1">'CCG by levels sogo Tb4.1'!$A$3:$F$38</definedName>
    <definedName name="_xlnm.Print_Area" localSheetId="4">'CCG by levels TAL Tb4.4 '!$A$3:$F$47</definedName>
  </definedNames>
  <calcPr fullCalcOnLoad="1"/>
</workbook>
</file>

<file path=xl/sharedStrings.xml><?xml version="1.0" encoding="utf-8"?>
<sst xmlns="http://schemas.openxmlformats.org/spreadsheetml/2006/main" count="630" uniqueCount="312">
  <si>
    <r>
      <t>Consolidated Central Government</t>
    </r>
    <r>
      <rPr>
        <b/>
        <vertAlign val="superscript"/>
        <sz val="11"/>
        <rFont val="Times New Roman"/>
        <family val="1"/>
      </rPr>
      <t>1</t>
    </r>
  </si>
  <si>
    <t>R million</t>
  </si>
  <si>
    <t>GFS Code</t>
  </si>
  <si>
    <t>Statement of Government Operations</t>
  </si>
  <si>
    <r>
      <t>2008/2009</t>
    </r>
    <r>
      <rPr>
        <b/>
        <vertAlign val="superscript"/>
        <sz val="11"/>
        <rFont val="Times New Roman"/>
        <family val="1"/>
      </rPr>
      <t xml:space="preserve"> </t>
    </r>
  </si>
  <si>
    <t>Jul-Dec 2009</t>
  </si>
  <si>
    <t>Central Government</t>
  </si>
  <si>
    <t xml:space="preserve">Budgetary Central Government </t>
  </si>
  <si>
    <t>Extra Budgetary</t>
  </si>
  <si>
    <t xml:space="preserve">Social Security </t>
  </si>
  <si>
    <r>
      <t xml:space="preserve"> Consolidated Central Government</t>
    </r>
    <r>
      <rPr>
        <b/>
        <vertAlign val="superscript"/>
        <sz val="9"/>
        <rFont val="Times New Roman"/>
        <family val="1"/>
      </rPr>
      <t xml:space="preserve"> 1</t>
    </r>
  </si>
  <si>
    <t>TRANSACTIONS AFFECTING NET WORTH:</t>
  </si>
  <si>
    <t>1</t>
  </si>
  <si>
    <t>Revenue</t>
  </si>
  <si>
    <t>11</t>
  </si>
  <si>
    <t xml:space="preserve">Taxes </t>
  </si>
  <si>
    <t>12</t>
  </si>
  <si>
    <t xml:space="preserve">Social contributions </t>
  </si>
  <si>
    <t>13</t>
  </si>
  <si>
    <t>Grants</t>
  </si>
  <si>
    <t>14</t>
  </si>
  <si>
    <t>Other revenue</t>
  </si>
  <si>
    <t>2</t>
  </si>
  <si>
    <t>Expense</t>
  </si>
  <si>
    <t>21</t>
  </si>
  <si>
    <t>Compensation of employees</t>
  </si>
  <si>
    <t>22</t>
  </si>
  <si>
    <t>Use of goods and services</t>
  </si>
  <si>
    <t>24</t>
  </si>
  <si>
    <t xml:space="preserve">Interest </t>
  </si>
  <si>
    <t>25</t>
  </si>
  <si>
    <t>Subsidies</t>
  </si>
  <si>
    <t>26</t>
  </si>
  <si>
    <t>27</t>
  </si>
  <si>
    <t>Social benefits</t>
  </si>
  <si>
    <t>28</t>
  </si>
  <si>
    <t>Other expense</t>
  </si>
  <si>
    <t>GOB</t>
  </si>
  <si>
    <t xml:space="preserve">Gross operating balance  </t>
  </si>
  <si>
    <t>TRANSACTIONS IN NONFINANCIAL ASSETS:</t>
  </si>
  <si>
    <t>31</t>
  </si>
  <si>
    <t>Net Acquisition of Nonfinancial Assets</t>
  </si>
  <si>
    <t>311</t>
  </si>
  <si>
    <t xml:space="preserve">Fixed assets </t>
  </si>
  <si>
    <t>314</t>
  </si>
  <si>
    <t>Nonproduced assets</t>
  </si>
  <si>
    <t>NLB</t>
  </si>
  <si>
    <t xml:space="preserve">Net lending / borrowing </t>
  </si>
  <si>
    <t>TRANSACTIONS IN FINANCIAL ASSETS AND LIABILITIES (FINANCING):</t>
  </si>
  <si>
    <t>32</t>
  </si>
  <si>
    <t>Net acquisition of financial assets</t>
  </si>
  <si>
    <t>321</t>
  </si>
  <si>
    <t>Domestic</t>
  </si>
  <si>
    <t>322</t>
  </si>
  <si>
    <t xml:space="preserve">Foreign </t>
  </si>
  <si>
    <t>33</t>
  </si>
  <si>
    <t xml:space="preserve">Net incurrence of liabilities </t>
  </si>
  <si>
    <t>331</t>
  </si>
  <si>
    <t>332</t>
  </si>
  <si>
    <t>Foreign</t>
  </si>
  <si>
    <t>Consolidation is the elimination of transactions among the units to be consolidated. The sum of the individual units may not therefore add up to the consolidated total.</t>
  </si>
  <si>
    <t>REVENUE</t>
  </si>
  <si>
    <t>2008/2009</t>
  </si>
  <si>
    <t>Budgetary Central Government</t>
  </si>
  <si>
    <t>Social Security</t>
  </si>
  <si>
    <r>
      <t xml:space="preserve"> Consolidated Central Government</t>
    </r>
    <r>
      <rPr>
        <b/>
        <vertAlign val="superscript"/>
        <sz val="10"/>
        <rFont val="Times New Roman"/>
        <family val="1"/>
      </rPr>
      <t xml:space="preserve"> 1</t>
    </r>
  </si>
  <si>
    <t>Amount</t>
  </si>
  <si>
    <t>%</t>
  </si>
  <si>
    <t xml:space="preserve">REVENUE </t>
  </si>
  <si>
    <t>Taxes</t>
  </si>
  <si>
    <t>111</t>
  </si>
  <si>
    <t>Taxes on income, profits, and capital gains</t>
  </si>
  <si>
    <t>1111</t>
  </si>
  <si>
    <t>Payable by individuals</t>
  </si>
  <si>
    <t>1112</t>
  </si>
  <si>
    <t>Payable by corporations and other enterprises</t>
  </si>
  <si>
    <t>1113</t>
  </si>
  <si>
    <t>Unallocable</t>
  </si>
  <si>
    <t>112</t>
  </si>
  <si>
    <t xml:space="preserve">Taxes on payroll and workforce </t>
  </si>
  <si>
    <t>113</t>
  </si>
  <si>
    <t xml:space="preserve">Taxes on property </t>
  </si>
  <si>
    <t>1131</t>
  </si>
  <si>
    <t xml:space="preserve">Recurrent taxes on immovable property </t>
  </si>
  <si>
    <t>1134</t>
  </si>
  <si>
    <t>Taxes on financial and capital transactions</t>
  </si>
  <si>
    <t>1135</t>
  </si>
  <si>
    <t>Other nonrecurrent taxes on property</t>
  </si>
  <si>
    <t>114</t>
  </si>
  <si>
    <t>Taxes on goods and services</t>
  </si>
  <si>
    <t>1141</t>
  </si>
  <si>
    <t>General taxes on goods and services</t>
  </si>
  <si>
    <t>1142</t>
  </si>
  <si>
    <t>Excises</t>
  </si>
  <si>
    <t>1144</t>
  </si>
  <si>
    <t>Taxes on specific services</t>
  </si>
  <si>
    <t>1145</t>
  </si>
  <si>
    <t xml:space="preserve">Taxes on use of goods, permission to use goods </t>
  </si>
  <si>
    <t>11451</t>
  </si>
  <si>
    <t>Motor vehicles taxes</t>
  </si>
  <si>
    <t>11452</t>
  </si>
  <si>
    <t>Other</t>
  </si>
  <si>
    <t>115</t>
  </si>
  <si>
    <t>Customs and other import duties</t>
  </si>
  <si>
    <t>116</t>
  </si>
  <si>
    <t>Other taxes</t>
  </si>
  <si>
    <t>Social contributions</t>
  </si>
  <si>
    <t>121</t>
  </si>
  <si>
    <t>Social security contributions</t>
  </si>
  <si>
    <t>122</t>
  </si>
  <si>
    <t>Other social contributions</t>
  </si>
  <si>
    <t xml:space="preserve">Grants </t>
  </si>
  <si>
    <t>131</t>
  </si>
  <si>
    <t xml:space="preserve">From foreign governments </t>
  </si>
  <si>
    <t>-</t>
  </si>
  <si>
    <t>1311</t>
  </si>
  <si>
    <t>Current</t>
  </si>
  <si>
    <t>1312</t>
  </si>
  <si>
    <t>Capital</t>
  </si>
  <si>
    <t>132</t>
  </si>
  <si>
    <t xml:space="preserve">From international organizations </t>
  </si>
  <si>
    <t>1321</t>
  </si>
  <si>
    <t>1322</t>
  </si>
  <si>
    <t>133</t>
  </si>
  <si>
    <t>From other general government units</t>
  </si>
  <si>
    <t>1331</t>
  </si>
  <si>
    <t xml:space="preserve">Current </t>
  </si>
  <si>
    <t>1332</t>
  </si>
  <si>
    <t xml:space="preserve"> -</t>
  </si>
  <si>
    <t>141</t>
  </si>
  <si>
    <t xml:space="preserve">Property income </t>
  </si>
  <si>
    <t>142</t>
  </si>
  <si>
    <t>Sales of goods and services</t>
  </si>
  <si>
    <t>143</t>
  </si>
  <si>
    <t>Fines, penalties, and forfeits</t>
  </si>
  <si>
    <t>145</t>
  </si>
  <si>
    <t>Miscellaneous and unidentified revenue</t>
  </si>
  <si>
    <r>
      <t>Consolidated Central Government</t>
    </r>
    <r>
      <rPr>
        <b/>
        <vertAlign val="superscript"/>
        <sz val="10"/>
        <rFont val="Times New Roman"/>
        <family val="1"/>
      </rPr>
      <t>1</t>
    </r>
  </si>
  <si>
    <t>EXPENSE</t>
  </si>
  <si>
    <r>
      <t>2008/2009</t>
    </r>
    <r>
      <rPr>
        <b/>
        <vertAlign val="superscript"/>
        <sz val="10"/>
        <rFont val="Times New Roman"/>
        <family val="1"/>
      </rPr>
      <t xml:space="preserve"> </t>
    </r>
  </si>
  <si>
    <t xml:space="preserve">Jul-Dec 2009 </t>
  </si>
  <si>
    <t xml:space="preserve">Compensation of employees </t>
  </si>
  <si>
    <t>211</t>
  </si>
  <si>
    <t>Wages and salaries</t>
  </si>
  <si>
    <t>212</t>
  </si>
  <si>
    <t xml:space="preserve">Use of goods and services </t>
  </si>
  <si>
    <t>Interest</t>
  </si>
  <si>
    <t>241</t>
  </si>
  <si>
    <t>To nonresidents</t>
  </si>
  <si>
    <t>242</t>
  </si>
  <si>
    <t>To residents other than general government</t>
  </si>
  <si>
    <t>243</t>
  </si>
  <si>
    <t>To other general government units</t>
  </si>
  <si>
    <t xml:space="preserve">Subsidies </t>
  </si>
  <si>
    <t>251</t>
  </si>
  <si>
    <t>To public corporations</t>
  </si>
  <si>
    <t>252</t>
  </si>
  <si>
    <t xml:space="preserve">To private enterprises </t>
  </si>
  <si>
    <t>261</t>
  </si>
  <si>
    <t>To foreign governments</t>
  </si>
  <si>
    <t>262</t>
  </si>
  <si>
    <t>To international organizations .</t>
  </si>
  <si>
    <t>2621</t>
  </si>
  <si>
    <t>2622</t>
  </si>
  <si>
    <t>263</t>
  </si>
  <si>
    <t>2631</t>
  </si>
  <si>
    <t>2632</t>
  </si>
  <si>
    <t xml:space="preserve">Capital </t>
  </si>
  <si>
    <t>271</t>
  </si>
  <si>
    <t>Social security benefits</t>
  </si>
  <si>
    <t>272</t>
  </si>
  <si>
    <t xml:space="preserve">Social assistance benefits </t>
  </si>
  <si>
    <t>273</t>
  </si>
  <si>
    <t>Employer social benefits</t>
  </si>
  <si>
    <t xml:space="preserve">Other expense </t>
  </si>
  <si>
    <t>282</t>
  </si>
  <si>
    <t xml:space="preserve">Miscellaneous other expense </t>
  </si>
  <si>
    <t>2821</t>
  </si>
  <si>
    <t>2822</t>
  </si>
  <si>
    <t xml:space="preserve">R million </t>
  </si>
  <si>
    <t>TRANSACTIONS IN ASSETS AND LIABILITIES</t>
  </si>
  <si>
    <r>
      <t xml:space="preserve">Consolidated Central Government </t>
    </r>
    <r>
      <rPr>
        <b/>
        <vertAlign val="superscript"/>
        <sz val="8"/>
        <rFont val="Times New Roman"/>
        <family val="1"/>
      </rPr>
      <t>1</t>
    </r>
  </si>
  <si>
    <t>Net acquisition of nonfinancial assets</t>
  </si>
  <si>
    <t>3111</t>
  </si>
  <si>
    <t xml:space="preserve">Buildings and structures </t>
  </si>
  <si>
    <t>3112</t>
  </si>
  <si>
    <t>Machinery and equipment</t>
  </si>
  <si>
    <t>3113</t>
  </si>
  <si>
    <t xml:space="preserve">Other fixed assets </t>
  </si>
  <si>
    <t xml:space="preserve">Nonproduced assets </t>
  </si>
  <si>
    <t>3201</t>
  </si>
  <si>
    <t xml:space="preserve">    Monetary gold and SDRs  </t>
  </si>
  <si>
    <t>3202</t>
  </si>
  <si>
    <t>Currency and deposits</t>
  </si>
  <si>
    <t>3203</t>
  </si>
  <si>
    <t>Securities other than shares</t>
  </si>
  <si>
    <t>3204</t>
  </si>
  <si>
    <t>Loans</t>
  </si>
  <si>
    <t>3205</t>
  </si>
  <si>
    <t>Shares and other equity</t>
  </si>
  <si>
    <t>3212</t>
  </si>
  <si>
    <t>3213</t>
  </si>
  <si>
    <t xml:space="preserve">Securities other than shares </t>
  </si>
  <si>
    <t>3214</t>
  </si>
  <si>
    <t>3215</t>
  </si>
  <si>
    <t>Net incurrence of liabilities</t>
  </si>
  <si>
    <t>3302</t>
  </si>
  <si>
    <t>3303</t>
  </si>
  <si>
    <t>3304</t>
  </si>
  <si>
    <t>3305</t>
  </si>
  <si>
    <t>3308</t>
  </si>
  <si>
    <t>Other accounts payable</t>
  </si>
  <si>
    <t>3312</t>
  </si>
  <si>
    <t>3313</t>
  </si>
  <si>
    <t>3314</t>
  </si>
  <si>
    <t>3315</t>
  </si>
  <si>
    <t>3318</t>
  </si>
  <si>
    <t>3322</t>
  </si>
  <si>
    <t>3323</t>
  </si>
  <si>
    <t>3324</t>
  </si>
  <si>
    <t>3325</t>
  </si>
  <si>
    <t>3328</t>
  </si>
  <si>
    <t>EXPENDITURE BY FUNCTIONS OF GOVERNMENT</t>
  </si>
  <si>
    <t>7</t>
  </si>
  <si>
    <t>TOTAL EXPENDITURE</t>
  </si>
  <si>
    <t>701</t>
  </si>
  <si>
    <t>General public services</t>
  </si>
  <si>
    <t>7017</t>
  </si>
  <si>
    <t>Public debt transactions</t>
  </si>
  <si>
    <t>7018</t>
  </si>
  <si>
    <t>Transfers of general character betw. levels of govt.</t>
  </si>
  <si>
    <t>703</t>
  </si>
  <si>
    <t>Public order and safety</t>
  </si>
  <si>
    <t>704</t>
  </si>
  <si>
    <t xml:space="preserve">Economic affairs </t>
  </si>
  <si>
    <t>7042</t>
  </si>
  <si>
    <t xml:space="preserve">Agriculture, forestry, fishing, and hunting </t>
  </si>
  <si>
    <t>7043</t>
  </si>
  <si>
    <t>Fuel and energy</t>
  </si>
  <si>
    <t>7044</t>
  </si>
  <si>
    <t>Mining, manufacturing, and construction</t>
  </si>
  <si>
    <t>7045</t>
  </si>
  <si>
    <t>Transport</t>
  </si>
  <si>
    <t>7046</t>
  </si>
  <si>
    <t>Communication</t>
  </si>
  <si>
    <t>705</t>
  </si>
  <si>
    <t>Environmental protection</t>
  </si>
  <si>
    <t>706</t>
  </si>
  <si>
    <t xml:space="preserve">Housing and community amenities </t>
  </si>
  <si>
    <t>707</t>
  </si>
  <si>
    <t>Health</t>
  </si>
  <si>
    <t>708</t>
  </si>
  <si>
    <t xml:space="preserve">Recreation, culture and religion </t>
  </si>
  <si>
    <t>709</t>
  </si>
  <si>
    <t xml:space="preserve">Education </t>
  </si>
  <si>
    <t>710</t>
  </si>
  <si>
    <t xml:space="preserve">Social protection </t>
  </si>
  <si>
    <t>TRANSACTIONS IN FINANCIAL ASSETS AND LIABILITIES BY SECTOR</t>
  </si>
  <si>
    <t xml:space="preserve">2008/2009 </t>
  </si>
  <si>
    <r>
      <t xml:space="preserve"> Consolidated Central Government</t>
    </r>
    <r>
      <rPr>
        <b/>
        <vertAlign val="superscript"/>
        <sz val="8"/>
        <rFont val="Times New Roman"/>
        <family val="1"/>
      </rPr>
      <t xml:space="preserve"> 1</t>
    </r>
  </si>
  <si>
    <t>82</t>
  </si>
  <si>
    <t>821</t>
  </si>
  <si>
    <t>8211</t>
  </si>
  <si>
    <t>General government</t>
  </si>
  <si>
    <t>8212</t>
  </si>
  <si>
    <t>Central bank</t>
  </si>
  <si>
    <t>8213</t>
  </si>
  <si>
    <t>Other depository corporations</t>
  </si>
  <si>
    <t>8214</t>
  </si>
  <si>
    <t>Financial corporations not elsewhere classified</t>
  </si>
  <si>
    <t>8215</t>
  </si>
  <si>
    <t xml:space="preserve">Nonfinancial corporations </t>
  </si>
  <si>
    <t>8216</t>
  </si>
  <si>
    <t>Households &amp; nonprofit institutions serving h/holds</t>
  </si>
  <si>
    <t>822</t>
  </si>
  <si>
    <t>8221</t>
  </si>
  <si>
    <t xml:space="preserve">General government </t>
  </si>
  <si>
    <t>8227</t>
  </si>
  <si>
    <t>International organizations</t>
  </si>
  <si>
    <t>8228</t>
  </si>
  <si>
    <t>Financial corporations other than internat'l org's</t>
  </si>
  <si>
    <t>8229</t>
  </si>
  <si>
    <t>Other nonresidents</t>
  </si>
  <si>
    <t>83</t>
  </si>
  <si>
    <t>831</t>
  </si>
  <si>
    <t>8311</t>
  </si>
  <si>
    <t>8312</t>
  </si>
  <si>
    <t>8313</t>
  </si>
  <si>
    <t xml:space="preserve">Other depository corporations </t>
  </si>
  <si>
    <t>8314</t>
  </si>
  <si>
    <t xml:space="preserve">Financial corporations not elsewhere classified </t>
  </si>
  <si>
    <t>8315</t>
  </si>
  <si>
    <t>8316</t>
  </si>
  <si>
    <t>832</t>
  </si>
  <si>
    <t>8321</t>
  </si>
  <si>
    <t>8327</t>
  </si>
  <si>
    <t>8328</t>
  </si>
  <si>
    <t>8329</t>
  </si>
  <si>
    <t>Table 4.1 - CCG by levels of govt -Statement of Government Operations</t>
  </si>
  <si>
    <t>Table 4.4 - CCG by levels of govt -Transactions in Assets and Liabilities</t>
  </si>
  <si>
    <t>Table 4.5 - CCG by levels of govt -Expenditure by Functions of Government</t>
  </si>
  <si>
    <t>Table 4.6 - CCG by levels of govt -Transactions in Financial Assets and Liabilities by Sector</t>
  </si>
  <si>
    <t>Table 4.2 - CCG by levels of govt -Revenue</t>
  </si>
  <si>
    <t>4. Consolidated Central Government (CCG) by Levels of Government</t>
  </si>
  <si>
    <t>Table 4.3 - CCG by levels of govt -Expense</t>
  </si>
  <si>
    <t>Table of Contents</t>
  </si>
  <si>
    <t>Table 4.1 - Statement of Government Operations, 2008/2009- 2013</t>
  </si>
  <si>
    <t>Table 4.2  - Revenue, 2008/2009-2013</t>
  </si>
  <si>
    <t>Table 4.3 - Expense, 2008/2009-2013</t>
  </si>
  <si>
    <t>Table 4.4 - Transactions in Assets and Liabilities, 2008/2009-2013</t>
  </si>
  <si>
    <t>Table 4.5 - Expenditure by Functions of Government, 2008/2009-2013</t>
  </si>
  <si>
    <t>Table 4.6 - Transactions in Financial Assets and Liabilities by Sector, 2008/2009-2013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</si>
</sst>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.0"/>
    <numFmt numFmtId="171" formatCode="_-* #,##0.00_-;\-* #,##0.00_-;_-* &quot;-&quot;??_-;_-@_-"/>
    <numFmt numFmtId="172" formatCode="_-* #,##0.0_-;\-* #,##0.0_-;_-* &quot;-&quot;??_-;_-@_-"/>
    <numFmt numFmtId="173" formatCode="\ #,##0.0"/>
    <numFmt numFmtId="174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Arial"/>
      <family val="2"/>
    </font>
    <font>
      <sz val="9"/>
      <name val="Cambria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10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Times New Roman"/>
      <family val="1"/>
    </font>
    <font>
      <u val="single"/>
      <sz val="10"/>
      <color indexed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"/>
      <family val="1"/>
    </font>
    <font>
      <u val="single"/>
      <sz val="10"/>
      <color theme="1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40" fontId="11" fillId="33" borderId="0">
      <alignment horizontal="right"/>
      <protection/>
    </xf>
    <xf numFmtId="0" fontId="12" fillId="33" borderId="0">
      <alignment horizontal="right"/>
      <protection/>
    </xf>
    <xf numFmtId="0" fontId="13" fillId="33" borderId="9">
      <alignment/>
      <protection/>
    </xf>
    <xf numFmtId="0" fontId="13" fillId="0" borderId="0" applyBorder="0">
      <alignment horizontal="centerContinuous"/>
      <protection/>
    </xf>
    <xf numFmtId="0" fontId="1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89" applyFont="1" applyBorder="1">
      <alignment/>
      <protection/>
    </xf>
    <xf numFmtId="0" fontId="3" fillId="0" borderId="0" xfId="89" applyFont="1">
      <alignment/>
      <protection/>
    </xf>
    <xf numFmtId="0" fontId="3" fillId="0" borderId="0" xfId="89" applyFont="1" applyBorder="1">
      <alignment/>
      <protection/>
    </xf>
    <xf numFmtId="0" fontId="2" fillId="0" borderId="11" xfId="89" applyFont="1" applyBorder="1" applyAlignment="1">
      <alignment horizontal="right"/>
      <protection/>
    </xf>
    <xf numFmtId="0" fontId="6" fillId="0" borderId="12" xfId="89" applyNumberFormat="1" applyFont="1" applyBorder="1" applyAlignment="1" applyProtection="1">
      <alignment horizontal="center" vertical="center" wrapText="1"/>
      <protection/>
    </xf>
    <xf numFmtId="170" fontId="6" fillId="0" borderId="12" xfId="89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2" fontId="8" fillId="0" borderId="14" xfId="42" applyNumberFormat="1" applyFont="1" applyBorder="1" applyAlignment="1" quotePrefix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2" fontId="5" fillId="0" borderId="16" xfId="42" applyNumberFormat="1" applyFont="1" applyBorder="1" applyAlignment="1" quotePrefix="1">
      <alignment horizontal="right"/>
    </xf>
    <xf numFmtId="172" fontId="5" fillId="0" borderId="16" xfId="44" applyNumberFormat="1" applyFont="1" applyBorder="1" applyAlignment="1">
      <alignment/>
    </xf>
    <xf numFmtId="173" fontId="5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72" fontId="8" fillId="0" borderId="16" xfId="42" applyNumberFormat="1" applyFont="1" applyBorder="1" applyAlignment="1" quotePrefix="1">
      <alignment horizontal="right"/>
    </xf>
    <xf numFmtId="172" fontId="8" fillId="0" borderId="16" xfId="44" applyNumberFormat="1" applyFont="1" applyBorder="1" applyAlignment="1">
      <alignment/>
    </xf>
    <xf numFmtId="172" fontId="8" fillId="0" borderId="16" xfId="44" applyNumberFormat="1" applyFont="1" applyBorder="1" applyAlignment="1" quotePrefix="1">
      <alignment horizontal="right"/>
    </xf>
    <xf numFmtId="173" fontId="8" fillId="0" borderId="16" xfId="0" applyNumberFormat="1" applyFont="1" applyBorder="1" applyAlignment="1">
      <alignment/>
    </xf>
    <xf numFmtId="172" fontId="8" fillId="0" borderId="16" xfId="42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170" fontId="5" fillId="0" borderId="12" xfId="0" applyNumberFormat="1" applyFont="1" applyBorder="1" applyAlignment="1">
      <alignment/>
    </xf>
    <xf numFmtId="172" fontId="5" fillId="0" borderId="12" xfId="42" applyNumberFormat="1" applyFont="1" applyBorder="1" applyAlignment="1" quotePrefix="1">
      <alignment horizontal="right"/>
    </xf>
    <xf numFmtId="173" fontId="5" fillId="0" borderId="12" xfId="89" applyNumberFormat="1" applyFont="1" applyBorder="1">
      <alignment/>
      <protection/>
    </xf>
    <xf numFmtId="172" fontId="5" fillId="0" borderId="12" xfId="44" applyNumberFormat="1" applyFont="1" applyBorder="1" applyAlignment="1">
      <alignment/>
    </xf>
    <xf numFmtId="172" fontId="5" fillId="0" borderId="12" xfId="44" applyNumberFormat="1" applyFont="1" applyFill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172" fontId="8" fillId="0" borderId="9" xfId="42" applyNumberFormat="1" applyFont="1" applyBorder="1" applyAlignment="1">
      <alignment/>
    </xf>
    <xf numFmtId="173" fontId="5" fillId="0" borderId="16" xfId="89" applyNumberFormat="1" applyFont="1" applyBorder="1">
      <alignment/>
      <protection/>
    </xf>
    <xf numFmtId="172" fontId="5" fillId="0" borderId="9" xfId="42" applyNumberFormat="1" applyFont="1" applyBorder="1" applyAlignment="1">
      <alignment/>
    </xf>
    <xf numFmtId="172" fontId="5" fillId="0" borderId="16" xfId="42" applyNumberFormat="1" applyFont="1" applyBorder="1" applyAlignment="1">
      <alignment/>
    </xf>
    <xf numFmtId="173" fontId="8" fillId="0" borderId="16" xfId="89" applyNumberFormat="1" applyFont="1" applyBorder="1">
      <alignment/>
      <protection/>
    </xf>
    <xf numFmtId="172" fontId="8" fillId="0" borderId="9" xfId="42" applyNumberFormat="1" applyFont="1" applyBorder="1" applyAlignment="1" quotePrefix="1">
      <alignment horizontal="righ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72" fontId="8" fillId="0" borderId="19" xfId="42" applyNumberFormat="1" applyFont="1" applyBorder="1" applyAlignment="1" quotePrefix="1">
      <alignment horizontal="right"/>
    </xf>
    <xf numFmtId="172" fontId="8" fillId="0" borderId="19" xfId="44" applyNumberFormat="1" applyFont="1" applyBorder="1" applyAlignment="1">
      <alignment/>
    </xf>
    <xf numFmtId="172" fontId="8" fillId="0" borderId="19" xfId="44" applyNumberFormat="1" applyFont="1" applyBorder="1" applyAlignment="1" quotePrefix="1">
      <alignment horizontal="right"/>
    </xf>
    <xf numFmtId="173" fontId="8" fillId="0" borderId="19" xfId="0" applyNumberFormat="1" applyFont="1" applyBorder="1" applyAlignment="1">
      <alignment/>
    </xf>
    <xf numFmtId="172" fontId="8" fillId="0" borderId="20" xfId="42" applyNumberFormat="1" applyFont="1" applyBorder="1" applyAlignment="1" quotePrefix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2" fillId="0" borderId="0" xfId="89" applyNumberFormat="1" applyFont="1" applyBorder="1" applyAlignment="1" applyProtection="1">
      <alignment wrapText="1"/>
      <protection/>
    </xf>
    <xf numFmtId="0" fontId="2" fillId="0" borderId="0" xfId="89" applyNumberFormat="1" applyFont="1" applyBorder="1" applyAlignment="1" applyProtection="1">
      <alignment horizontal="right" wrapText="1"/>
      <protection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170" fontId="5" fillId="0" borderId="12" xfId="0" applyNumberFormat="1" applyFont="1" applyBorder="1" applyAlignment="1" applyProtection="1">
      <alignment horizontal="right"/>
      <protection locked="0"/>
    </xf>
    <xf numFmtId="170" fontId="5" fillId="0" borderId="12" xfId="89" applyNumberFormat="1" applyFont="1" applyBorder="1" applyAlignment="1" applyProtection="1">
      <alignment horizontal="right"/>
      <protection locked="0"/>
    </xf>
    <xf numFmtId="170" fontId="5" fillId="0" borderId="14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170" fontId="5" fillId="0" borderId="21" xfId="0" applyNumberFormat="1" applyFont="1" applyBorder="1" applyAlignment="1" applyProtection="1">
      <alignment horizontal="right"/>
      <protection locked="0"/>
    </xf>
    <xf numFmtId="170" fontId="5" fillId="0" borderId="14" xfId="89" applyNumberFormat="1" applyFont="1" applyBorder="1" applyAlignment="1" applyProtection="1">
      <alignment horizontal="right"/>
      <protection locked="0"/>
    </xf>
    <xf numFmtId="172" fontId="5" fillId="0" borderId="14" xfId="42" applyNumberFormat="1" applyFont="1" applyBorder="1" applyAlignment="1" quotePrefix="1">
      <alignment horizontal="right"/>
    </xf>
    <xf numFmtId="170" fontId="5" fillId="0" borderId="16" xfId="0" applyNumberFormat="1" applyFont="1" applyBorder="1" applyAlignment="1" applyProtection="1">
      <alignment horizontal="right"/>
      <protection locked="0"/>
    </xf>
    <xf numFmtId="170" fontId="5" fillId="0" borderId="16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6" xfId="0" applyFont="1" applyBorder="1" applyAlignment="1" applyProtection="1">
      <alignment horizontal="left" indent="1"/>
      <protection/>
    </xf>
    <xf numFmtId="172" fontId="5" fillId="0" borderId="9" xfId="42" applyNumberFormat="1" applyFont="1" applyBorder="1" applyAlignment="1" quotePrefix="1">
      <alignment horizontal="right"/>
    </xf>
    <xf numFmtId="170" fontId="8" fillId="0" borderId="16" xfId="0" applyNumberFormat="1" applyFont="1" applyBorder="1" applyAlignment="1" applyProtection="1">
      <alignment horizontal="right"/>
      <protection locked="0"/>
    </xf>
    <xf numFmtId="170" fontId="5" fillId="0" borderId="16" xfId="89" applyNumberFormat="1" applyFont="1" applyBorder="1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 indent="2"/>
      <protection/>
    </xf>
    <xf numFmtId="170" fontId="8" fillId="0" borderId="16" xfId="89" applyNumberFormat="1" applyFont="1" applyBorder="1" applyAlignment="1" applyProtection="1">
      <alignment horizontal="right"/>
      <protection locked="0"/>
    </xf>
    <xf numFmtId="170" fontId="8" fillId="0" borderId="16" xfId="0" applyNumberFormat="1" applyFont="1" applyBorder="1" applyAlignment="1">
      <alignment/>
    </xf>
    <xf numFmtId="0" fontId="5" fillId="0" borderId="16" xfId="0" applyFont="1" applyFill="1" applyBorder="1" applyAlignment="1" applyProtection="1">
      <alignment horizontal="left" indent="1"/>
      <protection/>
    </xf>
    <xf numFmtId="49" fontId="16" fillId="0" borderId="16" xfId="0" applyNumberFormat="1" applyFont="1" applyFill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left" indent="3"/>
      <protection/>
    </xf>
    <xf numFmtId="170" fontId="16" fillId="0" borderId="16" xfId="0" applyNumberFormat="1" applyFont="1" applyFill="1" applyBorder="1" applyAlignment="1">
      <alignment/>
    </xf>
    <xf numFmtId="0" fontId="5" fillId="0" borderId="16" xfId="0" applyFont="1" applyBorder="1" applyAlignment="1" applyProtection="1">
      <alignment/>
      <protection/>
    </xf>
    <xf numFmtId="170" fontId="5" fillId="0" borderId="16" xfId="0" applyNumberFormat="1" applyFont="1" applyFill="1" applyBorder="1" applyAlignment="1">
      <alignment/>
    </xf>
    <xf numFmtId="173" fontId="8" fillId="0" borderId="16" xfId="0" applyNumberFormat="1" applyFont="1" applyBorder="1" applyAlignment="1">
      <alignment horizontal="right"/>
    </xf>
    <xf numFmtId="170" fontId="5" fillId="0" borderId="16" xfId="49" applyNumberFormat="1" applyFont="1" applyBorder="1" applyAlignment="1" quotePrefix="1">
      <alignment horizontal="right"/>
    </xf>
    <xf numFmtId="170" fontId="8" fillId="0" borderId="16" xfId="49" applyNumberFormat="1" applyFont="1" applyBorder="1" applyAlignment="1" quotePrefix="1">
      <alignment horizontal="right"/>
    </xf>
    <xf numFmtId="49" fontId="5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 indent="1"/>
      <protection/>
    </xf>
    <xf numFmtId="170" fontId="5" fillId="0" borderId="19" xfId="0" applyNumberFormat="1" applyFont="1" applyBorder="1" applyAlignment="1" applyProtection="1">
      <alignment horizontal="right"/>
      <protection locked="0"/>
    </xf>
    <xf numFmtId="172" fontId="5" fillId="0" borderId="19" xfId="42" applyNumberFormat="1" applyFont="1" applyBorder="1" applyAlignment="1" quotePrefix="1">
      <alignment horizontal="right"/>
    </xf>
    <xf numFmtId="170" fontId="8" fillId="0" borderId="19" xfId="89" applyNumberFormat="1" applyFont="1" applyBorder="1" applyAlignment="1" applyProtection="1">
      <alignment horizontal="right"/>
      <protection locked="0"/>
    </xf>
    <xf numFmtId="173" fontId="5" fillId="0" borderId="19" xfId="0" applyNumberFormat="1" applyFont="1" applyBorder="1" applyAlignment="1">
      <alignment/>
    </xf>
    <xf numFmtId="170" fontId="5" fillId="0" borderId="19" xfId="0" applyNumberFormat="1" applyFont="1" applyBorder="1" applyAlignment="1">
      <alignment/>
    </xf>
    <xf numFmtId="170" fontId="8" fillId="0" borderId="0" xfId="0" applyNumberFormat="1" applyFont="1" applyBorder="1" applyAlignment="1" applyProtection="1">
      <alignment horizontal="right"/>
      <protection locked="0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" fillId="0" borderId="0" xfId="89" applyFont="1" applyBorder="1">
      <alignment/>
      <protection/>
    </xf>
    <xf numFmtId="0" fontId="8" fillId="0" borderId="0" xfId="89" applyFont="1">
      <alignment/>
      <protection/>
    </xf>
    <xf numFmtId="0" fontId="5" fillId="0" borderId="0" xfId="89" applyNumberFormat="1" applyFont="1" applyBorder="1" applyAlignment="1" applyProtection="1">
      <alignment wrapText="1"/>
      <protection/>
    </xf>
    <xf numFmtId="0" fontId="5" fillId="0" borderId="0" xfId="89" applyNumberFormat="1" applyFont="1" applyBorder="1" applyAlignment="1" applyProtection="1">
      <alignment horizontal="right" wrapText="1"/>
      <protection/>
    </xf>
    <xf numFmtId="0" fontId="8" fillId="0" borderId="0" xfId="89" applyFont="1" applyBorder="1">
      <alignment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/>
      <protection/>
    </xf>
    <xf numFmtId="170" fontId="5" fillId="0" borderId="22" xfId="89" applyNumberFormat="1" applyFont="1" applyBorder="1" applyAlignment="1" applyProtection="1">
      <alignment horizontal="right"/>
      <protection locked="0"/>
    </xf>
    <xf numFmtId="172" fontId="5" fillId="0" borderId="12" xfId="44" applyNumberFormat="1" applyFont="1" applyBorder="1" applyAlignment="1" quotePrefix="1">
      <alignment horizontal="right"/>
    </xf>
    <xf numFmtId="49" fontId="5" fillId="0" borderId="16" xfId="0" applyNumberFormat="1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170" fontId="5" fillId="0" borderId="21" xfId="89" applyNumberFormat="1" applyFont="1" applyBorder="1" applyAlignment="1" applyProtection="1">
      <alignment horizontal="right"/>
      <protection locked="0"/>
    </xf>
    <xf numFmtId="172" fontId="5" fillId="0" borderId="16" xfId="44" applyNumberFormat="1" applyFont="1" applyFill="1" applyBorder="1" applyAlignment="1" quotePrefix="1">
      <alignment horizontal="right"/>
    </xf>
    <xf numFmtId="174" fontId="5" fillId="0" borderId="16" xfId="0" applyNumberFormat="1" applyFont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indent="1"/>
      <protection/>
    </xf>
    <xf numFmtId="170" fontId="8" fillId="0" borderId="9" xfId="0" applyNumberFormat="1" applyFont="1" applyBorder="1" applyAlignment="1" applyProtection="1">
      <alignment horizontal="right"/>
      <protection locked="0"/>
    </xf>
    <xf numFmtId="172" fontId="8" fillId="0" borderId="16" xfId="44" applyNumberFormat="1" applyFont="1" applyFill="1" applyBorder="1" applyAlignment="1" quotePrefix="1">
      <alignment horizontal="right"/>
    </xf>
    <xf numFmtId="170" fontId="5" fillId="0" borderId="9" xfId="0" applyNumberFormat="1" applyFont="1" applyBorder="1" applyAlignment="1" applyProtection="1">
      <alignment horizontal="right"/>
      <protection locked="0"/>
    </xf>
    <xf numFmtId="172" fontId="5" fillId="0" borderId="16" xfId="44" applyNumberFormat="1" applyFont="1" applyBorder="1" applyAlignment="1" quotePrefix="1">
      <alignment horizontal="right"/>
    </xf>
    <xf numFmtId="0" fontId="8" fillId="0" borderId="15" xfId="0" applyFont="1" applyBorder="1" applyAlignment="1" applyProtection="1">
      <alignment horizontal="left" indent="2"/>
      <protection/>
    </xf>
    <xf numFmtId="49" fontId="8" fillId="0" borderId="19" xfId="0" applyNumberFormat="1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 indent="2"/>
      <protection/>
    </xf>
    <xf numFmtId="170" fontId="8" fillId="0" borderId="19" xfId="0" applyNumberFormat="1" applyFont="1" applyBorder="1" applyAlignment="1" applyProtection="1">
      <alignment horizontal="right"/>
      <protection locked="0"/>
    </xf>
    <xf numFmtId="170" fontId="8" fillId="0" borderId="20" xfId="0" applyNumberFormat="1" applyFont="1" applyBorder="1" applyAlignment="1" applyProtection="1">
      <alignment horizontal="right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0" fontId="19" fillId="0" borderId="0" xfId="0" applyFont="1" applyFill="1" applyAlignment="1">
      <alignment vertical="top"/>
    </xf>
    <xf numFmtId="170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0" fontId="20" fillId="0" borderId="16" xfId="0" applyNumberFormat="1" applyFont="1" applyBorder="1" applyAlignment="1" applyProtection="1">
      <alignment horizontal="center" vertical="center" wrapText="1"/>
      <protection locked="0"/>
    </xf>
    <xf numFmtId="170" fontId="5" fillId="0" borderId="22" xfId="89" applyNumberFormat="1" applyFont="1" applyFill="1" applyBorder="1">
      <alignment/>
      <protection/>
    </xf>
    <xf numFmtId="170" fontId="5" fillId="0" borderId="16" xfId="0" applyNumberFormat="1" applyFont="1" applyBorder="1" applyAlignment="1">
      <alignment/>
    </xf>
    <xf numFmtId="170" fontId="5" fillId="0" borderId="9" xfId="89" applyNumberFormat="1" applyFont="1" applyFill="1" applyBorder="1">
      <alignment/>
      <protection/>
    </xf>
    <xf numFmtId="0" fontId="5" fillId="0" borderId="0" xfId="0" applyFont="1" applyAlignment="1">
      <alignment/>
    </xf>
    <xf numFmtId="170" fontId="8" fillId="0" borderId="16" xfId="0" applyNumberFormat="1" applyFont="1" applyBorder="1" applyAlignment="1">
      <alignment/>
    </xf>
    <xf numFmtId="170" fontId="8" fillId="0" borderId="9" xfId="89" applyNumberFormat="1" applyFont="1" applyFill="1" applyBorder="1">
      <alignment/>
      <protection/>
    </xf>
    <xf numFmtId="0" fontId="5" fillId="0" borderId="12" xfId="0" applyFont="1" applyFill="1" applyBorder="1" applyAlignment="1" applyProtection="1">
      <alignment/>
      <protection/>
    </xf>
    <xf numFmtId="172" fontId="5" fillId="0" borderId="12" xfId="42" applyNumberFormat="1" applyFont="1" applyBorder="1" applyAlignment="1">
      <alignment/>
    </xf>
    <xf numFmtId="0" fontId="8" fillId="0" borderId="16" xfId="0" applyFont="1" applyFill="1" applyBorder="1" applyAlignment="1" applyProtection="1">
      <alignment/>
      <protection/>
    </xf>
    <xf numFmtId="170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left" indent="1"/>
      <protection/>
    </xf>
    <xf numFmtId="0" fontId="8" fillId="0" borderId="16" xfId="0" applyFont="1" applyFill="1" applyBorder="1" applyAlignment="1" applyProtection="1">
      <alignment horizontal="left" indent="2"/>
      <protection/>
    </xf>
    <xf numFmtId="172" fontId="8" fillId="0" borderId="12" xfId="42" applyNumberFormat="1" applyFont="1" applyBorder="1" applyAlignment="1" quotePrefix="1">
      <alignment horizontal="right"/>
    </xf>
    <xf numFmtId="170" fontId="8" fillId="0" borderId="16" xfId="42" applyNumberFormat="1" applyFont="1" applyBorder="1" applyAlignment="1" quotePrefix="1">
      <alignment horizontal="right"/>
    </xf>
    <xf numFmtId="0" fontId="8" fillId="0" borderId="16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left" indent="2"/>
      <protection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49" fontId="5" fillId="0" borderId="15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74" fontId="5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indent="1"/>
      <protection/>
    </xf>
    <xf numFmtId="170" fontId="2" fillId="0" borderId="16" xfId="0" applyNumberFormat="1" applyFont="1" applyBorder="1" applyAlignment="1" applyProtection="1">
      <alignment horizontal="right"/>
      <protection locked="0"/>
    </xf>
    <xf numFmtId="170" fontId="2" fillId="0" borderId="16" xfId="0" applyNumberFormat="1" applyFont="1" applyBorder="1" applyAlignment="1">
      <alignment horizontal="right"/>
    </xf>
    <xf numFmtId="170" fontId="2" fillId="0" borderId="16" xfId="89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49" fontId="3" fillId="0" borderId="16" xfId="0" applyNumberFormat="1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 indent="2"/>
      <protection/>
    </xf>
    <xf numFmtId="170" fontId="3" fillId="0" borderId="16" xfId="0" applyNumberFormat="1" applyFont="1" applyBorder="1" applyAlignment="1" applyProtection="1">
      <alignment horizontal="right"/>
      <protection locked="0"/>
    </xf>
    <xf numFmtId="170" fontId="3" fillId="0" borderId="16" xfId="0" applyNumberFormat="1" applyFont="1" applyBorder="1" applyAlignment="1">
      <alignment horizontal="right"/>
    </xf>
    <xf numFmtId="170" fontId="3" fillId="0" borderId="16" xfId="89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left" wrapText="1" indent="2"/>
      <protection/>
    </xf>
    <xf numFmtId="170" fontId="3" fillId="0" borderId="16" xfId="0" applyNumberFormat="1" applyFont="1" applyBorder="1" applyAlignment="1" applyProtection="1" quotePrefix="1">
      <alignment horizontal="right"/>
      <protection locked="0"/>
    </xf>
    <xf numFmtId="170" fontId="3" fillId="0" borderId="16" xfId="89" applyNumberFormat="1" applyFont="1" applyBorder="1" applyAlignment="1" applyProtection="1" quotePrefix="1">
      <alignment horizontal="right"/>
      <protection locked="0"/>
    </xf>
    <xf numFmtId="170" fontId="8" fillId="0" borderId="16" xfId="0" applyNumberFormat="1" applyFont="1" applyBorder="1" applyAlignment="1" applyProtection="1" quotePrefix="1">
      <alignment horizontal="right"/>
      <protection locked="0"/>
    </xf>
    <xf numFmtId="49" fontId="2" fillId="0" borderId="16" xfId="0" applyNumberFormat="1" applyFont="1" applyBorder="1" applyAlignment="1" applyProtection="1">
      <alignment horizontal="left"/>
      <protection/>
    </xf>
    <xf numFmtId="49" fontId="2" fillId="0" borderId="19" xfId="0" applyNumberFormat="1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 indent="1"/>
      <protection/>
    </xf>
    <xf numFmtId="170" fontId="2" fillId="0" borderId="19" xfId="0" applyNumberFormat="1" applyFont="1" applyBorder="1" applyAlignment="1" applyProtection="1">
      <alignment horizontal="right"/>
      <protection locked="0"/>
    </xf>
    <xf numFmtId="170" fontId="2" fillId="0" borderId="19" xfId="0" applyNumberFormat="1" applyFont="1" applyBorder="1" applyAlignment="1">
      <alignment horizontal="right"/>
    </xf>
    <xf numFmtId="170" fontId="2" fillId="0" borderId="19" xfId="89" applyNumberFormat="1" applyFont="1" applyBorder="1" applyAlignment="1" applyProtection="1">
      <alignment horizontal="right"/>
      <protection locked="0"/>
    </xf>
    <xf numFmtId="172" fontId="5" fillId="0" borderId="19" xfId="44" applyNumberFormat="1" applyFont="1" applyFill="1" applyBorder="1" applyAlignment="1" quotePrefix="1">
      <alignment horizontal="right"/>
    </xf>
    <xf numFmtId="0" fontId="22" fillId="0" borderId="0" xfId="0" applyFont="1" applyFill="1" applyAlignment="1">
      <alignment vertical="top"/>
    </xf>
    <xf numFmtId="0" fontId="3" fillId="0" borderId="9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0" fillId="0" borderId="16" xfId="0" applyNumberFormat="1" applyFont="1" applyBorder="1" applyAlignment="1" applyProtection="1">
      <alignment horizontal="center" vertical="center" wrapText="1"/>
      <protection/>
    </xf>
    <xf numFmtId="0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2" xfId="42" applyNumberFormat="1" applyFont="1" applyBorder="1" applyAlignment="1" applyProtection="1">
      <alignment/>
      <protection/>
    </xf>
    <xf numFmtId="170" fontId="5" fillId="0" borderId="12" xfId="0" applyNumberFormat="1" applyFont="1" applyBorder="1" applyAlignment="1" applyProtection="1">
      <alignment/>
      <protection/>
    </xf>
    <xf numFmtId="170" fontId="5" fillId="0" borderId="19" xfId="0" applyNumberFormat="1" applyFont="1" applyBorder="1" applyAlignment="1" applyProtection="1">
      <alignment/>
      <protection/>
    </xf>
    <xf numFmtId="172" fontId="8" fillId="0" borderId="12" xfId="42" applyNumberFormat="1" applyFont="1" applyBorder="1" applyAlignment="1" applyProtection="1" quotePrefix="1">
      <alignment horizontal="right"/>
      <protection/>
    </xf>
    <xf numFmtId="170" fontId="5" fillId="0" borderId="12" xfId="89" applyNumberFormat="1" applyFont="1" applyFill="1" applyBorder="1">
      <alignment/>
      <protection/>
    </xf>
    <xf numFmtId="172" fontId="5" fillId="0" borderId="12" xfId="42" applyNumberFormat="1" applyFont="1" applyBorder="1" applyAlignment="1" applyProtection="1" quotePrefix="1">
      <alignment horizontal="right"/>
      <protection/>
    </xf>
    <xf numFmtId="0" fontId="8" fillId="0" borderId="0" xfId="0" applyFont="1" applyAlignment="1" applyProtection="1">
      <alignment/>
      <protection/>
    </xf>
    <xf numFmtId="172" fontId="5" fillId="0" borderId="16" xfId="42" applyNumberFormat="1" applyFont="1" applyBorder="1" applyAlignment="1" applyProtection="1">
      <alignment/>
      <protection/>
    </xf>
    <xf numFmtId="170" fontId="8" fillId="0" borderId="16" xfId="0" applyNumberFormat="1" applyFont="1" applyBorder="1" applyAlignment="1" applyProtection="1">
      <alignment/>
      <protection/>
    </xf>
    <xf numFmtId="170" fontId="5" fillId="0" borderId="14" xfId="0" applyNumberFormat="1" applyFont="1" applyBorder="1" applyAlignment="1" applyProtection="1">
      <alignment/>
      <protection/>
    </xf>
    <xf numFmtId="172" fontId="5" fillId="0" borderId="16" xfId="42" applyNumberFormat="1" applyFont="1" applyBorder="1" applyAlignment="1" applyProtection="1" quotePrefix="1">
      <alignment horizontal="right"/>
      <protection/>
    </xf>
    <xf numFmtId="170" fontId="5" fillId="0" borderId="9" xfId="0" applyNumberFormat="1" applyFont="1" applyBorder="1" applyAlignment="1" applyProtection="1">
      <alignment/>
      <protection/>
    </xf>
    <xf numFmtId="170" fontId="5" fillId="0" borderId="16" xfId="0" applyNumberFormat="1" applyFont="1" applyBorder="1" applyAlignment="1" applyProtection="1">
      <alignment/>
      <protection/>
    </xf>
    <xf numFmtId="170" fontId="5" fillId="0" borderId="14" xfId="89" applyNumberFormat="1" applyFont="1" applyFill="1" applyBorder="1">
      <alignment/>
      <protection/>
    </xf>
    <xf numFmtId="172" fontId="5" fillId="0" borderId="9" xfId="42" applyNumberFormat="1" applyFont="1" applyBorder="1" applyAlignment="1" applyProtection="1" quotePrefix="1">
      <alignment horizontal="right"/>
      <protection/>
    </xf>
    <xf numFmtId="172" fontId="8" fillId="0" borderId="16" xfId="42" applyNumberFormat="1" applyFont="1" applyBorder="1" applyAlignment="1" applyProtection="1">
      <alignment/>
      <protection/>
    </xf>
    <xf numFmtId="172" fontId="8" fillId="0" borderId="16" xfId="42" applyNumberFormat="1" applyFont="1" applyBorder="1" applyAlignment="1" applyProtection="1" quotePrefix="1">
      <alignment horizontal="right"/>
      <protection/>
    </xf>
    <xf numFmtId="170" fontId="8" fillId="0" borderId="9" xfId="0" applyNumberFormat="1" applyFont="1" applyBorder="1" applyAlignment="1" applyProtection="1">
      <alignment/>
      <protection/>
    </xf>
    <xf numFmtId="172" fontId="8" fillId="0" borderId="16" xfId="47" applyNumberFormat="1" applyFont="1" applyBorder="1" applyAlignment="1" quotePrefix="1">
      <alignment horizontal="right"/>
    </xf>
    <xf numFmtId="170" fontId="8" fillId="0" borderId="15" xfId="89" applyNumberFormat="1" applyFont="1" applyFill="1" applyBorder="1">
      <alignment/>
      <protection/>
    </xf>
    <xf numFmtId="170" fontId="8" fillId="0" borderId="16" xfId="89" applyNumberFormat="1" applyFont="1" applyFill="1" applyBorder="1">
      <alignment/>
      <protection/>
    </xf>
    <xf numFmtId="0" fontId="8" fillId="0" borderId="16" xfId="0" applyFont="1" applyBorder="1" applyAlignment="1" applyProtection="1">
      <alignment/>
      <protection/>
    </xf>
    <xf numFmtId="170" fontId="8" fillId="0" borderId="16" xfId="47" applyNumberFormat="1" applyFont="1" applyBorder="1" applyAlignment="1" applyProtection="1">
      <alignment/>
      <protection/>
    </xf>
    <xf numFmtId="170" fontId="5" fillId="0" borderId="16" xfId="42" applyNumberFormat="1" applyFont="1" applyBorder="1" applyAlignment="1" applyProtection="1" quotePrefix="1">
      <alignment horizontal="right"/>
      <protection/>
    </xf>
    <xf numFmtId="172" fontId="8" fillId="0" borderId="19" xfId="42" applyNumberFormat="1" applyFont="1" applyBorder="1" applyAlignment="1" applyProtection="1" quotePrefix="1">
      <alignment horizontal="right"/>
      <protection/>
    </xf>
    <xf numFmtId="172" fontId="8" fillId="0" borderId="14" xfId="42" applyNumberFormat="1" applyFont="1" applyBorder="1" applyAlignment="1" applyProtection="1" quotePrefix="1">
      <alignment horizontal="right"/>
      <protection/>
    </xf>
    <xf numFmtId="172" fontId="5" fillId="0" borderId="14" xfId="42" applyNumberFormat="1" applyFont="1" applyBorder="1" applyAlignment="1" applyProtection="1" quotePrefix="1">
      <alignment horizontal="right"/>
      <protection/>
    </xf>
    <xf numFmtId="174" fontId="8" fillId="0" borderId="16" xfId="0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 indent="2"/>
      <protection/>
    </xf>
    <xf numFmtId="172" fontId="8" fillId="0" borderId="19" xfId="42" applyNumberFormat="1" applyFont="1" applyBorder="1" applyAlignment="1" applyProtection="1">
      <alignment/>
      <protection/>
    </xf>
    <xf numFmtId="170" fontId="8" fillId="0" borderId="19" xfId="0" applyNumberFormat="1" applyFont="1" applyBorder="1" applyAlignment="1" applyProtection="1">
      <alignment/>
      <protection/>
    </xf>
    <xf numFmtId="170" fontId="8" fillId="0" borderId="19" xfId="47" applyNumberFormat="1" applyFont="1" applyBorder="1" applyAlignment="1" applyProtection="1">
      <alignment/>
      <protection/>
    </xf>
    <xf numFmtId="170" fontId="8" fillId="0" borderId="19" xfId="42" applyNumberFormat="1" applyFont="1" applyBorder="1" applyAlignment="1" applyProtection="1" quotePrefix="1">
      <alignment horizontal="right"/>
      <protection/>
    </xf>
    <xf numFmtId="0" fontId="23" fillId="0" borderId="0" xfId="0" applyFont="1" applyFill="1" applyAlignment="1">
      <alignment vertical="top"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5" fillId="34" borderId="0" xfId="0" applyFont="1" applyFill="1" applyAlignment="1">
      <alignment/>
    </xf>
    <xf numFmtId="0" fontId="65" fillId="34" borderId="0" xfId="85" applyFont="1" applyFill="1" applyAlignment="1" applyProtection="1">
      <alignment horizontal="left"/>
      <protection/>
    </xf>
    <xf numFmtId="0" fontId="65" fillId="34" borderId="0" xfId="85" applyFont="1" applyFill="1" applyBorder="1" applyAlignment="1" applyProtection="1">
      <alignment/>
      <protection/>
    </xf>
    <xf numFmtId="0" fontId="65" fillId="34" borderId="0" xfId="85" applyFont="1" applyFill="1" applyAlignment="1" applyProtection="1">
      <alignment/>
      <protection/>
    </xf>
    <xf numFmtId="173" fontId="16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0" fontId="24" fillId="34" borderId="0" xfId="0" applyFont="1" applyFill="1" applyAlignment="1">
      <alignment/>
    </xf>
    <xf numFmtId="0" fontId="2" fillId="0" borderId="17" xfId="89" applyFont="1" applyBorder="1" applyAlignment="1">
      <alignment horizontal="center"/>
      <protection/>
    </xf>
    <xf numFmtId="0" fontId="2" fillId="0" borderId="23" xfId="89" applyFont="1" applyBorder="1" applyAlignment="1">
      <alignment horizontal="center"/>
      <protection/>
    </xf>
    <xf numFmtId="0" fontId="2" fillId="0" borderId="22" xfId="89" applyFont="1" applyBorder="1" applyAlignment="1">
      <alignment horizontal="center"/>
      <protection/>
    </xf>
    <xf numFmtId="0" fontId="5" fillId="0" borderId="18" xfId="89" applyNumberFormat="1" applyFont="1" applyBorder="1" applyAlignment="1" applyProtection="1">
      <alignment horizontal="center"/>
      <protection/>
    </xf>
    <xf numFmtId="0" fontId="5" fillId="0" borderId="11" xfId="89" applyNumberFormat="1" applyFont="1" applyBorder="1" applyAlignment="1" applyProtection="1">
      <alignment horizontal="center"/>
      <protection/>
    </xf>
    <xf numFmtId="0" fontId="5" fillId="0" borderId="20" xfId="89" applyNumberFormat="1" applyFont="1" applyBorder="1" applyAlignment="1" applyProtection="1">
      <alignment horizontal="center"/>
      <protection/>
    </xf>
    <xf numFmtId="0" fontId="66" fillId="0" borderId="0" xfId="85" applyFont="1" applyAlignment="1" applyProtection="1">
      <alignment horizontal="left"/>
      <protection/>
    </xf>
    <xf numFmtId="0" fontId="5" fillId="0" borderId="14" xfId="89" applyFont="1" applyBorder="1" applyAlignment="1" applyProtection="1">
      <alignment horizontal="center" vertical="center" wrapText="1"/>
      <protection/>
    </xf>
    <xf numFmtId="0" fontId="5" fillId="0" borderId="16" xfId="89" applyFont="1" applyBorder="1" applyAlignment="1" applyProtection="1">
      <alignment horizontal="center" vertical="center" wrapText="1"/>
      <protection/>
    </xf>
    <xf numFmtId="0" fontId="5" fillId="0" borderId="19" xfId="89" applyFont="1" applyBorder="1" applyAlignment="1" applyProtection="1">
      <alignment horizontal="center" vertical="center" wrapText="1"/>
      <protection/>
    </xf>
    <xf numFmtId="0" fontId="2" fillId="0" borderId="14" xfId="89" applyFont="1" applyBorder="1" applyAlignment="1" applyProtection="1">
      <alignment horizontal="center" vertical="center" wrapText="1"/>
      <protection/>
    </xf>
    <xf numFmtId="0" fontId="0" fillId="0" borderId="16" xfId="89" applyBorder="1" applyAlignment="1">
      <alignment horizontal="center" vertical="center" wrapText="1"/>
      <protection/>
    </xf>
    <xf numFmtId="0" fontId="0" fillId="0" borderId="19" xfId="89" applyBorder="1" applyAlignment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0" fontId="5" fillId="0" borderId="22" xfId="0" applyNumberFormat="1" applyFon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17" xfId="89" applyNumberFormat="1" applyFont="1" applyBorder="1" applyAlignment="1" applyProtection="1">
      <alignment horizontal="center"/>
      <protection/>
    </xf>
    <xf numFmtId="0" fontId="5" fillId="0" borderId="23" xfId="89" applyNumberFormat="1" applyFont="1" applyBorder="1" applyAlignment="1" applyProtection="1">
      <alignment horizontal="center"/>
      <protection/>
    </xf>
    <xf numFmtId="0" fontId="5" fillId="0" borderId="22" xfId="89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2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3 3" xfId="46"/>
    <cellStyle name="Comma 3 4" xfId="47"/>
    <cellStyle name="Comma 4" xfId="48"/>
    <cellStyle name="Comma 4 2" xfId="49"/>
    <cellStyle name="Currency" xfId="50"/>
    <cellStyle name="Currency [0]" xfId="51"/>
    <cellStyle name="Currency [0] 2" xfId="52"/>
    <cellStyle name="Currency [0] 2 2" xfId="53"/>
    <cellStyle name="Currency [0] 3" xfId="54"/>
    <cellStyle name="Currency [0] 4" xfId="55"/>
    <cellStyle name="Currency 10" xfId="56"/>
    <cellStyle name="Currency 11" xfId="57"/>
    <cellStyle name="Currency 12" xfId="58"/>
    <cellStyle name="Currency 13" xfId="59"/>
    <cellStyle name="Currency 14" xfId="60"/>
    <cellStyle name="Currency 15" xfId="61"/>
    <cellStyle name="Currency 16" xfId="62"/>
    <cellStyle name="Currency 17" xfId="63"/>
    <cellStyle name="Currency 18" xfId="64"/>
    <cellStyle name="Currency 19" xfId="65"/>
    <cellStyle name="Currency 2" xfId="66"/>
    <cellStyle name="Currency 2 2" xfId="67"/>
    <cellStyle name="Currency 20" xfId="68"/>
    <cellStyle name="Currency 21" xfId="69"/>
    <cellStyle name="Currency 22" xfId="70"/>
    <cellStyle name="Currency 3" xfId="71"/>
    <cellStyle name="Currency 4" xfId="72"/>
    <cellStyle name="Currency 5" xfId="73"/>
    <cellStyle name="Currency 6" xfId="74"/>
    <cellStyle name="Currency 7" xfId="75"/>
    <cellStyle name="Currency 8" xfId="76"/>
    <cellStyle name="Currency 9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te" xfId="90"/>
    <cellStyle name="Output" xfId="91"/>
    <cellStyle name="Output Amounts" xfId="92"/>
    <cellStyle name="Output Column Headings" xfId="93"/>
    <cellStyle name="Output Line Items" xfId="94"/>
    <cellStyle name="Output Report Heading" xfId="95"/>
    <cellStyle name="Output Report Title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dchangeya\Downloads\Consolidated%20Central%20Government,%202008-09%20to%202012.xlsx#'CCG%20by%20levels%20fA%20&amp;%20Ls%20Tb4.6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4" width="9.140625" style="217" customWidth="1"/>
    <col min="5" max="5" width="34.421875" style="217" customWidth="1"/>
    <col min="6" max="16384" width="9.140625" style="217" customWidth="1"/>
  </cols>
  <sheetData>
    <row r="1" spans="1:7" ht="18.75">
      <c r="A1" s="223" t="s">
        <v>303</v>
      </c>
      <c r="B1" s="223"/>
      <c r="C1" s="223"/>
      <c r="D1" s="223"/>
      <c r="E1" s="223"/>
      <c r="F1" s="223"/>
      <c r="G1" s="223"/>
    </row>
    <row r="2" spans="1:7" ht="18.75">
      <c r="A2" s="218"/>
      <c r="B2" s="218"/>
      <c r="C2" s="218"/>
      <c r="D2" s="218"/>
      <c r="E2" s="218"/>
      <c r="F2" s="218"/>
      <c r="G2" s="218"/>
    </row>
    <row r="3" spans="1:5" ht="33" customHeight="1">
      <c r="A3" s="219" t="s">
        <v>298</v>
      </c>
      <c r="B3" s="219"/>
      <c r="C3" s="219"/>
      <c r="D3" s="219"/>
      <c r="E3" s="219"/>
    </row>
    <row r="4" spans="1:5" ht="33" customHeight="1">
      <c r="A4" s="219" t="s">
        <v>302</v>
      </c>
      <c r="B4" s="219"/>
      <c r="C4" s="219"/>
      <c r="D4" s="219"/>
      <c r="E4" s="219"/>
    </row>
    <row r="5" spans="1:5" ht="33" customHeight="1">
      <c r="A5" s="219" t="s">
        <v>304</v>
      </c>
      <c r="B5" s="219"/>
      <c r="C5" s="219"/>
      <c r="D5" s="219"/>
      <c r="E5" s="219"/>
    </row>
    <row r="6" spans="1:5" ht="33" customHeight="1">
      <c r="A6" s="219" t="s">
        <v>299</v>
      </c>
      <c r="B6" s="219"/>
      <c r="C6" s="219"/>
      <c r="D6" s="219"/>
      <c r="E6" s="219"/>
    </row>
    <row r="7" spans="1:5" ht="33" customHeight="1">
      <c r="A7" s="219" t="s">
        <v>300</v>
      </c>
      <c r="B7" s="219"/>
      <c r="C7" s="219"/>
      <c r="D7" s="219"/>
      <c r="E7" s="219"/>
    </row>
    <row r="8" spans="1:8" ht="33" customHeight="1">
      <c r="A8" s="219" t="s">
        <v>301</v>
      </c>
      <c r="B8" s="219"/>
      <c r="C8" s="219"/>
      <c r="D8" s="219"/>
      <c r="E8" s="219"/>
      <c r="F8" s="220"/>
      <c r="G8" s="220"/>
      <c r="H8" s="220"/>
    </row>
  </sheetData>
  <sheetProtection/>
  <mergeCells count="1">
    <mergeCell ref="A1:G1"/>
  </mergeCells>
  <hyperlinks>
    <hyperlink ref="A3:E3" location="'CCG by levels sogo Tb4.1'!A1" display="Table 4.1 - Statement of Government Operations"/>
    <hyperlink ref="A4:B4" location="'CCG by levels rev Tb4.2'!A1" display="Table 4.2  - Revenue"/>
    <hyperlink ref="A5:B5" location="'CCG by levels exp Tb4.3'!A1" display="Table 4.3 - Expense"/>
    <hyperlink ref="A6:E6" location="'CCG by levels TAL Tb4.4 '!A1" display="Table 4.4 - Transactions in Assets and Liabilities"/>
    <hyperlink ref="A7:E7" location="'CCG by levels expnd Tb4.5 '!A1" display="Table 4.5 - Expenditure by Functions of Government"/>
    <hyperlink ref="A8:F8" r:id="rId1" display="Table 4.6 - CCG by levels of govt -Transactions in Financial Assets and Liabilities by Sector"/>
    <hyperlink ref="A8:H8" location="'CCG by levels fA &amp; Ls Tb4.6'!A1" display="Table 4.6 - CCG by levels of govt -Transactions in Financial Assets and Liabilities by Secto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40.421875" style="0" customWidth="1"/>
    <col min="3" max="3" width="11.421875" style="0" customWidth="1"/>
    <col min="4" max="5" width="10.7109375" style="0" customWidth="1"/>
    <col min="6" max="6" width="13.8515625" style="0" customWidth="1"/>
    <col min="7" max="7" width="11.421875" style="0" customWidth="1"/>
    <col min="8" max="9" width="10.7109375" style="0" customWidth="1"/>
    <col min="10" max="10" width="12.421875" style="0" customWidth="1"/>
    <col min="11" max="11" width="11.421875" style="0" customWidth="1"/>
    <col min="12" max="13" width="10.7109375" style="0" customWidth="1"/>
    <col min="14" max="14" width="12.421875" style="0" customWidth="1"/>
    <col min="15" max="15" width="11.421875" style="0" customWidth="1"/>
    <col min="16" max="17" width="10.7109375" style="0" customWidth="1"/>
    <col min="18" max="18" width="12.421875" style="0" customWidth="1"/>
    <col min="19" max="19" width="11.421875" style="0" customWidth="1"/>
    <col min="20" max="21" width="10.7109375" style="0" customWidth="1"/>
    <col min="22" max="22" width="12.421875" style="0" customWidth="1"/>
    <col min="23" max="25" width="10.8515625" style="0" customWidth="1"/>
    <col min="26" max="26" width="11.421875" style="0" customWidth="1"/>
  </cols>
  <sheetData>
    <row r="1" spans="1:3" s="146" customFormat="1" ht="15">
      <c r="A1" s="230" t="s">
        <v>305</v>
      </c>
      <c r="B1" s="230"/>
      <c r="C1" s="230"/>
    </row>
    <row r="2" s="146" customFormat="1" ht="8.25" customHeight="1"/>
    <row r="3" s="2" customFormat="1" ht="16.5" customHeight="1">
      <c r="A3" s="1" t="s">
        <v>306</v>
      </c>
    </row>
    <row r="4" s="2" customFormat="1" ht="16.5" customHeight="1">
      <c r="A4" s="1" t="s">
        <v>0</v>
      </c>
    </row>
    <row r="5" spans="1:26" s="2" customFormat="1" ht="12" customHeight="1">
      <c r="A5" s="1"/>
      <c r="C5" s="3"/>
      <c r="D5" s="3"/>
      <c r="E5" s="3"/>
      <c r="F5" s="4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Z5" s="4" t="s">
        <v>1</v>
      </c>
    </row>
    <row r="6" spans="1:26" s="2" customFormat="1" ht="19.5" customHeight="1">
      <c r="A6" s="231" t="s">
        <v>2</v>
      </c>
      <c r="B6" s="234" t="s">
        <v>3</v>
      </c>
      <c r="C6" s="224" t="s">
        <v>4</v>
      </c>
      <c r="D6" s="225"/>
      <c r="E6" s="225"/>
      <c r="F6" s="226"/>
      <c r="G6" s="224" t="s">
        <v>5</v>
      </c>
      <c r="H6" s="225"/>
      <c r="I6" s="225"/>
      <c r="J6" s="226"/>
      <c r="K6" s="224">
        <v>2010</v>
      </c>
      <c r="L6" s="225"/>
      <c r="M6" s="225"/>
      <c r="N6" s="226"/>
      <c r="O6" s="224">
        <v>2011</v>
      </c>
      <c r="P6" s="225"/>
      <c r="Q6" s="225"/>
      <c r="R6" s="226"/>
      <c r="S6" s="224">
        <v>2012</v>
      </c>
      <c r="T6" s="225"/>
      <c r="U6" s="225"/>
      <c r="V6" s="226"/>
      <c r="W6" s="224">
        <v>2013</v>
      </c>
      <c r="X6" s="225"/>
      <c r="Y6" s="225"/>
      <c r="Z6" s="226"/>
    </row>
    <row r="7" spans="1:26" s="2" customFormat="1" ht="19.5" customHeight="1">
      <c r="A7" s="232"/>
      <c r="B7" s="235"/>
      <c r="C7" s="227" t="s">
        <v>6</v>
      </c>
      <c r="D7" s="228"/>
      <c r="E7" s="228"/>
      <c r="F7" s="229"/>
      <c r="G7" s="227" t="s">
        <v>6</v>
      </c>
      <c r="H7" s="228"/>
      <c r="I7" s="228"/>
      <c r="J7" s="229"/>
      <c r="K7" s="227" t="s">
        <v>6</v>
      </c>
      <c r="L7" s="228"/>
      <c r="M7" s="228"/>
      <c r="N7" s="229"/>
      <c r="O7" s="227" t="s">
        <v>6</v>
      </c>
      <c r="P7" s="228"/>
      <c r="Q7" s="228"/>
      <c r="R7" s="229"/>
      <c r="S7" s="227" t="s">
        <v>6</v>
      </c>
      <c r="T7" s="228"/>
      <c r="U7" s="228"/>
      <c r="V7" s="229"/>
      <c r="W7" s="227" t="s">
        <v>6</v>
      </c>
      <c r="X7" s="228"/>
      <c r="Y7" s="228"/>
      <c r="Z7" s="229"/>
    </row>
    <row r="8" spans="1:26" s="2" customFormat="1" ht="43.5" customHeight="1">
      <c r="A8" s="233"/>
      <c r="B8" s="236"/>
      <c r="C8" s="5" t="s">
        <v>7</v>
      </c>
      <c r="D8" s="6" t="s">
        <v>8</v>
      </c>
      <c r="E8" s="6" t="s">
        <v>9</v>
      </c>
      <c r="F8" s="5" t="s">
        <v>10</v>
      </c>
      <c r="G8" s="5" t="s">
        <v>7</v>
      </c>
      <c r="H8" s="6" t="s">
        <v>8</v>
      </c>
      <c r="I8" s="6" t="s">
        <v>9</v>
      </c>
      <c r="J8" s="5" t="s">
        <v>10</v>
      </c>
      <c r="K8" s="5" t="s">
        <v>7</v>
      </c>
      <c r="L8" s="6" t="s">
        <v>8</v>
      </c>
      <c r="M8" s="6" t="s">
        <v>9</v>
      </c>
      <c r="N8" s="5" t="s">
        <v>10</v>
      </c>
      <c r="O8" s="5" t="s">
        <v>7</v>
      </c>
      <c r="P8" s="6" t="s">
        <v>8</v>
      </c>
      <c r="Q8" s="6" t="s">
        <v>9</v>
      </c>
      <c r="R8" s="5" t="s">
        <v>10</v>
      </c>
      <c r="S8" s="5" t="s">
        <v>7</v>
      </c>
      <c r="T8" s="6" t="s">
        <v>8</v>
      </c>
      <c r="U8" s="6" t="s">
        <v>9</v>
      </c>
      <c r="V8" s="5" t="s">
        <v>10</v>
      </c>
      <c r="W8" s="5" t="s">
        <v>7</v>
      </c>
      <c r="X8" s="6" t="s">
        <v>8</v>
      </c>
      <c r="Y8" s="6" t="s">
        <v>9</v>
      </c>
      <c r="Z8" s="5" t="s">
        <v>10</v>
      </c>
    </row>
    <row r="9" spans="1:26" ht="19.5" customHeight="1">
      <c r="A9" s="7"/>
      <c r="B9" s="8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X9" s="222"/>
      <c r="Y9" s="222"/>
      <c r="Z9" s="222"/>
    </row>
    <row r="10" spans="1:26" s="15" customFormat="1" ht="21.75" customHeight="1">
      <c r="A10" s="10" t="s">
        <v>12</v>
      </c>
      <c r="B10" s="11" t="s">
        <v>13</v>
      </c>
      <c r="C10" s="12">
        <v>63342.8</v>
      </c>
      <c r="D10" s="12">
        <v>16171.7</v>
      </c>
      <c r="E10" s="12">
        <v>13420.699999999999</v>
      </c>
      <c r="F10" s="12">
        <v>69024.3</v>
      </c>
      <c r="G10" s="13">
        <v>33761.8</v>
      </c>
      <c r="H10" s="13">
        <v>7885.9</v>
      </c>
      <c r="I10" s="13">
        <v>7489.7</v>
      </c>
      <c r="J10" s="13">
        <v>37513.2</v>
      </c>
      <c r="K10" s="14">
        <v>66672.1</v>
      </c>
      <c r="L10" s="14">
        <v>13171.6</v>
      </c>
      <c r="M10" s="14">
        <v>14521.9</v>
      </c>
      <c r="N10" s="14">
        <v>70087.2</v>
      </c>
      <c r="O10" s="14">
        <v>70432.4</v>
      </c>
      <c r="P10" s="14">
        <v>16888</v>
      </c>
      <c r="Q10" s="14">
        <v>15794.2</v>
      </c>
      <c r="R10" s="14">
        <v>74807.30000000002</v>
      </c>
      <c r="S10" s="14">
        <v>75046.9</v>
      </c>
      <c r="T10" s="14">
        <v>13539</v>
      </c>
      <c r="U10" s="14">
        <v>17514.9</v>
      </c>
      <c r="V10" s="14">
        <v>81538.7</v>
      </c>
      <c r="W10" s="14">
        <v>79753</v>
      </c>
      <c r="X10" s="14">
        <v>15916.1</v>
      </c>
      <c r="Y10" s="14">
        <v>17838.8</v>
      </c>
      <c r="Z10" s="14">
        <v>84802.6</v>
      </c>
    </row>
    <row r="11" spans="1:26" s="15" customFormat="1" ht="21.75" customHeight="1">
      <c r="A11" s="16" t="s">
        <v>14</v>
      </c>
      <c r="B11" s="17" t="s">
        <v>15</v>
      </c>
      <c r="C11" s="18">
        <v>52332.6</v>
      </c>
      <c r="D11" s="18">
        <v>396.5</v>
      </c>
      <c r="E11" s="18">
        <v>0</v>
      </c>
      <c r="F11" s="18">
        <v>52729.1</v>
      </c>
      <c r="G11" s="19">
        <v>27640.8</v>
      </c>
      <c r="H11" s="19">
        <v>137.3</v>
      </c>
      <c r="I11" s="20">
        <v>0</v>
      </c>
      <c r="J11" s="19">
        <v>27778.1</v>
      </c>
      <c r="K11" s="21">
        <v>55209.2</v>
      </c>
      <c r="L11" s="21">
        <v>274.5</v>
      </c>
      <c r="M11" s="18">
        <v>0</v>
      </c>
      <c r="N11" s="22">
        <v>55483.7</v>
      </c>
      <c r="O11" s="21">
        <v>59180.3</v>
      </c>
      <c r="P11" s="21">
        <v>351.1</v>
      </c>
      <c r="Q11" s="18">
        <v>0</v>
      </c>
      <c r="R11" s="22">
        <v>59531.4</v>
      </c>
      <c r="S11" s="21">
        <v>64919.2</v>
      </c>
      <c r="T11" s="21">
        <v>376.7</v>
      </c>
      <c r="U11" s="18">
        <v>0</v>
      </c>
      <c r="V11" s="18">
        <v>65295.9</v>
      </c>
      <c r="W11" s="21">
        <v>67990.8</v>
      </c>
      <c r="X11" s="21">
        <v>405.9</v>
      </c>
      <c r="Y11" s="18">
        <v>0</v>
      </c>
      <c r="Z11" s="22">
        <v>68396.7</v>
      </c>
    </row>
    <row r="12" spans="1:26" s="15" customFormat="1" ht="21.75" customHeight="1">
      <c r="A12" s="16" t="s">
        <v>16</v>
      </c>
      <c r="B12" s="17" t="s">
        <v>17</v>
      </c>
      <c r="C12" s="18">
        <v>2086.6</v>
      </c>
      <c r="D12" s="18">
        <v>702.2</v>
      </c>
      <c r="E12" s="18">
        <v>1809</v>
      </c>
      <c r="F12" s="18">
        <v>4597.8</v>
      </c>
      <c r="G12" s="19">
        <v>1074</v>
      </c>
      <c r="H12" s="20">
        <v>409.1</v>
      </c>
      <c r="I12" s="19">
        <v>1006</v>
      </c>
      <c r="J12" s="19">
        <v>2489.1</v>
      </c>
      <c r="K12" s="21">
        <v>2200.5</v>
      </c>
      <c r="L12" s="21">
        <v>803</v>
      </c>
      <c r="M12" s="21">
        <v>2074.2</v>
      </c>
      <c r="N12" s="21">
        <v>5077.7</v>
      </c>
      <c r="O12" s="21">
        <v>2229.6</v>
      </c>
      <c r="P12" s="21">
        <v>850.1</v>
      </c>
      <c r="Q12" s="21">
        <v>2342.6</v>
      </c>
      <c r="R12" s="21">
        <v>5422.3</v>
      </c>
      <c r="S12" s="21">
        <v>2304.3</v>
      </c>
      <c r="T12" s="21">
        <v>947.3</v>
      </c>
      <c r="U12" s="18">
        <v>2491.3</v>
      </c>
      <c r="V12" s="18">
        <v>5742.9</v>
      </c>
      <c r="W12" s="21">
        <v>2797.2</v>
      </c>
      <c r="X12" s="21">
        <v>1047</v>
      </c>
      <c r="Y12" s="21">
        <v>2549.6</v>
      </c>
      <c r="Z12" s="21">
        <v>6393.8</v>
      </c>
    </row>
    <row r="13" spans="1:26" s="15" customFormat="1" ht="21.75" customHeight="1">
      <c r="A13" s="16" t="s">
        <v>18</v>
      </c>
      <c r="B13" s="17" t="s">
        <v>19</v>
      </c>
      <c r="C13" s="18">
        <v>2781.1</v>
      </c>
      <c r="D13" s="18">
        <v>13617.7</v>
      </c>
      <c r="E13" s="18">
        <v>7571.8</v>
      </c>
      <c r="F13" s="18">
        <v>2783</v>
      </c>
      <c r="G13" s="19">
        <v>3182.4</v>
      </c>
      <c r="H13" s="19">
        <v>6593</v>
      </c>
      <c r="I13" s="19">
        <v>4379.4</v>
      </c>
      <c r="J13" s="19">
        <v>3882.4</v>
      </c>
      <c r="K13" s="21">
        <v>3744.4</v>
      </c>
      <c r="L13" s="21">
        <v>10907.9</v>
      </c>
      <c r="M13" s="21">
        <v>8684.5</v>
      </c>
      <c r="N13" s="21">
        <v>1991</v>
      </c>
      <c r="O13" s="21">
        <v>3607.2</v>
      </c>
      <c r="P13" s="21">
        <v>14452.9</v>
      </c>
      <c r="Q13" s="21">
        <v>9234.5</v>
      </c>
      <c r="R13" s="21">
        <v>2344.5</v>
      </c>
      <c r="S13" s="21">
        <v>2397.8</v>
      </c>
      <c r="T13" s="21">
        <v>10795.2</v>
      </c>
      <c r="U13" s="21">
        <v>10154.5</v>
      </c>
      <c r="V13" s="21">
        <v>2397.8</v>
      </c>
      <c r="W13" s="21">
        <v>2602.5</v>
      </c>
      <c r="X13" s="21">
        <v>13083.4</v>
      </c>
      <c r="Y13" s="21">
        <v>11018.3</v>
      </c>
      <c r="Z13" s="21">
        <v>1415.5</v>
      </c>
    </row>
    <row r="14" spans="1:26" s="15" customFormat="1" ht="21.75" customHeight="1">
      <c r="A14" s="16" t="s">
        <v>20</v>
      </c>
      <c r="B14" s="17" t="s">
        <v>21</v>
      </c>
      <c r="C14" s="18">
        <v>6142.5</v>
      </c>
      <c r="D14" s="18">
        <v>1455.2</v>
      </c>
      <c r="E14" s="18">
        <v>4039.9</v>
      </c>
      <c r="F14" s="18">
        <v>8914.4</v>
      </c>
      <c r="G14" s="19">
        <v>1864.6</v>
      </c>
      <c r="H14" s="19">
        <v>746.5</v>
      </c>
      <c r="I14" s="19">
        <v>2104.3</v>
      </c>
      <c r="J14" s="19">
        <v>3363.6</v>
      </c>
      <c r="K14" s="21">
        <v>5518</v>
      </c>
      <c r="L14" s="21">
        <v>1186.2</v>
      </c>
      <c r="M14" s="21">
        <v>3763.2</v>
      </c>
      <c r="N14" s="22">
        <v>7534.8</v>
      </c>
      <c r="O14" s="21">
        <v>5415.3</v>
      </c>
      <c r="P14" s="21">
        <v>1233.9</v>
      </c>
      <c r="Q14" s="21">
        <v>4217.1</v>
      </c>
      <c r="R14" s="22">
        <v>7509.1</v>
      </c>
      <c r="S14" s="21">
        <v>5425.6</v>
      </c>
      <c r="T14" s="21">
        <v>1419.8</v>
      </c>
      <c r="U14" s="21">
        <v>4869.1</v>
      </c>
      <c r="V14" s="21">
        <v>8102.1</v>
      </c>
      <c r="W14" s="21">
        <v>6362.5</v>
      </c>
      <c r="X14" s="21">
        <v>1379.8</v>
      </c>
      <c r="Y14" s="21">
        <v>4270.9</v>
      </c>
      <c r="Z14" s="22">
        <v>8596.6</v>
      </c>
    </row>
    <row r="15" spans="1:26" s="15" customFormat="1" ht="21.75" customHeight="1">
      <c r="A15" s="10" t="s">
        <v>22</v>
      </c>
      <c r="B15" s="11" t="s">
        <v>23</v>
      </c>
      <c r="C15" s="12">
        <v>66229</v>
      </c>
      <c r="D15" s="12">
        <v>9749</v>
      </c>
      <c r="E15" s="12">
        <v>9065.9</v>
      </c>
      <c r="F15" s="12">
        <v>61133.1</v>
      </c>
      <c r="G15" s="13">
        <v>34675.1</v>
      </c>
      <c r="H15" s="13">
        <v>5829.3</v>
      </c>
      <c r="I15" s="13">
        <v>5070.4</v>
      </c>
      <c r="J15" s="13">
        <v>33950.6</v>
      </c>
      <c r="K15" s="14">
        <v>68175.5</v>
      </c>
      <c r="L15" s="14">
        <v>13758.5</v>
      </c>
      <c r="M15" s="14">
        <v>10151.5</v>
      </c>
      <c r="N15" s="14">
        <v>67807.2</v>
      </c>
      <c r="O15" s="14">
        <v>72146.6</v>
      </c>
      <c r="P15" s="14">
        <v>12583.3</v>
      </c>
      <c r="Q15" s="14">
        <v>11029.4</v>
      </c>
      <c r="R15" s="14">
        <v>67452</v>
      </c>
      <c r="S15" s="14">
        <v>71508.7</v>
      </c>
      <c r="T15" s="14">
        <v>12300.5</v>
      </c>
      <c r="U15" s="14">
        <v>12131.1</v>
      </c>
      <c r="V15" s="14">
        <v>71378.2</v>
      </c>
      <c r="W15" s="14">
        <v>81415</v>
      </c>
      <c r="X15" s="14">
        <v>15372.5</v>
      </c>
      <c r="Y15" s="14">
        <v>13383.9</v>
      </c>
      <c r="Z15" s="14">
        <v>81466.1</v>
      </c>
    </row>
    <row r="16" spans="1:26" s="15" customFormat="1" ht="21.75" customHeight="1">
      <c r="A16" s="16" t="s">
        <v>24</v>
      </c>
      <c r="B16" s="17" t="s">
        <v>25</v>
      </c>
      <c r="C16" s="18">
        <v>18076.3</v>
      </c>
      <c r="D16" s="18">
        <v>3754</v>
      </c>
      <c r="E16" s="18">
        <v>5.5</v>
      </c>
      <c r="F16" s="18">
        <v>21835.8</v>
      </c>
      <c r="G16" s="19">
        <v>9669.8</v>
      </c>
      <c r="H16" s="19">
        <v>2266.9</v>
      </c>
      <c r="I16" s="19">
        <v>2.4</v>
      </c>
      <c r="J16" s="19">
        <v>11939.1</v>
      </c>
      <c r="K16" s="21">
        <v>19528.9</v>
      </c>
      <c r="L16" s="21">
        <v>4356</v>
      </c>
      <c r="M16" s="21">
        <v>5.9</v>
      </c>
      <c r="N16" s="21">
        <v>23890.8</v>
      </c>
      <c r="O16" s="21">
        <v>20050.4</v>
      </c>
      <c r="P16" s="21">
        <v>4516.2</v>
      </c>
      <c r="Q16" s="21">
        <v>5.5</v>
      </c>
      <c r="R16" s="21">
        <v>24572.1</v>
      </c>
      <c r="S16" s="21">
        <v>20870.9</v>
      </c>
      <c r="T16" s="21">
        <v>4783.7</v>
      </c>
      <c r="U16" s="21">
        <v>7.4</v>
      </c>
      <c r="V16" s="18">
        <v>25662</v>
      </c>
      <c r="W16" s="21">
        <v>25259.3</v>
      </c>
      <c r="X16" s="21">
        <v>5524.8</v>
      </c>
      <c r="Y16" s="21">
        <v>9.9</v>
      </c>
      <c r="Z16" s="21">
        <v>30794</v>
      </c>
    </row>
    <row r="17" spans="1:26" s="15" customFormat="1" ht="21.75" customHeight="1">
      <c r="A17" s="16" t="s">
        <v>26</v>
      </c>
      <c r="B17" s="17" t="s">
        <v>27</v>
      </c>
      <c r="C17" s="18">
        <v>5124.4</v>
      </c>
      <c r="D17" s="18">
        <v>1732.1</v>
      </c>
      <c r="E17" s="18">
        <v>158.8</v>
      </c>
      <c r="F17" s="18">
        <v>6933.6</v>
      </c>
      <c r="G17" s="19">
        <v>2774.2</v>
      </c>
      <c r="H17" s="19">
        <v>938.1</v>
      </c>
      <c r="I17" s="19">
        <v>31</v>
      </c>
      <c r="J17" s="19">
        <v>3697.3</v>
      </c>
      <c r="K17" s="21">
        <v>6149.6</v>
      </c>
      <c r="L17" s="21">
        <v>1943.9</v>
      </c>
      <c r="M17" s="21">
        <v>70.4</v>
      </c>
      <c r="N17" s="21">
        <v>8068.4</v>
      </c>
      <c r="O17" s="21">
        <v>6194.5</v>
      </c>
      <c r="P17" s="21">
        <v>1893.5</v>
      </c>
      <c r="Q17" s="21">
        <v>197.6</v>
      </c>
      <c r="R17" s="21">
        <v>8183.5</v>
      </c>
      <c r="S17" s="21">
        <v>6515.8</v>
      </c>
      <c r="T17" s="21">
        <v>2039.2</v>
      </c>
      <c r="U17" s="21">
        <v>107.7</v>
      </c>
      <c r="V17" s="21">
        <v>8572.6</v>
      </c>
      <c r="W17" s="21">
        <v>7086.6</v>
      </c>
      <c r="X17" s="21">
        <v>2086.6</v>
      </c>
      <c r="Y17" s="21">
        <v>255.1</v>
      </c>
      <c r="Z17" s="21">
        <v>9292</v>
      </c>
    </row>
    <row r="18" spans="1:26" s="15" customFormat="1" ht="21.75" customHeight="1">
      <c r="A18" s="16" t="s">
        <v>28</v>
      </c>
      <c r="B18" s="17" t="s">
        <v>29</v>
      </c>
      <c r="C18" s="18">
        <v>10687.4</v>
      </c>
      <c r="D18" s="18">
        <v>19.5</v>
      </c>
      <c r="E18" s="18">
        <v>0</v>
      </c>
      <c r="F18" s="18">
        <v>8065.4</v>
      </c>
      <c r="G18" s="19">
        <v>5325.7</v>
      </c>
      <c r="H18" s="19">
        <v>5.3</v>
      </c>
      <c r="I18" s="20">
        <v>0</v>
      </c>
      <c r="J18" s="19">
        <v>4025.2</v>
      </c>
      <c r="K18" s="21">
        <v>10261.9</v>
      </c>
      <c r="L18" s="21">
        <v>12.9</v>
      </c>
      <c r="M18" s="18">
        <v>0</v>
      </c>
      <c r="N18" s="21">
        <v>7437.7</v>
      </c>
      <c r="O18" s="21">
        <v>9629.2</v>
      </c>
      <c r="P18" s="21">
        <v>3.4</v>
      </c>
      <c r="Q18" s="18">
        <v>0</v>
      </c>
      <c r="R18" s="21">
        <v>6377.5</v>
      </c>
      <c r="S18" s="21">
        <v>10129.3</v>
      </c>
      <c r="T18" s="21">
        <v>3.7</v>
      </c>
      <c r="U18" s="18">
        <v>0</v>
      </c>
      <c r="V18" s="21">
        <v>6610.7</v>
      </c>
      <c r="W18" s="21">
        <v>9629.5</v>
      </c>
      <c r="X18" s="21">
        <v>1.5</v>
      </c>
      <c r="Y18" s="18">
        <v>0</v>
      </c>
      <c r="Z18" s="21">
        <v>6350.7</v>
      </c>
    </row>
    <row r="19" spans="1:26" s="15" customFormat="1" ht="21.75" customHeight="1">
      <c r="A19" s="16" t="s">
        <v>30</v>
      </c>
      <c r="B19" s="17" t="s">
        <v>31</v>
      </c>
      <c r="C19" s="18">
        <v>916.9</v>
      </c>
      <c r="D19" s="18">
        <v>220.1</v>
      </c>
      <c r="E19" s="18">
        <v>0</v>
      </c>
      <c r="F19" s="18">
        <v>1137</v>
      </c>
      <c r="G19" s="19">
        <v>454.2</v>
      </c>
      <c r="H19" s="19">
        <v>149.8</v>
      </c>
      <c r="I19" s="20">
        <v>0</v>
      </c>
      <c r="J19" s="19">
        <v>604</v>
      </c>
      <c r="K19" s="21">
        <v>979.2</v>
      </c>
      <c r="L19" s="21">
        <v>352.6</v>
      </c>
      <c r="M19" s="18">
        <v>0</v>
      </c>
      <c r="N19" s="21">
        <v>1331.8</v>
      </c>
      <c r="O19" s="21">
        <v>1142</v>
      </c>
      <c r="P19" s="21">
        <v>232</v>
      </c>
      <c r="Q19" s="18">
        <v>0</v>
      </c>
      <c r="R19" s="21">
        <v>1374</v>
      </c>
      <c r="S19" s="21">
        <v>1146.6</v>
      </c>
      <c r="T19" s="21">
        <v>227.7</v>
      </c>
      <c r="U19" s="18">
        <v>0</v>
      </c>
      <c r="V19" s="18">
        <v>1374.3</v>
      </c>
      <c r="W19" s="21">
        <v>1426</v>
      </c>
      <c r="X19" s="21">
        <v>203.8</v>
      </c>
      <c r="Y19" s="18">
        <v>0</v>
      </c>
      <c r="Z19" s="21">
        <v>1629.8</v>
      </c>
    </row>
    <row r="20" spans="1:26" s="15" customFormat="1" ht="21.75" customHeight="1">
      <c r="A20" s="16" t="s">
        <v>32</v>
      </c>
      <c r="B20" s="17" t="s">
        <v>19</v>
      </c>
      <c r="C20" s="18">
        <v>25525.4</v>
      </c>
      <c r="D20" s="18">
        <v>129.9</v>
      </c>
      <c r="E20" s="18">
        <v>0</v>
      </c>
      <c r="F20" s="18">
        <v>3467.7</v>
      </c>
      <c r="G20" s="19">
        <v>12810.7</v>
      </c>
      <c r="H20" s="19">
        <v>99</v>
      </c>
      <c r="I20" s="20">
        <v>0</v>
      </c>
      <c r="J20" s="20">
        <v>2637.3</v>
      </c>
      <c r="K20" s="21">
        <v>23317.6</v>
      </c>
      <c r="L20" s="21">
        <v>2306.4</v>
      </c>
      <c r="M20" s="18">
        <v>0</v>
      </c>
      <c r="N20" s="21">
        <v>4278.3</v>
      </c>
      <c r="O20" s="21">
        <v>27678.8</v>
      </c>
      <c r="P20" s="21">
        <v>1461.3</v>
      </c>
      <c r="Q20" s="18">
        <v>0</v>
      </c>
      <c r="R20" s="21">
        <v>4190</v>
      </c>
      <c r="S20" s="21">
        <v>25228.1</v>
      </c>
      <c r="T20" s="21">
        <v>276</v>
      </c>
      <c r="U20" s="18">
        <v>0</v>
      </c>
      <c r="V20" s="21">
        <v>4554.4</v>
      </c>
      <c r="W20" s="21">
        <v>28692.2</v>
      </c>
      <c r="X20" s="21">
        <v>1200</v>
      </c>
      <c r="Y20" s="18">
        <v>0</v>
      </c>
      <c r="Z20" s="21">
        <v>4603.5</v>
      </c>
    </row>
    <row r="21" spans="1:26" s="15" customFormat="1" ht="21.75" customHeight="1">
      <c r="A21" s="16" t="s">
        <v>33</v>
      </c>
      <c r="B21" s="17" t="s">
        <v>34</v>
      </c>
      <c r="C21" s="18">
        <v>4120.4</v>
      </c>
      <c r="D21" s="18">
        <v>740.5</v>
      </c>
      <c r="E21" s="18">
        <v>8901.6</v>
      </c>
      <c r="F21" s="18">
        <v>13762.5</v>
      </c>
      <c r="G21" s="19">
        <v>2349.7</v>
      </c>
      <c r="H21" s="19">
        <v>392.6</v>
      </c>
      <c r="I21" s="19">
        <v>5037</v>
      </c>
      <c r="J21" s="19">
        <v>7779.3</v>
      </c>
      <c r="K21" s="21">
        <v>4855.3</v>
      </c>
      <c r="L21" s="21">
        <v>766.6</v>
      </c>
      <c r="M21" s="21">
        <v>10075.2</v>
      </c>
      <c r="N21" s="21">
        <v>15697.1</v>
      </c>
      <c r="O21" s="21">
        <v>5129.9</v>
      </c>
      <c r="P21" s="21">
        <v>817.8</v>
      </c>
      <c r="Q21" s="21">
        <v>10826.3</v>
      </c>
      <c r="R21" s="21">
        <v>16774</v>
      </c>
      <c r="S21" s="21">
        <v>5245.3</v>
      </c>
      <c r="T21" s="21">
        <v>913.1</v>
      </c>
      <c r="U21" s="21">
        <v>12016</v>
      </c>
      <c r="V21" s="18">
        <v>18174.4</v>
      </c>
      <c r="W21" s="21">
        <v>6486.5</v>
      </c>
      <c r="X21" s="21">
        <v>1037.2</v>
      </c>
      <c r="Y21" s="21">
        <v>13118.9</v>
      </c>
      <c r="Z21" s="21">
        <v>20642.6</v>
      </c>
    </row>
    <row r="22" spans="1:26" s="15" customFormat="1" ht="21.75" customHeight="1">
      <c r="A22" s="16" t="s">
        <v>35</v>
      </c>
      <c r="B22" s="17" t="s">
        <v>36</v>
      </c>
      <c r="C22" s="18">
        <v>2778.2</v>
      </c>
      <c r="D22" s="18">
        <v>3152.9</v>
      </c>
      <c r="E22" s="18">
        <v>0</v>
      </c>
      <c r="F22" s="18">
        <v>5931.1</v>
      </c>
      <c r="G22" s="19">
        <v>1290.8</v>
      </c>
      <c r="H22" s="19">
        <v>1977.6</v>
      </c>
      <c r="I22" s="20">
        <v>0</v>
      </c>
      <c r="J22" s="19">
        <v>3268.4</v>
      </c>
      <c r="K22" s="21">
        <v>3083</v>
      </c>
      <c r="L22" s="21">
        <v>4020.1</v>
      </c>
      <c r="M22" s="18">
        <v>0</v>
      </c>
      <c r="N22" s="21">
        <v>7103.1</v>
      </c>
      <c r="O22" s="21">
        <v>2321.8</v>
      </c>
      <c r="P22" s="21">
        <v>3659.1</v>
      </c>
      <c r="Q22" s="18">
        <v>0</v>
      </c>
      <c r="R22" s="21">
        <v>5980.9</v>
      </c>
      <c r="S22" s="21">
        <v>2372.7</v>
      </c>
      <c r="T22" s="21">
        <v>4057.1</v>
      </c>
      <c r="U22" s="18">
        <v>0</v>
      </c>
      <c r="V22" s="18">
        <v>6429.8</v>
      </c>
      <c r="W22" s="21">
        <v>2834.9</v>
      </c>
      <c r="X22" s="21">
        <v>5318.5</v>
      </c>
      <c r="Y22" s="18">
        <v>0</v>
      </c>
      <c r="Z22" s="21">
        <v>8153.4</v>
      </c>
    </row>
    <row r="23" spans="1:26" s="15" customFormat="1" ht="21.75" customHeight="1">
      <c r="A23" s="23" t="s">
        <v>37</v>
      </c>
      <c r="B23" s="24" t="s">
        <v>38</v>
      </c>
      <c r="C23" s="25">
        <v>-2886.2</v>
      </c>
      <c r="D23" s="26">
        <v>6422.6</v>
      </c>
      <c r="E23" s="26">
        <v>4354.799999999999</v>
      </c>
      <c r="F23" s="26">
        <v>7891.2</v>
      </c>
      <c r="G23" s="27">
        <v>-913.3</v>
      </c>
      <c r="H23" s="28">
        <v>2056.6</v>
      </c>
      <c r="I23" s="28">
        <v>2419.3</v>
      </c>
      <c r="J23" s="29">
        <v>3562.6</v>
      </c>
      <c r="K23" s="30">
        <v>-1503.4</v>
      </c>
      <c r="L23" s="30">
        <v>-586.9</v>
      </c>
      <c r="M23" s="30">
        <v>4370.4</v>
      </c>
      <c r="N23" s="30">
        <v>2280</v>
      </c>
      <c r="O23" s="30">
        <v>-1714.2000000000116</v>
      </c>
      <c r="P23" s="30">
        <v>4304.700000000001</v>
      </c>
      <c r="Q23" s="30">
        <v>4764.800000000001</v>
      </c>
      <c r="R23" s="30">
        <v>7355.3000000000175</v>
      </c>
      <c r="S23" s="30">
        <v>3538.2</v>
      </c>
      <c r="T23" s="30">
        <v>1238.5</v>
      </c>
      <c r="U23" s="30">
        <v>5383.8</v>
      </c>
      <c r="V23" s="30">
        <v>10160.5</v>
      </c>
      <c r="W23" s="30">
        <v>-1662</v>
      </c>
      <c r="X23" s="30">
        <v>543.6</v>
      </c>
      <c r="Y23" s="30">
        <v>4454.9</v>
      </c>
      <c r="Z23" s="30">
        <v>3336.5</v>
      </c>
    </row>
    <row r="24" spans="1:26" s="15" customFormat="1" ht="21.75" customHeight="1">
      <c r="A24" s="16"/>
      <c r="B24" s="11" t="s">
        <v>39</v>
      </c>
      <c r="C24" s="18"/>
      <c r="D24" s="18"/>
      <c r="E24" s="18"/>
      <c r="F24" s="18"/>
      <c r="G24" s="19"/>
      <c r="H24" s="19"/>
      <c r="I24" s="19"/>
      <c r="J24" s="1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15" customFormat="1" ht="21.75" customHeight="1">
      <c r="A25" s="10" t="s">
        <v>40</v>
      </c>
      <c r="B25" s="11" t="s">
        <v>41</v>
      </c>
      <c r="C25" s="12">
        <v>5545.799999999999</v>
      </c>
      <c r="D25" s="12">
        <v>690.1</v>
      </c>
      <c r="E25" s="12">
        <v>31.4</v>
      </c>
      <c r="F25" s="12">
        <v>6267.3</v>
      </c>
      <c r="G25" s="13">
        <v>4945.9</v>
      </c>
      <c r="H25" s="13">
        <v>214.8</v>
      </c>
      <c r="I25" s="13">
        <v>12.3</v>
      </c>
      <c r="J25" s="13">
        <v>5173</v>
      </c>
      <c r="K25" s="14">
        <v>8076.2</v>
      </c>
      <c r="L25" s="14">
        <v>427.2</v>
      </c>
      <c r="M25" s="14">
        <v>857.4</v>
      </c>
      <c r="N25" s="14">
        <v>9360.8</v>
      </c>
      <c r="O25" s="14">
        <v>8632.6</v>
      </c>
      <c r="P25" s="14">
        <v>2370.5</v>
      </c>
      <c r="Q25" s="14">
        <v>51.3</v>
      </c>
      <c r="R25" s="14">
        <v>11054.4</v>
      </c>
      <c r="S25" s="14">
        <v>9615.9</v>
      </c>
      <c r="T25" s="14">
        <v>2534.4</v>
      </c>
      <c r="U25" s="14">
        <v>45.5</v>
      </c>
      <c r="V25" s="14">
        <v>12195.8</v>
      </c>
      <c r="W25" s="14">
        <v>11161.1</v>
      </c>
      <c r="X25" s="14">
        <v>2898.6</v>
      </c>
      <c r="Y25" s="14">
        <v>89.8</v>
      </c>
      <c r="Z25" s="14">
        <v>14149.5</v>
      </c>
    </row>
    <row r="26" spans="1:26" s="15" customFormat="1" ht="21.75" customHeight="1">
      <c r="A26" s="16" t="s">
        <v>42</v>
      </c>
      <c r="B26" s="17" t="s">
        <v>43</v>
      </c>
      <c r="C26" s="18">
        <v>5403.9</v>
      </c>
      <c r="D26" s="18">
        <v>690.1</v>
      </c>
      <c r="E26" s="18">
        <v>31.4</v>
      </c>
      <c r="F26" s="18">
        <v>6125.4</v>
      </c>
      <c r="G26" s="19">
        <v>4945.9</v>
      </c>
      <c r="H26" s="19">
        <v>214.4</v>
      </c>
      <c r="I26" s="19">
        <v>12.3</v>
      </c>
      <c r="J26" s="19">
        <v>5172.6</v>
      </c>
      <c r="K26" s="21">
        <v>7857.1</v>
      </c>
      <c r="L26" s="21">
        <v>426.3</v>
      </c>
      <c r="M26" s="21">
        <v>857.4</v>
      </c>
      <c r="N26" s="21">
        <v>9140.8</v>
      </c>
      <c r="O26" s="21">
        <v>8194.1</v>
      </c>
      <c r="P26" s="21">
        <v>2370.5</v>
      </c>
      <c r="Q26" s="21">
        <v>51.3</v>
      </c>
      <c r="R26" s="21">
        <v>10615.9</v>
      </c>
      <c r="S26" s="21">
        <v>9186.7</v>
      </c>
      <c r="T26" s="21">
        <v>2534.4</v>
      </c>
      <c r="U26" s="21">
        <v>45.5</v>
      </c>
      <c r="V26" s="18">
        <v>11766.6</v>
      </c>
      <c r="W26" s="21">
        <v>10518</v>
      </c>
      <c r="X26" s="21">
        <v>2898.6</v>
      </c>
      <c r="Y26" s="21">
        <v>89.8</v>
      </c>
      <c r="Z26" s="21">
        <v>13506.4</v>
      </c>
    </row>
    <row r="27" spans="1:26" s="15" customFormat="1" ht="21.75" customHeight="1">
      <c r="A27" s="16" t="s">
        <v>44</v>
      </c>
      <c r="B27" s="17" t="s">
        <v>45</v>
      </c>
      <c r="C27" s="18">
        <v>141.9</v>
      </c>
      <c r="D27" s="18">
        <v>0</v>
      </c>
      <c r="E27" s="18">
        <v>0</v>
      </c>
      <c r="F27" s="18">
        <v>141.9</v>
      </c>
      <c r="G27" s="19">
        <v>0</v>
      </c>
      <c r="H27" s="20">
        <v>0.4</v>
      </c>
      <c r="I27" s="20">
        <v>0</v>
      </c>
      <c r="J27" s="19">
        <v>0</v>
      </c>
      <c r="K27" s="21">
        <v>219.1</v>
      </c>
      <c r="L27" s="21">
        <v>0.9</v>
      </c>
      <c r="M27" s="18">
        <v>0</v>
      </c>
      <c r="N27" s="21">
        <v>220</v>
      </c>
      <c r="O27" s="21">
        <v>438.5</v>
      </c>
      <c r="P27" s="18">
        <v>0</v>
      </c>
      <c r="Q27" s="18">
        <v>0</v>
      </c>
      <c r="R27" s="21">
        <v>438.5</v>
      </c>
      <c r="S27" s="21">
        <v>429.2</v>
      </c>
      <c r="T27" s="18">
        <v>0</v>
      </c>
      <c r="U27" s="18">
        <v>0</v>
      </c>
      <c r="V27" s="18">
        <v>429.2</v>
      </c>
      <c r="W27" s="21">
        <v>643.1</v>
      </c>
      <c r="X27" s="18">
        <v>0</v>
      </c>
      <c r="Y27" s="18">
        <v>0</v>
      </c>
      <c r="Z27" s="21">
        <v>643.1</v>
      </c>
    </row>
    <row r="28" spans="1:26" s="15" customFormat="1" ht="21.75" customHeight="1">
      <c r="A28" s="23" t="s">
        <v>46</v>
      </c>
      <c r="B28" s="24" t="s">
        <v>47</v>
      </c>
      <c r="C28" s="25">
        <v>-8432</v>
      </c>
      <c r="D28" s="26">
        <v>5732.5</v>
      </c>
      <c r="E28" s="26">
        <v>4323.4</v>
      </c>
      <c r="F28" s="26">
        <v>1623.9</v>
      </c>
      <c r="G28" s="27">
        <v>-5859.2</v>
      </c>
      <c r="H28" s="28">
        <v>1841.8</v>
      </c>
      <c r="I28" s="28">
        <v>2407</v>
      </c>
      <c r="J28" s="27">
        <v>-1610.4</v>
      </c>
      <c r="K28" s="30">
        <v>-9579.6</v>
      </c>
      <c r="L28" s="30">
        <v>-1014.1</v>
      </c>
      <c r="M28" s="30">
        <v>3513</v>
      </c>
      <c r="N28" s="30">
        <v>-7080.8</v>
      </c>
      <c r="O28" s="30">
        <v>-10346.800000000012</v>
      </c>
      <c r="P28" s="30">
        <v>1934.2000000000007</v>
      </c>
      <c r="Q28" s="30">
        <v>4713.500000000001</v>
      </c>
      <c r="R28" s="30">
        <v>-3699.099999999982</v>
      </c>
      <c r="S28" s="30">
        <v>-6077.7</v>
      </c>
      <c r="T28" s="30">
        <v>-1295.9</v>
      </c>
      <c r="U28" s="30">
        <v>5338.3</v>
      </c>
      <c r="V28" s="30">
        <v>-2035.3</v>
      </c>
      <c r="W28" s="30">
        <v>-12823.1</v>
      </c>
      <c r="X28" s="30">
        <v>-2354.9</v>
      </c>
      <c r="Y28" s="30">
        <v>4365.1</v>
      </c>
      <c r="Z28" s="30">
        <v>-10812.9</v>
      </c>
    </row>
    <row r="29" spans="1:26" s="15" customFormat="1" ht="26.25" customHeight="1">
      <c r="A29" s="16"/>
      <c r="B29" s="31" t="s">
        <v>48</v>
      </c>
      <c r="C29" s="18"/>
      <c r="D29" s="18"/>
      <c r="E29" s="18"/>
      <c r="F29" s="18"/>
      <c r="G29" s="19"/>
      <c r="H29" s="19"/>
      <c r="I29" s="19"/>
      <c r="J29" s="19"/>
      <c r="K29" s="22"/>
      <c r="L29" s="32"/>
      <c r="M29" s="22"/>
      <c r="N29" s="22"/>
      <c r="O29" s="22"/>
      <c r="P29" s="32"/>
      <c r="Q29" s="22"/>
      <c r="R29" s="22"/>
      <c r="S29" s="22"/>
      <c r="T29" s="32"/>
      <c r="U29" s="22"/>
      <c r="V29" s="22"/>
      <c r="W29" s="22"/>
      <c r="X29" s="32"/>
      <c r="Y29" s="22"/>
      <c r="Z29" s="22"/>
    </row>
    <row r="30" spans="1:26" s="15" customFormat="1" ht="21.75" customHeight="1">
      <c r="A30" s="10" t="s">
        <v>49</v>
      </c>
      <c r="B30" s="11" t="s">
        <v>50</v>
      </c>
      <c r="C30" s="12">
        <f>2414.8+287</f>
        <v>2701.8</v>
      </c>
      <c r="D30" s="12">
        <v>5732.5</v>
      </c>
      <c r="E30" s="12">
        <v>4323.5</v>
      </c>
      <c r="F30" s="12">
        <f>13278.7+287</f>
        <v>13565.7</v>
      </c>
      <c r="G30" s="13">
        <v>3134.3</v>
      </c>
      <c r="H30" s="13">
        <v>2154.5</v>
      </c>
      <c r="I30" s="13">
        <v>2407</v>
      </c>
      <c r="J30" s="13">
        <v>3798.5</v>
      </c>
      <c r="K30" s="33">
        <f>-2943+430.4</f>
        <v>-2512.6</v>
      </c>
      <c r="L30" s="34">
        <v>0</v>
      </c>
      <c r="M30" s="35">
        <v>3513</v>
      </c>
      <c r="N30" s="33">
        <f>-2350.7+430.4</f>
        <v>-1920.2999999999997</v>
      </c>
      <c r="O30" s="33">
        <v>4668.8</v>
      </c>
      <c r="P30" s="33">
        <v>1934.3</v>
      </c>
      <c r="Q30" s="33">
        <v>4713.5</v>
      </c>
      <c r="R30" s="33">
        <v>4228.7</v>
      </c>
      <c r="S30" s="33">
        <v>2402.1</v>
      </c>
      <c r="T30" s="33">
        <v>-1296</v>
      </c>
      <c r="U30" s="33">
        <v>5338.3</v>
      </c>
      <c r="V30" s="33">
        <v>6143.1</v>
      </c>
      <c r="W30" s="33">
        <v>9936.7</v>
      </c>
      <c r="X30" s="34">
        <v>1945.1</v>
      </c>
      <c r="Y30" s="35">
        <v>4365.1</v>
      </c>
      <c r="Z30" s="33">
        <v>8687.2</v>
      </c>
    </row>
    <row r="31" spans="1:26" s="15" customFormat="1" ht="21.75" customHeight="1">
      <c r="A31" s="16" t="s">
        <v>51</v>
      </c>
      <c r="B31" s="17" t="s">
        <v>52</v>
      </c>
      <c r="C31" s="18">
        <f>2414.8+287</f>
        <v>2701.8</v>
      </c>
      <c r="D31" s="18">
        <v>5732.5</v>
      </c>
      <c r="E31" s="18">
        <v>4323.5</v>
      </c>
      <c r="F31" s="18">
        <f>13278.7+287</f>
        <v>13565.7</v>
      </c>
      <c r="G31" s="19">
        <v>3134.3</v>
      </c>
      <c r="H31" s="19">
        <v>2154.5</v>
      </c>
      <c r="I31" s="19">
        <v>2407</v>
      </c>
      <c r="J31" s="19">
        <v>3798.5</v>
      </c>
      <c r="K31" s="21">
        <f>-3049+430.4</f>
        <v>-2618.6</v>
      </c>
      <c r="L31" s="32">
        <v>0</v>
      </c>
      <c r="M31" s="22">
        <v>3513</v>
      </c>
      <c r="N31" s="36">
        <f>-2456.7+430.4</f>
        <v>-2026.2999999999997</v>
      </c>
      <c r="O31" s="21">
        <v>4568.1</v>
      </c>
      <c r="P31" s="32">
        <v>1934.3</v>
      </c>
      <c r="Q31" s="22">
        <v>4713.5</v>
      </c>
      <c r="R31" s="36">
        <v>4128</v>
      </c>
      <c r="S31" s="21">
        <v>2015.7</v>
      </c>
      <c r="T31" s="21">
        <v>-1296</v>
      </c>
      <c r="U31" s="22">
        <v>4695.4</v>
      </c>
      <c r="V31" s="36">
        <v>5113.8</v>
      </c>
      <c r="W31" s="21">
        <v>9627.4</v>
      </c>
      <c r="X31" s="32">
        <v>1945.1</v>
      </c>
      <c r="Y31" s="22">
        <v>2880.3</v>
      </c>
      <c r="Z31" s="36">
        <v>6893.1</v>
      </c>
    </row>
    <row r="32" spans="1:26" s="15" customFormat="1" ht="21.75" customHeight="1">
      <c r="A32" s="16" t="s">
        <v>53</v>
      </c>
      <c r="B32" s="17" t="s">
        <v>54</v>
      </c>
      <c r="C32" s="18">
        <v>0</v>
      </c>
      <c r="D32" s="18">
        <v>0</v>
      </c>
      <c r="E32" s="18">
        <v>0</v>
      </c>
      <c r="F32" s="18">
        <v>0</v>
      </c>
      <c r="G32" s="20">
        <v>0</v>
      </c>
      <c r="H32" s="20">
        <v>0</v>
      </c>
      <c r="I32" s="20">
        <v>0</v>
      </c>
      <c r="J32" s="20">
        <v>0</v>
      </c>
      <c r="K32" s="21">
        <v>106</v>
      </c>
      <c r="L32" s="37">
        <v>0</v>
      </c>
      <c r="M32" s="18">
        <v>0</v>
      </c>
      <c r="N32" s="21">
        <v>106</v>
      </c>
      <c r="O32" s="21">
        <v>100.7</v>
      </c>
      <c r="P32" s="37">
        <v>0</v>
      </c>
      <c r="Q32" s="18">
        <v>0</v>
      </c>
      <c r="R32" s="21">
        <v>100.7</v>
      </c>
      <c r="S32" s="21">
        <v>386.4</v>
      </c>
      <c r="T32" s="18">
        <v>0</v>
      </c>
      <c r="U32" s="18">
        <v>642.9</v>
      </c>
      <c r="V32" s="18">
        <v>1029.3</v>
      </c>
      <c r="W32" s="21">
        <v>309.3</v>
      </c>
      <c r="X32" s="37">
        <v>0</v>
      </c>
      <c r="Y32" s="18">
        <v>1484.8</v>
      </c>
      <c r="Z32" s="21">
        <v>1794.1</v>
      </c>
    </row>
    <row r="33" spans="1:26" s="15" customFormat="1" ht="21.75" customHeight="1">
      <c r="A33" s="10" t="s">
        <v>55</v>
      </c>
      <c r="B33" s="11" t="s">
        <v>56</v>
      </c>
      <c r="C33" s="12">
        <f>10846.8+287</f>
        <v>11133.8</v>
      </c>
      <c r="D33" s="12">
        <v>0</v>
      </c>
      <c r="E33" s="12">
        <v>0</v>
      </c>
      <c r="F33" s="12">
        <f>11654.7+287</f>
        <v>11941.7</v>
      </c>
      <c r="G33" s="13">
        <v>8993.5</v>
      </c>
      <c r="H33" s="13">
        <v>312.8</v>
      </c>
      <c r="I33" s="20">
        <v>0</v>
      </c>
      <c r="J33" s="13">
        <v>5409</v>
      </c>
      <c r="K33" s="14">
        <f>6636.8+430.4</f>
        <v>7067.2</v>
      </c>
      <c r="L33" s="14">
        <v>1014.3</v>
      </c>
      <c r="M33" s="18">
        <v>0</v>
      </c>
      <c r="N33" s="14">
        <f>4730.4+430.4</f>
        <v>5160.799999999999</v>
      </c>
      <c r="O33" s="14">
        <f>+O34+O35</f>
        <v>15015.6</v>
      </c>
      <c r="P33" s="37">
        <v>0</v>
      </c>
      <c r="Q33" s="18">
        <v>0</v>
      </c>
      <c r="R33" s="14">
        <f>+R34+R35</f>
        <v>7927.7</v>
      </c>
      <c r="S33" s="14">
        <v>8479.7</v>
      </c>
      <c r="T33" s="18">
        <v>0</v>
      </c>
      <c r="U33" s="18">
        <v>0</v>
      </c>
      <c r="V33" s="14">
        <v>8178.4</v>
      </c>
      <c r="W33" s="14">
        <v>22759.9</v>
      </c>
      <c r="X33" s="14">
        <v>4300</v>
      </c>
      <c r="Y33" s="18">
        <v>0</v>
      </c>
      <c r="Z33" s="14">
        <v>19500.2</v>
      </c>
    </row>
    <row r="34" spans="1:26" s="15" customFormat="1" ht="21.75" customHeight="1">
      <c r="A34" s="16" t="s">
        <v>57</v>
      </c>
      <c r="B34" s="17" t="s">
        <v>52</v>
      </c>
      <c r="C34" s="18">
        <f>7332.5+287</f>
        <v>7619.5</v>
      </c>
      <c r="D34" s="18">
        <v>0</v>
      </c>
      <c r="E34" s="18">
        <v>0</v>
      </c>
      <c r="F34" s="18">
        <f>8140.4+287</f>
        <v>8427.4</v>
      </c>
      <c r="G34" s="19">
        <v>8803.1</v>
      </c>
      <c r="H34" s="20">
        <v>312.8</v>
      </c>
      <c r="I34" s="20">
        <v>0</v>
      </c>
      <c r="J34" s="19">
        <v>5218.6</v>
      </c>
      <c r="K34" s="21">
        <f>1200.8+430.4</f>
        <v>1631.1999999999998</v>
      </c>
      <c r="L34" s="21">
        <v>1014.3</v>
      </c>
      <c r="M34" s="18">
        <v>0</v>
      </c>
      <c r="N34" s="21">
        <f>-705.6+430.4</f>
        <v>-275.20000000000005</v>
      </c>
      <c r="O34" s="21">
        <v>9451.1</v>
      </c>
      <c r="P34" s="18">
        <v>0</v>
      </c>
      <c r="Q34" s="18">
        <v>0</v>
      </c>
      <c r="R34" s="21">
        <v>2363.2</v>
      </c>
      <c r="S34" s="21">
        <v>5497.4</v>
      </c>
      <c r="T34" s="18">
        <v>0</v>
      </c>
      <c r="U34" s="18">
        <v>0</v>
      </c>
      <c r="V34" s="21">
        <v>5196.1</v>
      </c>
      <c r="W34" s="21">
        <v>12078.2</v>
      </c>
      <c r="X34" s="21">
        <v>4300</v>
      </c>
      <c r="Y34" s="18">
        <v>0</v>
      </c>
      <c r="Z34" s="21">
        <v>8818.5</v>
      </c>
    </row>
    <row r="35" spans="1:26" s="15" customFormat="1" ht="21.75" customHeight="1">
      <c r="A35" s="38" t="s">
        <v>58</v>
      </c>
      <c r="B35" s="39" t="s">
        <v>59</v>
      </c>
      <c r="C35" s="40">
        <v>3514.3</v>
      </c>
      <c r="D35" s="40">
        <v>0</v>
      </c>
      <c r="E35" s="40">
        <v>0</v>
      </c>
      <c r="F35" s="40">
        <v>3514.3</v>
      </c>
      <c r="G35" s="41">
        <v>190.4</v>
      </c>
      <c r="H35" s="42">
        <v>0</v>
      </c>
      <c r="I35" s="42">
        <v>0</v>
      </c>
      <c r="J35" s="41">
        <v>190.4</v>
      </c>
      <c r="K35" s="43">
        <v>5436</v>
      </c>
      <c r="L35" s="44">
        <v>0</v>
      </c>
      <c r="M35" s="40">
        <v>0</v>
      </c>
      <c r="N35" s="43">
        <v>5436</v>
      </c>
      <c r="O35" s="43">
        <v>5564.5</v>
      </c>
      <c r="P35" s="44">
        <v>0</v>
      </c>
      <c r="Q35" s="40">
        <v>0</v>
      </c>
      <c r="R35" s="43">
        <v>5564.5</v>
      </c>
      <c r="S35" s="43">
        <v>2982.3</v>
      </c>
      <c r="T35" s="40">
        <v>0</v>
      </c>
      <c r="U35" s="40">
        <v>0</v>
      </c>
      <c r="V35" s="40">
        <v>2982.3</v>
      </c>
      <c r="W35" s="43">
        <v>10681.7</v>
      </c>
      <c r="X35" s="44">
        <v>0</v>
      </c>
      <c r="Y35" s="40">
        <v>0</v>
      </c>
      <c r="Z35" s="43">
        <v>10681.7</v>
      </c>
    </row>
    <row r="36" s="15" customFormat="1" ht="11.25" customHeight="1"/>
    <row r="37" spans="1:19" s="15" customFormat="1" ht="27.75" customHeight="1">
      <c r="A37" s="45">
        <v>1</v>
      </c>
      <c r="B37" s="237" t="s">
        <v>60</v>
      </c>
      <c r="C37" s="237"/>
      <c r="D37" s="237"/>
      <c r="E37" s="237"/>
      <c r="F37" s="237"/>
      <c r="G37" s="46"/>
      <c r="H37" s="46"/>
      <c r="I37" s="46"/>
      <c r="J37" s="46"/>
      <c r="K37" s="47"/>
      <c r="O37" s="47"/>
      <c r="S37" s="47"/>
    </row>
    <row r="38" spans="1:2" ht="12.75">
      <c r="A38" s="48"/>
      <c r="B38" s="48"/>
    </row>
  </sheetData>
  <sheetProtection/>
  <mergeCells count="16">
    <mergeCell ref="B37:F37"/>
    <mergeCell ref="S6:V6"/>
    <mergeCell ref="C7:F7"/>
    <mergeCell ref="G7:J7"/>
    <mergeCell ref="K7:N7"/>
    <mergeCell ref="O7:R7"/>
    <mergeCell ref="S7:V7"/>
    <mergeCell ref="O6:R6"/>
    <mergeCell ref="W6:Z6"/>
    <mergeCell ref="W7:Z7"/>
    <mergeCell ref="A1:C1"/>
    <mergeCell ref="A6:A8"/>
    <mergeCell ref="B6:B8"/>
    <mergeCell ref="C6:F6"/>
    <mergeCell ref="G6:J6"/>
    <mergeCell ref="K6:N6"/>
  </mergeCells>
  <hyperlinks>
    <hyperlink ref="A1:C1" location="'Table of contents'!A1" display="Table of Contents"/>
  </hyperlinks>
  <printOptions/>
  <pageMargins left="0.68" right="0.25" top="0.72" bottom="0.12" header="0.38" footer="0.12"/>
  <pageSetup horizontalDpi="600" verticalDpi="600" orientation="portrait" scale="95" r:id="rId1"/>
  <headerFooter>
    <oddHeader>&amp;C- 39 -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140625" defaultRowHeight="12.75"/>
  <cols>
    <col min="1" max="1" width="7.00390625" style="96" customWidth="1"/>
    <col min="2" max="2" width="41.57421875" style="15" customWidth="1"/>
    <col min="3" max="12" width="10.7109375" style="15" customWidth="1"/>
    <col min="13" max="13" width="11.00390625" style="15" customWidth="1"/>
    <col min="14" max="28" width="10.7109375" style="15" customWidth="1"/>
    <col min="29" max="16384" width="9.140625" style="15" customWidth="1"/>
  </cols>
  <sheetData>
    <row r="1" spans="1:3" s="146" customFormat="1" ht="15">
      <c r="A1" s="230" t="s">
        <v>305</v>
      </c>
      <c r="B1" s="230"/>
      <c r="C1" s="230"/>
    </row>
    <row r="2" s="146" customFormat="1" ht="8.25" customHeight="1"/>
    <row r="3" spans="1:27" s="2" customFormat="1" ht="22.5" customHeight="1">
      <c r="A3" s="1" t="s">
        <v>307</v>
      </c>
      <c r="C3" s="49"/>
      <c r="D3" s="49"/>
      <c r="E3" s="49"/>
      <c r="F3" s="49"/>
      <c r="G3" s="50"/>
      <c r="H3" s="49"/>
      <c r="I3" s="49"/>
      <c r="J3" s="49"/>
      <c r="K3" s="49"/>
      <c r="L3" s="50"/>
      <c r="M3" s="49"/>
      <c r="N3" s="49"/>
      <c r="O3" s="49"/>
      <c r="P3" s="49"/>
      <c r="Q3" s="50"/>
      <c r="R3" s="49"/>
      <c r="S3" s="49"/>
      <c r="T3" s="49"/>
      <c r="U3" s="49"/>
      <c r="V3" s="50"/>
      <c r="W3" s="49"/>
      <c r="X3" s="49"/>
      <c r="Y3" s="49"/>
      <c r="Z3" s="49"/>
      <c r="AA3" s="50"/>
    </row>
    <row r="4" spans="1:26" s="2" customFormat="1" ht="22.5" customHeight="1">
      <c r="A4" s="1" t="s">
        <v>0</v>
      </c>
      <c r="C4" s="3"/>
      <c r="D4" s="3"/>
      <c r="E4" s="3"/>
      <c r="F4" s="3"/>
      <c r="H4" s="3"/>
      <c r="I4" s="3"/>
      <c r="J4" s="3"/>
      <c r="K4" s="3"/>
      <c r="M4" s="3"/>
      <c r="N4" s="3"/>
      <c r="O4" s="3"/>
      <c r="P4" s="3"/>
      <c r="R4" s="3"/>
      <c r="S4" s="3"/>
      <c r="T4" s="3"/>
      <c r="U4" s="3"/>
      <c r="W4" s="3"/>
      <c r="X4" s="3"/>
      <c r="Y4" s="3"/>
      <c r="Z4" s="3"/>
    </row>
    <row r="5" spans="1:32" ht="15.75" customHeight="1">
      <c r="A5" s="51"/>
      <c r="B5" s="5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AB5" s="248" t="s">
        <v>1</v>
      </c>
      <c r="AC5" s="248"/>
      <c r="AD5" s="248"/>
      <c r="AE5" s="248"/>
      <c r="AF5" s="248"/>
    </row>
    <row r="6" spans="1:32" s="53" customFormat="1" ht="15.75" customHeight="1">
      <c r="A6" s="245" t="s">
        <v>2</v>
      </c>
      <c r="B6" s="245" t="s">
        <v>61</v>
      </c>
      <c r="C6" s="238" t="s">
        <v>62</v>
      </c>
      <c r="D6" s="239"/>
      <c r="E6" s="239"/>
      <c r="F6" s="239"/>
      <c r="G6" s="240"/>
      <c r="H6" s="238" t="s">
        <v>5</v>
      </c>
      <c r="I6" s="239"/>
      <c r="J6" s="239"/>
      <c r="K6" s="239"/>
      <c r="L6" s="240"/>
      <c r="M6" s="238">
        <v>2010</v>
      </c>
      <c r="N6" s="239"/>
      <c r="O6" s="239"/>
      <c r="P6" s="239"/>
      <c r="Q6" s="240"/>
      <c r="R6" s="238">
        <v>2011</v>
      </c>
      <c r="S6" s="239"/>
      <c r="T6" s="239"/>
      <c r="U6" s="239"/>
      <c r="V6" s="240"/>
      <c r="W6" s="238">
        <v>2012</v>
      </c>
      <c r="X6" s="239"/>
      <c r="Y6" s="239"/>
      <c r="Z6" s="239"/>
      <c r="AA6" s="240"/>
      <c r="AB6" s="238">
        <v>2013</v>
      </c>
      <c r="AC6" s="239"/>
      <c r="AD6" s="239"/>
      <c r="AE6" s="239"/>
      <c r="AF6" s="240"/>
    </row>
    <row r="7" spans="1:32" s="53" customFormat="1" ht="15.75" customHeight="1">
      <c r="A7" s="246"/>
      <c r="B7" s="246"/>
      <c r="C7" s="238" t="s">
        <v>6</v>
      </c>
      <c r="D7" s="239"/>
      <c r="E7" s="239"/>
      <c r="F7" s="239"/>
      <c r="G7" s="240"/>
      <c r="H7" s="238" t="s">
        <v>6</v>
      </c>
      <c r="I7" s="239"/>
      <c r="J7" s="239"/>
      <c r="K7" s="239"/>
      <c r="L7" s="240"/>
      <c r="M7" s="238" t="s">
        <v>6</v>
      </c>
      <c r="N7" s="239"/>
      <c r="O7" s="239"/>
      <c r="P7" s="239"/>
      <c r="Q7" s="240"/>
      <c r="R7" s="238" t="s">
        <v>6</v>
      </c>
      <c r="S7" s="239"/>
      <c r="T7" s="239"/>
      <c r="U7" s="239"/>
      <c r="V7" s="240"/>
      <c r="W7" s="238" t="s">
        <v>6</v>
      </c>
      <c r="X7" s="239"/>
      <c r="Y7" s="239"/>
      <c r="Z7" s="239"/>
      <c r="AA7" s="240"/>
      <c r="AB7" s="238" t="s">
        <v>6</v>
      </c>
      <c r="AC7" s="239"/>
      <c r="AD7" s="239"/>
      <c r="AE7" s="239"/>
      <c r="AF7" s="240"/>
    </row>
    <row r="8" spans="1:32" s="53" customFormat="1" ht="45.75" customHeight="1">
      <c r="A8" s="246"/>
      <c r="B8" s="246"/>
      <c r="C8" s="241" t="s">
        <v>63</v>
      </c>
      <c r="D8" s="241" t="s">
        <v>8</v>
      </c>
      <c r="E8" s="241" t="s">
        <v>64</v>
      </c>
      <c r="F8" s="243" t="s">
        <v>65</v>
      </c>
      <c r="G8" s="244"/>
      <c r="H8" s="241" t="s">
        <v>63</v>
      </c>
      <c r="I8" s="241" t="s">
        <v>8</v>
      </c>
      <c r="J8" s="241" t="s">
        <v>64</v>
      </c>
      <c r="K8" s="243" t="s">
        <v>65</v>
      </c>
      <c r="L8" s="244"/>
      <c r="M8" s="241" t="s">
        <v>63</v>
      </c>
      <c r="N8" s="241" t="s">
        <v>8</v>
      </c>
      <c r="O8" s="241" t="s">
        <v>64</v>
      </c>
      <c r="P8" s="243" t="s">
        <v>65</v>
      </c>
      <c r="Q8" s="244"/>
      <c r="R8" s="241" t="s">
        <v>63</v>
      </c>
      <c r="S8" s="241" t="s">
        <v>8</v>
      </c>
      <c r="T8" s="241" t="s">
        <v>64</v>
      </c>
      <c r="U8" s="243" t="s">
        <v>65</v>
      </c>
      <c r="V8" s="244"/>
      <c r="W8" s="241" t="s">
        <v>63</v>
      </c>
      <c r="X8" s="241" t="s">
        <v>8</v>
      </c>
      <c r="Y8" s="241" t="s">
        <v>64</v>
      </c>
      <c r="Z8" s="243" t="s">
        <v>65</v>
      </c>
      <c r="AA8" s="244"/>
      <c r="AB8" s="241" t="s">
        <v>63</v>
      </c>
      <c r="AC8" s="241" t="s">
        <v>8</v>
      </c>
      <c r="AD8" s="241" t="s">
        <v>64</v>
      </c>
      <c r="AE8" s="243" t="s">
        <v>65</v>
      </c>
      <c r="AF8" s="244"/>
    </row>
    <row r="9" spans="1:32" s="53" customFormat="1" ht="15" customHeight="1">
      <c r="A9" s="247"/>
      <c r="B9" s="247"/>
      <c r="C9" s="242"/>
      <c r="D9" s="242"/>
      <c r="E9" s="242"/>
      <c r="F9" s="54" t="s">
        <v>66</v>
      </c>
      <c r="G9" s="54" t="s">
        <v>67</v>
      </c>
      <c r="H9" s="242"/>
      <c r="I9" s="242"/>
      <c r="J9" s="242"/>
      <c r="K9" s="54" t="s">
        <v>66</v>
      </c>
      <c r="L9" s="54" t="s">
        <v>67</v>
      </c>
      <c r="M9" s="242"/>
      <c r="N9" s="242"/>
      <c r="O9" s="242"/>
      <c r="P9" s="54" t="s">
        <v>66</v>
      </c>
      <c r="Q9" s="54" t="s">
        <v>67</v>
      </c>
      <c r="R9" s="242"/>
      <c r="S9" s="242"/>
      <c r="T9" s="242"/>
      <c r="U9" s="54" t="s">
        <v>66</v>
      </c>
      <c r="V9" s="54" t="s">
        <v>67</v>
      </c>
      <c r="W9" s="242"/>
      <c r="X9" s="242"/>
      <c r="Y9" s="242"/>
      <c r="Z9" s="54" t="s">
        <v>66</v>
      </c>
      <c r="AA9" s="54" t="s">
        <v>67</v>
      </c>
      <c r="AB9" s="242"/>
      <c r="AC9" s="242"/>
      <c r="AD9" s="242"/>
      <c r="AE9" s="54" t="s">
        <v>66</v>
      </c>
      <c r="AF9" s="54" t="s">
        <v>67</v>
      </c>
    </row>
    <row r="10" spans="1:32" ht="21.75" customHeight="1">
      <c r="A10" s="55" t="s">
        <v>12</v>
      </c>
      <c r="B10" s="56" t="s">
        <v>68</v>
      </c>
      <c r="C10" s="57">
        <v>63342.8</v>
      </c>
      <c r="D10" s="57">
        <v>16171.65</v>
      </c>
      <c r="E10" s="57">
        <v>13420.699999999999</v>
      </c>
      <c r="F10" s="57">
        <v>69024.3</v>
      </c>
      <c r="G10" s="57">
        <v>100</v>
      </c>
      <c r="H10" s="58">
        <v>33761.9</v>
      </c>
      <c r="I10" s="58">
        <v>7885.9</v>
      </c>
      <c r="J10" s="58">
        <v>7489.7</v>
      </c>
      <c r="K10" s="58">
        <v>37513.3</v>
      </c>
      <c r="L10" s="57">
        <v>100</v>
      </c>
      <c r="M10" s="30">
        <v>66672.1</v>
      </c>
      <c r="N10" s="30">
        <v>13171.5</v>
      </c>
      <c r="O10" s="30">
        <v>14521.9</v>
      </c>
      <c r="P10" s="30">
        <v>70087.2</v>
      </c>
      <c r="Q10" s="57">
        <v>100</v>
      </c>
      <c r="R10" s="30">
        <v>70432.4</v>
      </c>
      <c r="S10" s="30">
        <v>16888</v>
      </c>
      <c r="T10" s="30">
        <v>15794.2</v>
      </c>
      <c r="U10" s="30">
        <v>74807.30000000002</v>
      </c>
      <c r="V10" s="59">
        <v>99.99999999999999</v>
      </c>
      <c r="W10" s="30">
        <v>75046.9</v>
      </c>
      <c r="X10" s="30">
        <v>13539</v>
      </c>
      <c r="Y10" s="30">
        <v>17514.9</v>
      </c>
      <c r="Z10" s="30">
        <v>81538.7</v>
      </c>
      <c r="AA10" s="57">
        <v>99.99999999999999</v>
      </c>
      <c r="AB10" s="30">
        <v>79753</v>
      </c>
      <c r="AC10" s="30">
        <v>15916.1</v>
      </c>
      <c r="AD10" s="30">
        <v>17838.8</v>
      </c>
      <c r="AE10" s="30">
        <v>84802.6</v>
      </c>
      <c r="AF10" s="57">
        <v>100</v>
      </c>
    </row>
    <row r="11" spans="1:32" ht="15" customHeight="1">
      <c r="A11" s="60" t="s">
        <v>14</v>
      </c>
      <c r="B11" s="61" t="s">
        <v>69</v>
      </c>
      <c r="C11" s="59">
        <v>52332.59</v>
      </c>
      <c r="D11" s="62">
        <v>396.5</v>
      </c>
      <c r="E11" s="18">
        <v>0</v>
      </c>
      <c r="F11" s="59">
        <v>52729.1</v>
      </c>
      <c r="G11" s="59">
        <f>F11/$F$10*100</f>
        <v>76.39208220872938</v>
      </c>
      <c r="H11" s="63">
        <v>27640.9</v>
      </c>
      <c r="I11" s="63">
        <v>137.3</v>
      </c>
      <c r="J11" s="64">
        <v>0</v>
      </c>
      <c r="K11" s="63">
        <v>27778.1</v>
      </c>
      <c r="L11" s="65">
        <f>K11/$K$10*100</f>
        <v>74.04867073811154</v>
      </c>
      <c r="M11" s="14">
        <v>55209.2</v>
      </c>
      <c r="N11" s="14">
        <v>274.5</v>
      </c>
      <c r="O11" s="12">
        <v>0</v>
      </c>
      <c r="P11" s="14">
        <v>55483.7</v>
      </c>
      <c r="Q11" s="59">
        <v>79.16381307856498</v>
      </c>
      <c r="R11" s="66">
        <v>59180.3</v>
      </c>
      <c r="S11" s="14">
        <v>351.1</v>
      </c>
      <c r="T11" s="12">
        <v>0</v>
      </c>
      <c r="U11" s="14">
        <v>59531.4</v>
      </c>
      <c r="V11" s="59">
        <v>79.57966669028289</v>
      </c>
      <c r="W11" s="66">
        <v>64919.2</v>
      </c>
      <c r="X11" s="14">
        <v>376.7</v>
      </c>
      <c r="Y11" s="12">
        <v>0</v>
      </c>
      <c r="Z11" s="67">
        <v>65295.9</v>
      </c>
      <c r="AA11" s="65">
        <f>Z11/$Z$10*100</f>
        <v>80.07964316330774</v>
      </c>
      <c r="AB11" s="66">
        <v>67990.8</v>
      </c>
      <c r="AC11" s="14">
        <v>405.9</v>
      </c>
      <c r="AD11" s="12">
        <v>0</v>
      </c>
      <c r="AE11" s="67">
        <v>68396.7</v>
      </c>
      <c r="AF11" s="65">
        <v>80.65401296658357</v>
      </c>
    </row>
    <row r="12" spans="1:32" ht="15" customHeight="1">
      <c r="A12" s="60" t="s">
        <v>70</v>
      </c>
      <c r="B12" s="68" t="s">
        <v>71</v>
      </c>
      <c r="C12" s="65">
        <v>15295.8</v>
      </c>
      <c r="D12" s="69">
        <v>0</v>
      </c>
      <c r="E12" s="12">
        <v>0</v>
      </c>
      <c r="F12" s="70">
        <v>15295.8</v>
      </c>
      <c r="G12" s="70">
        <f aca="true" t="shared" si="0" ref="G12:G47">F12/$F$10*100</f>
        <v>22.160021905328993</v>
      </c>
      <c r="H12" s="71">
        <v>8059.1</v>
      </c>
      <c r="I12" s="69">
        <v>0</v>
      </c>
      <c r="J12" s="12">
        <v>0</v>
      </c>
      <c r="K12" s="71">
        <v>8059.1</v>
      </c>
      <c r="L12" s="65">
        <f aca="true" t="shared" si="1" ref="L12:L47">K12/$K$10*100</f>
        <v>21.483313917997084</v>
      </c>
      <c r="M12" s="14">
        <v>13976.3</v>
      </c>
      <c r="N12" s="12">
        <v>0</v>
      </c>
      <c r="O12" s="12">
        <v>0</v>
      </c>
      <c r="P12" s="14">
        <v>13976.3</v>
      </c>
      <c r="Q12" s="70">
        <v>19.94130169274846</v>
      </c>
      <c r="R12" s="66">
        <v>13619.7</v>
      </c>
      <c r="S12" s="12">
        <v>0</v>
      </c>
      <c r="T12" s="12">
        <v>0</v>
      </c>
      <c r="U12" s="14">
        <v>13619.7</v>
      </c>
      <c r="V12" s="65">
        <v>18.206378254528634</v>
      </c>
      <c r="W12" s="66">
        <v>14634.1</v>
      </c>
      <c r="X12" s="12">
        <v>0</v>
      </c>
      <c r="Y12" s="12">
        <v>0</v>
      </c>
      <c r="Z12" s="14">
        <v>14634.1</v>
      </c>
      <c r="AA12" s="65">
        <f aca="true" t="shared" si="2" ref="AA12:AA47">Z12/$Z$10*100</f>
        <v>17.947428644312456</v>
      </c>
      <c r="AB12" s="66">
        <v>15920</v>
      </c>
      <c r="AC12" s="12">
        <v>0</v>
      </c>
      <c r="AD12" s="12">
        <v>0</v>
      </c>
      <c r="AE12" s="14">
        <v>15920</v>
      </c>
      <c r="AF12" s="65">
        <v>18.773009318110528</v>
      </c>
    </row>
    <row r="13" spans="1:32" ht="15" customHeight="1">
      <c r="A13" s="72" t="s">
        <v>72</v>
      </c>
      <c r="B13" s="73" t="s">
        <v>73</v>
      </c>
      <c r="C13" s="70">
        <v>4053.19</v>
      </c>
      <c r="D13" s="37">
        <v>0</v>
      </c>
      <c r="E13" s="18">
        <v>0</v>
      </c>
      <c r="F13" s="70">
        <v>4053.19</v>
      </c>
      <c r="G13" s="70">
        <f t="shared" si="0"/>
        <v>5.8721203981786125</v>
      </c>
      <c r="H13" s="74">
        <v>2287.7</v>
      </c>
      <c r="I13" s="37">
        <v>0</v>
      </c>
      <c r="J13" s="18">
        <v>0</v>
      </c>
      <c r="K13" s="74">
        <v>2287.7</v>
      </c>
      <c r="L13" s="65">
        <f t="shared" si="1"/>
        <v>6.098370444615641</v>
      </c>
      <c r="M13" s="21">
        <v>4497.1</v>
      </c>
      <c r="N13" s="18">
        <v>0</v>
      </c>
      <c r="O13" s="18">
        <v>0</v>
      </c>
      <c r="P13" s="21">
        <v>4497.1</v>
      </c>
      <c r="Q13" s="70">
        <v>6.4164355260304315</v>
      </c>
      <c r="R13" s="75">
        <v>4913.3</v>
      </c>
      <c r="S13" s="18">
        <v>0</v>
      </c>
      <c r="T13" s="18">
        <v>0</v>
      </c>
      <c r="U13" s="21">
        <v>4913.3</v>
      </c>
      <c r="V13" s="65">
        <v>6.5679418987184395</v>
      </c>
      <c r="W13" s="75">
        <v>5331.4</v>
      </c>
      <c r="X13" s="18">
        <v>0</v>
      </c>
      <c r="Y13" s="12">
        <v>0</v>
      </c>
      <c r="Z13" s="21">
        <v>5331.4</v>
      </c>
      <c r="AA13" s="65">
        <f t="shared" si="2"/>
        <v>6.538490311962295</v>
      </c>
      <c r="AB13" s="75">
        <v>6214.6</v>
      </c>
      <c r="AC13" s="18">
        <v>0</v>
      </c>
      <c r="AD13" s="12">
        <v>0</v>
      </c>
      <c r="AE13" s="21">
        <v>6214.6</v>
      </c>
      <c r="AF13" s="65">
        <v>7.328313047005635</v>
      </c>
    </row>
    <row r="14" spans="1:32" ht="15" customHeight="1">
      <c r="A14" s="72" t="s">
        <v>74</v>
      </c>
      <c r="B14" s="73" t="s">
        <v>75</v>
      </c>
      <c r="C14" s="70">
        <v>10259</v>
      </c>
      <c r="D14" s="37">
        <v>0</v>
      </c>
      <c r="E14" s="18">
        <v>0</v>
      </c>
      <c r="F14" s="70">
        <v>10259</v>
      </c>
      <c r="G14" s="70">
        <f t="shared" si="0"/>
        <v>14.862881622848764</v>
      </c>
      <c r="H14" s="74">
        <v>5210.6</v>
      </c>
      <c r="I14" s="37">
        <v>0</v>
      </c>
      <c r="J14" s="18">
        <v>0</v>
      </c>
      <c r="K14" s="74">
        <v>5210.6</v>
      </c>
      <c r="L14" s="65">
        <f t="shared" si="1"/>
        <v>13.89000701084682</v>
      </c>
      <c r="M14" s="21">
        <v>8428</v>
      </c>
      <c r="N14" s="18">
        <v>0</v>
      </c>
      <c r="O14" s="18">
        <v>0</v>
      </c>
      <c r="P14" s="21">
        <v>8428</v>
      </c>
      <c r="Q14" s="70">
        <v>12.025020260475522</v>
      </c>
      <c r="R14" s="75">
        <v>7847</v>
      </c>
      <c r="S14" s="18">
        <v>0</v>
      </c>
      <c r="T14" s="18">
        <v>0</v>
      </c>
      <c r="U14" s="21">
        <v>7847</v>
      </c>
      <c r="V14" s="65">
        <v>10.489617991826998</v>
      </c>
      <c r="W14" s="75">
        <v>8371.6</v>
      </c>
      <c r="X14" s="18">
        <v>0</v>
      </c>
      <c r="Y14" s="12">
        <v>0</v>
      </c>
      <c r="Z14" s="21">
        <v>8371.6</v>
      </c>
      <c r="AA14" s="65">
        <f t="shared" si="2"/>
        <v>10.267026577563783</v>
      </c>
      <c r="AB14" s="75">
        <v>8726.9</v>
      </c>
      <c r="AC14" s="18">
        <v>0</v>
      </c>
      <c r="AD14" s="12">
        <v>0</v>
      </c>
      <c r="AE14" s="21">
        <v>8726.9</v>
      </c>
      <c r="AF14" s="65">
        <v>10.29084013933535</v>
      </c>
    </row>
    <row r="15" spans="1:32" ht="15" customHeight="1">
      <c r="A15" s="72" t="s">
        <v>76</v>
      </c>
      <c r="B15" s="73" t="s">
        <v>77</v>
      </c>
      <c r="C15" s="70">
        <v>983.6</v>
      </c>
      <c r="D15" s="37">
        <v>0</v>
      </c>
      <c r="E15" s="18">
        <v>0</v>
      </c>
      <c r="F15" s="70">
        <v>983.6</v>
      </c>
      <c r="G15" s="70">
        <f t="shared" si="0"/>
        <v>1.4250053966501652</v>
      </c>
      <c r="H15" s="74">
        <f>425+135.8</f>
        <v>560.8</v>
      </c>
      <c r="I15" s="37">
        <v>0</v>
      </c>
      <c r="J15" s="18">
        <v>0</v>
      </c>
      <c r="K15" s="74">
        <v>560.8</v>
      </c>
      <c r="L15" s="65">
        <f t="shared" si="1"/>
        <v>1.4949364625346209</v>
      </c>
      <c r="M15" s="21">
        <v>1051.2</v>
      </c>
      <c r="N15" s="18">
        <v>0</v>
      </c>
      <c r="O15" s="18">
        <v>0</v>
      </c>
      <c r="P15" s="21">
        <v>1051.2</v>
      </c>
      <c r="Q15" s="70">
        <v>1.4998459062425096</v>
      </c>
      <c r="R15" s="75">
        <v>859.4</v>
      </c>
      <c r="S15" s="18">
        <v>0</v>
      </c>
      <c r="T15" s="18">
        <v>0</v>
      </c>
      <c r="U15" s="21">
        <v>859.4</v>
      </c>
      <c r="V15" s="65">
        <v>1.148818363983194</v>
      </c>
      <c r="W15" s="75">
        <v>931.1</v>
      </c>
      <c r="X15" s="18">
        <v>0</v>
      </c>
      <c r="Y15" s="12">
        <v>0</v>
      </c>
      <c r="Z15" s="21">
        <v>931.1</v>
      </c>
      <c r="AA15" s="65">
        <f t="shared" si="2"/>
        <v>1.1419117547863777</v>
      </c>
      <c r="AB15" s="75">
        <v>978.5</v>
      </c>
      <c r="AC15" s="18">
        <v>0</v>
      </c>
      <c r="AD15" s="12">
        <v>0</v>
      </c>
      <c r="AE15" s="21">
        <v>978.5</v>
      </c>
      <c r="AF15" s="65">
        <v>1.1538561317695448</v>
      </c>
    </row>
    <row r="16" spans="1:32" ht="15" customHeight="1">
      <c r="A16" s="60" t="s">
        <v>78</v>
      </c>
      <c r="B16" s="68" t="s">
        <v>79</v>
      </c>
      <c r="C16" s="12">
        <v>0</v>
      </c>
      <c r="D16" s="65">
        <v>262.63</v>
      </c>
      <c r="E16" s="12">
        <v>0</v>
      </c>
      <c r="F16" s="65">
        <v>262.63</v>
      </c>
      <c r="G16" s="65">
        <f t="shared" si="0"/>
        <v>0.3804891900388704</v>
      </c>
      <c r="H16" s="12">
        <v>0</v>
      </c>
      <c r="I16" s="71">
        <v>88.1</v>
      </c>
      <c r="J16" s="12">
        <v>0</v>
      </c>
      <c r="K16" s="71">
        <v>88.1</v>
      </c>
      <c r="L16" s="65">
        <f t="shared" si="1"/>
        <v>0.23485003985253228</v>
      </c>
      <c r="M16" s="12">
        <v>0</v>
      </c>
      <c r="N16" s="14">
        <v>176.1</v>
      </c>
      <c r="O16" s="12">
        <v>0</v>
      </c>
      <c r="P16" s="14">
        <v>176.1</v>
      </c>
      <c r="Q16" s="65">
        <v>0.25125843235284046</v>
      </c>
      <c r="R16" s="12">
        <v>0</v>
      </c>
      <c r="S16" s="14">
        <v>186.7</v>
      </c>
      <c r="T16" s="12">
        <v>0</v>
      </c>
      <c r="U16" s="14">
        <v>186.7</v>
      </c>
      <c r="V16" s="65">
        <v>0.24957457360444765</v>
      </c>
      <c r="W16" s="12">
        <v>0</v>
      </c>
      <c r="X16" s="14">
        <v>201.2</v>
      </c>
      <c r="Y16" s="12">
        <v>0</v>
      </c>
      <c r="Z16" s="14">
        <v>201.2</v>
      </c>
      <c r="AA16" s="65">
        <f t="shared" si="2"/>
        <v>0.24675399534208908</v>
      </c>
      <c r="AB16" s="12">
        <v>0</v>
      </c>
      <c r="AC16" s="14">
        <v>235.4</v>
      </c>
      <c r="AD16" s="12">
        <v>0</v>
      </c>
      <c r="AE16" s="14">
        <v>235.4</v>
      </c>
      <c r="AF16" s="65">
        <v>0.27758582873638304</v>
      </c>
    </row>
    <row r="17" spans="1:32" ht="15" customHeight="1">
      <c r="A17" s="60" t="s">
        <v>80</v>
      </c>
      <c r="B17" s="68" t="s">
        <v>81</v>
      </c>
      <c r="C17" s="65">
        <v>3939.73</v>
      </c>
      <c r="D17" s="12">
        <v>0</v>
      </c>
      <c r="E17" s="12">
        <v>0</v>
      </c>
      <c r="F17" s="65">
        <v>3939.73</v>
      </c>
      <c r="G17" s="65">
        <f t="shared" si="0"/>
        <v>5.7077435048236635</v>
      </c>
      <c r="H17" s="71">
        <v>1712.5</v>
      </c>
      <c r="I17" s="69">
        <v>0</v>
      </c>
      <c r="J17" s="12">
        <v>0</v>
      </c>
      <c r="K17" s="71">
        <v>1712.5</v>
      </c>
      <c r="L17" s="65">
        <f t="shared" si="1"/>
        <v>4.565047596452458</v>
      </c>
      <c r="M17" s="14">
        <v>3904.3</v>
      </c>
      <c r="N17" s="12">
        <v>0</v>
      </c>
      <c r="O17" s="12">
        <v>0</v>
      </c>
      <c r="P17" s="14">
        <v>3904.3</v>
      </c>
      <c r="Q17" s="65">
        <v>5.57063201269276</v>
      </c>
      <c r="R17" s="66">
        <v>3939.5</v>
      </c>
      <c r="S17" s="12">
        <v>0</v>
      </c>
      <c r="T17" s="12">
        <v>0</v>
      </c>
      <c r="U17" s="14">
        <v>3939.5</v>
      </c>
      <c r="V17" s="65">
        <v>5.266197282885492</v>
      </c>
      <c r="W17" s="66">
        <v>4556.3</v>
      </c>
      <c r="X17" s="12">
        <v>0</v>
      </c>
      <c r="Y17" s="12">
        <v>0</v>
      </c>
      <c r="Z17" s="14">
        <v>4556.3</v>
      </c>
      <c r="AA17" s="65">
        <f t="shared" si="2"/>
        <v>5.587898752371574</v>
      </c>
      <c r="AB17" s="66">
        <v>4482.6</v>
      </c>
      <c r="AC17" s="12">
        <v>0</v>
      </c>
      <c r="AD17" s="12">
        <v>0</v>
      </c>
      <c r="AE17" s="14">
        <v>4482.6</v>
      </c>
      <c r="AF17" s="65">
        <v>5.285922837271499</v>
      </c>
    </row>
    <row r="18" spans="1:32" ht="15" customHeight="1">
      <c r="A18" s="72" t="s">
        <v>82</v>
      </c>
      <c r="B18" s="73" t="s">
        <v>83</v>
      </c>
      <c r="C18" s="70">
        <v>9.83</v>
      </c>
      <c r="D18" s="18">
        <v>0</v>
      </c>
      <c r="E18" s="18">
        <v>0</v>
      </c>
      <c r="F18" s="70">
        <v>9.83</v>
      </c>
      <c r="G18" s="70">
        <f t="shared" si="0"/>
        <v>0.01424136137563148</v>
      </c>
      <c r="H18" s="74">
        <v>8.3</v>
      </c>
      <c r="I18" s="18">
        <v>0</v>
      </c>
      <c r="J18" s="18">
        <v>0</v>
      </c>
      <c r="K18" s="74">
        <v>8.3</v>
      </c>
      <c r="L18" s="65">
        <f t="shared" si="1"/>
        <v>0.022125486160908266</v>
      </c>
      <c r="M18" s="21">
        <v>6.3</v>
      </c>
      <c r="N18" s="18">
        <v>0</v>
      </c>
      <c r="O18" s="18">
        <v>0</v>
      </c>
      <c r="P18" s="21">
        <v>6.3</v>
      </c>
      <c r="Q18" s="18">
        <v>0</v>
      </c>
      <c r="R18" s="75">
        <v>6.3</v>
      </c>
      <c r="S18" s="18">
        <v>0</v>
      </c>
      <c r="T18" s="18">
        <v>0</v>
      </c>
      <c r="U18" s="21">
        <v>6.3</v>
      </c>
      <c r="V18" s="12">
        <v>0</v>
      </c>
      <c r="W18" s="75">
        <v>3.6</v>
      </c>
      <c r="X18" s="18">
        <v>0</v>
      </c>
      <c r="Y18" s="12">
        <v>0</v>
      </c>
      <c r="Z18" s="21">
        <v>3.6</v>
      </c>
      <c r="AA18" s="12">
        <v>0</v>
      </c>
      <c r="AB18" s="75">
        <v>6.1</v>
      </c>
      <c r="AC18" s="18">
        <v>0</v>
      </c>
      <c r="AD18" s="12">
        <v>0</v>
      </c>
      <c r="AE18" s="21">
        <v>6.1</v>
      </c>
      <c r="AF18" s="12">
        <v>0.00719317568093431</v>
      </c>
    </row>
    <row r="19" spans="1:32" ht="15" customHeight="1">
      <c r="A19" s="72" t="s">
        <v>84</v>
      </c>
      <c r="B19" s="73" t="s">
        <v>85</v>
      </c>
      <c r="C19" s="70">
        <v>3834</v>
      </c>
      <c r="D19" s="18">
        <v>0</v>
      </c>
      <c r="E19" s="18">
        <v>0</v>
      </c>
      <c r="F19" s="70">
        <v>3834</v>
      </c>
      <c r="G19" s="70">
        <f t="shared" si="0"/>
        <v>5.554565566039786</v>
      </c>
      <c r="H19" s="74">
        <v>1691.1</v>
      </c>
      <c r="I19" s="18">
        <v>0</v>
      </c>
      <c r="J19" s="18">
        <v>0</v>
      </c>
      <c r="K19" s="74">
        <v>1691.1</v>
      </c>
      <c r="L19" s="65">
        <f t="shared" si="1"/>
        <v>4.508001162254454</v>
      </c>
      <c r="M19" s="21">
        <v>3859.9</v>
      </c>
      <c r="N19" s="18">
        <v>0</v>
      </c>
      <c r="O19" s="18">
        <v>0</v>
      </c>
      <c r="P19" s="21">
        <v>3859.9</v>
      </c>
      <c r="Q19" s="70">
        <v>5.507282356835486</v>
      </c>
      <c r="R19" s="75">
        <v>3748.2</v>
      </c>
      <c r="S19" s="18">
        <v>0</v>
      </c>
      <c r="T19" s="18">
        <v>0</v>
      </c>
      <c r="U19" s="21">
        <v>3748.2</v>
      </c>
      <c r="V19" s="65">
        <v>5.010473576776596</v>
      </c>
      <c r="W19" s="75">
        <v>4503.3</v>
      </c>
      <c r="X19" s="18">
        <v>0</v>
      </c>
      <c r="Y19" s="12">
        <v>0</v>
      </c>
      <c r="Z19" s="21">
        <v>4503.3</v>
      </c>
      <c r="AA19" s="65">
        <f t="shared" si="2"/>
        <v>5.522898942465358</v>
      </c>
      <c r="AB19" s="75">
        <v>4380.2</v>
      </c>
      <c r="AC19" s="18">
        <v>0</v>
      </c>
      <c r="AD19" s="12">
        <v>0</v>
      </c>
      <c r="AE19" s="21">
        <v>4380.2</v>
      </c>
      <c r="AF19" s="65">
        <v>5.165171822562044</v>
      </c>
    </row>
    <row r="20" spans="1:32" ht="15" customHeight="1">
      <c r="A20" s="72" t="s">
        <v>86</v>
      </c>
      <c r="B20" s="73" t="s">
        <v>87</v>
      </c>
      <c r="C20" s="70">
        <v>95.9</v>
      </c>
      <c r="D20" s="18">
        <v>0</v>
      </c>
      <c r="E20" s="18">
        <v>0</v>
      </c>
      <c r="F20" s="70">
        <v>95.9</v>
      </c>
      <c r="G20" s="70">
        <f t="shared" si="0"/>
        <v>0.13893657740824608</v>
      </c>
      <c r="H20" s="74">
        <v>13.1</v>
      </c>
      <c r="I20" s="18">
        <v>0</v>
      </c>
      <c r="J20" s="18">
        <v>0</v>
      </c>
      <c r="K20" s="74">
        <v>13.1</v>
      </c>
      <c r="L20" s="65">
        <f t="shared" si="1"/>
        <v>0.034920948037096174</v>
      </c>
      <c r="M20" s="21">
        <v>38.1</v>
      </c>
      <c r="N20" s="18">
        <v>0</v>
      </c>
      <c r="O20" s="18">
        <v>0</v>
      </c>
      <c r="P20" s="21">
        <v>38.1</v>
      </c>
      <c r="Q20" s="70">
        <v>0.05436085333698593</v>
      </c>
      <c r="R20" s="75">
        <v>185</v>
      </c>
      <c r="S20" s="18">
        <v>0</v>
      </c>
      <c r="T20" s="18">
        <v>0</v>
      </c>
      <c r="U20" s="21">
        <v>185</v>
      </c>
      <c r="V20" s="65">
        <v>0.24730206811367333</v>
      </c>
      <c r="W20" s="18">
        <v>49.4</v>
      </c>
      <c r="X20" s="18">
        <v>0</v>
      </c>
      <c r="Y20" s="12">
        <v>0</v>
      </c>
      <c r="Z20" s="21">
        <v>49.4</v>
      </c>
      <c r="AA20" s="65">
        <f t="shared" si="2"/>
        <v>0.06058472847862426</v>
      </c>
      <c r="AB20" s="18">
        <v>96.3</v>
      </c>
      <c r="AC20" s="18">
        <v>0</v>
      </c>
      <c r="AD20" s="12">
        <v>0</v>
      </c>
      <c r="AE20" s="21">
        <v>96.3</v>
      </c>
      <c r="AF20" s="65">
        <v>0.11355783902852035</v>
      </c>
    </row>
    <row r="21" spans="1:32" ht="15" customHeight="1">
      <c r="A21" s="60" t="s">
        <v>88</v>
      </c>
      <c r="B21" s="76" t="s">
        <v>89</v>
      </c>
      <c r="C21" s="65">
        <v>31001.909999999996</v>
      </c>
      <c r="D21" s="12">
        <v>133.93</v>
      </c>
      <c r="E21" s="12">
        <v>0</v>
      </c>
      <c r="F21" s="65">
        <v>31135.839999999997</v>
      </c>
      <c r="G21" s="65">
        <f t="shared" si="0"/>
        <v>45.10851975318836</v>
      </c>
      <c r="H21" s="71">
        <v>16293.2</v>
      </c>
      <c r="I21" s="71">
        <v>49.2</v>
      </c>
      <c r="J21" s="12">
        <v>0</v>
      </c>
      <c r="K21" s="71">
        <v>16342.4</v>
      </c>
      <c r="L21" s="65">
        <f t="shared" si="1"/>
        <v>43.56428253446111</v>
      </c>
      <c r="M21" s="14">
        <v>34633.5</v>
      </c>
      <c r="N21" s="14">
        <v>98.4</v>
      </c>
      <c r="O21" s="12">
        <v>0</v>
      </c>
      <c r="P21" s="14">
        <v>34731.9</v>
      </c>
      <c r="Q21" s="65">
        <v>49.55526829435332</v>
      </c>
      <c r="R21" s="66">
        <v>38817.9</v>
      </c>
      <c r="S21" s="14">
        <v>164.4</v>
      </c>
      <c r="T21" s="12">
        <v>0</v>
      </c>
      <c r="U21" s="14">
        <v>38982.3</v>
      </c>
      <c r="V21" s="65">
        <v>52.11028870177108</v>
      </c>
      <c r="W21" s="66">
        <v>43007.8</v>
      </c>
      <c r="X21" s="14">
        <v>175.5</v>
      </c>
      <c r="Y21" s="12">
        <v>0</v>
      </c>
      <c r="Z21" s="14">
        <v>43183.3</v>
      </c>
      <c r="AA21" s="65">
        <f t="shared" si="2"/>
        <v>52.96049605892662</v>
      </c>
      <c r="AB21" s="66">
        <v>44964</v>
      </c>
      <c r="AC21" s="14">
        <v>170.5</v>
      </c>
      <c r="AD21" s="12">
        <v>0</v>
      </c>
      <c r="AE21" s="14">
        <v>45134.5</v>
      </c>
      <c r="AF21" s="65">
        <v>53.22301438870978</v>
      </c>
    </row>
    <row r="22" spans="1:32" ht="15" customHeight="1">
      <c r="A22" s="72" t="s">
        <v>90</v>
      </c>
      <c r="B22" s="73" t="s">
        <v>91</v>
      </c>
      <c r="C22" s="70">
        <v>18980.079999999998</v>
      </c>
      <c r="D22" s="18">
        <v>0</v>
      </c>
      <c r="E22" s="18">
        <v>0</v>
      </c>
      <c r="F22" s="70">
        <v>18980.079999999998</v>
      </c>
      <c r="G22" s="70">
        <f t="shared" si="0"/>
        <v>27.497678353855086</v>
      </c>
      <c r="H22" s="74">
        <v>9982</v>
      </c>
      <c r="I22" s="18">
        <v>0</v>
      </c>
      <c r="J22" s="18">
        <v>0</v>
      </c>
      <c r="K22" s="74">
        <v>9982</v>
      </c>
      <c r="L22" s="65">
        <f t="shared" si="1"/>
        <v>26.609229260022442</v>
      </c>
      <c r="M22" s="21">
        <v>21094.4</v>
      </c>
      <c r="N22" s="18">
        <v>0</v>
      </c>
      <c r="O22" s="18">
        <v>0</v>
      </c>
      <c r="P22" s="21">
        <v>21094.4</v>
      </c>
      <c r="Q22" s="70">
        <v>30.097364426029294</v>
      </c>
      <c r="R22" s="75">
        <v>22713.6</v>
      </c>
      <c r="S22" s="18">
        <v>135.9</v>
      </c>
      <c r="T22" s="18">
        <v>0</v>
      </c>
      <c r="U22" s="21">
        <v>22849.5</v>
      </c>
      <c r="V22" s="65">
        <v>30.544478947910157</v>
      </c>
      <c r="W22" s="75">
        <v>24958.1</v>
      </c>
      <c r="X22" s="18">
        <v>148</v>
      </c>
      <c r="Y22" s="12">
        <v>0</v>
      </c>
      <c r="Z22" s="21">
        <v>25106.1</v>
      </c>
      <c r="AA22" s="65">
        <f t="shared" si="2"/>
        <v>30.790409952574667</v>
      </c>
      <c r="AB22" s="75">
        <v>25999.9</v>
      </c>
      <c r="AC22" s="18">
        <v>157.6</v>
      </c>
      <c r="AD22" s="12">
        <v>0</v>
      </c>
      <c r="AE22" s="21">
        <v>26157.5</v>
      </c>
      <c r="AF22" s="65">
        <v>30.84516276623594</v>
      </c>
    </row>
    <row r="23" spans="1:32" ht="15" customHeight="1">
      <c r="A23" s="72" t="s">
        <v>92</v>
      </c>
      <c r="B23" s="73" t="s">
        <v>93</v>
      </c>
      <c r="C23" s="70">
        <v>8505.51</v>
      </c>
      <c r="D23" s="18">
        <v>0</v>
      </c>
      <c r="E23" s="18">
        <v>0</v>
      </c>
      <c r="F23" s="70">
        <v>8505.51</v>
      </c>
      <c r="G23" s="70">
        <f t="shared" si="0"/>
        <v>12.322486428692505</v>
      </c>
      <c r="H23" s="74">
        <v>4627.5</v>
      </c>
      <c r="I23" s="18">
        <v>0</v>
      </c>
      <c r="J23" s="18">
        <v>0</v>
      </c>
      <c r="K23" s="74">
        <v>4627.5</v>
      </c>
      <c r="L23" s="65">
        <f t="shared" si="1"/>
        <v>12.335624965012409</v>
      </c>
      <c r="M23" s="21">
        <v>9331</v>
      </c>
      <c r="N23" s="18">
        <v>0</v>
      </c>
      <c r="O23" s="18">
        <v>0</v>
      </c>
      <c r="P23" s="21">
        <v>9331</v>
      </c>
      <c r="Q23" s="70">
        <v>13.313415288383615</v>
      </c>
      <c r="R23" s="75">
        <v>11487.1</v>
      </c>
      <c r="S23" s="18">
        <v>14.9</v>
      </c>
      <c r="T23" s="18">
        <v>0</v>
      </c>
      <c r="U23" s="21">
        <v>11502</v>
      </c>
      <c r="V23" s="65">
        <v>15.375504796991734</v>
      </c>
      <c r="W23" s="75">
        <v>13038.7</v>
      </c>
      <c r="X23" s="18">
        <v>13</v>
      </c>
      <c r="Y23" s="12">
        <v>0</v>
      </c>
      <c r="Z23" s="21">
        <v>13051.7</v>
      </c>
      <c r="AA23" s="65">
        <f t="shared" si="2"/>
        <v>16.006755074584216</v>
      </c>
      <c r="AB23" s="75">
        <v>13556.6</v>
      </c>
      <c r="AC23" s="18">
        <v>12.9</v>
      </c>
      <c r="AD23" s="12">
        <v>0</v>
      </c>
      <c r="AE23" s="21">
        <v>13569.5</v>
      </c>
      <c r="AF23" s="65">
        <v>16.001278262694775</v>
      </c>
    </row>
    <row r="24" spans="1:32" ht="15" customHeight="1">
      <c r="A24" s="72" t="s">
        <v>94</v>
      </c>
      <c r="B24" s="73" t="s">
        <v>95</v>
      </c>
      <c r="C24" s="70">
        <v>2137.52</v>
      </c>
      <c r="D24" s="18">
        <v>0</v>
      </c>
      <c r="E24" s="18">
        <v>0</v>
      </c>
      <c r="F24" s="70">
        <v>2137.52</v>
      </c>
      <c r="G24" s="70">
        <f t="shared" si="0"/>
        <v>3.0967644728016075</v>
      </c>
      <c r="H24" s="74">
        <v>1009.2</v>
      </c>
      <c r="I24" s="18">
        <v>0</v>
      </c>
      <c r="J24" s="18">
        <v>0</v>
      </c>
      <c r="K24" s="74">
        <v>1009.2</v>
      </c>
      <c r="L24" s="65">
        <f t="shared" si="1"/>
        <v>2.6902458594685084</v>
      </c>
      <c r="M24" s="21">
        <v>2730.7</v>
      </c>
      <c r="N24" s="18">
        <v>0</v>
      </c>
      <c r="O24" s="18">
        <v>0</v>
      </c>
      <c r="P24" s="21">
        <v>2730.7</v>
      </c>
      <c r="Q24" s="70">
        <v>3.8961465146274925</v>
      </c>
      <c r="R24" s="75">
        <v>2944.8</v>
      </c>
      <c r="S24" s="18">
        <v>0</v>
      </c>
      <c r="T24" s="18">
        <v>0</v>
      </c>
      <c r="U24" s="21">
        <v>2944.8</v>
      </c>
      <c r="V24" s="65">
        <v>3.9365142171953798</v>
      </c>
      <c r="W24" s="75">
        <v>3152</v>
      </c>
      <c r="X24" s="18">
        <v>0</v>
      </c>
      <c r="Y24" s="12">
        <v>0</v>
      </c>
      <c r="Z24" s="21">
        <v>3152</v>
      </c>
      <c r="AA24" s="65">
        <f t="shared" si="2"/>
        <v>3.865649072158374</v>
      </c>
      <c r="AB24" s="75">
        <v>3333.9</v>
      </c>
      <c r="AC24" s="18">
        <v>0</v>
      </c>
      <c r="AD24" s="12">
        <v>0</v>
      </c>
      <c r="AE24" s="21">
        <v>3333.9</v>
      </c>
      <c r="AF24" s="65">
        <v>3.931365311912606</v>
      </c>
    </row>
    <row r="25" spans="1:32" ht="15" customHeight="1">
      <c r="A25" s="72" t="s">
        <v>96</v>
      </c>
      <c r="B25" s="73" t="s">
        <v>97</v>
      </c>
      <c r="C25" s="70">
        <v>1378.8</v>
      </c>
      <c r="D25" s="18">
        <v>133.93</v>
      </c>
      <c r="E25" s="18">
        <v>0</v>
      </c>
      <c r="F25" s="70">
        <v>1512.73</v>
      </c>
      <c r="G25" s="70">
        <f t="shared" si="0"/>
        <v>2.1915904978391665</v>
      </c>
      <c r="H25" s="74">
        <v>674.5</v>
      </c>
      <c r="I25" s="74">
        <v>49.2</v>
      </c>
      <c r="J25" s="18">
        <v>0</v>
      </c>
      <c r="K25" s="74">
        <v>723.7</v>
      </c>
      <c r="L25" s="65">
        <f t="shared" si="1"/>
        <v>1.9291824499577483</v>
      </c>
      <c r="M25" s="21">
        <v>1477.4</v>
      </c>
      <c r="N25" s="21">
        <v>98.4</v>
      </c>
      <c r="O25" s="18">
        <v>0</v>
      </c>
      <c r="P25" s="21">
        <v>1575.8</v>
      </c>
      <c r="Q25" s="70">
        <v>2.2483420653129245</v>
      </c>
      <c r="R25" s="75">
        <v>1672.4</v>
      </c>
      <c r="S25" s="21">
        <v>13.6</v>
      </c>
      <c r="T25" s="18">
        <v>0</v>
      </c>
      <c r="U25" s="21">
        <v>1686</v>
      </c>
      <c r="V25" s="65">
        <v>2.2537907396738013</v>
      </c>
      <c r="W25" s="75">
        <v>1859</v>
      </c>
      <c r="X25" s="21">
        <v>14.5</v>
      </c>
      <c r="Y25" s="12">
        <v>0</v>
      </c>
      <c r="Z25" s="21">
        <v>1873.5</v>
      </c>
      <c r="AA25" s="65">
        <f t="shared" si="2"/>
        <v>2.2976819596093634</v>
      </c>
      <c r="AB25" s="75">
        <v>2073.6</v>
      </c>
      <c r="AC25" s="18">
        <v>0</v>
      </c>
      <c r="AD25" s="12">
        <v>0</v>
      </c>
      <c r="AE25" s="21">
        <v>2073.6</v>
      </c>
      <c r="AF25" s="65">
        <v>2.4452080478664566</v>
      </c>
    </row>
    <row r="26" spans="1:32" ht="15" customHeight="1">
      <c r="A26" s="77" t="s">
        <v>98</v>
      </c>
      <c r="B26" s="78" t="s">
        <v>99</v>
      </c>
      <c r="C26" s="70">
        <v>1022.99</v>
      </c>
      <c r="D26" s="18">
        <v>0</v>
      </c>
      <c r="E26" s="18">
        <v>0</v>
      </c>
      <c r="F26" s="70">
        <v>1022.99</v>
      </c>
      <c r="G26" s="70">
        <f t="shared" si="0"/>
        <v>1.4820722557128432</v>
      </c>
      <c r="H26" s="74">
        <v>535.9</v>
      </c>
      <c r="I26" s="18">
        <v>0</v>
      </c>
      <c r="J26" s="18">
        <v>0</v>
      </c>
      <c r="K26" s="74">
        <v>535.9</v>
      </c>
      <c r="L26" s="65">
        <f t="shared" si="1"/>
        <v>1.428560004051896</v>
      </c>
      <c r="M26" s="21">
        <v>1117.1</v>
      </c>
      <c r="N26" s="18">
        <v>0</v>
      </c>
      <c r="O26" s="18">
        <v>0</v>
      </c>
      <c r="P26" s="21">
        <v>1117.1</v>
      </c>
      <c r="Q26" s="70">
        <v>1.5938716341928338</v>
      </c>
      <c r="R26" s="79">
        <v>1155.4</v>
      </c>
      <c r="S26" s="18">
        <v>0</v>
      </c>
      <c r="T26" s="18">
        <v>0</v>
      </c>
      <c r="U26" s="21">
        <v>1155.4</v>
      </c>
      <c r="V26" s="65">
        <v>1.5445016729650713</v>
      </c>
      <c r="W26" s="79">
        <v>1211.3</v>
      </c>
      <c r="X26" s="18">
        <v>0</v>
      </c>
      <c r="Y26" s="12">
        <v>0</v>
      </c>
      <c r="Z26" s="21">
        <v>1211.3</v>
      </c>
      <c r="AA26" s="65">
        <f t="shared" si="2"/>
        <v>1.4855522592339587</v>
      </c>
      <c r="AB26" s="79">
        <v>1291.4</v>
      </c>
      <c r="AC26" s="18">
        <v>0</v>
      </c>
      <c r="AD26" s="12">
        <v>0</v>
      </c>
      <c r="AE26" s="221">
        <v>1291.4</v>
      </c>
      <c r="AF26" s="65">
        <v>1.5228306679276342</v>
      </c>
    </row>
    <row r="27" spans="1:32" ht="15" customHeight="1">
      <c r="A27" s="77" t="s">
        <v>100</v>
      </c>
      <c r="B27" s="78" t="s">
        <v>101</v>
      </c>
      <c r="C27" s="70">
        <v>355.81</v>
      </c>
      <c r="D27" s="18">
        <v>133.93</v>
      </c>
      <c r="E27" s="18">
        <v>0</v>
      </c>
      <c r="F27" s="70">
        <v>489.74</v>
      </c>
      <c r="G27" s="70">
        <f t="shared" si="0"/>
        <v>0.7095182421263236</v>
      </c>
      <c r="H27" s="74">
        <v>138.6</v>
      </c>
      <c r="I27" s="74">
        <v>49.2</v>
      </c>
      <c r="J27" s="18">
        <v>0</v>
      </c>
      <c r="K27" s="74">
        <v>187.8</v>
      </c>
      <c r="L27" s="65">
        <f t="shared" si="1"/>
        <v>0.500622445905852</v>
      </c>
      <c r="M27" s="21">
        <v>360.3</v>
      </c>
      <c r="N27" s="21">
        <v>98.4</v>
      </c>
      <c r="O27" s="18">
        <v>0</v>
      </c>
      <c r="P27" s="21">
        <v>458.7</v>
      </c>
      <c r="Q27" s="70">
        <v>0.6544704311200904</v>
      </c>
      <c r="R27" s="79">
        <v>517</v>
      </c>
      <c r="S27" s="21">
        <v>13.6</v>
      </c>
      <c r="T27" s="18">
        <v>0</v>
      </c>
      <c r="U27" s="21">
        <v>530.6</v>
      </c>
      <c r="V27" s="65">
        <v>0.7092890667087302</v>
      </c>
      <c r="W27" s="79">
        <v>647.7</v>
      </c>
      <c r="X27" s="21">
        <v>14.5</v>
      </c>
      <c r="Y27" s="12">
        <v>0</v>
      </c>
      <c r="Z27" s="21">
        <v>662.2</v>
      </c>
      <c r="AA27" s="65">
        <f t="shared" si="2"/>
        <v>0.8121297003754047</v>
      </c>
      <c r="AB27" s="79">
        <v>782.2</v>
      </c>
      <c r="AC27" s="18">
        <v>0</v>
      </c>
      <c r="AD27" s="12">
        <v>0</v>
      </c>
      <c r="AE27" s="221">
        <v>782.2</v>
      </c>
      <c r="AF27" s="65">
        <v>0.9223773799388226</v>
      </c>
    </row>
    <row r="28" spans="1:32" ht="15" customHeight="1">
      <c r="A28" s="60" t="s">
        <v>102</v>
      </c>
      <c r="B28" s="76" t="s">
        <v>103</v>
      </c>
      <c r="C28" s="65">
        <v>1501.24</v>
      </c>
      <c r="D28" s="12">
        <v>0</v>
      </c>
      <c r="E28" s="12">
        <v>0</v>
      </c>
      <c r="F28" s="65">
        <v>1501.24</v>
      </c>
      <c r="G28" s="65">
        <f t="shared" si="0"/>
        <v>2.1749441863227874</v>
      </c>
      <c r="H28" s="71">
        <v>801.6</v>
      </c>
      <c r="I28" s="12">
        <v>0</v>
      </c>
      <c r="J28" s="12">
        <v>0</v>
      </c>
      <c r="K28" s="71">
        <v>801.6</v>
      </c>
      <c r="L28" s="65">
        <f t="shared" si="1"/>
        <v>2.136842133323381</v>
      </c>
      <c r="M28" s="21">
        <v>1525.2</v>
      </c>
      <c r="N28" s="18">
        <v>0</v>
      </c>
      <c r="O28" s="18">
        <v>0</v>
      </c>
      <c r="P28" s="21">
        <v>1525.2</v>
      </c>
      <c r="Q28" s="65">
        <v>2.176146286340445</v>
      </c>
      <c r="R28" s="66">
        <v>1560.3</v>
      </c>
      <c r="S28" s="12">
        <v>0</v>
      </c>
      <c r="T28" s="12">
        <v>0</v>
      </c>
      <c r="U28" s="14">
        <v>1560.3</v>
      </c>
      <c r="V28" s="65">
        <v>2.085759010150078</v>
      </c>
      <c r="W28" s="66">
        <v>1505.9</v>
      </c>
      <c r="X28" s="12">
        <v>0</v>
      </c>
      <c r="Y28" s="12">
        <v>0</v>
      </c>
      <c r="Z28" s="14">
        <v>1505.9</v>
      </c>
      <c r="AA28" s="65">
        <f t="shared" si="2"/>
        <v>1.8468530893919084</v>
      </c>
      <c r="AB28" s="66">
        <v>1389.4</v>
      </c>
      <c r="AC28" s="12">
        <v>0</v>
      </c>
      <c r="AD28" s="12">
        <v>0</v>
      </c>
      <c r="AE28" s="14">
        <v>1389.4</v>
      </c>
      <c r="AF28" s="65">
        <v>1.6383931624737922</v>
      </c>
    </row>
    <row r="29" spans="1:32" ht="15" customHeight="1">
      <c r="A29" s="60" t="s">
        <v>104</v>
      </c>
      <c r="B29" s="68" t="s">
        <v>105</v>
      </c>
      <c r="C29" s="65">
        <v>593.99</v>
      </c>
      <c r="D29" s="12">
        <v>0</v>
      </c>
      <c r="E29" s="12">
        <v>0</v>
      </c>
      <c r="F29" s="65">
        <v>593.99</v>
      </c>
      <c r="G29" s="65">
        <f t="shared" si="0"/>
        <v>0.8605520084955588</v>
      </c>
      <c r="H29" s="71">
        <v>774.5</v>
      </c>
      <c r="I29" s="12">
        <v>0</v>
      </c>
      <c r="J29" s="12">
        <v>0</v>
      </c>
      <c r="K29" s="71">
        <v>774.5</v>
      </c>
      <c r="L29" s="65">
        <f t="shared" si="1"/>
        <v>2.0646010881474037</v>
      </c>
      <c r="M29" s="14">
        <v>1169.9</v>
      </c>
      <c r="N29" s="12">
        <v>0</v>
      </c>
      <c r="O29" s="12">
        <v>0</v>
      </c>
      <c r="P29" s="14">
        <v>1169.9</v>
      </c>
      <c r="Q29" s="65">
        <v>1.6692063600771614</v>
      </c>
      <c r="R29" s="66">
        <v>1242.9</v>
      </c>
      <c r="S29" s="12">
        <v>0</v>
      </c>
      <c r="T29" s="12">
        <v>0</v>
      </c>
      <c r="U29" s="14">
        <v>1242.9</v>
      </c>
      <c r="V29" s="65">
        <v>1.6614688673431601</v>
      </c>
      <c r="W29" s="66">
        <v>1215.1</v>
      </c>
      <c r="X29" s="12">
        <v>0</v>
      </c>
      <c r="Y29" s="12">
        <v>0</v>
      </c>
      <c r="Z29" s="14">
        <v>1215.1</v>
      </c>
      <c r="AA29" s="65">
        <f t="shared" si="2"/>
        <v>1.4902126229630837</v>
      </c>
      <c r="AB29" s="66">
        <v>1234.8</v>
      </c>
      <c r="AC29" s="12">
        <v>0</v>
      </c>
      <c r="AD29" s="12">
        <v>0</v>
      </c>
      <c r="AE29" s="14">
        <v>1234.8</v>
      </c>
      <c r="AF29" s="65">
        <v>1.456087431281588</v>
      </c>
    </row>
    <row r="30" spans="1:32" ht="15" customHeight="1">
      <c r="A30" s="60" t="s">
        <v>16</v>
      </c>
      <c r="B30" s="80" t="s">
        <v>106</v>
      </c>
      <c r="C30" s="65">
        <v>2086.6</v>
      </c>
      <c r="D30" s="65">
        <v>702.2</v>
      </c>
      <c r="E30" s="65">
        <v>1809</v>
      </c>
      <c r="F30" s="65">
        <v>4597.8</v>
      </c>
      <c r="G30" s="65">
        <f t="shared" si="0"/>
        <v>6.661132383812657</v>
      </c>
      <c r="H30" s="71">
        <v>1074</v>
      </c>
      <c r="I30" s="71">
        <v>409.1</v>
      </c>
      <c r="J30" s="71">
        <v>1006</v>
      </c>
      <c r="K30" s="71">
        <v>2489.1</v>
      </c>
      <c r="L30" s="65">
        <f t="shared" si="1"/>
        <v>6.635246699170693</v>
      </c>
      <c r="M30" s="14">
        <v>2200.5</v>
      </c>
      <c r="N30" s="14">
        <v>803</v>
      </c>
      <c r="O30" s="14">
        <v>2074.2</v>
      </c>
      <c r="P30" s="14">
        <v>5077.7</v>
      </c>
      <c r="Q30" s="65">
        <v>7.244832151947859</v>
      </c>
      <c r="R30" s="66">
        <v>2229.6</v>
      </c>
      <c r="S30" s="14">
        <v>850.1</v>
      </c>
      <c r="T30" s="14">
        <v>2342.6</v>
      </c>
      <c r="U30" s="14">
        <v>5422.3</v>
      </c>
      <c r="V30" s="65">
        <v>7.248356778014978</v>
      </c>
      <c r="W30" s="66">
        <v>2304.3</v>
      </c>
      <c r="X30" s="12">
        <v>947.3</v>
      </c>
      <c r="Y30" s="14">
        <v>2491.3</v>
      </c>
      <c r="Z30" s="14">
        <v>5742.9</v>
      </c>
      <c r="AA30" s="65">
        <f t="shared" si="2"/>
        <v>7.043158647366219</v>
      </c>
      <c r="AB30" s="66">
        <v>2797.2</v>
      </c>
      <c r="AC30" s="14">
        <v>1047</v>
      </c>
      <c r="AD30" s="14">
        <v>2549.6</v>
      </c>
      <c r="AE30" s="14">
        <v>6393.8</v>
      </c>
      <c r="AF30" s="65">
        <v>7.5396273227471795</v>
      </c>
    </row>
    <row r="31" spans="1:32" ht="15" customHeight="1">
      <c r="A31" s="60" t="s">
        <v>107</v>
      </c>
      <c r="B31" s="68" t="s">
        <v>108</v>
      </c>
      <c r="C31" s="65">
        <v>695.57</v>
      </c>
      <c r="D31" s="12">
        <v>0</v>
      </c>
      <c r="E31" s="65">
        <v>1809</v>
      </c>
      <c r="F31" s="65">
        <v>2504.57</v>
      </c>
      <c r="G31" s="65">
        <f t="shared" si="0"/>
        <v>3.628533719284368</v>
      </c>
      <c r="H31" s="71">
        <v>358</v>
      </c>
      <c r="I31" s="12">
        <v>0</v>
      </c>
      <c r="J31" s="71">
        <v>1006</v>
      </c>
      <c r="K31" s="71">
        <v>1364</v>
      </c>
      <c r="L31" s="65">
        <f t="shared" si="1"/>
        <v>3.6360437498167317</v>
      </c>
      <c r="M31" s="14">
        <v>733.5</v>
      </c>
      <c r="N31" s="14">
        <v>7.4</v>
      </c>
      <c r="O31" s="14">
        <v>2074.2</v>
      </c>
      <c r="P31" s="14">
        <v>2815.1</v>
      </c>
      <c r="Q31" s="65">
        <v>4.016567932518349</v>
      </c>
      <c r="R31" s="66">
        <v>743.2</v>
      </c>
      <c r="S31" s="14">
        <v>10.2</v>
      </c>
      <c r="T31" s="14">
        <v>2342.6</v>
      </c>
      <c r="U31" s="14">
        <v>3096</v>
      </c>
      <c r="V31" s="65">
        <v>4.1386335290807175</v>
      </c>
      <c r="W31" s="66">
        <v>768.1</v>
      </c>
      <c r="X31" s="12">
        <v>13.5</v>
      </c>
      <c r="Y31" s="14">
        <v>2491.3</v>
      </c>
      <c r="Z31" s="14">
        <v>3272.9</v>
      </c>
      <c r="AA31" s="65">
        <f t="shared" si="2"/>
        <v>4.0139222234350065</v>
      </c>
      <c r="AB31" s="66">
        <v>932.4</v>
      </c>
      <c r="AC31" s="14">
        <v>14.3</v>
      </c>
      <c r="AD31" s="14">
        <v>2549.6</v>
      </c>
      <c r="AE31" s="14">
        <v>3496.3</v>
      </c>
      <c r="AF31" s="65">
        <v>4.122868874303382</v>
      </c>
    </row>
    <row r="32" spans="1:32" ht="15" customHeight="1">
      <c r="A32" s="60" t="s">
        <v>109</v>
      </c>
      <c r="B32" s="68" t="s">
        <v>110</v>
      </c>
      <c r="C32" s="65">
        <v>1391</v>
      </c>
      <c r="D32" s="65">
        <v>702.2</v>
      </c>
      <c r="E32" s="12">
        <v>0</v>
      </c>
      <c r="F32" s="65">
        <v>2093.2</v>
      </c>
      <c r="G32" s="65">
        <f t="shared" si="0"/>
        <v>3.032555201573938</v>
      </c>
      <c r="H32" s="71">
        <v>716</v>
      </c>
      <c r="I32" s="71">
        <v>409.1</v>
      </c>
      <c r="J32" s="12">
        <v>0</v>
      </c>
      <c r="K32" s="71">
        <v>1125.1</v>
      </c>
      <c r="L32" s="65">
        <f t="shared" si="1"/>
        <v>2.999202949353962</v>
      </c>
      <c r="M32" s="14">
        <v>1467</v>
      </c>
      <c r="N32" s="14">
        <v>795.6</v>
      </c>
      <c r="O32" s="12">
        <v>0</v>
      </c>
      <c r="P32" s="14">
        <v>2262.6</v>
      </c>
      <c r="Q32" s="65">
        <v>3.228264219429511</v>
      </c>
      <c r="R32" s="81">
        <v>1486.4</v>
      </c>
      <c r="S32" s="14">
        <v>839.9</v>
      </c>
      <c r="T32" s="12">
        <v>0</v>
      </c>
      <c r="U32" s="14">
        <v>2326.3</v>
      </c>
      <c r="V32" s="65">
        <v>3.1097232489342614</v>
      </c>
      <c r="W32" s="81">
        <v>1536.2</v>
      </c>
      <c r="X32" s="12">
        <v>933.8</v>
      </c>
      <c r="Y32" s="12">
        <v>0</v>
      </c>
      <c r="Z32" s="12">
        <v>2470</v>
      </c>
      <c r="AA32" s="65">
        <f t="shared" si="2"/>
        <v>3.0292364239312133</v>
      </c>
      <c r="AB32" s="81">
        <v>1864.8</v>
      </c>
      <c r="AC32" s="14">
        <v>1032.7</v>
      </c>
      <c r="AD32" s="12">
        <v>0</v>
      </c>
      <c r="AE32" s="14">
        <v>2897.5</v>
      </c>
      <c r="AF32" s="65">
        <v>3.416758448443798</v>
      </c>
    </row>
    <row r="33" spans="1:32" ht="15" customHeight="1">
      <c r="A33" s="60" t="s">
        <v>18</v>
      </c>
      <c r="B33" s="80" t="s">
        <v>111</v>
      </c>
      <c r="C33" s="65">
        <v>2781.1</v>
      </c>
      <c r="D33" s="65">
        <v>13617.7</v>
      </c>
      <c r="E33" s="65">
        <v>7571.8</v>
      </c>
      <c r="F33" s="65">
        <v>2782.9699999999975</v>
      </c>
      <c r="G33" s="65">
        <f t="shared" si="0"/>
        <v>4.031869935660336</v>
      </c>
      <c r="H33" s="71">
        <v>3182.4</v>
      </c>
      <c r="I33" s="71">
        <v>6593</v>
      </c>
      <c r="J33" s="71">
        <v>4379.4</v>
      </c>
      <c r="K33" s="71">
        <v>3882.4</v>
      </c>
      <c r="L33" s="65">
        <f t="shared" si="1"/>
        <v>10.349396080856655</v>
      </c>
      <c r="M33" s="14">
        <v>3744.4</v>
      </c>
      <c r="N33" s="14">
        <v>10907.9</v>
      </c>
      <c r="O33" s="14">
        <v>8684.5</v>
      </c>
      <c r="P33" s="14">
        <v>1991</v>
      </c>
      <c r="Q33" s="65">
        <v>2.8407469552214955</v>
      </c>
      <c r="R33" s="66">
        <v>3607.2</v>
      </c>
      <c r="S33" s="14">
        <v>14452.9</v>
      </c>
      <c r="T33" s="14">
        <v>9234.5</v>
      </c>
      <c r="U33" s="14">
        <v>2344.5</v>
      </c>
      <c r="V33" s="65">
        <v>3.1340524253649034</v>
      </c>
      <c r="W33" s="66">
        <v>2397.8</v>
      </c>
      <c r="X33" s="14">
        <v>10795.2</v>
      </c>
      <c r="Y33" s="14">
        <v>10154.5</v>
      </c>
      <c r="Z33" s="14">
        <v>2397.8</v>
      </c>
      <c r="AA33" s="65">
        <f t="shared" si="2"/>
        <v>2.940689513077839</v>
      </c>
      <c r="AB33" s="66">
        <v>2602.5</v>
      </c>
      <c r="AC33" s="14">
        <v>13083.4</v>
      </c>
      <c r="AD33" s="14">
        <v>11018.3</v>
      </c>
      <c r="AE33" s="14">
        <v>1415.5</v>
      </c>
      <c r="AF33" s="65">
        <v>1.6691705207151666</v>
      </c>
    </row>
    <row r="34" spans="1:32" ht="15" customHeight="1">
      <c r="A34" s="60" t="s">
        <v>112</v>
      </c>
      <c r="B34" s="68" t="s">
        <v>113</v>
      </c>
      <c r="C34" s="12">
        <v>0</v>
      </c>
      <c r="D34" s="65">
        <v>0.88</v>
      </c>
      <c r="E34" s="12">
        <v>0</v>
      </c>
      <c r="F34" s="65">
        <v>0.88</v>
      </c>
      <c r="G34" s="18">
        <v>0</v>
      </c>
      <c r="H34" s="71">
        <v>317.8</v>
      </c>
      <c r="I34" s="12">
        <v>0</v>
      </c>
      <c r="J34" s="12">
        <v>0</v>
      </c>
      <c r="K34" s="71">
        <v>317.8</v>
      </c>
      <c r="L34" s="65">
        <f t="shared" si="1"/>
        <v>0.847166205052608</v>
      </c>
      <c r="M34" s="14">
        <v>2.1</v>
      </c>
      <c r="N34" s="12">
        <v>0</v>
      </c>
      <c r="O34" s="12">
        <v>0</v>
      </c>
      <c r="P34" s="14">
        <v>2.1</v>
      </c>
      <c r="Q34" s="65" t="s">
        <v>114</v>
      </c>
      <c r="R34" s="66">
        <v>222.1</v>
      </c>
      <c r="S34" s="12">
        <v>0</v>
      </c>
      <c r="T34" s="12">
        <v>0</v>
      </c>
      <c r="U34" s="14">
        <v>222.1</v>
      </c>
      <c r="V34" s="12">
        <v>0</v>
      </c>
      <c r="W34" s="66">
        <v>122.3</v>
      </c>
      <c r="X34" s="12">
        <v>0</v>
      </c>
      <c r="Y34" s="12">
        <v>0</v>
      </c>
      <c r="Z34" s="14">
        <v>122.3</v>
      </c>
      <c r="AA34" s="65">
        <f t="shared" si="2"/>
        <v>0.1499901273873633</v>
      </c>
      <c r="AB34" s="66">
        <v>117.9</v>
      </c>
      <c r="AC34" s="66">
        <v>2.6</v>
      </c>
      <c r="AD34" s="12">
        <v>0</v>
      </c>
      <c r="AE34" s="14">
        <v>120.5</v>
      </c>
      <c r="AF34" s="65">
        <v>0.1420946999266532</v>
      </c>
    </row>
    <row r="35" spans="1:32" ht="15" customHeight="1">
      <c r="A35" s="72" t="s">
        <v>115</v>
      </c>
      <c r="B35" s="73" t="s">
        <v>116</v>
      </c>
      <c r="C35" s="18">
        <v>0</v>
      </c>
      <c r="D35" s="70">
        <v>0.88</v>
      </c>
      <c r="E35" s="18">
        <v>0</v>
      </c>
      <c r="F35" s="70">
        <v>0.88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65">
        <f t="shared" si="1"/>
        <v>0</v>
      </c>
      <c r="M35" s="14">
        <v>2.1</v>
      </c>
      <c r="N35" s="12">
        <v>0</v>
      </c>
      <c r="O35" s="12">
        <v>0</v>
      </c>
      <c r="P35" s="14">
        <v>2.1</v>
      </c>
      <c r="Q35" s="65" t="s">
        <v>114</v>
      </c>
      <c r="R35" s="75">
        <v>3.5</v>
      </c>
      <c r="S35" s="12">
        <v>0</v>
      </c>
      <c r="T35" s="12">
        <v>0</v>
      </c>
      <c r="U35" s="82">
        <v>3.5</v>
      </c>
      <c r="V35" s="12">
        <v>0</v>
      </c>
      <c r="W35" s="75">
        <v>49.5</v>
      </c>
      <c r="X35" s="12">
        <v>0</v>
      </c>
      <c r="Y35" s="12">
        <v>0</v>
      </c>
      <c r="Z35" s="82">
        <v>49.5</v>
      </c>
      <c r="AA35" s="65">
        <f t="shared" si="2"/>
        <v>0.0607073696293907</v>
      </c>
      <c r="AB35" s="75">
        <v>4.4</v>
      </c>
      <c r="AC35" s="75">
        <v>2.6</v>
      </c>
      <c r="AD35" s="12">
        <v>0</v>
      </c>
      <c r="AE35" s="82">
        <v>7</v>
      </c>
      <c r="AF35" s="65">
        <v>0.008254463896154127</v>
      </c>
    </row>
    <row r="36" spans="1:32" ht="15" customHeight="1">
      <c r="A36" s="72" t="s">
        <v>117</v>
      </c>
      <c r="B36" s="73" t="s">
        <v>118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74">
        <v>317.8</v>
      </c>
      <c r="I36" s="18">
        <v>0</v>
      </c>
      <c r="J36" s="18">
        <v>0</v>
      </c>
      <c r="K36" s="18">
        <v>317.8</v>
      </c>
      <c r="L36" s="65">
        <f t="shared" si="1"/>
        <v>0.847166205052608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75">
        <v>218.6</v>
      </c>
      <c r="S36" s="18">
        <v>0</v>
      </c>
      <c r="T36" s="18">
        <v>0</v>
      </c>
      <c r="U36" s="82">
        <v>218.6</v>
      </c>
      <c r="V36" s="65">
        <v>0.3</v>
      </c>
      <c r="W36" s="75">
        <v>72.8</v>
      </c>
      <c r="X36" s="12">
        <v>0</v>
      </c>
      <c r="Y36" s="12">
        <v>0</v>
      </c>
      <c r="Z36" s="82">
        <v>72.8</v>
      </c>
      <c r="AA36" s="65">
        <f t="shared" si="2"/>
        <v>0.08928275775797259</v>
      </c>
      <c r="AB36" s="75">
        <v>113.5</v>
      </c>
      <c r="AC36" s="12">
        <v>0</v>
      </c>
      <c r="AD36" s="12">
        <v>0</v>
      </c>
      <c r="AE36" s="82">
        <v>113.5</v>
      </c>
      <c r="AF36" s="65">
        <v>0.13384023603049905</v>
      </c>
    </row>
    <row r="37" spans="1:32" ht="15" customHeight="1">
      <c r="A37" s="60" t="s">
        <v>119</v>
      </c>
      <c r="B37" s="68" t="s">
        <v>120</v>
      </c>
      <c r="C37" s="65">
        <v>2781.1</v>
      </c>
      <c r="D37" s="65">
        <v>0.99</v>
      </c>
      <c r="E37" s="12">
        <v>0</v>
      </c>
      <c r="F37" s="65">
        <v>2782.0899999999997</v>
      </c>
      <c r="G37" s="65">
        <f t="shared" si="0"/>
        <v>4.030595022332714</v>
      </c>
      <c r="H37" s="71">
        <v>2864.6</v>
      </c>
      <c r="I37" s="12">
        <v>0</v>
      </c>
      <c r="J37" s="12">
        <v>0</v>
      </c>
      <c r="K37" s="12">
        <v>2864.6</v>
      </c>
      <c r="L37" s="65">
        <f t="shared" si="1"/>
        <v>7.636225018859976</v>
      </c>
      <c r="M37" s="21">
        <v>1988.9</v>
      </c>
      <c r="N37" s="18">
        <v>0</v>
      </c>
      <c r="O37" s="18">
        <v>0</v>
      </c>
      <c r="P37" s="18">
        <v>1988.9</v>
      </c>
      <c r="Q37" s="65">
        <v>2.837750687714733</v>
      </c>
      <c r="R37" s="66">
        <v>2122.4</v>
      </c>
      <c r="S37" s="18">
        <v>0</v>
      </c>
      <c r="T37" s="18">
        <v>0</v>
      </c>
      <c r="U37" s="14">
        <v>2122.4</v>
      </c>
      <c r="V37" s="65">
        <v>2.8371562668349206</v>
      </c>
      <c r="W37" s="66">
        <v>2275.5</v>
      </c>
      <c r="X37" s="12">
        <v>0</v>
      </c>
      <c r="Y37" s="12">
        <v>0</v>
      </c>
      <c r="Z37" s="14">
        <v>2275.5</v>
      </c>
      <c r="AA37" s="65">
        <f t="shared" si="2"/>
        <v>2.790699385690476</v>
      </c>
      <c r="AB37" s="66">
        <v>1284.6</v>
      </c>
      <c r="AC37" s="66">
        <v>10.4</v>
      </c>
      <c r="AD37" s="12">
        <v>0</v>
      </c>
      <c r="AE37" s="14">
        <v>1295</v>
      </c>
      <c r="AF37" s="65">
        <v>1.5270758207885136</v>
      </c>
    </row>
    <row r="38" spans="1:32" ht="15" customHeight="1">
      <c r="A38" s="72" t="s">
        <v>121</v>
      </c>
      <c r="B38" s="73" t="s">
        <v>116</v>
      </c>
      <c r="C38" s="18">
        <v>0</v>
      </c>
      <c r="D38" s="70">
        <v>0.99</v>
      </c>
      <c r="E38" s="18">
        <v>0</v>
      </c>
      <c r="F38" s="70">
        <v>0.99</v>
      </c>
      <c r="G38" s="18">
        <v>0</v>
      </c>
      <c r="H38" s="74">
        <v>2</v>
      </c>
      <c r="I38" s="18">
        <v>0</v>
      </c>
      <c r="J38" s="18">
        <v>0</v>
      </c>
      <c r="K38" s="18">
        <v>2</v>
      </c>
      <c r="L38" s="65">
        <f t="shared" si="1"/>
        <v>0.0053314424484116295</v>
      </c>
      <c r="M38" s="14">
        <v>40.8</v>
      </c>
      <c r="N38" s="12">
        <v>0</v>
      </c>
      <c r="O38" s="12">
        <v>0</v>
      </c>
      <c r="P38" s="12">
        <v>40.8</v>
      </c>
      <c r="Q38" s="70">
        <v>0.05821319727425264</v>
      </c>
      <c r="R38" s="75">
        <v>48.2</v>
      </c>
      <c r="S38" s="12">
        <v>0</v>
      </c>
      <c r="T38" s="12">
        <v>0</v>
      </c>
      <c r="U38" s="75">
        <v>48.2</v>
      </c>
      <c r="V38" s="65">
        <v>0.06443221450313004</v>
      </c>
      <c r="W38" s="75">
        <v>53.3</v>
      </c>
      <c r="X38" s="12">
        <v>0</v>
      </c>
      <c r="Y38" s="12">
        <v>0</v>
      </c>
      <c r="Z38" s="75">
        <v>53.3</v>
      </c>
      <c r="AA38" s="65">
        <f t="shared" si="2"/>
        <v>0.06536773335851566</v>
      </c>
      <c r="AB38" s="75">
        <v>86.8</v>
      </c>
      <c r="AC38" s="75">
        <v>10.4</v>
      </c>
      <c r="AD38" s="12">
        <v>0</v>
      </c>
      <c r="AE38" s="75">
        <v>97.2</v>
      </c>
      <c r="AF38" s="65">
        <v>0.11461912724374015</v>
      </c>
    </row>
    <row r="39" spans="1:32" ht="15" customHeight="1">
      <c r="A39" s="72" t="s">
        <v>122</v>
      </c>
      <c r="B39" s="73" t="s">
        <v>118</v>
      </c>
      <c r="C39" s="70">
        <v>2781.1</v>
      </c>
      <c r="D39" s="18">
        <v>0</v>
      </c>
      <c r="E39" s="18">
        <v>0</v>
      </c>
      <c r="F39" s="70">
        <v>2781.1</v>
      </c>
      <c r="G39" s="70">
        <f t="shared" si="0"/>
        <v>4.029160744839136</v>
      </c>
      <c r="H39" s="74">
        <v>2862.6</v>
      </c>
      <c r="I39" s="18">
        <v>0</v>
      </c>
      <c r="J39" s="18">
        <v>0</v>
      </c>
      <c r="K39" s="18">
        <v>2862.6</v>
      </c>
      <c r="L39" s="65">
        <f t="shared" si="1"/>
        <v>7.630893576411565</v>
      </c>
      <c r="M39" s="21">
        <v>1948.1</v>
      </c>
      <c r="N39" s="18">
        <v>0</v>
      </c>
      <c r="O39" s="18">
        <v>0</v>
      </c>
      <c r="P39" s="18">
        <v>1948.1</v>
      </c>
      <c r="Q39" s="70">
        <v>2.7795374904404797</v>
      </c>
      <c r="R39" s="75">
        <v>2074.2</v>
      </c>
      <c r="S39" s="18">
        <v>0</v>
      </c>
      <c r="T39" s="18">
        <v>0</v>
      </c>
      <c r="U39" s="75">
        <v>2074.2</v>
      </c>
      <c r="V39" s="65">
        <v>2.77272405233179</v>
      </c>
      <c r="W39" s="75">
        <v>2222.2</v>
      </c>
      <c r="X39" s="12">
        <v>0</v>
      </c>
      <c r="Y39" s="12">
        <v>0</v>
      </c>
      <c r="Z39" s="75">
        <v>2222.2</v>
      </c>
      <c r="AA39" s="65">
        <f t="shared" si="2"/>
        <v>2.7253316523319597</v>
      </c>
      <c r="AB39" s="75">
        <v>1197.8</v>
      </c>
      <c r="AC39" s="12">
        <v>0</v>
      </c>
      <c r="AD39" s="12">
        <v>0</v>
      </c>
      <c r="AE39" s="75">
        <v>1197.8</v>
      </c>
      <c r="AF39" s="65">
        <v>1.4124566935447733</v>
      </c>
    </row>
    <row r="40" spans="1:32" ht="15" customHeight="1">
      <c r="A40" s="60" t="s">
        <v>123</v>
      </c>
      <c r="B40" s="68" t="s">
        <v>124</v>
      </c>
      <c r="C40" s="12">
        <v>0</v>
      </c>
      <c r="D40" s="65">
        <v>13615.8</v>
      </c>
      <c r="E40" s="65">
        <v>7571.8</v>
      </c>
      <c r="F40" s="12">
        <v>0</v>
      </c>
      <c r="G40" s="12">
        <v>0</v>
      </c>
      <c r="H40" s="12">
        <v>0</v>
      </c>
      <c r="I40" s="71">
        <v>6593</v>
      </c>
      <c r="J40" s="71">
        <v>4379.4</v>
      </c>
      <c r="K40" s="12">
        <v>700</v>
      </c>
      <c r="L40" s="65">
        <f t="shared" si="1"/>
        <v>1.8660048569440706</v>
      </c>
      <c r="M40" s="21">
        <v>1753.4</v>
      </c>
      <c r="N40" s="21">
        <v>10907.9</v>
      </c>
      <c r="O40" s="21">
        <v>8684.5</v>
      </c>
      <c r="P40" s="18">
        <v>0</v>
      </c>
      <c r="Q40" s="12">
        <v>0</v>
      </c>
      <c r="R40" s="83">
        <v>1262.7</v>
      </c>
      <c r="S40" s="14">
        <v>14452.9</v>
      </c>
      <c r="T40" s="14">
        <v>9234.5</v>
      </c>
      <c r="U40" s="18">
        <v>0</v>
      </c>
      <c r="V40" s="18">
        <v>0</v>
      </c>
      <c r="W40" s="12">
        <v>0</v>
      </c>
      <c r="X40" s="14">
        <v>10795.2</v>
      </c>
      <c r="Y40" s="14">
        <v>10154.5</v>
      </c>
      <c r="Z40" s="18">
        <v>0</v>
      </c>
      <c r="AA40" s="18">
        <v>0</v>
      </c>
      <c r="AB40" s="12">
        <v>1200</v>
      </c>
      <c r="AC40" s="14">
        <v>13070.4</v>
      </c>
      <c r="AD40" s="14">
        <v>11018.3</v>
      </c>
      <c r="AE40" s="18">
        <v>0</v>
      </c>
      <c r="AF40" s="18">
        <v>0</v>
      </c>
    </row>
    <row r="41" spans="1:32" ht="15" customHeight="1">
      <c r="A41" s="72" t="s">
        <v>125</v>
      </c>
      <c r="B41" s="73" t="s">
        <v>126</v>
      </c>
      <c r="C41" s="18">
        <v>0</v>
      </c>
      <c r="D41" s="70">
        <v>7500.4</v>
      </c>
      <c r="E41" s="70">
        <v>7571.8</v>
      </c>
      <c r="F41" s="18">
        <v>0</v>
      </c>
      <c r="G41" s="18">
        <v>0</v>
      </c>
      <c r="H41" s="18">
        <v>0</v>
      </c>
      <c r="I41" s="74">
        <v>3822.1</v>
      </c>
      <c r="J41" s="74">
        <v>4379.4</v>
      </c>
      <c r="K41" s="18">
        <v>0</v>
      </c>
      <c r="L41" s="65">
        <f t="shared" si="1"/>
        <v>0</v>
      </c>
      <c r="M41" s="12">
        <v>0</v>
      </c>
      <c r="N41" s="14">
        <v>7650.8</v>
      </c>
      <c r="O41" s="14">
        <v>8684.5</v>
      </c>
      <c r="P41" s="12">
        <v>0</v>
      </c>
      <c r="Q41" s="18">
        <v>0</v>
      </c>
      <c r="R41" s="18">
        <v>0</v>
      </c>
      <c r="S41" s="21">
        <v>7896.6</v>
      </c>
      <c r="T41" s="21">
        <v>9234.5</v>
      </c>
      <c r="U41" s="18">
        <v>0</v>
      </c>
      <c r="V41" s="18">
        <v>0</v>
      </c>
      <c r="W41" s="12">
        <v>0</v>
      </c>
      <c r="X41" s="21">
        <v>8391.8</v>
      </c>
      <c r="Y41" s="21">
        <v>10154.5</v>
      </c>
      <c r="Z41" s="18">
        <v>0</v>
      </c>
      <c r="AA41" s="18">
        <v>0</v>
      </c>
      <c r="AB41" s="12">
        <v>0</v>
      </c>
      <c r="AC41" s="21">
        <v>10396</v>
      </c>
      <c r="AD41" s="21">
        <v>11018.3</v>
      </c>
      <c r="AE41" s="18">
        <v>0</v>
      </c>
      <c r="AF41" s="18">
        <v>0</v>
      </c>
    </row>
    <row r="42" spans="1:32" ht="15" customHeight="1">
      <c r="A42" s="72" t="s">
        <v>127</v>
      </c>
      <c r="B42" s="73" t="s">
        <v>118</v>
      </c>
      <c r="C42" s="18">
        <v>0</v>
      </c>
      <c r="D42" s="70">
        <v>6115.4</v>
      </c>
      <c r="E42" s="18" t="s">
        <v>128</v>
      </c>
      <c r="F42" s="18">
        <v>0</v>
      </c>
      <c r="G42" s="18">
        <v>0</v>
      </c>
      <c r="H42" s="18">
        <v>0</v>
      </c>
      <c r="I42" s="74">
        <v>2770.9</v>
      </c>
      <c r="J42" s="18">
        <v>0</v>
      </c>
      <c r="K42" s="18">
        <v>700</v>
      </c>
      <c r="L42" s="65">
        <f t="shared" si="1"/>
        <v>1.8660048569440706</v>
      </c>
      <c r="M42" s="21">
        <v>1753.4</v>
      </c>
      <c r="N42" s="21">
        <v>3257.1</v>
      </c>
      <c r="O42" s="18">
        <v>0</v>
      </c>
      <c r="P42" s="18">
        <v>0</v>
      </c>
      <c r="Q42" s="18">
        <v>0</v>
      </c>
      <c r="R42" s="84">
        <v>1262.7</v>
      </c>
      <c r="S42" s="21">
        <v>6556.3</v>
      </c>
      <c r="T42" s="18">
        <v>0</v>
      </c>
      <c r="U42" s="18">
        <v>0</v>
      </c>
      <c r="V42" s="18">
        <v>0</v>
      </c>
      <c r="W42" s="12">
        <v>0</v>
      </c>
      <c r="X42" s="21">
        <v>2403.4</v>
      </c>
      <c r="Y42" s="18">
        <v>0</v>
      </c>
      <c r="Z42" s="18">
        <v>0</v>
      </c>
      <c r="AA42" s="18">
        <v>0</v>
      </c>
      <c r="AB42" s="21">
        <v>1200</v>
      </c>
      <c r="AC42" s="21">
        <v>2674.4</v>
      </c>
      <c r="AD42" s="18">
        <v>0</v>
      </c>
      <c r="AE42" s="18">
        <v>0</v>
      </c>
      <c r="AF42" s="18">
        <v>0</v>
      </c>
    </row>
    <row r="43" spans="1:32" ht="15" customHeight="1">
      <c r="A43" s="60" t="s">
        <v>20</v>
      </c>
      <c r="B43" s="80" t="s">
        <v>21</v>
      </c>
      <c r="C43" s="65">
        <v>6142.54</v>
      </c>
      <c r="D43" s="65">
        <v>1455.22</v>
      </c>
      <c r="E43" s="65">
        <v>4039.9</v>
      </c>
      <c r="F43" s="65">
        <v>8914.429</v>
      </c>
      <c r="G43" s="65">
        <f t="shared" si="0"/>
        <v>12.914914023032468</v>
      </c>
      <c r="H43" s="71">
        <v>1864.6</v>
      </c>
      <c r="I43" s="71">
        <v>746.5</v>
      </c>
      <c r="J43" s="71">
        <v>2104.3</v>
      </c>
      <c r="K43" s="71">
        <v>3363.6</v>
      </c>
      <c r="L43" s="65">
        <f t="shared" si="1"/>
        <v>8.966419909738677</v>
      </c>
      <c r="M43" s="14">
        <v>5518</v>
      </c>
      <c r="N43" s="14">
        <v>1186.2</v>
      </c>
      <c r="O43" s="14">
        <v>3763.2</v>
      </c>
      <c r="P43" s="14">
        <v>7534.8</v>
      </c>
      <c r="Q43" s="65">
        <v>10.750607814265658</v>
      </c>
      <c r="R43" s="66">
        <v>5415.3</v>
      </c>
      <c r="S43" s="14">
        <v>1233.9</v>
      </c>
      <c r="T43" s="14">
        <v>4217.1</v>
      </c>
      <c r="U43" s="14">
        <v>7509.1</v>
      </c>
      <c r="V43" s="65">
        <v>10.037924106337213</v>
      </c>
      <c r="W43" s="66">
        <v>5425.6</v>
      </c>
      <c r="X43" s="14">
        <v>1419.8</v>
      </c>
      <c r="Y43" s="14">
        <v>4869.1</v>
      </c>
      <c r="Z43" s="14">
        <v>8102.1</v>
      </c>
      <c r="AA43" s="65">
        <f t="shared" si="2"/>
        <v>9.936508676248213</v>
      </c>
      <c r="AB43" s="66">
        <v>6362.5</v>
      </c>
      <c r="AC43" s="14">
        <v>1379.8</v>
      </c>
      <c r="AD43" s="14">
        <v>4270.9</v>
      </c>
      <c r="AE43" s="14">
        <v>8596.6</v>
      </c>
      <c r="AF43" s="65">
        <v>10.13718918995408</v>
      </c>
    </row>
    <row r="44" spans="1:32" ht="15" customHeight="1">
      <c r="A44" s="60" t="s">
        <v>129</v>
      </c>
      <c r="B44" s="68" t="s">
        <v>130</v>
      </c>
      <c r="C44" s="65">
        <v>4712.6</v>
      </c>
      <c r="D44" s="65">
        <v>504.38700000000006</v>
      </c>
      <c r="E44" s="65">
        <v>3954.1</v>
      </c>
      <c r="F44" s="65">
        <v>6529.6</v>
      </c>
      <c r="G44" s="65">
        <f t="shared" si="0"/>
        <v>9.459856890978974</v>
      </c>
      <c r="H44" s="74">
        <v>1024.6</v>
      </c>
      <c r="I44" s="74">
        <v>279</v>
      </c>
      <c r="J44" s="74">
        <v>2008.4</v>
      </c>
      <c r="K44" s="74">
        <v>2006.2</v>
      </c>
      <c r="L44" s="65">
        <f t="shared" si="1"/>
        <v>5.347969920001706</v>
      </c>
      <c r="M44" s="14">
        <v>3812.2</v>
      </c>
      <c r="N44" s="14">
        <v>348.9</v>
      </c>
      <c r="O44" s="14">
        <v>3614.1</v>
      </c>
      <c r="P44" s="14">
        <v>4938.1</v>
      </c>
      <c r="Q44" s="65">
        <v>7.045651702450663</v>
      </c>
      <c r="R44" s="66">
        <v>3312.6</v>
      </c>
      <c r="S44" s="14">
        <v>341.4</v>
      </c>
      <c r="T44" s="14">
        <v>3853.5</v>
      </c>
      <c r="U44" s="14">
        <v>4252.4</v>
      </c>
      <c r="V44" s="65">
        <v>5.684471969981537</v>
      </c>
      <c r="W44" s="66">
        <v>3308.2</v>
      </c>
      <c r="X44" s="14">
        <v>324.5</v>
      </c>
      <c r="Y44" s="14">
        <v>4652.8</v>
      </c>
      <c r="Z44" s="14">
        <v>4763.2</v>
      </c>
      <c r="AA44" s="65">
        <f t="shared" si="2"/>
        <v>5.841643293307349</v>
      </c>
      <c r="AB44" s="66">
        <v>4111.3</v>
      </c>
      <c r="AC44" s="14">
        <v>272.2</v>
      </c>
      <c r="AD44" s="14">
        <v>4036.5</v>
      </c>
      <c r="AE44" s="14">
        <v>5139.7</v>
      </c>
      <c r="AF44" s="65">
        <v>6.060781155294767</v>
      </c>
    </row>
    <row r="45" spans="1:32" ht="15" customHeight="1">
      <c r="A45" s="60" t="s">
        <v>131</v>
      </c>
      <c r="B45" s="68" t="s">
        <v>132</v>
      </c>
      <c r="C45" s="65">
        <v>1186.47</v>
      </c>
      <c r="D45" s="65">
        <v>586.207</v>
      </c>
      <c r="E45" s="65">
        <v>66.4</v>
      </c>
      <c r="F45" s="65">
        <v>1757.3</v>
      </c>
      <c r="G45" s="65">
        <f t="shared" si="0"/>
        <v>2.5459149893588195</v>
      </c>
      <c r="H45" s="74">
        <v>641.7</v>
      </c>
      <c r="I45" s="74">
        <v>264.8</v>
      </c>
      <c r="J45" s="74">
        <v>95.9</v>
      </c>
      <c r="K45" s="74">
        <v>956.4</v>
      </c>
      <c r="L45" s="65">
        <f t="shared" si="1"/>
        <v>2.5494957788304413</v>
      </c>
      <c r="M45" s="14">
        <v>1387.2</v>
      </c>
      <c r="N45" s="14">
        <v>542.5</v>
      </c>
      <c r="O45" s="14">
        <v>146.4</v>
      </c>
      <c r="P45" s="14">
        <v>1980.6</v>
      </c>
      <c r="Q45" s="65">
        <v>2.8259082970927647</v>
      </c>
      <c r="R45" s="66">
        <v>1595</v>
      </c>
      <c r="S45" s="14">
        <v>621.2</v>
      </c>
      <c r="T45" s="14">
        <v>246.9</v>
      </c>
      <c r="U45" s="14">
        <v>2361</v>
      </c>
      <c r="V45" s="65">
        <v>3.156109096304772</v>
      </c>
      <c r="W45" s="66">
        <v>1620.8</v>
      </c>
      <c r="X45" s="14">
        <v>779.4</v>
      </c>
      <c r="Y45" s="14">
        <v>216.3</v>
      </c>
      <c r="Z45" s="14">
        <v>2526.4</v>
      </c>
      <c r="AA45" s="65">
        <f t="shared" si="2"/>
        <v>3.0984060329634886</v>
      </c>
      <c r="AB45" s="66">
        <v>1749.3</v>
      </c>
      <c r="AC45" s="14">
        <v>825</v>
      </c>
      <c r="AD45" s="14">
        <v>234.4</v>
      </c>
      <c r="AE45" s="14">
        <v>2672.4</v>
      </c>
      <c r="AF45" s="65">
        <v>3.1513184737260413</v>
      </c>
    </row>
    <row r="46" spans="1:32" ht="15" customHeight="1">
      <c r="A46" s="60" t="s">
        <v>133</v>
      </c>
      <c r="B46" s="68" t="s">
        <v>134</v>
      </c>
      <c r="C46" s="65">
        <v>197.8</v>
      </c>
      <c r="D46" s="12" t="s">
        <v>128</v>
      </c>
      <c r="E46" s="65">
        <v>19.4</v>
      </c>
      <c r="F46" s="65">
        <v>217.20000000000002</v>
      </c>
      <c r="G46" s="65">
        <f t="shared" si="0"/>
        <v>0.3146717895002195</v>
      </c>
      <c r="H46" s="74">
        <v>128.4</v>
      </c>
      <c r="I46" s="18">
        <v>0</v>
      </c>
      <c r="J46" s="18">
        <v>0</v>
      </c>
      <c r="K46" s="74">
        <v>128.4</v>
      </c>
      <c r="L46" s="65">
        <f t="shared" si="1"/>
        <v>0.3422786051880266</v>
      </c>
      <c r="M46" s="14">
        <v>269.3</v>
      </c>
      <c r="N46" s="12">
        <v>0</v>
      </c>
      <c r="O46" s="12">
        <v>0</v>
      </c>
      <c r="P46" s="14">
        <v>269.3</v>
      </c>
      <c r="Q46" s="65">
        <v>0.3842356378910843</v>
      </c>
      <c r="R46" s="66">
        <v>302.4</v>
      </c>
      <c r="S46" s="12">
        <v>0</v>
      </c>
      <c r="T46" s="12">
        <v>0</v>
      </c>
      <c r="U46" s="14">
        <v>302.4</v>
      </c>
      <c r="V46" s="65">
        <v>0.4042386237706747</v>
      </c>
      <c r="W46" s="66">
        <v>309.7</v>
      </c>
      <c r="X46" s="12">
        <v>0.7</v>
      </c>
      <c r="Y46" s="12">
        <v>0</v>
      </c>
      <c r="Z46" s="14">
        <v>310.4</v>
      </c>
      <c r="AA46" s="65">
        <f t="shared" si="2"/>
        <v>0.380678131979048</v>
      </c>
      <c r="AB46" s="66">
        <v>342</v>
      </c>
      <c r="AC46" s="14">
        <v>0.7</v>
      </c>
      <c r="AD46" s="12">
        <v>0</v>
      </c>
      <c r="AE46" s="14">
        <v>342.7</v>
      </c>
      <c r="AF46" s="65">
        <v>0.4041149681731456</v>
      </c>
    </row>
    <row r="47" spans="1:32" ht="15" customHeight="1">
      <c r="A47" s="85" t="s">
        <v>135</v>
      </c>
      <c r="B47" s="86" t="s">
        <v>136</v>
      </c>
      <c r="C47" s="87">
        <v>45.739999999999995</v>
      </c>
      <c r="D47" s="87">
        <v>364.626</v>
      </c>
      <c r="E47" s="88" t="s">
        <v>128</v>
      </c>
      <c r="F47" s="87">
        <v>410.3</v>
      </c>
      <c r="G47" s="87">
        <f t="shared" si="0"/>
        <v>0.5944283390052488</v>
      </c>
      <c r="H47" s="89">
        <v>69.9</v>
      </c>
      <c r="I47" s="89">
        <v>201.9</v>
      </c>
      <c r="J47" s="40">
        <v>0</v>
      </c>
      <c r="K47" s="89">
        <v>271.8</v>
      </c>
      <c r="L47" s="87">
        <f t="shared" si="1"/>
        <v>0.7245430287391404</v>
      </c>
      <c r="M47" s="90">
        <v>49.3</v>
      </c>
      <c r="N47" s="90">
        <v>293.2</v>
      </c>
      <c r="O47" s="90">
        <v>2.7</v>
      </c>
      <c r="P47" s="90">
        <v>345.2</v>
      </c>
      <c r="Q47" s="87">
        <v>0.49252930634980424</v>
      </c>
      <c r="R47" s="91">
        <v>205.3</v>
      </c>
      <c r="S47" s="90">
        <v>223.2</v>
      </c>
      <c r="T47" s="90">
        <v>116.7</v>
      </c>
      <c r="U47" s="90">
        <v>545.2</v>
      </c>
      <c r="V47" s="87">
        <v>0.7288058785706741</v>
      </c>
      <c r="W47" s="91">
        <v>186.9</v>
      </c>
      <c r="X47" s="90">
        <v>315.2</v>
      </c>
      <c r="Y47" s="88">
        <v>0</v>
      </c>
      <c r="Z47" s="90">
        <v>502.1</v>
      </c>
      <c r="AA47" s="87">
        <f t="shared" si="2"/>
        <v>0.6157812179983247</v>
      </c>
      <c r="AB47" s="91">
        <v>159.9</v>
      </c>
      <c r="AC47" s="90">
        <v>281.90000000000003</v>
      </c>
      <c r="AD47" s="88">
        <v>0</v>
      </c>
      <c r="AE47" s="90">
        <v>441.8</v>
      </c>
      <c r="AF47" s="87">
        <v>0.5209745927601276</v>
      </c>
    </row>
    <row r="48" spans="1:27" ht="10.5" customHeight="1">
      <c r="A48" s="15"/>
      <c r="G48" s="92"/>
      <c r="L48" s="92"/>
      <c r="Q48" s="92"/>
      <c r="V48" s="92"/>
      <c r="AA48" s="92"/>
    </row>
    <row r="49" spans="1:7" ht="27.75" customHeight="1">
      <c r="A49" s="93">
        <v>1</v>
      </c>
      <c r="B49" s="237" t="s">
        <v>60</v>
      </c>
      <c r="C49" s="237"/>
      <c r="D49" s="237"/>
      <c r="E49" s="237"/>
      <c r="F49" s="237"/>
      <c r="G49" s="237"/>
    </row>
    <row r="50" spans="1:7" ht="27.75" customHeight="1">
      <c r="A50" s="94"/>
      <c r="B50" s="249"/>
      <c r="C50" s="249"/>
      <c r="D50" s="249"/>
      <c r="E50" s="249"/>
      <c r="F50" s="249"/>
      <c r="G50" s="249"/>
    </row>
    <row r="51" spans="2:27" ht="12.75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</row>
  </sheetData>
  <sheetProtection/>
  <mergeCells count="46">
    <mergeCell ref="B49:G49"/>
    <mergeCell ref="W8:W9"/>
    <mergeCell ref="X8:X9"/>
    <mergeCell ref="I8:I9"/>
    <mergeCell ref="C8:C9"/>
    <mergeCell ref="B50:G50"/>
    <mergeCell ref="R8:R9"/>
    <mergeCell ref="S8:S9"/>
    <mergeCell ref="T8:T9"/>
    <mergeCell ref="U8:V8"/>
    <mergeCell ref="AB5:AF5"/>
    <mergeCell ref="R6:V6"/>
    <mergeCell ref="W6:AA6"/>
    <mergeCell ref="M6:Q6"/>
    <mergeCell ref="P8:Q8"/>
    <mergeCell ref="R7:V7"/>
    <mergeCell ref="W7:AA7"/>
    <mergeCell ref="Y8:Y9"/>
    <mergeCell ref="Z8:AA8"/>
    <mergeCell ref="M8:M9"/>
    <mergeCell ref="F8:G8"/>
    <mergeCell ref="H8:H9"/>
    <mergeCell ref="C7:G7"/>
    <mergeCell ref="H7:L7"/>
    <mergeCell ref="M5:Q5"/>
    <mergeCell ref="R5:V5"/>
    <mergeCell ref="J8:J9"/>
    <mergeCell ref="K8:L8"/>
    <mergeCell ref="N8:N9"/>
    <mergeCell ref="O8:O9"/>
    <mergeCell ref="M7:Q7"/>
    <mergeCell ref="A1:C1"/>
    <mergeCell ref="A6:A9"/>
    <mergeCell ref="B6:B9"/>
    <mergeCell ref="C6:G6"/>
    <mergeCell ref="H6:L6"/>
    <mergeCell ref="C5:G5"/>
    <mergeCell ref="H5:L5"/>
    <mergeCell ref="D8:D9"/>
    <mergeCell ref="E8:E9"/>
    <mergeCell ref="AB6:AF6"/>
    <mergeCell ref="AB7:AF7"/>
    <mergeCell ref="AB8:AB9"/>
    <mergeCell ref="AC8:AC9"/>
    <mergeCell ref="AD8:AD9"/>
    <mergeCell ref="AE8:AF8"/>
  </mergeCells>
  <hyperlinks>
    <hyperlink ref="A1:C1" location="'Table of contents'!A1" display="Table of Contents"/>
  </hyperlinks>
  <printOptions/>
  <pageMargins left="0.88" right="0.25" top="0.7" bottom="0.12" header="0.38" footer="0.12"/>
  <pageSetup horizontalDpi="600" verticalDpi="600" orientation="portrait" scale="90" r:id="rId1"/>
  <headerFooter>
    <oddHeader>&amp;C- 40 -</oddHeader>
  </headerFooter>
  <ignoredErrors>
    <ignoredError sqref="AA11:AA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140625" defaultRowHeight="12.75"/>
  <cols>
    <col min="1" max="1" width="6.57421875" style="125" customWidth="1"/>
    <col min="2" max="2" width="37.00390625" style="53" customWidth="1"/>
    <col min="3" max="27" width="10.7109375" style="53" customWidth="1"/>
    <col min="28" max="28" width="10.140625" style="53" customWidth="1"/>
    <col min="29" max="16384" width="9.140625" style="53" customWidth="1"/>
  </cols>
  <sheetData>
    <row r="1" spans="1:3" s="146" customFormat="1" ht="15">
      <c r="A1" s="230" t="s">
        <v>305</v>
      </c>
      <c r="B1" s="230"/>
      <c r="C1" s="230"/>
    </row>
    <row r="2" s="146" customFormat="1" ht="8.25" customHeight="1"/>
    <row r="3" spans="1:27" s="98" customFormat="1" ht="18.75" customHeight="1">
      <c r="A3" s="1" t="s">
        <v>308</v>
      </c>
      <c r="C3" s="99"/>
      <c r="D3" s="99"/>
      <c r="E3" s="99"/>
      <c r="F3" s="99"/>
      <c r="G3" s="100"/>
      <c r="H3" s="99"/>
      <c r="I3" s="99"/>
      <c r="J3" s="99"/>
      <c r="K3" s="99"/>
      <c r="L3" s="100"/>
      <c r="M3" s="99"/>
      <c r="N3" s="99"/>
      <c r="O3" s="99"/>
      <c r="P3" s="99"/>
      <c r="Q3" s="100"/>
      <c r="R3" s="99"/>
      <c r="S3" s="99"/>
      <c r="T3" s="99"/>
      <c r="U3" s="99"/>
      <c r="V3" s="100"/>
      <c r="W3" s="99"/>
      <c r="X3" s="99"/>
      <c r="Y3" s="99"/>
      <c r="Z3" s="99"/>
      <c r="AA3" s="100"/>
    </row>
    <row r="4" spans="1:26" s="98" customFormat="1" ht="18.75" customHeight="1">
      <c r="A4" s="97" t="s">
        <v>137</v>
      </c>
      <c r="C4" s="101"/>
      <c r="D4" s="101"/>
      <c r="E4" s="101"/>
      <c r="F4" s="101"/>
      <c r="H4" s="101"/>
      <c r="I4" s="101"/>
      <c r="J4" s="101"/>
      <c r="K4" s="101"/>
      <c r="M4" s="101"/>
      <c r="N4" s="101"/>
      <c r="O4" s="101"/>
      <c r="P4" s="101"/>
      <c r="R4" s="101"/>
      <c r="S4" s="101"/>
      <c r="T4" s="101"/>
      <c r="U4" s="101"/>
      <c r="W4" s="101"/>
      <c r="X4" s="101"/>
      <c r="Y4" s="101"/>
      <c r="Z4" s="101"/>
    </row>
    <row r="5" spans="1:32" ht="15" customHeight="1">
      <c r="A5" s="51"/>
      <c r="B5" s="5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AB5" s="248" t="s">
        <v>1</v>
      </c>
      <c r="AC5" s="248"/>
      <c r="AD5" s="248"/>
      <c r="AE5" s="248"/>
      <c r="AF5" s="248"/>
    </row>
    <row r="6" spans="1:32" ht="15.75" customHeight="1">
      <c r="A6" s="245" t="s">
        <v>2</v>
      </c>
      <c r="B6" s="245" t="s">
        <v>138</v>
      </c>
      <c r="C6" s="238" t="s">
        <v>139</v>
      </c>
      <c r="D6" s="239"/>
      <c r="E6" s="239"/>
      <c r="F6" s="239"/>
      <c r="G6" s="240"/>
      <c r="H6" s="254" t="s">
        <v>140</v>
      </c>
      <c r="I6" s="255"/>
      <c r="J6" s="255"/>
      <c r="K6" s="255"/>
      <c r="L6" s="256"/>
      <c r="M6" s="238">
        <v>2010</v>
      </c>
      <c r="N6" s="239"/>
      <c r="O6" s="239"/>
      <c r="P6" s="239"/>
      <c r="Q6" s="240"/>
      <c r="R6" s="238">
        <v>2011</v>
      </c>
      <c r="S6" s="239"/>
      <c r="T6" s="239"/>
      <c r="U6" s="239"/>
      <c r="V6" s="240"/>
      <c r="W6" s="238">
        <v>2012</v>
      </c>
      <c r="X6" s="239"/>
      <c r="Y6" s="239"/>
      <c r="Z6" s="239"/>
      <c r="AA6" s="240"/>
      <c r="AB6" s="238">
        <v>2013</v>
      </c>
      <c r="AC6" s="239"/>
      <c r="AD6" s="239"/>
      <c r="AE6" s="239"/>
      <c r="AF6" s="240"/>
    </row>
    <row r="7" spans="1:32" ht="12.75" customHeight="1">
      <c r="A7" s="246"/>
      <c r="B7" s="246"/>
      <c r="C7" s="238" t="s">
        <v>6</v>
      </c>
      <c r="D7" s="239"/>
      <c r="E7" s="239"/>
      <c r="F7" s="239"/>
      <c r="G7" s="240"/>
      <c r="H7" s="238" t="s">
        <v>6</v>
      </c>
      <c r="I7" s="239"/>
      <c r="J7" s="239"/>
      <c r="K7" s="239"/>
      <c r="L7" s="240"/>
      <c r="M7" s="238" t="s">
        <v>6</v>
      </c>
      <c r="N7" s="239"/>
      <c r="O7" s="239"/>
      <c r="P7" s="239"/>
      <c r="Q7" s="240"/>
      <c r="R7" s="238" t="s">
        <v>6</v>
      </c>
      <c r="S7" s="239"/>
      <c r="T7" s="239"/>
      <c r="U7" s="239"/>
      <c r="V7" s="240"/>
      <c r="W7" s="238" t="s">
        <v>6</v>
      </c>
      <c r="X7" s="239"/>
      <c r="Y7" s="239"/>
      <c r="Z7" s="239"/>
      <c r="AA7" s="240"/>
      <c r="AB7" s="238" t="s">
        <v>6</v>
      </c>
      <c r="AC7" s="239"/>
      <c r="AD7" s="239"/>
      <c r="AE7" s="239"/>
      <c r="AF7" s="240"/>
    </row>
    <row r="8" spans="1:32" ht="39.75" customHeight="1">
      <c r="A8" s="246"/>
      <c r="B8" s="246"/>
      <c r="C8" s="250" t="s">
        <v>63</v>
      </c>
      <c r="D8" s="250" t="s">
        <v>8</v>
      </c>
      <c r="E8" s="250" t="s">
        <v>64</v>
      </c>
      <c r="F8" s="252" t="s">
        <v>10</v>
      </c>
      <c r="G8" s="253"/>
      <c r="H8" s="250" t="s">
        <v>63</v>
      </c>
      <c r="I8" s="250" t="s">
        <v>8</v>
      </c>
      <c r="J8" s="250" t="s">
        <v>64</v>
      </c>
      <c r="K8" s="252" t="s">
        <v>10</v>
      </c>
      <c r="L8" s="253"/>
      <c r="M8" s="250" t="s">
        <v>63</v>
      </c>
      <c r="N8" s="250" t="s">
        <v>8</v>
      </c>
      <c r="O8" s="250" t="s">
        <v>64</v>
      </c>
      <c r="P8" s="252" t="s">
        <v>10</v>
      </c>
      <c r="Q8" s="253"/>
      <c r="R8" s="250" t="s">
        <v>63</v>
      </c>
      <c r="S8" s="250" t="s">
        <v>8</v>
      </c>
      <c r="T8" s="250" t="s">
        <v>64</v>
      </c>
      <c r="U8" s="252" t="s">
        <v>10</v>
      </c>
      <c r="V8" s="253"/>
      <c r="W8" s="250" t="s">
        <v>63</v>
      </c>
      <c r="X8" s="250" t="s">
        <v>8</v>
      </c>
      <c r="Y8" s="250" t="s">
        <v>64</v>
      </c>
      <c r="Z8" s="252" t="s">
        <v>10</v>
      </c>
      <c r="AA8" s="253"/>
      <c r="AB8" s="250" t="s">
        <v>63</v>
      </c>
      <c r="AC8" s="250" t="s">
        <v>8</v>
      </c>
      <c r="AD8" s="250" t="s">
        <v>64</v>
      </c>
      <c r="AE8" s="252" t="s">
        <v>10</v>
      </c>
      <c r="AF8" s="253"/>
    </row>
    <row r="9" spans="1:32" ht="17.25" customHeight="1">
      <c r="A9" s="247"/>
      <c r="B9" s="247"/>
      <c r="C9" s="251"/>
      <c r="D9" s="251"/>
      <c r="E9" s="251"/>
      <c r="F9" s="102" t="s">
        <v>66</v>
      </c>
      <c r="G9" s="102" t="s">
        <v>67</v>
      </c>
      <c r="H9" s="251"/>
      <c r="I9" s="251"/>
      <c r="J9" s="251"/>
      <c r="K9" s="102" t="s">
        <v>66</v>
      </c>
      <c r="L9" s="102" t="s">
        <v>67</v>
      </c>
      <c r="M9" s="251"/>
      <c r="N9" s="251"/>
      <c r="O9" s="251"/>
      <c r="P9" s="102" t="s">
        <v>66</v>
      </c>
      <c r="Q9" s="102" t="s">
        <v>67</v>
      </c>
      <c r="R9" s="251"/>
      <c r="S9" s="251"/>
      <c r="T9" s="251"/>
      <c r="U9" s="102" t="s">
        <v>66</v>
      </c>
      <c r="V9" s="102" t="s">
        <v>67</v>
      </c>
      <c r="W9" s="251"/>
      <c r="X9" s="251"/>
      <c r="Y9" s="251"/>
      <c r="Z9" s="102" t="s">
        <v>66</v>
      </c>
      <c r="AA9" s="102" t="s">
        <v>67</v>
      </c>
      <c r="AB9" s="251"/>
      <c r="AC9" s="251"/>
      <c r="AD9" s="251"/>
      <c r="AE9" s="102" t="s">
        <v>66</v>
      </c>
      <c r="AF9" s="102" t="s">
        <v>67</v>
      </c>
    </row>
    <row r="10" spans="1:32" ht="24.75" customHeight="1">
      <c r="A10" s="103" t="s">
        <v>22</v>
      </c>
      <c r="B10" s="56" t="s">
        <v>138</v>
      </c>
      <c r="C10" s="57">
        <v>66229</v>
      </c>
      <c r="D10" s="57">
        <v>9749</v>
      </c>
      <c r="E10" s="57">
        <v>9065.9</v>
      </c>
      <c r="F10" s="57">
        <v>61133.1</v>
      </c>
      <c r="G10" s="57">
        <f>+F10/F10*100</f>
        <v>100</v>
      </c>
      <c r="H10" s="104">
        <v>34675.1</v>
      </c>
      <c r="I10" s="58">
        <v>5829.3</v>
      </c>
      <c r="J10" s="58">
        <v>5070.4</v>
      </c>
      <c r="K10" s="58">
        <v>33950.6</v>
      </c>
      <c r="L10" s="57">
        <v>100</v>
      </c>
      <c r="M10" s="57">
        <v>68175.6</v>
      </c>
      <c r="N10" s="57">
        <v>13758.5</v>
      </c>
      <c r="O10" s="57">
        <v>10151.5</v>
      </c>
      <c r="P10" s="57">
        <v>67807.3</v>
      </c>
      <c r="Q10" s="57">
        <v>99.9998525232534</v>
      </c>
      <c r="R10" s="105">
        <v>72146.6</v>
      </c>
      <c r="S10" s="105">
        <v>12583.3</v>
      </c>
      <c r="T10" s="105">
        <v>11029.4</v>
      </c>
      <c r="U10" s="105">
        <v>67452</v>
      </c>
      <c r="V10" s="57">
        <v>100</v>
      </c>
      <c r="W10" s="105">
        <v>71508.7</v>
      </c>
      <c r="X10" s="105">
        <v>12300.5</v>
      </c>
      <c r="Y10" s="105">
        <v>12131.1</v>
      </c>
      <c r="Z10" s="105">
        <v>71378.2</v>
      </c>
      <c r="AA10" s="57">
        <v>100</v>
      </c>
      <c r="AB10" s="105">
        <v>81415</v>
      </c>
      <c r="AC10" s="105">
        <v>15372.5</v>
      </c>
      <c r="AD10" s="105">
        <v>13383.9</v>
      </c>
      <c r="AE10" s="105">
        <v>81466.1</v>
      </c>
      <c r="AF10" s="57">
        <v>100</v>
      </c>
    </row>
    <row r="11" spans="1:32" ht="21" customHeight="1">
      <c r="A11" s="106" t="s">
        <v>24</v>
      </c>
      <c r="B11" s="107" t="s">
        <v>141</v>
      </c>
      <c r="C11" s="59">
        <v>18076.3</v>
      </c>
      <c r="D11" s="59">
        <v>3754</v>
      </c>
      <c r="E11" s="59">
        <v>5.5</v>
      </c>
      <c r="F11" s="59">
        <v>21835.8</v>
      </c>
      <c r="G11" s="62">
        <f>F11/$F$10*$G$10</f>
        <v>35.718456940675345</v>
      </c>
      <c r="H11" s="63">
        <v>9669.8</v>
      </c>
      <c r="I11" s="63">
        <v>2266.9</v>
      </c>
      <c r="J11" s="108">
        <v>2.4</v>
      </c>
      <c r="K11" s="63">
        <v>11939.1</v>
      </c>
      <c r="L11" s="62">
        <v>35.16609426637526</v>
      </c>
      <c r="M11" s="59">
        <v>19528.9</v>
      </c>
      <c r="N11" s="59">
        <v>4356</v>
      </c>
      <c r="O11" s="59">
        <v>5.9</v>
      </c>
      <c r="P11" s="59">
        <v>23890.8</v>
      </c>
      <c r="Q11" s="62">
        <v>35.23337457766346</v>
      </c>
      <c r="R11" s="109">
        <v>20050.4</v>
      </c>
      <c r="S11" s="59">
        <v>4516.2</v>
      </c>
      <c r="T11" s="59">
        <v>5.5</v>
      </c>
      <c r="U11" s="59">
        <v>24572.1</v>
      </c>
      <c r="V11" s="62">
        <v>36.42901618929016</v>
      </c>
      <c r="W11" s="109">
        <v>20870.9</v>
      </c>
      <c r="X11" s="59">
        <v>4783.7</v>
      </c>
      <c r="Y11" s="59">
        <v>7.4</v>
      </c>
      <c r="Z11" s="59">
        <v>25662</v>
      </c>
      <c r="AA11" s="110">
        <f>Z11/$Z$10*$AA$10</f>
        <v>35.952153458619016</v>
      </c>
      <c r="AB11" s="109">
        <v>25259.3</v>
      </c>
      <c r="AC11" s="59">
        <v>5524.8</v>
      </c>
      <c r="AD11" s="59">
        <v>9.9</v>
      </c>
      <c r="AE11" s="59">
        <v>30794</v>
      </c>
      <c r="AF11" s="110">
        <v>37.79977192967382</v>
      </c>
    </row>
    <row r="12" spans="1:32" ht="17.25" customHeight="1">
      <c r="A12" s="111" t="s">
        <v>142</v>
      </c>
      <c r="B12" s="112" t="s">
        <v>143</v>
      </c>
      <c r="C12" s="70">
        <v>16071.1</v>
      </c>
      <c r="D12" s="70">
        <v>3556.8</v>
      </c>
      <c r="E12" s="70">
        <v>5.5</v>
      </c>
      <c r="F12" s="70">
        <v>19633.4</v>
      </c>
      <c r="G12" s="113">
        <f aca="true" t="shared" si="0" ref="G12:G37">F12/$F$10*$G$10</f>
        <v>32.115825960077274</v>
      </c>
      <c r="H12" s="74">
        <v>8592.9</v>
      </c>
      <c r="I12" s="74">
        <v>2107.5</v>
      </c>
      <c r="J12" s="74">
        <v>2.4</v>
      </c>
      <c r="K12" s="74">
        <v>10702.8</v>
      </c>
      <c r="L12" s="113">
        <v>31.524626957991902</v>
      </c>
      <c r="M12" s="70">
        <v>17339.7</v>
      </c>
      <c r="N12" s="70">
        <v>4059</v>
      </c>
      <c r="O12" s="70">
        <v>5.9</v>
      </c>
      <c r="P12" s="70">
        <v>21404.6</v>
      </c>
      <c r="Q12" s="113">
        <v>31.566807703595334</v>
      </c>
      <c r="R12" s="114">
        <v>17780.6</v>
      </c>
      <c r="S12" s="70">
        <v>4261.5</v>
      </c>
      <c r="T12" s="70">
        <v>5.5</v>
      </c>
      <c r="U12" s="70">
        <v>22047.6</v>
      </c>
      <c r="V12" s="113">
        <v>32.68635474114926</v>
      </c>
      <c r="W12" s="114">
        <v>18477.6</v>
      </c>
      <c r="X12" s="70">
        <v>4527.5</v>
      </c>
      <c r="Y12" s="70">
        <v>7.4</v>
      </c>
      <c r="Z12" s="70">
        <v>23012.5</v>
      </c>
      <c r="AA12" s="110">
        <f aca="true" t="shared" si="1" ref="AA12:AA37">Z12/$Z$10*$AA$10</f>
        <v>32.24023581429624</v>
      </c>
      <c r="AB12" s="114">
        <v>22457.5</v>
      </c>
      <c r="AC12" s="70">
        <v>5278.2</v>
      </c>
      <c r="AD12" s="70">
        <v>9.9</v>
      </c>
      <c r="AE12" s="70">
        <v>27745.6</v>
      </c>
      <c r="AF12" s="110">
        <v>34.05784737455211</v>
      </c>
    </row>
    <row r="13" spans="1:32" ht="17.25" customHeight="1">
      <c r="A13" s="111" t="s">
        <v>144</v>
      </c>
      <c r="B13" s="112" t="s">
        <v>106</v>
      </c>
      <c r="C13" s="70">
        <v>2005.2</v>
      </c>
      <c r="D13" s="70">
        <v>197.2</v>
      </c>
      <c r="E13" s="18">
        <v>0</v>
      </c>
      <c r="F13" s="70">
        <v>2202.4</v>
      </c>
      <c r="G13" s="113">
        <f t="shared" si="0"/>
        <v>3.6026309805980725</v>
      </c>
      <c r="H13" s="74">
        <v>1076.9</v>
      </c>
      <c r="I13" s="74">
        <v>159.4</v>
      </c>
      <c r="J13" s="37">
        <v>0</v>
      </c>
      <c r="K13" s="74">
        <v>1236.3</v>
      </c>
      <c r="L13" s="113">
        <v>3.6414673083833575</v>
      </c>
      <c r="M13" s="70">
        <v>2189.2</v>
      </c>
      <c r="N13" s="70">
        <v>297</v>
      </c>
      <c r="O13" s="18">
        <v>0</v>
      </c>
      <c r="P13" s="70">
        <v>2486.2</v>
      </c>
      <c r="Q13" s="113">
        <v>3.6665668740681308</v>
      </c>
      <c r="R13" s="114">
        <v>2269.8</v>
      </c>
      <c r="S13" s="70">
        <v>254.7</v>
      </c>
      <c r="T13" s="18">
        <v>0</v>
      </c>
      <c r="U13" s="70">
        <v>2524.5</v>
      </c>
      <c r="V13" s="113">
        <v>3.7426614481409</v>
      </c>
      <c r="W13" s="114">
        <v>2393.3</v>
      </c>
      <c r="X13" s="70">
        <v>256.2</v>
      </c>
      <c r="Y13" s="18">
        <v>0</v>
      </c>
      <c r="Z13" s="70">
        <v>2649.5</v>
      </c>
      <c r="AA13" s="110">
        <f t="shared" si="1"/>
        <v>3.711917644322776</v>
      </c>
      <c r="AB13" s="114">
        <v>2801.8</v>
      </c>
      <c r="AC13" s="70">
        <v>246.6</v>
      </c>
      <c r="AD13" s="18">
        <v>0</v>
      </c>
      <c r="AE13" s="70">
        <v>3048.4</v>
      </c>
      <c r="AF13" s="110">
        <v>3.7419245551217006</v>
      </c>
    </row>
    <row r="14" spans="1:32" ht="19.5" customHeight="1">
      <c r="A14" s="106" t="s">
        <v>26</v>
      </c>
      <c r="B14" s="107" t="s">
        <v>145</v>
      </c>
      <c r="C14" s="65">
        <v>5124.4</v>
      </c>
      <c r="D14" s="65">
        <v>1732.1</v>
      </c>
      <c r="E14" s="65">
        <v>158.8</v>
      </c>
      <c r="F14" s="65">
        <v>6933.6</v>
      </c>
      <c r="G14" s="115">
        <f t="shared" si="0"/>
        <v>11.341809919667089</v>
      </c>
      <c r="H14" s="71">
        <v>2774.2</v>
      </c>
      <c r="I14" s="71">
        <v>938.1</v>
      </c>
      <c r="J14" s="71">
        <v>31</v>
      </c>
      <c r="K14" s="71">
        <v>3697.3</v>
      </c>
      <c r="L14" s="115">
        <v>10.890234635028543</v>
      </c>
      <c r="M14" s="65">
        <v>6149.6</v>
      </c>
      <c r="N14" s="65">
        <v>1943.9</v>
      </c>
      <c r="O14" s="65">
        <v>70.4</v>
      </c>
      <c r="P14" s="65">
        <v>8068.4</v>
      </c>
      <c r="Q14" s="115">
        <v>11.899013822995459</v>
      </c>
      <c r="R14" s="109">
        <v>6194.5</v>
      </c>
      <c r="S14" s="65">
        <v>1893.5</v>
      </c>
      <c r="T14" s="65">
        <v>197.6</v>
      </c>
      <c r="U14" s="65">
        <v>8183.5</v>
      </c>
      <c r="V14" s="115">
        <v>12.132331139180454</v>
      </c>
      <c r="W14" s="109">
        <v>6515.8</v>
      </c>
      <c r="X14" s="65">
        <v>2039.2</v>
      </c>
      <c r="Y14" s="65">
        <v>107.7</v>
      </c>
      <c r="Z14" s="65">
        <v>8572.6</v>
      </c>
      <c r="AA14" s="110">
        <f t="shared" si="1"/>
        <v>12.01010952924002</v>
      </c>
      <c r="AB14" s="109">
        <v>7086.6</v>
      </c>
      <c r="AC14" s="65">
        <v>2086.6</v>
      </c>
      <c r="AD14" s="65">
        <v>255.1</v>
      </c>
      <c r="AE14" s="65">
        <v>9292</v>
      </c>
      <c r="AF14" s="110">
        <v>11.4059713181311</v>
      </c>
    </row>
    <row r="15" spans="1:32" ht="21" customHeight="1">
      <c r="A15" s="106" t="s">
        <v>28</v>
      </c>
      <c r="B15" s="107" t="s">
        <v>146</v>
      </c>
      <c r="C15" s="65">
        <v>10687.4</v>
      </c>
      <c r="D15" s="65">
        <v>19.5</v>
      </c>
      <c r="E15" s="12">
        <v>0</v>
      </c>
      <c r="F15" s="65">
        <v>8065.4</v>
      </c>
      <c r="G15" s="115">
        <f t="shared" si="0"/>
        <v>13.193180126641705</v>
      </c>
      <c r="H15" s="71">
        <v>5325.7</v>
      </c>
      <c r="I15" s="71">
        <v>5.3</v>
      </c>
      <c r="J15" s="69">
        <v>0</v>
      </c>
      <c r="K15" s="71">
        <v>4025.2</v>
      </c>
      <c r="L15" s="115">
        <v>11.856049672170741</v>
      </c>
      <c r="M15" s="65">
        <v>10261.9</v>
      </c>
      <c r="N15" s="65">
        <v>12.9</v>
      </c>
      <c r="O15" s="12">
        <v>0</v>
      </c>
      <c r="P15" s="65">
        <v>7437.7</v>
      </c>
      <c r="Q15" s="115">
        <v>10.968877982164162</v>
      </c>
      <c r="R15" s="109">
        <v>9629.2</v>
      </c>
      <c r="S15" s="65">
        <v>3.4000000000000004</v>
      </c>
      <c r="T15" s="18">
        <v>0</v>
      </c>
      <c r="U15" s="65">
        <v>6377.5</v>
      </c>
      <c r="V15" s="115">
        <v>9.454871612405858</v>
      </c>
      <c r="W15" s="109">
        <v>10129.3</v>
      </c>
      <c r="X15" s="65">
        <v>3.7</v>
      </c>
      <c r="Y15" s="18">
        <v>0</v>
      </c>
      <c r="Z15" s="65">
        <v>6610.7</v>
      </c>
      <c r="AA15" s="110">
        <f t="shared" si="1"/>
        <v>9.26151121771073</v>
      </c>
      <c r="AB15" s="109">
        <v>9629.5</v>
      </c>
      <c r="AC15" s="65">
        <v>1.5</v>
      </c>
      <c r="AD15" s="18">
        <v>0</v>
      </c>
      <c r="AE15" s="65">
        <v>6350.7</v>
      </c>
      <c r="AF15" s="110">
        <v>7.7955124892439915</v>
      </c>
    </row>
    <row r="16" spans="1:32" ht="17.25" customHeight="1">
      <c r="A16" s="111" t="s">
        <v>147</v>
      </c>
      <c r="B16" s="112" t="s">
        <v>148</v>
      </c>
      <c r="C16" s="70">
        <v>381.6</v>
      </c>
      <c r="D16" s="70">
        <v>19.5</v>
      </c>
      <c r="E16" s="18">
        <v>0</v>
      </c>
      <c r="F16" s="70">
        <v>401.1</v>
      </c>
      <c r="G16" s="113">
        <f t="shared" si="0"/>
        <v>0.6561093744632613</v>
      </c>
      <c r="H16" s="74">
        <v>190.5</v>
      </c>
      <c r="I16" s="74">
        <v>5</v>
      </c>
      <c r="J16" s="18">
        <v>0</v>
      </c>
      <c r="K16" s="74">
        <v>195.5</v>
      </c>
      <c r="L16" s="113">
        <v>0.5758366567895707</v>
      </c>
      <c r="M16" s="70">
        <v>363.3</v>
      </c>
      <c r="N16" s="70">
        <v>12.4</v>
      </c>
      <c r="O16" s="18">
        <v>0</v>
      </c>
      <c r="P16" s="70">
        <v>375.7</v>
      </c>
      <c r="Q16" s="113">
        <v>0.5540701369911498</v>
      </c>
      <c r="R16" s="114">
        <v>436.5</v>
      </c>
      <c r="S16" s="70">
        <v>3.2</v>
      </c>
      <c r="T16" s="18">
        <v>0</v>
      </c>
      <c r="U16" s="70">
        <v>439.7</v>
      </c>
      <c r="V16" s="113">
        <v>0.6518709600901382</v>
      </c>
      <c r="W16" s="114">
        <v>502.1</v>
      </c>
      <c r="X16" s="70">
        <v>2.8</v>
      </c>
      <c r="Y16" s="18">
        <v>0</v>
      </c>
      <c r="Z16" s="70">
        <v>504.9</v>
      </c>
      <c r="AA16" s="110">
        <f t="shared" si="1"/>
        <v>0.7073588294465256</v>
      </c>
      <c r="AB16" s="114">
        <v>540.6</v>
      </c>
      <c r="AC16" s="70">
        <v>1.5</v>
      </c>
      <c r="AD16" s="18">
        <v>0</v>
      </c>
      <c r="AE16" s="70">
        <v>542.1</v>
      </c>
      <c r="AF16" s="110">
        <v>0.6654301605207564</v>
      </c>
    </row>
    <row r="17" spans="1:32" ht="17.25" customHeight="1">
      <c r="A17" s="111" t="s">
        <v>149</v>
      </c>
      <c r="B17" s="112" t="s">
        <v>150</v>
      </c>
      <c r="C17" s="70">
        <v>7664.3</v>
      </c>
      <c r="D17" s="18">
        <v>0</v>
      </c>
      <c r="E17" s="18">
        <v>0</v>
      </c>
      <c r="F17" s="70">
        <v>7664.3</v>
      </c>
      <c r="G17" s="113">
        <f t="shared" si="0"/>
        <v>12.537070752178444</v>
      </c>
      <c r="H17" s="74">
        <v>3829.4</v>
      </c>
      <c r="I17" s="74">
        <v>0.2</v>
      </c>
      <c r="J17" s="18">
        <v>0</v>
      </c>
      <c r="K17" s="74">
        <v>3829.6</v>
      </c>
      <c r="L17" s="113">
        <v>11.279918469776677</v>
      </c>
      <c r="M17" s="70">
        <v>7061.5</v>
      </c>
      <c r="N17" s="70">
        <v>0.5</v>
      </c>
      <c r="O17" s="18">
        <v>0</v>
      </c>
      <c r="P17" s="70">
        <v>7062</v>
      </c>
      <c r="Q17" s="113">
        <v>10.414807845173012</v>
      </c>
      <c r="R17" s="114">
        <v>5937.6</v>
      </c>
      <c r="S17" s="70">
        <v>0.2</v>
      </c>
      <c r="T17" s="18">
        <v>0</v>
      </c>
      <c r="U17" s="70">
        <v>5937.8</v>
      </c>
      <c r="V17" s="113">
        <v>8.80300065231572</v>
      </c>
      <c r="W17" s="114">
        <v>6104.9</v>
      </c>
      <c r="X17" s="70">
        <v>0.9</v>
      </c>
      <c r="Y17" s="18">
        <v>0</v>
      </c>
      <c r="Z17" s="70">
        <v>6105.8</v>
      </c>
      <c r="AA17" s="110">
        <f t="shared" si="1"/>
        <v>8.554152388264205</v>
      </c>
      <c r="AB17" s="114">
        <v>5808.6</v>
      </c>
      <c r="AC17" s="18">
        <v>0</v>
      </c>
      <c r="AD17" s="18">
        <v>0</v>
      </c>
      <c r="AE17" s="70">
        <v>5808.6</v>
      </c>
      <c r="AF17" s="110">
        <v>7.130082328723236</v>
      </c>
    </row>
    <row r="18" spans="1:32" ht="17.25" customHeight="1">
      <c r="A18" s="111" t="s">
        <v>151</v>
      </c>
      <c r="B18" s="112" t="s">
        <v>152</v>
      </c>
      <c r="C18" s="70">
        <v>2641.5</v>
      </c>
      <c r="D18" s="18">
        <v>0</v>
      </c>
      <c r="E18" s="18">
        <v>0</v>
      </c>
      <c r="F18" s="18">
        <v>0</v>
      </c>
      <c r="G18" s="37">
        <v>0</v>
      </c>
      <c r="H18" s="74">
        <v>1305.8</v>
      </c>
      <c r="I18" s="18">
        <v>0</v>
      </c>
      <c r="J18" s="18">
        <v>0</v>
      </c>
      <c r="K18" s="18">
        <v>0</v>
      </c>
      <c r="L18" s="37">
        <v>0</v>
      </c>
      <c r="M18" s="70">
        <v>2837.1</v>
      </c>
      <c r="N18" s="18">
        <v>0</v>
      </c>
      <c r="O18" s="18">
        <v>0</v>
      </c>
      <c r="P18" s="18">
        <v>0</v>
      </c>
      <c r="Q18" s="37">
        <v>0</v>
      </c>
      <c r="R18" s="114">
        <v>3255.1</v>
      </c>
      <c r="S18" s="18">
        <v>0</v>
      </c>
      <c r="T18" s="18">
        <v>0</v>
      </c>
      <c r="U18" s="18">
        <v>0</v>
      </c>
      <c r="V18" s="37">
        <v>0</v>
      </c>
      <c r="W18" s="114">
        <v>3522.3</v>
      </c>
      <c r="X18" s="18">
        <v>0</v>
      </c>
      <c r="Y18" s="18">
        <v>0</v>
      </c>
      <c r="Z18" s="18">
        <v>0</v>
      </c>
      <c r="AA18" s="18">
        <v>0</v>
      </c>
      <c r="AB18" s="114">
        <v>3280.3</v>
      </c>
      <c r="AC18" s="18">
        <v>0</v>
      </c>
      <c r="AD18" s="18">
        <v>0</v>
      </c>
      <c r="AE18" s="18">
        <v>0</v>
      </c>
      <c r="AF18" s="18">
        <v>0</v>
      </c>
    </row>
    <row r="19" spans="1:32" ht="21" customHeight="1">
      <c r="A19" s="106" t="s">
        <v>30</v>
      </c>
      <c r="B19" s="107" t="s">
        <v>153</v>
      </c>
      <c r="C19" s="70">
        <v>916.9</v>
      </c>
      <c r="D19" s="70">
        <v>220.1</v>
      </c>
      <c r="E19" s="12">
        <v>0</v>
      </c>
      <c r="F19" s="70">
        <v>1137</v>
      </c>
      <c r="G19" s="113">
        <f t="shared" si="0"/>
        <v>1.8598762372593571</v>
      </c>
      <c r="H19" s="71">
        <v>454.2</v>
      </c>
      <c r="I19" s="71">
        <v>149.8</v>
      </c>
      <c r="J19" s="12">
        <v>0</v>
      </c>
      <c r="K19" s="71">
        <v>604</v>
      </c>
      <c r="L19" s="113">
        <v>1.7790554511555023</v>
      </c>
      <c r="M19" s="65">
        <v>979.2</v>
      </c>
      <c r="N19" s="65">
        <v>352.6</v>
      </c>
      <c r="O19" s="12">
        <v>0</v>
      </c>
      <c r="P19" s="65">
        <v>1331.8</v>
      </c>
      <c r="Q19" s="113">
        <v>1.9640953112717952</v>
      </c>
      <c r="R19" s="116">
        <v>1142</v>
      </c>
      <c r="S19" s="65">
        <v>232</v>
      </c>
      <c r="T19" s="65">
        <v>0</v>
      </c>
      <c r="U19" s="65">
        <v>1374</v>
      </c>
      <c r="V19" s="113">
        <v>2.0370040917986123</v>
      </c>
      <c r="W19" s="116">
        <v>1146.6</v>
      </c>
      <c r="X19" s="65">
        <v>227.7</v>
      </c>
      <c r="Y19" s="18">
        <v>0</v>
      </c>
      <c r="Z19" s="65">
        <v>1374.3</v>
      </c>
      <c r="AA19" s="110">
        <f t="shared" si="1"/>
        <v>1.925377776407923</v>
      </c>
      <c r="AB19" s="116">
        <v>1426</v>
      </c>
      <c r="AC19" s="65">
        <v>203.8</v>
      </c>
      <c r="AD19" s="18">
        <v>0</v>
      </c>
      <c r="AE19" s="65">
        <v>1629.8</v>
      </c>
      <c r="AF19" s="110">
        <v>2.0005867471254914</v>
      </c>
    </row>
    <row r="20" spans="1:32" ht="17.25" customHeight="1">
      <c r="A20" s="111" t="s">
        <v>154</v>
      </c>
      <c r="B20" s="112" t="s">
        <v>155</v>
      </c>
      <c r="C20" s="70">
        <v>329.5</v>
      </c>
      <c r="D20" s="70">
        <v>25.5</v>
      </c>
      <c r="E20" s="18">
        <v>0</v>
      </c>
      <c r="F20" s="70">
        <v>355</v>
      </c>
      <c r="G20" s="113">
        <f t="shared" si="0"/>
        <v>0.5807001444389374</v>
      </c>
      <c r="H20" s="74">
        <v>166.7</v>
      </c>
      <c r="I20" s="74">
        <v>67.3</v>
      </c>
      <c r="J20" s="18">
        <v>0</v>
      </c>
      <c r="K20" s="74">
        <v>234</v>
      </c>
      <c r="L20" s="113">
        <v>0.6892367145205093</v>
      </c>
      <c r="M20" s="70">
        <v>365.1</v>
      </c>
      <c r="N20" s="70">
        <v>141.6</v>
      </c>
      <c r="O20" s="18">
        <v>0</v>
      </c>
      <c r="P20" s="70">
        <v>506.7</v>
      </c>
      <c r="Q20" s="113">
        <v>0.7472646750423626</v>
      </c>
      <c r="R20" s="20">
        <v>416.2</v>
      </c>
      <c r="S20" s="70">
        <v>4.8</v>
      </c>
      <c r="T20" s="18">
        <v>0</v>
      </c>
      <c r="U20" s="70">
        <v>421</v>
      </c>
      <c r="V20" s="113">
        <v>0.6241475419557612</v>
      </c>
      <c r="W20" s="20">
        <v>412.1</v>
      </c>
      <c r="X20" s="70">
        <v>4.9</v>
      </c>
      <c r="Y20" s="18">
        <v>0</v>
      </c>
      <c r="Z20" s="70">
        <v>417</v>
      </c>
      <c r="AA20" s="110">
        <f t="shared" si="1"/>
        <v>0.5842119862927337</v>
      </c>
      <c r="AB20" s="20">
        <v>610.2</v>
      </c>
      <c r="AC20" s="18">
        <v>0</v>
      </c>
      <c r="AD20" s="18">
        <v>0</v>
      </c>
      <c r="AE20" s="70">
        <v>610.2</v>
      </c>
      <c r="AF20" s="110">
        <v>0.7490232133365903</v>
      </c>
    </row>
    <row r="21" spans="1:32" ht="17.25" customHeight="1">
      <c r="A21" s="111" t="s">
        <v>156</v>
      </c>
      <c r="B21" s="112" t="s">
        <v>157</v>
      </c>
      <c r="C21" s="18">
        <v>587.4</v>
      </c>
      <c r="D21" s="70">
        <v>194.6</v>
      </c>
      <c r="E21" s="18">
        <v>0</v>
      </c>
      <c r="F21" s="70">
        <v>782</v>
      </c>
      <c r="G21" s="113">
        <f t="shared" si="0"/>
        <v>1.2791760928204197</v>
      </c>
      <c r="H21" s="18">
        <v>287.5</v>
      </c>
      <c r="I21" s="74">
        <v>82.5</v>
      </c>
      <c r="J21" s="18">
        <v>0</v>
      </c>
      <c r="K21" s="74">
        <v>370</v>
      </c>
      <c r="L21" s="113">
        <v>1.0898187366349934</v>
      </c>
      <c r="M21" s="70">
        <v>614.1</v>
      </c>
      <c r="N21" s="70">
        <v>211</v>
      </c>
      <c r="O21" s="18">
        <v>0</v>
      </c>
      <c r="P21" s="70">
        <v>825.1</v>
      </c>
      <c r="Q21" s="113">
        <v>1.2168306362294325</v>
      </c>
      <c r="R21" s="20">
        <v>725.8</v>
      </c>
      <c r="S21" s="70">
        <v>227.2</v>
      </c>
      <c r="T21" s="18">
        <v>0</v>
      </c>
      <c r="U21" s="70">
        <v>953</v>
      </c>
      <c r="V21" s="113">
        <v>1.4128565498428514</v>
      </c>
      <c r="W21" s="20">
        <v>734.5</v>
      </c>
      <c r="X21" s="70">
        <v>222.8</v>
      </c>
      <c r="Y21" s="18">
        <v>0</v>
      </c>
      <c r="Z21" s="70">
        <v>957.3</v>
      </c>
      <c r="AA21" s="110">
        <f t="shared" si="1"/>
        <v>1.3411657901151892</v>
      </c>
      <c r="AB21" s="20">
        <v>815.8</v>
      </c>
      <c r="AC21" s="70">
        <v>203.8</v>
      </c>
      <c r="AD21" s="18">
        <v>0</v>
      </c>
      <c r="AE21" s="70">
        <v>1019.6</v>
      </c>
      <c r="AF21" s="110">
        <v>1.251563533788901</v>
      </c>
    </row>
    <row r="22" spans="1:32" ht="21" customHeight="1">
      <c r="A22" s="106" t="s">
        <v>32</v>
      </c>
      <c r="B22" s="107" t="s">
        <v>19</v>
      </c>
      <c r="C22" s="65">
        <v>24525.4</v>
      </c>
      <c r="D22" s="65">
        <v>129.9</v>
      </c>
      <c r="E22" s="12">
        <v>0</v>
      </c>
      <c r="F22" s="65">
        <v>3467.7</v>
      </c>
      <c r="G22" s="115">
        <f t="shared" si="0"/>
        <v>5.672377157382826</v>
      </c>
      <c r="H22" s="71">
        <v>12810.7</v>
      </c>
      <c r="I22" s="71">
        <v>99</v>
      </c>
      <c r="J22" s="12">
        <v>0</v>
      </c>
      <c r="K22" s="71">
        <v>2637.3</v>
      </c>
      <c r="L22" s="115">
        <v>7.768051227371535</v>
      </c>
      <c r="M22" s="65">
        <v>23317.6</v>
      </c>
      <c r="N22" s="65">
        <v>2306.4</v>
      </c>
      <c r="O22" s="12">
        <v>0</v>
      </c>
      <c r="P22" s="65">
        <v>4278.3</v>
      </c>
      <c r="Q22" s="115">
        <v>6.309497649958043</v>
      </c>
      <c r="R22" s="116">
        <v>27678.8</v>
      </c>
      <c r="S22" s="65">
        <v>1461.3</v>
      </c>
      <c r="T22" s="18">
        <v>0</v>
      </c>
      <c r="U22" s="65">
        <v>4190</v>
      </c>
      <c r="V22" s="115">
        <v>6.21182470497539</v>
      </c>
      <c r="W22" s="116">
        <v>25228.1</v>
      </c>
      <c r="X22" s="65">
        <v>276</v>
      </c>
      <c r="Y22" s="18">
        <v>0</v>
      </c>
      <c r="Z22" s="65">
        <v>4554.4</v>
      </c>
      <c r="AA22" s="110">
        <f t="shared" si="1"/>
        <v>6.380659641178959</v>
      </c>
      <c r="AB22" s="116">
        <v>28692.2</v>
      </c>
      <c r="AC22" s="65">
        <v>1200</v>
      </c>
      <c r="AD22" s="18">
        <v>0</v>
      </c>
      <c r="AE22" s="65">
        <v>4603.5</v>
      </c>
      <c r="AF22" s="110">
        <v>5.650816720083568</v>
      </c>
    </row>
    <row r="23" spans="1:32" ht="17.25" customHeight="1">
      <c r="A23" s="111" t="s">
        <v>158</v>
      </c>
      <c r="B23" s="112" t="s">
        <v>159</v>
      </c>
      <c r="C23" s="18">
        <v>0</v>
      </c>
      <c r="D23" s="18">
        <v>0</v>
      </c>
      <c r="E23" s="18">
        <v>0</v>
      </c>
      <c r="F23" s="18">
        <v>0</v>
      </c>
      <c r="G23" s="37">
        <v>0</v>
      </c>
      <c r="H23" s="18">
        <v>0</v>
      </c>
      <c r="I23" s="18">
        <v>0</v>
      </c>
      <c r="J23" s="18">
        <v>0</v>
      </c>
      <c r="K23" s="18">
        <v>0</v>
      </c>
      <c r="L23" s="37">
        <v>0</v>
      </c>
      <c r="M23" s="70">
        <v>24</v>
      </c>
      <c r="N23" s="18">
        <v>0</v>
      </c>
      <c r="O23" s="18">
        <v>0</v>
      </c>
      <c r="P23" s="70">
        <v>24</v>
      </c>
      <c r="Q23" s="37">
        <v>0</v>
      </c>
      <c r="R23" s="20">
        <v>4.6</v>
      </c>
      <c r="S23" s="18">
        <v>0</v>
      </c>
      <c r="T23" s="18">
        <v>0</v>
      </c>
      <c r="U23" s="70">
        <v>4.6</v>
      </c>
      <c r="V23" s="37">
        <v>0</v>
      </c>
      <c r="W23" s="20">
        <v>3</v>
      </c>
      <c r="X23" s="18">
        <v>0</v>
      </c>
      <c r="Y23" s="18">
        <v>0</v>
      </c>
      <c r="Z23" s="70">
        <v>3</v>
      </c>
      <c r="AA23" s="18">
        <v>0</v>
      </c>
      <c r="AB23" s="20">
        <v>4.6</v>
      </c>
      <c r="AC23" s="18">
        <v>0</v>
      </c>
      <c r="AD23" s="18">
        <v>0</v>
      </c>
      <c r="AE23" s="70">
        <v>4.6</v>
      </c>
      <c r="AF23" s="18">
        <v>0</v>
      </c>
    </row>
    <row r="24" spans="1:32" ht="17.25" customHeight="1">
      <c r="A24" s="111" t="s">
        <v>160</v>
      </c>
      <c r="B24" s="112" t="s">
        <v>161</v>
      </c>
      <c r="C24" s="70">
        <v>195.8</v>
      </c>
      <c r="D24" s="70">
        <v>0.1</v>
      </c>
      <c r="E24" s="18">
        <v>0</v>
      </c>
      <c r="F24" s="70">
        <v>195.9</v>
      </c>
      <c r="G24" s="113">
        <f t="shared" si="0"/>
        <v>0.32044833322700794</v>
      </c>
      <c r="H24" s="74">
        <v>106.6</v>
      </c>
      <c r="I24" s="18">
        <v>0</v>
      </c>
      <c r="J24" s="18">
        <v>0</v>
      </c>
      <c r="K24" s="74">
        <v>106.6</v>
      </c>
      <c r="L24" s="113">
        <v>0.3139856143926764</v>
      </c>
      <c r="M24" s="70">
        <v>250.5</v>
      </c>
      <c r="N24" s="18">
        <v>0</v>
      </c>
      <c r="O24" s="18">
        <v>0</v>
      </c>
      <c r="P24" s="70">
        <v>250.5</v>
      </c>
      <c r="Q24" s="113">
        <v>0.3694292502429679</v>
      </c>
      <c r="R24" s="20">
        <v>285.4</v>
      </c>
      <c r="S24" s="18">
        <v>2</v>
      </c>
      <c r="T24" s="18">
        <v>0</v>
      </c>
      <c r="U24" s="70">
        <v>287.4</v>
      </c>
      <c r="V24" s="113">
        <v>0.42608076854652194</v>
      </c>
      <c r="W24" s="20">
        <v>235.5</v>
      </c>
      <c r="X24" s="18">
        <v>0</v>
      </c>
      <c r="Y24" s="18">
        <v>0</v>
      </c>
      <c r="Z24" s="70">
        <v>235.5</v>
      </c>
      <c r="AA24" s="110">
        <f t="shared" si="1"/>
        <v>0.3299326685178388</v>
      </c>
      <c r="AB24" s="20">
        <v>253.9</v>
      </c>
      <c r="AC24" s="18">
        <v>0</v>
      </c>
      <c r="AD24" s="18">
        <v>0</v>
      </c>
      <c r="AE24" s="70">
        <v>253.9</v>
      </c>
      <c r="AF24" s="110">
        <v>0.31166337900059043</v>
      </c>
    </row>
    <row r="25" spans="1:32" ht="17.25" customHeight="1">
      <c r="A25" s="111" t="s">
        <v>162</v>
      </c>
      <c r="B25" s="117" t="s">
        <v>116</v>
      </c>
      <c r="C25" s="70">
        <v>190.8</v>
      </c>
      <c r="D25" s="70">
        <v>0.1</v>
      </c>
      <c r="E25" s="18">
        <v>0</v>
      </c>
      <c r="F25" s="70">
        <v>190.9</v>
      </c>
      <c r="G25" s="113">
        <f t="shared" si="0"/>
        <v>0.31226945795322014</v>
      </c>
      <c r="H25" s="74">
        <v>106.3</v>
      </c>
      <c r="I25" s="18">
        <v>0</v>
      </c>
      <c r="J25" s="18">
        <v>0</v>
      </c>
      <c r="K25" s="74">
        <v>106.3</v>
      </c>
      <c r="L25" s="113">
        <v>0.3131019775791886</v>
      </c>
      <c r="M25" s="70">
        <v>250.5</v>
      </c>
      <c r="N25" s="18">
        <v>0</v>
      </c>
      <c r="O25" s="18">
        <v>0</v>
      </c>
      <c r="P25" s="70">
        <v>250.5</v>
      </c>
      <c r="Q25" s="113">
        <v>0.3694292502429679</v>
      </c>
      <c r="R25" s="20">
        <v>285.4</v>
      </c>
      <c r="S25" s="18">
        <v>2</v>
      </c>
      <c r="T25" s="18">
        <v>0</v>
      </c>
      <c r="U25" s="70">
        <v>287.4</v>
      </c>
      <c r="V25" s="113">
        <v>0.42608076854652194</v>
      </c>
      <c r="W25" s="20">
        <v>235.5</v>
      </c>
      <c r="X25" s="18">
        <v>0</v>
      </c>
      <c r="Y25" s="18">
        <v>0</v>
      </c>
      <c r="Z25" s="70">
        <v>235.5</v>
      </c>
      <c r="AA25" s="110">
        <f t="shared" si="1"/>
        <v>0.3299326685178388</v>
      </c>
      <c r="AB25" s="20">
        <v>253.9</v>
      </c>
      <c r="AC25" s="18">
        <v>0</v>
      </c>
      <c r="AD25" s="18">
        <v>0</v>
      </c>
      <c r="AE25" s="70">
        <v>253.9</v>
      </c>
      <c r="AF25" s="110">
        <v>0.31166337900059043</v>
      </c>
    </row>
    <row r="26" spans="1:32" ht="17.25" customHeight="1">
      <c r="A26" s="111" t="s">
        <v>163</v>
      </c>
      <c r="B26" s="117" t="s">
        <v>118</v>
      </c>
      <c r="C26" s="70">
        <v>5</v>
      </c>
      <c r="D26" s="18">
        <v>0</v>
      </c>
      <c r="E26" s="18">
        <v>0</v>
      </c>
      <c r="F26" s="70">
        <v>5</v>
      </c>
      <c r="G26" s="113">
        <f t="shared" si="0"/>
        <v>0.008178875273787849</v>
      </c>
      <c r="H26" s="74">
        <v>0.3</v>
      </c>
      <c r="I26" s="18">
        <v>0</v>
      </c>
      <c r="J26" s="18">
        <v>0</v>
      </c>
      <c r="K26" s="74">
        <v>0.3</v>
      </c>
      <c r="L26" s="37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20">
        <v>0</v>
      </c>
      <c r="S26" s="18">
        <v>0</v>
      </c>
      <c r="T26" s="18">
        <v>0</v>
      </c>
      <c r="U26" s="18">
        <v>0</v>
      </c>
      <c r="V26" s="18">
        <v>0</v>
      </c>
      <c r="W26" s="20">
        <v>0</v>
      </c>
      <c r="X26" s="18">
        <v>0</v>
      </c>
      <c r="Y26" s="18">
        <v>0</v>
      </c>
      <c r="Z26" s="18">
        <v>0</v>
      </c>
      <c r="AA26" s="18">
        <v>0</v>
      </c>
      <c r="AB26" s="20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17.25" customHeight="1">
      <c r="A27" s="111" t="s">
        <v>164</v>
      </c>
      <c r="B27" s="112" t="s">
        <v>152</v>
      </c>
      <c r="C27" s="70">
        <v>24329.6</v>
      </c>
      <c r="D27" s="70">
        <v>129.8</v>
      </c>
      <c r="E27" s="18">
        <v>0</v>
      </c>
      <c r="F27" s="70">
        <v>3271.8</v>
      </c>
      <c r="G27" s="113">
        <f t="shared" si="0"/>
        <v>5.351928824155818</v>
      </c>
      <c r="H27" s="74">
        <v>12704.1</v>
      </c>
      <c r="I27" s="74">
        <v>99</v>
      </c>
      <c r="J27" s="18">
        <v>0</v>
      </c>
      <c r="K27" s="74">
        <v>2530.7</v>
      </c>
      <c r="L27" s="113">
        <v>7.454065612978858</v>
      </c>
      <c r="M27" s="70">
        <v>23043.1</v>
      </c>
      <c r="N27" s="70">
        <v>2306.4</v>
      </c>
      <c r="O27" s="18">
        <v>0</v>
      </c>
      <c r="P27" s="70">
        <v>4003.8</v>
      </c>
      <c r="Q27" s="113">
        <v>5.90467398053012</v>
      </c>
      <c r="R27" s="20">
        <v>27388.8</v>
      </c>
      <c r="S27" s="70">
        <v>1459.3</v>
      </c>
      <c r="T27" s="18">
        <v>0</v>
      </c>
      <c r="U27" s="70">
        <v>3898</v>
      </c>
      <c r="V27" s="113">
        <v>5.778924272074957</v>
      </c>
      <c r="W27" s="20">
        <v>24989.6</v>
      </c>
      <c r="X27" s="70">
        <v>276</v>
      </c>
      <c r="Y27" s="18">
        <v>0</v>
      </c>
      <c r="Z27" s="70">
        <v>4315.9</v>
      </c>
      <c r="AA27" s="110">
        <f t="shared" si="1"/>
        <v>6.046524008730956</v>
      </c>
      <c r="AB27" s="20">
        <v>28433.7</v>
      </c>
      <c r="AC27" s="70">
        <v>1200</v>
      </c>
      <c r="AD27" s="18">
        <v>0</v>
      </c>
      <c r="AE27" s="70">
        <v>4345</v>
      </c>
      <c r="AF27" s="110">
        <v>5.3335068206284575</v>
      </c>
    </row>
    <row r="28" spans="1:32" ht="17.25" customHeight="1">
      <c r="A28" s="111" t="s">
        <v>165</v>
      </c>
      <c r="B28" s="117" t="s">
        <v>116</v>
      </c>
      <c r="C28" s="70">
        <v>17887.8</v>
      </c>
      <c r="D28" s="18">
        <v>0</v>
      </c>
      <c r="E28" s="18">
        <v>0</v>
      </c>
      <c r="F28" s="70">
        <v>2815.6</v>
      </c>
      <c r="G28" s="113">
        <f t="shared" si="0"/>
        <v>4.605688244175414</v>
      </c>
      <c r="H28" s="74">
        <v>9753.7</v>
      </c>
      <c r="I28" s="18">
        <v>0</v>
      </c>
      <c r="J28" s="18">
        <v>0</v>
      </c>
      <c r="K28" s="74">
        <v>1552.2</v>
      </c>
      <c r="L28" s="113">
        <v>4.571936872986044</v>
      </c>
      <c r="M28" s="70">
        <v>19461.8</v>
      </c>
      <c r="N28" s="18">
        <v>0</v>
      </c>
      <c r="O28" s="18">
        <v>0</v>
      </c>
      <c r="P28" s="70">
        <v>3126.5</v>
      </c>
      <c r="Q28" s="113">
        <v>4.61086048257341</v>
      </c>
      <c r="R28" s="20">
        <v>20393.8</v>
      </c>
      <c r="S28" s="18">
        <v>0</v>
      </c>
      <c r="T28" s="18">
        <v>0</v>
      </c>
      <c r="U28" s="70">
        <v>3262.7</v>
      </c>
      <c r="V28" s="113">
        <v>4.8370693233706925</v>
      </c>
      <c r="W28" s="20">
        <v>22165.5</v>
      </c>
      <c r="X28" s="18">
        <v>7</v>
      </c>
      <c r="Y28" s="18">
        <v>0</v>
      </c>
      <c r="Z28" s="70">
        <v>3626.2</v>
      </c>
      <c r="AA28" s="110">
        <f t="shared" si="1"/>
        <v>5.080262601186356</v>
      </c>
      <c r="AB28" s="20">
        <v>25333.9</v>
      </c>
      <c r="AC28" s="18">
        <v>0</v>
      </c>
      <c r="AD28" s="18">
        <v>0</v>
      </c>
      <c r="AE28" s="70">
        <v>3919.6</v>
      </c>
      <c r="AF28" s="110">
        <v>4.811326429029989</v>
      </c>
    </row>
    <row r="29" spans="1:32" ht="17.25" customHeight="1">
      <c r="A29" s="111" t="s">
        <v>166</v>
      </c>
      <c r="B29" s="117" t="s">
        <v>167</v>
      </c>
      <c r="C29" s="70">
        <v>6441.8</v>
      </c>
      <c r="D29" s="70">
        <v>129.8</v>
      </c>
      <c r="E29" s="18" t="s">
        <v>128</v>
      </c>
      <c r="F29" s="70">
        <v>456.2</v>
      </c>
      <c r="G29" s="113">
        <f t="shared" si="0"/>
        <v>0.7462405799804034</v>
      </c>
      <c r="H29" s="74">
        <v>2950.4</v>
      </c>
      <c r="I29" s="74">
        <v>99</v>
      </c>
      <c r="J29" s="18">
        <v>0</v>
      </c>
      <c r="K29" s="74">
        <v>978.5</v>
      </c>
      <c r="L29" s="113">
        <v>2.8821287399928135</v>
      </c>
      <c r="M29" s="70">
        <v>3581.3</v>
      </c>
      <c r="N29" s="70">
        <v>2306.4</v>
      </c>
      <c r="O29" s="18">
        <v>0</v>
      </c>
      <c r="P29" s="70">
        <v>877.3</v>
      </c>
      <c r="Q29" s="113">
        <v>1.2938134979567095</v>
      </c>
      <c r="R29" s="20">
        <v>6995</v>
      </c>
      <c r="S29" s="70">
        <v>1459.3</v>
      </c>
      <c r="T29" s="18">
        <v>0</v>
      </c>
      <c r="U29" s="70">
        <v>635.3</v>
      </c>
      <c r="V29" s="113">
        <v>0.9418549487042637</v>
      </c>
      <c r="W29" s="20">
        <v>2824.1</v>
      </c>
      <c r="X29" s="70">
        <v>269</v>
      </c>
      <c r="Y29" s="18">
        <v>0</v>
      </c>
      <c r="Z29" s="70">
        <v>689.7</v>
      </c>
      <c r="AA29" s="110">
        <f t="shared" si="1"/>
        <v>0.9662614075446005</v>
      </c>
      <c r="AB29" s="20">
        <v>3099.8</v>
      </c>
      <c r="AC29" s="70">
        <v>1200</v>
      </c>
      <c r="AD29" s="18">
        <v>0</v>
      </c>
      <c r="AE29" s="70">
        <v>425.4</v>
      </c>
      <c r="AF29" s="110">
        <v>0.5221803915984685</v>
      </c>
    </row>
    <row r="30" spans="1:32" ht="21" customHeight="1">
      <c r="A30" s="106" t="s">
        <v>33</v>
      </c>
      <c r="B30" s="107" t="s">
        <v>34</v>
      </c>
      <c r="C30" s="65">
        <v>4120.4</v>
      </c>
      <c r="D30" s="65">
        <v>740.5</v>
      </c>
      <c r="E30" s="65">
        <v>8901.6</v>
      </c>
      <c r="F30" s="65">
        <v>13762.5</v>
      </c>
      <c r="G30" s="115">
        <f t="shared" si="0"/>
        <v>22.512354191101057</v>
      </c>
      <c r="H30" s="71">
        <v>2349.7</v>
      </c>
      <c r="I30" s="71">
        <v>392.6</v>
      </c>
      <c r="J30" s="71">
        <v>5037</v>
      </c>
      <c r="K30" s="71">
        <v>7779.3</v>
      </c>
      <c r="L30" s="115">
        <v>22.91358621055298</v>
      </c>
      <c r="M30" s="65">
        <v>4855.4</v>
      </c>
      <c r="N30" s="65">
        <v>766.6</v>
      </c>
      <c r="O30" s="65">
        <v>10075.2</v>
      </c>
      <c r="P30" s="65">
        <v>15697.1</v>
      </c>
      <c r="Q30" s="115">
        <v>23.14957239117322</v>
      </c>
      <c r="R30" s="116">
        <v>5129.9</v>
      </c>
      <c r="S30" s="65">
        <v>817.8</v>
      </c>
      <c r="T30" s="65">
        <v>10826.3</v>
      </c>
      <c r="U30" s="65">
        <v>16774</v>
      </c>
      <c r="V30" s="115">
        <v>24.868054320109113</v>
      </c>
      <c r="W30" s="116">
        <v>5245.3</v>
      </c>
      <c r="X30" s="65">
        <v>913.1</v>
      </c>
      <c r="Y30" s="65">
        <v>12016</v>
      </c>
      <c r="Z30" s="65">
        <v>18174.4</v>
      </c>
      <c r="AA30" s="110">
        <f t="shared" si="1"/>
        <v>25.462115884121484</v>
      </c>
      <c r="AB30" s="116">
        <v>6486.5</v>
      </c>
      <c r="AC30" s="65">
        <v>1037.2</v>
      </c>
      <c r="AD30" s="65">
        <v>13118.9</v>
      </c>
      <c r="AE30" s="65">
        <v>20642.6</v>
      </c>
      <c r="AF30" s="110">
        <v>25.338883290104715</v>
      </c>
    </row>
    <row r="31" spans="1:32" ht="17.25" customHeight="1">
      <c r="A31" s="111" t="s">
        <v>168</v>
      </c>
      <c r="B31" s="112" t="s">
        <v>169</v>
      </c>
      <c r="C31" s="18">
        <v>0</v>
      </c>
      <c r="D31" s="18">
        <v>0</v>
      </c>
      <c r="E31" s="70">
        <v>8901.6</v>
      </c>
      <c r="F31" s="70">
        <v>8901.6</v>
      </c>
      <c r="G31" s="113">
        <f t="shared" si="0"/>
        <v>14.561015227429985</v>
      </c>
      <c r="H31" s="18">
        <v>0</v>
      </c>
      <c r="I31" s="18">
        <v>0</v>
      </c>
      <c r="J31" s="74">
        <v>5037</v>
      </c>
      <c r="K31" s="74">
        <v>5037</v>
      </c>
      <c r="L31" s="113">
        <v>14.836262098460706</v>
      </c>
      <c r="M31" s="18">
        <v>0</v>
      </c>
      <c r="N31" s="18">
        <v>0</v>
      </c>
      <c r="O31" s="70">
        <v>10075.2</v>
      </c>
      <c r="P31" s="70">
        <v>10075.2</v>
      </c>
      <c r="Q31" s="113">
        <v>14.858577173844115</v>
      </c>
      <c r="R31" s="20">
        <v>0</v>
      </c>
      <c r="S31" s="18">
        <v>0</v>
      </c>
      <c r="T31" s="70">
        <v>10826.3</v>
      </c>
      <c r="U31" s="70">
        <v>10826.3</v>
      </c>
      <c r="V31" s="113">
        <v>16.050376564075194</v>
      </c>
      <c r="W31" s="20">
        <v>0</v>
      </c>
      <c r="X31" s="18">
        <v>0</v>
      </c>
      <c r="Y31" s="70">
        <v>12016</v>
      </c>
      <c r="Z31" s="70">
        <v>12016</v>
      </c>
      <c r="AA31" s="110">
        <f t="shared" si="1"/>
        <v>16.834271528281743</v>
      </c>
      <c r="AB31" s="20">
        <v>0</v>
      </c>
      <c r="AC31" s="18">
        <v>9.3</v>
      </c>
      <c r="AD31" s="70">
        <v>13118.9</v>
      </c>
      <c r="AE31" s="70">
        <v>13128.2</v>
      </c>
      <c r="AF31" s="110">
        <v>16.114923876311742</v>
      </c>
    </row>
    <row r="32" spans="1:32" ht="17.25" customHeight="1">
      <c r="A32" s="111" t="s">
        <v>170</v>
      </c>
      <c r="B32" s="112" t="s">
        <v>171</v>
      </c>
      <c r="C32" s="70">
        <v>592.6</v>
      </c>
      <c r="D32" s="70">
        <v>0.8</v>
      </c>
      <c r="E32" s="18">
        <v>0</v>
      </c>
      <c r="F32" s="70">
        <v>593.4</v>
      </c>
      <c r="G32" s="113">
        <f t="shared" si="0"/>
        <v>0.9706689174931419</v>
      </c>
      <c r="H32" s="74">
        <v>326.2</v>
      </c>
      <c r="I32" s="74">
        <v>2</v>
      </c>
      <c r="J32" s="18">
        <v>0</v>
      </c>
      <c r="K32" s="74">
        <v>328.2</v>
      </c>
      <c r="L32" s="113">
        <v>0.9666986739556885</v>
      </c>
      <c r="M32" s="70">
        <v>735.8</v>
      </c>
      <c r="N32" s="70">
        <v>4</v>
      </c>
      <c r="O32" s="18">
        <v>0</v>
      </c>
      <c r="P32" s="70">
        <v>739.8</v>
      </c>
      <c r="Q32" s="113">
        <v>1.0910329713762381</v>
      </c>
      <c r="R32" s="20">
        <v>941.4</v>
      </c>
      <c r="S32" s="18">
        <v>0</v>
      </c>
      <c r="T32" s="18">
        <v>0</v>
      </c>
      <c r="U32" s="70">
        <v>941.4</v>
      </c>
      <c r="V32" s="113">
        <v>1.3956591353851628</v>
      </c>
      <c r="W32" s="20">
        <v>1029.1</v>
      </c>
      <c r="X32" s="18">
        <v>0</v>
      </c>
      <c r="Y32" s="18">
        <v>0</v>
      </c>
      <c r="Z32" s="70">
        <v>1029.1</v>
      </c>
      <c r="AA32" s="110">
        <f t="shared" si="1"/>
        <v>1.44175672684377</v>
      </c>
      <c r="AB32" s="20">
        <v>1125.3</v>
      </c>
      <c r="AC32" s="18">
        <v>0.8</v>
      </c>
      <c r="AD32" s="18">
        <v>0</v>
      </c>
      <c r="AE32" s="70">
        <v>1126.1</v>
      </c>
      <c r="AF32" s="110">
        <v>1.3822927573555133</v>
      </c>
    </row>
    <row r="33" spans="1:32" ht="17.25" customHeight="1">
      <c r="A33" s="111" t="s">
        <v>172</v>
      </c>
      <c r="B33" s="112" t="s">
        <v>173</v>
      </c>
      <c r="C33" s="70">
        <v>3527.8</v>
      </c>
      <c r="D33" s="70">
        <v>739.7</v>
      </c>
      <c r="E33" s="18">
        <v>0</v>
      </c>
      <c r="F33" s="70">
        <v>4267.5</v>
      </c>
      <c r="G33" s="113">
        <f t="shared" si="0"/>
        <v>6.98067004617793</v>
      </c>
      <c r="H33" s="74">
        <v>2023.5</v>
      </c>
      <c r="I33" s="74">
        <v>390.6</v>
      </c>
      <c r="J33" s="18">
        <v>0</v>
      </c>
      <c r="K33" s="74">
        <v>2414.1</v>
      </c>
      <c r="L33" s="113">
        <v>7.110625438136586</v>
      </c>
      <c r="M33" s="70">
        <v>4119.6</v>
      </c>
      <c r="N33" s="70">
        <v>762.6</v>
      </c>
      <c r="O33" s="18">
        <v>0</v>
      </c>
      <c r="P33" s="70">
        <v>4882.2</v>
      </c>
      <c r="Q33" s="113">
        <v>7.200109722699473</v>
      </c>
      <c r="R33" s="20">
        <v>4188.5</v>
      </c>
      <c r="S33" s="70">
        <v>817.8</v>
      </c>
      <c r="T33" s="18">
        <v>0</v>
      </c>
      <c r="U33" s="70">
        <v>5006.3</v>
      </c>
      <c r="V33" s="113">
        <v>7.422018620648759</v>
      </c>
      <c r="W33" s="20">
        <v>4216.2</v>
      </c>
      <c r="X33" s="70">
        <v>913.1</v>
      </c>
      <c r="Y33" s="18">
        <v>0</v>
      </c>
      <c r="Z33" s="70">
        <v>5129.3</v>
      </c>
      <c r="AA33" s="110">
        <f t="shared" si="1"/>
        <v>7.186087628995969</v>
      </c>
      <c r="AB33" s="20">
        <v>5361.2</v>
      </c>
      <c r="AC33" s="70">
        <v>1027.2</v>
      </c>
      <c r="AD33" s="18">
        <v>0</v>
      </c>
      <c r="AE33" s="70">
        <v>6388.4</v>
      </c>
      <c r="AF33" s="110">
        <v>7.841789406882126</v>
      </c>
    </row>
    <row r="34" spans="1:32" ht="21" customHeight="1">
      <c r="A34" s="106" t="s">
        <v>35</v>
      </c>
      <c r="B34" s="107" t="s">
        <v>174</v>
      </c>
      <c r="C34" s="65">
        <v>2778.2</v>
      </c>
      <c r="D34" s="65">
        <v>3152.9</v>
      </c>
      <c r="E34" s="12">
        <v>0</v>
      </c>
      <c r="F34" s="65">
        <v>5931.1</v>
      </c>
      <c r="G34" s="115">
        <f t="shared" si="0"/>
        <v>9.701945427272623</v>
      </c>
      <c r="H34" s="71">
        <v>1290.8</v>
      </c>
      <c r="I34" s="71">
        <v>1977.6</v>
      </c>
      <c r="J34" s="12">
        <v>0</v>
      </c>
      <c r="K34" s="71">
        <v>3268.4</v>
      </c>
      <c r="L34" s="115">
        <v>9.626928537345437</v>
      </c>
      <c r="M34" s="65">
        <v>3083</v>
      </c>
      <c r="N34" s="65">
        <v>4020.1</v>
      </c>
      <c r="O34" s="12">
        <v>0</v>
      </c>
      <c r="P34" s="65">
        <v>7103.1</v>
      </c>
      <c r="Q34" s="115">
        <v>10.475420788027249</v>
      </c>
      <c r="R34" s="116">
        <v>2321.8</v>
      </c>
      <c r="S34" s="65">
        <v>3659.1</v>
      </c>
      <c r="T34" s="65">
        <v>0</v>
      </c>
      <c r="U34" s="65">
        <v>5980.900000000001</v>
      </c>
      <c r="V34" s="115">
        <v>8.86689794224041</v>
      </c>
      <c r="W34" s="116">
        <v>2372.7</v>
      </c>
      <c r="X34" s="65">
        <v>4057.1</v>
      </c>
      <c r="Y34" s="18">
        <v>0</v>
      </c>
      <c r="Z34" s="65">
        <v>6429.8</v>
      </c>
      <c r="AA34" s="110">
        <f t="shared" si="1"/>
        <v>9.008072492721867</v>
      </c>
      <c r="AB34" s="116">
        <v>2834.9</v>
      </c>
      <c r="AC34" s="65">
        <v>5318.5</v>
      </c>
      <c r="AD34" s="18">
        <v>0</v>
      </c>
      <c r="AE34" s="65">
        <v>8153.4</v>
      </c>
      <c r="AF34" s="110">
        <v>10.00833475519265</v>
      </c>
    </row>
    <row r="35" spans="1:32" ht="17.25" customHeight="1">
      <c r="A35" s="111" t="s">
        <v>175</v>
      </c>
      <c r="B35" s="112" t="s">
        <v>176</v>
      </c>
      <c r="C35" s="70">
        <v>2778.2</v>
      </c>
      <c r="D35" s="70">
        <v>3152.9</v>
      </c>
      <c r="E35" s="18">
        <v>0</v>
      </c>
      <c r="F35" s="70">
        <v>5931.1</v>
      </c>
      <c r="G35" s="113">
        <f t="shared" si="0"/>
        <v>9.701945427272623</v>
      </c>
      <c r="H35" s="74">
        <v>1290.8</v>
      </c>
      <c r="I35" s="74">
        <v>1977.6</v>
      </c>
      <c r="J35" s="18">
        <v>0</v>
      </c>
      <c r="K35" s="74">
        <v>3268.4</v>
      </c>
      <c r="L35" s="113">
        <v>9.626928537345437</v>
      </c>
      <c r="M35" s="70">
        <v>3083</v>
      </c>
      <c r="N35" s="70">
        <v>4020.1</v>
      </c>
      <c r="O35" s="18">
        <v>0</v>
      </c>
      <c r="P35" s="70">
        <v>7103.1</v>
      </c>
      <c r="Q35" s="113">
        <v>10.475420788027249</v>
      </c>
      <c r="R35" s="20">
        <v>2321.8</v>
      </c>
      <c r="S35" s="70">
        <v>3659.1</v>
      </c>
      <c r="T35" s="70">
        <v>0</v>
      </c>
      <c r="U35" s="70">
        <v>5980.900000000001</v>
      </c>
      <c r="V35" s="113">
        <v>8.86689794224041</v>
      </c>
      <c r="W35" s="20">
        <v>2372.7</v>
      </c>
      <c r="X35" s="70">
        <v>4057.1</v>
      </c>
      <c r="Y35" s="18">
        <v>0</v>
      </c>
      <c r="Z35" s="70">
        <v>6429.8</v>
      </c>
      <c r="AA35" s="110">
        <f t="shared" si="1"/>
        <v>9.008072492721867</v>
      </c>
      <c r="AB35" s="20">
        <v>2834.9</v>
      </c>
      <c r="AC35" s="70">
        <v>5318.5</v>
      </c>
      <c r="AD35" s="18">
        <v>0</v>
      </c>
      <c r="AE35" s="70">
        <v>8153.4</v>
      </c>
      <c r="AF35" s="110">
        <v>10.00833475519265</v>
      </c>
    </row>
    <row r="36" spans="1:32" ht="17.25" customHeight="1">
      <c r="A36" s="111" t="s">
        <v>177</v>
      </c>
      <c r="B36" s="117" t="s">
        <v>126</v>
      </c>
      <c r="C36" s="70">
        <v>2121.33</v>
      </c>
      <c r="D36" s="70">
        <v>2639.1</v>
      </c>
      <c r="E36" s="18">
        <v>0</v>
      </c>
      <c r="F36" s="70">
        <v>4760.4</v>
      </c>
      <c r="G36" s="113">
        <f t="shared" si="0"/>
        <v>7.786943570667935</v>
      </c>
      <c r="H36" s="74">
        <v>630</v>
      </c>
      <c r="I36" s="74">
        <v>1636.6</v>
      </c>
      <c r="J36" s="18">
        <v>0</v>
      </c>
      <c r="K36" s="74">
        <v>2266.6</v>
      </c>
      <c r="L36" s="113">
        <v>6.676170671505069</v>
      </c>
      <c r="M36" s="70">
        <v>2244.2</v>
      </c>
      <c r="N36" s="70">
        <v>3096.7</v>
      </c>
      <c r="O36" s="18">
        <v>0</v>
      </c>
      <c r="P36" s="70">
        <v>5340.9</v>
      </c>
      <c r="Q36" s="113">
        <v>7.876585559371925</v>
      </c>
      <c r="R36" s="20">
        <v>1312.2</v>
      </c>
      <c r="S36" s="70">
        <v>3658.4</v>
      </c>
      <c r="T36" s="18">
        <v>0</v>
      </c>
      <c r="U36" s="70">
        <v>4970.6</v>
      </c>
      <c r="V36" s="113">
        <v>7.369092095119494</v>
      </c>
      <c r="W36" s="20">
        <v>1505.3</v>
      </c>
      <c r="X36" s="70">
        <v>3881.1</v>
      </c>
      <c r="Y36" s="18">
        <v>0</v>
      </c>
      <c r="Z36" s="70">
        <v>5386.4</v>
      </c>
      <c r="AA36" s="110">
        <f t="shared" si="1"/>
        <v>7.546281637810984</v>
      </c>
      <c r="AB36" s="20">
        <v>1856.9</v>
      </c>
      <c r="AC36" s="70">
        <v>4783.9</v>
      </c>
      <c r="AD36" s="18">
        <v>0</v>
      </c>
      <c r="AE36" s="70">
        <v>6640.8</v>
      </c>
      <c r="AF36" s="110">
        <v>8.151611529212763</v>
      </c>
    </row>
    <row r="37" spans="1:32" ht="17.25" customHeight="1">
      <c r="A37" s="118" t="s">
        <v>178</v>
      </c>
      <c r="B37" s="119" t="s">
        <v>118</v>
      </c>
      <c r="C37" s="120">
        <v>656.9</v>
      </c>
      <c r="D37" s="120">
        <v>513.8</v>
      </c>
      <c r="E37" s="40">
        <v>0</v>
      </c>
      <c r="F37" s="120">
        <v>1170.7</v>
      </c>
      <c r="G37" s="121">
        <f t="shared" si="0"/>
        <v>1.9150018566046874</v>
      </c>
      <c r="H37" s="89">
        <v>660.8</v>
      </c>
      <c r="I37" s="89">
        <v>341</v>
      </c>
      <c r="J37" s="40">
        <v>0</v>
      </c>
      <c r="K37" s="89">
        <v>1001.8</v>
      </c>
      <c r="L37" s="121">
        <v>2.950757865840368</v>
      </c>
      <c r="M37" s="120">
        <v>838.8</v>
      </c>
      <c r="N37" s="120">
        <v>923.4</v>
      </c>
      <c r="O37" s="40">
        <v>0</v>
      </c>
      <c r="P37" s="120">
        <v>1762.2</v>
      </c>
      <c r="Q37" s="121">
        <v>2.5988352286553216</v>
      </c>
      <c r="R37" s="42">
        <v>1009.6</v>
      </c>
      <c r="S37" s="120">
        <v>0.7</v>
      </c>
      <c r="T37" s="40">
        <v>0</v>
      </c>
      <c r="U37" s="120">
        <v>1010.3</v>
      </c>
      <c r="V37" s="121">
        <v>1.4978058471209155</v>
      </c>
      <c r="W37" s="42">
        <v>867.4</v>
      </c>
      <c r="X37" s="120">
        <v>176</v>
      </c>
      <c r="Y37" s="40">
        <v>0</v>
      </c>
      <c r="Z37" s="120">
        <v>1043.4</v>
      </c>
      <c r="AA37" s="122">
        <f t="shared" si="1"/>
        <v>1.4617908549108833</v>
      </c>
      <c r="AB37" s="42">
        <v>978</v>
      </c>
      <c r="AC37" s="120">
        <v>534.7</v>
      </c>
      <c r="AD37" s="40">
        <v>0</v>
      </c>
      <c r="AE37" s="120">
        <v>1512.7</v>
      </c>
      <c r="AF37" s="122">
        <v>1.8568459764245495</v>
      </c>
    </row>
    <row r="38" spans="1:26" ht="12" customHeight="1">
      <c r="A38" s="15"/>
      <c r="B38" s="15"/>
      <c r="C38" s="15"/>
      <c r="D38" s="15"/>
      <c r="E38" s="15"/>
      <c r="F38" s="15"/>
      <c r="H38" s="15"/>
      <c r="I38" s="15"/>
      <c r="J38" s="15"/>
      <c r="K38" s="15"/>
      <c r="M38" s="15"/>
      <c r="N38" s="15"/>
      <c r="O38" s="15"/>
      <c r="P38" s="15"/>
      <c r="R38" s="15"/>
      <c r="S38" s="15"/>
      <c r="T38" s="15"/>
      <c r="U38" s="15"/>
      <c r="W38" s="15"/>
      <c r="X38" s="15"/>
      <c r="Y38" s="15"/>
      <c r="Z38" s="15"/>
    </row>
    <row r="39" spans="1:16" s="15" customFormat="1" ht="27.75" customHeight="1">
      <c r="A39" s="123">
        <v>1</v>
      </c>
      <c r="B39" s="237" t="s">
        <v>60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</row>
    <row r="40" spans="1:9" s="15" customFormat="1" ht="15" customHeight="1">
      <c r="A40" s="123"/>
      <c r="B40" s="237"/>
      <c r="C40" s="237"/>
      <c r="D40" s="237"/>
      <c r="E40" s="237"/>
      <c r="F40" s="237"/>
      <c r="G40" s="237"/>
      <c r="H40" s="124"/>
      <c r="I40" s="124"/>
    </row>
  </sheetData>
  <sheetProtection/>
  <mergeCells count="46">
    <mergeCell ref="B39:P39"/>
    <mergeCell ref="W8:W9"/>
    <mergeCell ref="X8:X9"/>
    <mergeCell ref="I8:I9"/>
    <mergeCell ref="C8:C9"/>
    <mergeCell ref="B40:G40"/>
    <mergeCell ref="R8:R9"/>
    <mergeCell ref="S8:S9"/>
    <mergeCell ref="T8:T9"/>
    <mergeCell ref="U8:V8"/>
    <mergeCell ref="AB5:AF5"/>
    <mergeCell ref="R6:V6"/>
    <mergeCell ref="W6:AA6"/>
    <mergeCell ref="M6:Q6"/>
    <mergeCell ref="P8:Q8"/>
    <mergeCell ref="R7:V7"/>
    <mergeCell ref="W7:AA7"/>
    <mergeCell ref="Y8:Y9"/>
    <mergeCell ref="Z8:AA8"/>
    <mergeCell ref="M8:M9"/>
    <mergeCell ref="F8:G8"/>
    <mergeCell ref="H8:H9"/>
    <mergeCell ref="C7:G7"/>
    <mergeCell ref="H7:L7"/>
    <mergeCell ref="M5:Q5"/>
    <mergeCell ref="R5:V5"/>
    <mergeCell ref="J8:J9"/>
    <mergeCell ref="K8:L8"/>
    <mergeCell ref="N8:N9"/>
    <mergeCell ref="O8:O9"/>
    <mergeCell ref="M7:Q7"/>
    <mergeCell ref="A1:C1"/>
    <mergeCell ref="A6:A9"/>
    <mergeCell ref="B6:B9"/>
    <mergeCell ref="C6:G6"/>
    <mergeCell ref="H6:L6"/>
    <mergeCell ref="C5:G5"/>
    <mergeCell ref="H5:L5"/>
    <mergeCell ref="D8:D9"/>
    <mergeCell ref="E8:E9"/>
    <mergeCell ref="AB6:AF6"/>
    <mergeCell ref="AB7:AF7"/>
    <mergeCell ref="AB8:AB9"/>
    <mergeCell ref="AC8:AC9"/>
    <mergeCell ref="AD8:AD9"/>
    <mergeCell ref="AE8:AF8"/>
  </mergeCells>
  <hyperlinks>
    <hyperlink ref="A1:C1" location="'Table of contents'!A1" display="Table of Contents"/>
  </hyperlinks>
  <printOptions/>
  <pageMargins left="0.47" right="0.25" top="0.72" bottom="0.12" header="0.38" footer="0.12"/>
  <pageSetup horizontalDpi="600" verticalDpi="600" orientation="portrait" r:id="rId1"/>
  <headerFooter>
    <oddHeader>&amp;C- 41 -</oddHeader>
  </headerFooter>
  <ignoredErrors>
    <ignoredError sqref="AA11:AA3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2" ySplit="9" topLeftCell="O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C1"/>
    </sheetView>
  </sheetViews>
  <sheetFormatPr defaultColWidth="9.140625" defaultRowHeight="12.75"/>
  <cols>
    <col min="1" max="1" width="7.7109375" style="53" customWidth="1"/>
    <col min="2" max="2" width="34.00390625" style="53" customWidth="1"/>
    <col min="3" max="5" width="10.7109375" style="53" customWidth="1"/>
    <col min="6" max="6" width="11.57421875" style="53" customWidth="1"/>
    <col min="7" max="9" width="10.7109375" style="53" customWidth="1"/>
    <col min="10" max="10" width="11.57421875" style="53" customWidth="1"/>
    <col min="11" max="13" width="10.7109375" style="53" customWidth="1"/>
    <col min="14" max="14" width="11.57421875" style="53" customWidth="1"/>
    <col min="15" max="17" width="10.7109375" style="53" customWidth="1"/>
    <col min="18" max="18" width="11.57421875" style="53" customWidth="1"/>
    <col min="19" max="21" width="10.7109375" style="53" customWidth="1"/>
    <col min="22" max="22" width="11.57421875" style="53" customWidth="1"/>
    <col min="23" max="23" width="10.57421875" style="53" customWidth="1"/>
    <col min="24" max="25" width="9.140625" style="53" customWidth="1"/>
    <col min="26" max="26" width="11.140625" style="53" customWidth="1"/>
    <col min="27" max="16384" width="9.140625" style="53" customWidth="1"/>
  </cols>
  <sheetData>
    <row r="1" spans="1:3" s="146" customFormat="1" ht="15">
      <c r="A1" s="230" t="s">
        <v>305</v>
      </c>
      <c r="B1" s="230"/>
      <c r="C1" s="230"/>
    </row>
    <row r="2" s="146" customFormat="1" ht="8.25" customHeight="1"/>
    <row r="3" spans="1:22" s="98" customFormat="1" ht="18.75" customHeight="1">
      <c r="A3" s="1" t="s">
        <v>309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s="98" customFormat="1" ht="18.75" customHeight="1">
      <c r="A4" s="97" t="s">
        <v>137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6" ht="15" customHeight="1">
      <c r="A5" s="51"/>
      <c r="B5" s="5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W5" s="248" t="s">
        <v>179</v>
      </c>
      <c r="X5" s="248"/>
      <c r="Y5" s="248"/>
      <c r="Z5" s="248"/>
    </row>
    <row r="6" spans="1:26" ht="15" customHeight="1">
      <c r="A6" s="257" t="s">
        <v>2</v>
      </c>
      <c r="B6" s="257" t="s">
        <v>180</v>
      </c>
      <c r="C6" s="238" t="s">
        <v>139</v>
      </c>
      <c r="D6" s="239"/>
      <c r="E6" s="239"/>
      <c r="F6" s="240"/>
      <c r="G6" s="254" t="s">
        <v>5</v>
      </c>
      <c r="H6" s="255"/>
      <c r="I6" s="255"/>
      <c r="J6" s="256"/>
      <c r="K6" s="238">
        <v>2010</v>
      </c>
      <c r="L6" s="239"/>
      <c r="M6" s="239"/>
      <c r="N6" s="240"/>
      <c r="O6" s="238">
        <v>2011</v>
      </c>
      <c r="P6" s="239"/>
      <c r="Q6" s="239"/>
      <c r="R6" s="240"/>
      <c r="S6" s="238">
        <v>2012</v>
      </c>
      <c r="T6" s="239"/>
      <c r="U6" s="239"/>
      <c r="V6" s="240"/>
      <c r="W6" s="238">
        <v>2013</v>
      </c>
      <c r="X6" s="239"/>
      <c r="Y6" s="239"/>
      <c r="Z6" s="240"/>
    </row>
    <row r="7" spans="1:26" ht="15" customHeight="1">
      <c r="A7" s="258"/>
      <c r="B7" s="258"/>
      <c r="C7" s="238" t="s">
        <v>6</v>
      </c>
      <c r="D7" s="239"/>
      <c r="E7" s="239"/>
      <c r="F7" s="240"/>
      <c r="G7" s="238" t="s">
        <v>6</v>
      </c>
      <c r="H7" s="239"/>
      <c r="I7" s="239"/>
      <c r="J7" s="240"/>
      <c r="K7" s="238" t="s">
        <v>6</v>
      </c>
      <c r="L7" s="239"/>
      <c r="M7" s="239"/>
      <c r="N7" s="240"/>
      <c r="O7" s="238" t="s">
        <v>6</v>
      </c>
      <c r="P7" s="239"/>
      <c r="Q7" s="239"/>
      <c r="R7" s="240"/>
      <c r="S7" s="238" t="s">
        <v>6</v>
      </c>
      <c r="T7" s="239"/>
      <c r="U7" s="239"/>
      <c r="V7" s="240"/>
      <c r="W7" s="238" t="s">
        <v>6</v>
      </c>
      <c r="X7" s="239"/>
      <c r="Y7" s="239"/>
      <c r="Z7" s="240"/>
    </row>
    <row r="8" spans="1:26" ht="43.5" customHeight="1">
      <c r="A8" s="259"/>
      <c r="B8" s="259"/>
      <c r="C8" s="126" t="s">
        <v>63</v>
      </c>
      <c r="D8" s="126" t="s">
        <v>8</v>
      </c>
      <c r="E8" s="126" t="s">
        <v>9</v>
      </c>
      <c r="F8" s="126" t="s">
        <v>181</v>
      </c>
      <c r="G8" s="126" t="s">
        <v>63</v>
      </c>
      <c r="H8" s="126" t="s">
        <v>8</v>
      </c>
      <c r="I8" s="126" t="s">
        <v>9</v>
      </c>
      <c r="J8" s="126" t="s">
        <v>181</v>
      </c>
      <c r="K8" s="126" t="s">
        <v>63</v>
      </c>
      <c r="L8" s="126" t="s">
        <v>8</v>
      </c>
      <c r="M8" s="126" t="s">
        <v>9</v>
      </c>
      <c r="N8" s="126" t="s">
        <v>181</v>
      </c>
      <c r="O8" s="126" t="s">
        <v>63</v>
      </c>
      <c r="P8" s="126" t="s">
        <v>8</v>
      </c>
      <c r="Q8" s="126" t="s">
        <v>9</v>
      </c>
      <c r="R8" s="126" t="s">
        <v>181</v>
      </c>
      <c r="S8" s="126" t="s">
        <v>63</v>
      </c>
      <c r="T8" s="126" t="s">
        <v>8</v>
      </c>
      <c r="U8" s="126" t="s">
        <v>9</v>
      </c>
      <c r="V8" s="126" t="s">
        <v>181</v>
      </c>
      <c r="W8" s="126" t="s">
        <v>63</v>
      </c>
      <c r="X8" s="126" t="s">
        <v>8</v>
      </c>
      <c r="Y8" s="126" t="s">
        <v>9</v>
      </c>
      <c r="Z8" s="126" t="s">
        <v>181</v>
      </c>
    </row>
    <row r="9" spans="1:26" ht="21.75" customHeight="1">
      <c r="A9" s="55" t="s">
        <v>40</v>
      </c>
      <c r="B9" s="56" t="s">
        <v>182</v>
      </c>
      <c r="C9" s="25">
        <v>5545.8</v>
      </c>
      <c r="D9" s="25">
        <v>690.1</v>
      </c>
      <c r="E9" s="25">
        <v>31.4</v>
      </c>
      <c r="F9" s="25">
        <v>6267.3</v>
      </c>
      <c r="G9" s="28">
        <v>4945.9</v>
      </c>
      <c r="H9" s="28">
        <v>214.8</v>
      </c>
      <c r="I9" s="28">
        <v>12.3</v>
      </c>
      <c r="J9" s="28">
        <v>5173</v>
      </c>
      <c r="K9" s="57">
        <v>8076.2</v>
      </c>
      <c r="L9" s="57">
        <v>427.2</v>
      </c>
      <c r="M9" s="57">
        <v>857.4</v>
      </c>
      <c r="N9" s="57">
        <v>9360.8</v>
      </c>
      <c r="O9" s="127">
        <v>8632.6</v>
      </c>
      <c r="P9" s="127">
        <v>2370.4999999999995</v>
      </c>
      <c r="Q9" s="127">
        <v>51.300000000000004</v>
      </c>
      <c r="R9" s="127">
        <v>11054.4</v>
      </c>
      <c r="S9" s="127">
        <v>9615.9</v>
      </c>
      <c r="T9" s="127">
        <v>2534.4</v>
      </c>
      <c r="U9" s="127">
        <v>45.5</v>
      </c>
      <c r="V9" s="127">
        <v>12195.8</v>
      </c>
      <c r="W9" s="127">
        <v>11161.1</v>
      </c>
      <c r="X9" s="127">
        <v>2898.6</v>
      </c>
      <c r="Y9" s="127">
        <v>89.8</v>
      </c>
      <c r="Z9" s="127">
        <v>14149.5</v>
      </c>
    </row>
    <row r="10" spans="1:26" s="130" customFormat="1" ht="18.75" customHeight="1">
      <c r="A10" s="60" t="s">
        <v>42</v>
      </c>
      <c r="B10" s="68" t="s">
        <v>43</v>
      </c>
      <c r="C10" s="128">
        <v>5403.9</v>
      </c>
      <c r="D10" s="128">
        <v>690.1</v>
      </c>
      <c r="E10" s="128">
        <v>31.4</v>
      </c>
      <c r="F10" s="128">
        <v>6125.4</v>
      </c>
      <c r="G10" s="13">
        <v>4945.9</v>
      </c>
      <c r="H10" s="13">
        <v>214.4</v>
      </c>
      <c r="I10" s="13">
        <v>12.3</v>
      </c>
      <c r="J10" s="13">
        <v>5172.6</v>
      </c>
      <c r="K10" s="65">
        <v>7859.5</v>
      </c>
      <c r="L10" s="65">
        <v>426.3</v>
      </c>
      <c r="M10" s="65">
        <v>857.4</v>
      </c>
      <c r="N10" s="65">
        <v>9143.2</v>
      </c>
      <c r="O10" s="129">
        <v>8194.1</v>
      </c>
      <c r="P10" s="129">
        <v>2370.4999999999995</v>
      </c>
      <c r="Q10" s="129">
        <v>51.300000000000004</v>
      </c>
      <c r="R10" s="129">
        <v>10615.9</v>
      </c>
      <c r="S10" s="129">
        <v>9186.7</v>
      </c>
      <c r="T10" s="129">
        <v>2534.4</v>
      </c>
      <c r="U10" s="129">
        <v>45.5</v>
      </c>
      <c r="V10" s="129">
        <v>11766.6</v>
      </c>
      <c r="W10" s="129">
        <v>10518</v>
      </c>
      <c r="X10" s="129">
        <v>2898.6</v>
      </c>
      <c r="Y10" s="129">
        <v>89.8</v>
      </c>
      <c r="Z10" s="129">
        <v>13506.4</v>
      </c>
    </row>
    <row r="11" spans="1:26" ht="15" customHeight="1">
      <c r="A11" s="72" t="s">
        <v>183</v>
      </c>
      <c r="B11" s="73" t="s">
        <v>184</v>
      </c>
      <c r="C11" s="131">
        <v>4021.8</v>
      </c>
      <c r="D11" s="131">
        <v>375.1</v>
      </c>
      <c r="E11" s="18">
        <v>0</v>
      </c>
      <c r="F11" s="131">
        <v>4396.9</v>
      </c>
      <c r="G11" s="19">
        <v>3648.8</v>
      </c>
      <c r="H11" s="19">
        <v>90.7</v>
      </c>
      <c r="I11" s="20">
        <v>0</v>
      </c>
      <c r="J11" s="19">
        <v>3739.5</v>
      </c>
      <c r="K11" s="70">
        <v>6409.9</v>
      </c>
      <c r="L11" s="70">
        <v>172</v>
      </c>
      <c r="M11" s="70">
        <v>823.5</v>
      </c>
      <c r="N11" s="70">
        <v>7405.4</v>
      </c>
      <c r="O11" s="132">
        <v>6536.8</v>
      </c>
      <c r="P11" s="70">
        <v>2162.6</v>
      </c>
      <c r="Q11" s="70" t="s">
        <v>114</v>
      </c>
      <c r="R11" s="70">
        <v>8699.4</v>
      </c>
      <c r="S11" s="132">
        <v>7807.2</v>
      </c>
      <c r="T11" s="70">
        <v>2295.4</v>
      </c>
      <c r="U11" s="22">
        <v>0</v>
      </c>
      <c r="V11" s="70">
        <v>10102.6</v>
      </c>
      <c r="W11" s="132">
        <v>7722.5</v>
      </c>
      <c r="X11" s="70">
        <v>2595.2</v>
      </c>
      <c r="Y11" s="22">
        <v>0</v>
      </c>
      <c r="Z11" s="70">
        <v>10317.7</v>
      </c>
    </row>
    <row r="12" spans="1:26" ht="15" customHeight="1">
      <c r="A12" s="72" t="s">
        <v>185</v>
      </c>
      <c r="B12" s="73" t="s">
        <v>186</v>
      </c>
      <c r="C12" s="131">
        <v>1067.3</v>
      </c>
      <c r="D12" s="131">
        <v>255.4</v>
      </c>
      <c r="E12" s="18">
        <v>0</v>
      </c>
      <c r="F12" s="131">
        <v>1322.7</v>
      </c>
      <c r="G12" s="19">
        <v>961.5</v>
      </c>
      <c r="H12" s="19">
        <v>100.2</v>
      </c>
      <c r="I12" s="20">
        <v>12.3</v>
      </c>
      <c r="J12" s="19">
        <v>1074</v>
      </c>
      <c r="K12" s="70">
        <v>1082.3</v>
      </c>
      <c r="L12" s="70">
        <v>199</v>
      </c>
      <c r="M12" s="70">
        <v>33.9</v>
      </c>
      <c r="N12" s="70">
        <v>1315.2</v>
      </c>
      <c r="O12" s="132">
        <v>1499.3</v>
      </c>
      <c r="P12" s="70">
        <v>165.7</v>
      </c>
      <c r="Q12" s="70">
        <v>50.6</v>
      </c>
      <c r="R12" s="70">
        <v>1715.6</v>
      </c>
      <c r="S12" s="132">
        <v>963.9</v>
      </c>
      <c r="T12" s="70">
        <v>183.6</v>
      </c>
      <c r="U12" s="70">
        <v>45.5</v>
      </c>
      <c r="V12" s="70">
        <v>1193</v>
      </c>
      <c r="W12" s="132">
        <v>1817.3</v>
      </c>
      <c r="X12" s="70">
        <v>198.1</v>
      </c>
      <c r="Y12" s="70">
        <v>89.8</v>
      </c>
      <c r="Z12" s="70">
        <v>2105.2</v>
      </c>
    </row>
    <row r="13" spans="1:26" ht="15" customHeight="1">
      <c r="A13" s="72" t="s">
        <v>187</v>
      </c>
      <c r="B13" s="73" t="s">
        <v>188</v>
      </c>
      <c r="C13" s="131">
        <v>314.8</v>
      </c>
      <c r="D13" s="131">
        <v>59.6</v>
      </c>
      <c r="E13" s="131">
        <v>31.4</v>
      </c>
      <c r="F13" s="131">
        <v>405.8</v>
      </c>
      <c r="G13" s="19">
        <v>335.6</v>
      </c>
      <c r="H13" s="19">
        <v>23.4</v>
      </c>
      <c r="I13" s="19">
        <v>0</v>
      </c>
      <c r="J13" s="19">
        <v>359</v>
      </c>
      <c r="K13" s="70">
        <v>367.3</v>
      </c>
      <c r="L13" s="70">
        <v>55.3</v>
      </c>
      <c r="M13" s="22">
        <v>0</v>
      </c>
      <c r="N13" s="70">
        <v>422.6</v>
      </c>
      <c r="O13" s="132">
        <v>158</v>
      </c>
      <c r="P13" s="70">
        <v>42.2</v>
      </c>
      <c r="Q13" s="22">
        <v>0.7</v>
      </c>
      <c r="R13" s="70">
        <v>200.9</v>
      </c>
      <c r="S13" s="132">
        <v>415.6</v>
      </c>
      <c r="T13" s="70">
        <v>55.4</v>
      </c>
      <c r="U13" s="22">
        <v>0</v>
      </c>
      <c r="V13" s="70">
        <v>471</v>
      </c>
      <c r="W13" s="132">
        <v>978.2</v>
      </c>
      <c r="X13" s="70">
        <v>105.2</v>
      </c>
      <c r="Y13" s="22">
        <v>0</v>
      </c>
      <c r="Z13" s="70">
        <v>1083.4</v>
      </c>
    </row>
    <row r="14" spans="1:26" ht="18.75" customHeight="1">
      <c r="A14" s="60" t="s">
        <v>44</v>
      </c>
      <c r="B14" s="68" t="s">
        <v>189</v>
      </c>
      <c r="C14" s="128">
        <v>141.9</v>
      </c>
      <c r="D14" s="12">
        <v>0</v>
      </c>
      <c r="E14" s="12">
        <v>0</v>
      </c>
      <c r="F14" s="128">
        <v>141.9</v>
      </c>
      <c r="G14" s="13">
        <v>0</v>
      </c>
      <c r="H14" s="116">
        <v>0.4</v>
      </c>
      <c r="I14" s="116">
        <v>0</v>
      </c>
      <c r="J14" s="13">
        <v>0.4</v>
      </c>
      <c r="K14" s="65">
        <v>216.6</v>
      </c>
      <c r="L14" s="65">
        <v>0.9</v>
      </c>
      <c r="M14" s="12">
        <v>0</v>
      </c>
      <c r="N14" s="65">
        <v>217.5</v>
      </c>
      <c r="O14" s="129">
        <v>438.5</v>
      </c>
      <c r="P14" s="12">
        <v>0</v>
      </c>
      <c r="Q14" s="12">
        <v>0</v>
      </c>
      <c r="R14" s="12">
        <v>438.5</v>
      </c>
      <c r="S14" s="129">
        <v>429.2</v>
      </c>
      <c r="T14" s="12">
        <v>0</v>
      </c>
      <c r="U14" s="12">
        <v>0</v>
      </c>
      <c r="V14" s="12">
        <v>429.2</v>
      </c>
      <c r="W14" s="129">
        <v>643.1</v>
      </c>
      <c r="X14" s="12">
        <v>0</v>
      </c>
      <c r="Y14" s="12">
        <v>0</v>
      </c>
      <c r="Z14" s="12">
        <v>643.1</v>
      </c>
    </row>
    <row r="15" spans="1:26" ht="21.75" customHeight="1">
      <c r="A15" s="55" t="s">
        <v>49</v>
      </c>
      <c r="B15" s="133" t="s">
        <v>50</v>
      </c>
      <c r="C15" s="25">
        <f>2414.8+287</f>
        <v>2701.8</v>
      </c>
      <c r="D15" s="25">
        <v>5732.5</v>
      </c>
      <c r="E15" s="25">
        <v>4323.5</v>
      </c>
      <c r="F15" s="25">
        <f>13278.7+287</f>
        <v>13565.7</v>
      </c>
      <c r="G15" s="25">
        <v>3134.3</v>
      </c>
      <c r="H15" s="25">
        <v>2154.5</v>
      </c>
      <c r="I15" s="25">
        <v>2407</v>
      </c>
      <c r="J15" s="25">
        <v>3798.5</v>
      </c>
      <c r="K15" s="57">
        <f>-2943+430.4</f>
        <v>-2512.6</v>
      </c>
      <c r="L15" s="134">
        <v>0</v>
      </c>
      <c r="M15" s="57">
        <v>3513</v>
      </c>
      <c r="N15" s="57">
        <f>-2350.7+430.4</f>
        <v>-1920.2999999999997</v>
      </c>
      <c r="O15" s="127">
        <v>4668.8</v>
      </c>
      <c r="P15" s="127">
        <v>1934.3</v>
      </c>
      <c r="Q15" s="127">
        <v>4713.5</v>
      </c>
      <c r="R15" s="127">
        <v>4228.7</v>
      </c>
      <c r="S15" s="127">
        <v>2401.1</v>
      </c>
      <c r="T15" s="127">
        <v>-1296</v>
      </c>
      <c r="U15" s="127">
        <v>5338.3</v>
      </c>
      <c r="V15" s="127">
        <v>6143.1</v>
      </c>
      <c r="W15" s="127">
        <v>9936.7</v>
      </c>
      <c r="X15" s="127">
        <v>1945.1</v>
      </c>
      <c r="Y15" s="127">
        <v>4365.1</v>
      </c>
      <c r="Z15" s="127">
        <v>8687.2</v>
      </c>
    </row>
    <row r="16" spans="1:26" ht="21.75" customHeight="1">
      <c r="A16" s="72" t="s">
        <v>190</v>
      </c>
      <c r="B16" s="135" t="s">
        <v>191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34">
        <v>0</v>
      </c>
      <c r="M16" s="34">
        <v>0</v>
      </c>
      <c r="N16" s="136" t="s">
        <v>114</v>
      </c>
      <c r="O16" s="136" t="s">
        <v>114</v>
      </c>
      <c r="P16" s="136" t="s">
        <v>114</v>
      </c>
      <c r="Q16" s="136" t="s">
        <v>114</v>
      </c>
      <c r="R16" s="136" t="s">
        <v>114</v>
      </c>
      <c r="S16" s="132">
        <v>95.6</v>
      </c>
      <c r="T16" s="12">
        <v>0</v>
      </c>
      <c r="U16" s="12">
        <v>0</v>
      </c>
      <c r="V16" s="132">
        <v>95.6</v>
      </c>
      <c r="W16" s="132">
        <v>190.9</v>
      </c>
      <c r="X16" s="12">
        <v>0</v>
      </c>
      <c r="Y16" s="12">
        <v>0</v>
      </c>
      <c r="Z16" s="132">
        <v>190.9</v>
      </c>
    </row>
    <row r="17" spans="1:26" ht="15" customHeight="1">
      <c r="A17" s="72" t="s">
        <v>192</v>
      </c>
      <c r="B17" s="137" t="s">
        <v>193</v>
      </c>
      <c r="C17" s="131">
        <v>990.1</v>
      </c>
      <c r="D17" s="131">
        <v>5732.5</v>
      </c>
      <c r="E17" s="131">
        <v>3290.9</v>
      </c>
      <c r="F17" s="131">
        <v>10013.5</v>
      </c>
      <c r="G17" s="19">
        <v>3248.5</v>
      </c>
      <c r="H17" s="19">
        <v>2154.5</v>
      </c>
      <c r="I17" s="131">
        <v>-744.4</v>
      </c>
      <c r="J17" s="131">
        <v>4658.6</v>
      </c>
      <c r="K17" s="70">
        <v>-3071</v>
      </c>
      <c r="L17" s="34">
        <v>0</v>
      </c>
      <c r="M17" s="70">
        <v>-722.2</v>
      </c>
      <c r="N17" s="70">
        <v>-3793.2</v>
      </c>
      <c r="O17" s="132">
        <v>1676.7</v>
      </c>
      <c r="P17" s="32">
        <v>1934.3</v>
      </c>
      <c r="Q17" s="70">
        <v>-3021.4</v>
      </c>
      <c r="R17" s="70">
        <v>589.6</v>
      </c>
      <c r="S17" s="132">
        <v>978.3</v>
      </c>
      <c r="T17" s="32">
        <v>4</v>
      </c>
      <c r="U17" s="70">
        <v>2048.2</v>
      </c>
      <c r="V17" s="70">
        <v>4330.5</v>
      </c>
      <c r="W17" s="132">
        <v>3958.8</v>
      </c>
      <c r="X17" s="32">
        <v>1945.1</v>
      </c>
      <c r="Y17" s="70">
        <v>-3975.3</v>
      </c>
      <c r="Z17" s="70">
        <v>1928.6</v>
      </c>
    </row>
    <row r="18" spans="1:26" ht="15" customHeight="1">
      <c r="A18" s="72" t="s">
        <v>194</v>
      </c>
      <c r="B18" s="137" t="s">
        <v>195</v>
      </c>
      <c r="C18" s="18">
        <v>0</v>
      </c>
      <c r="D18" s="18">
        <v>0</v>
      </c>
      <c r="E18" s="131">
        <v>740.8</v>
      </c>
      <c r="F18" s="131">
        <v>1548.7</v>
      </c>
      <c r="G18" s="20">
        <v>0</v>
      </c>
      <c r="H18" s="20">
        <v>0</v>
      </c>
      <c r="I18" s="131">
        <v>3897.3</v>
      </c>
      <c r="J18" s="19">
        <v>0</v>
      </c>
      <c r="K18" s="37">
        <v>0</v>
      </c>
      <c r="L18" s="37">
        <v>0</v>
      </c>
      <c r="M18" s="70">
        <v>4020.7</v>
      </c>
      <c r="N18" s="70">
        <v>1100</v>
      </c>
      <c r="O18" s="20">
        <v>0</v>
      </c>
      <c r="P18" s="37">
        <v>0</v>
      </c>
      <c r="Q18" s="70">
        <v>7647.1</v>
      </c>
      <c r="R18" s="70">
        <v>559.2</v>
      </c>
      <c r="S18" s="20">
        <v>0</v>
      </c>
      <c r="T18" s="37">
        <v>0</v>
      </c>
      <c r="U18" s="70">
        <v>2063.4</v>
      </c>
      <c r="V18" s="70">
        <v>463.1</v>
      </c>
      <c r="W18" s="20">
        <v>0</v>
      </c>
      <c r="X18" s="37">
        <v>0</v>
      </c>
      <c r="Y18" s="70">
        <v>6810.5</v>
      </c>
      <c r="Z18" s="70">
        <v>3550.8</v>
      </c>
    </row>
    <row r="19" spans="1:26" ht="15" customHeight="1">
      <c r="A19" s="72" t="s">
        <v>196</v>
      </c>
      <c r="B19" s="137" t="s">
        <v>197</v>
      </c>
      <c r="C19" s="131">
        <v>263.4</v>
      </c>
      <c r="D19" s="18">
        <v>0</v>
      </c>
      <c r="E19" s="131">
        <v>156.1</v>
      </c>
      <c r="F19" s="131">
        <v>419.5</v>
      </c>
      <c r="G19" s="131">
        <v>-114.2</v>
      </c>
      <c r="H19" s="20">
        <v>0</v>
      </c>
      <c r="I19" s="131">
        <v>-775.8</v>
      </c>
      <c r="J19" s="131">
        <v>-890</v>
      </c>
      <c r="K19" s="70">
        <v>22</v>
      </c>
      <c r="L19" s="37">
        <v>0</v>
      </c>
      <c r="M19" s="70">
        <v>237.9</v>
      </c>
      <c r="N19" s="70">
        <v>259.9</v>
      </c>
      <c r="O19" s="132">
        <v>2265.4</v>
      </c>
      <c r="P19" s="37">
        <v>0</v>
      </c>
      <c r="Q19" s="70">
        <v>-64.5</v>
      </c>
      <c r="R19" s="70">
        <v>2200.9</v>
      </c>
      <c r="S19" s="132">
        <v>136.6</v>
      </c>
      <c r="T19" s="132">
        <v>-1300</v>
      </c>
      <c r="U19" s="70">
        <v>-68</v>
      </c>
      <c r="V19" s="70">
        <v>-1231.4</v>
      </c>
      <c r="W19" s="132">
        <v>5112.6</v>
      </c>
      <c r="X19" s="37">
        <v>0</v>
      </c>
      <c r="Y19" s="70">
        <v>-61.1</v>
      </c>
      <c r="Z19" s="70">
        <v>751.5</v>
      </c>
    </row>
    <row r="20" spans="1:26" ht="15" customHeight="1">
      <c r="A20" s="72" t="s">
        <v>198</v>
      </c>
      <c r="B20" s="137" t="s">
        <v>199</v>
      </c>
      <c r="C20" s="131">
        <f>1161.3+287</f>
        <v>1448.3</v>
      </c>
      <c r="D20" s="18">
        <v>0</v>
      </c>
      <c r="E20" s="131">
        <v>135.7</v>
      </c>
      <c r="F20" s="131">
        <f>1297+287</f>
        <v>1584</v>
      </c>
      <c r="G20" s="19">
        <v>0</v>
      </c>
      <c r="H20" s="20">
        <v>0</v>
      </c>
      <c r="I20" s="19">
        <v>29.9</v>
      </c>
      <c r="J20" s="131">
        <v>29.9</v>
      </c>
      <c r="K20" s="70">
        <f>106+430.4</f>
        <v>536.4</v>
      </c>
      <c r="L20" s="37">
        <v>0</v>
      </c>
      <c r="M20" s="70">
        <v>-23.4</v>
      </c>
      <c r="N20" s="70">
        <f>82.6+430.4</f>
        <v>513</v>
      </c>
      <c r="O20" s="132">
        <v>726.7</v>
      </c>
      <c r="P20" s="37">
        <v>0</v>
      </c>
      <c r="Q20" s="70">
        <v>152.3</v>
      </c>
      <c r="R20" s="70">
        <v>879</v>
      </c>
      <c r="S20" s="132">
        <v>1190.6</v>
      </c>
      <c r="T20" s="37">
        <v>0</v>
      </c>
      <c r="U20" s="70">
        <v>1294.7</v>
      </c>
      <c r="V20" s="70">
        <v>2485.3</v>
      </c>
      <c r="W20" s="132">
        <v>674.4</v>
      </c>
      <c r="X20" s="37">
        <v>0</v>
      </c>
      <c r="Y20" s="70">
        <v>1591</v>
      </c>
      <c r="Z20" s="70">
        <v>2265.4</v>
      </c>
    </row>
    <row r="21" spans="1:26" ht="18.75" customHeight="1">
      <c r="A21" s="60" t="s">
        <v>51</v>
      </c>
      <c r="B21" s="76" t="s">
        <v>52</v>
      </c>
      <c r="C21" s="128">
        <f>2414.8+287</f>
        <v>2701.8</v>
      </c>
      <c r="D21" s="128">
        <v>5732.5</v>
      </c>
      <c r="E21" s="128">
        <v>4323.5</v>
      </c>
      <c r="F21" s="128">
        <f>13278.7+287</f>
        <v>13565.7</v>
      </c>
      <c r="G21" s="128">
        <v>3134.3</v>
      </c>
      <c r="H21" s="128">
        <v>2154.4</v>
      </c>
      <c r="I21" s="128">
        <v>2407</v>
      </c>
      <c r="J21" s="128">
        <v>3798.5</v>
      </c>
      <c r="K21" s="65">
        <f>-3049+430.4</f>
        <v>-2618.6</v>
      </c>
      <c r="L21" s="34">
        <v>0</v>
      </c>
      <c r="M21" s="65">
        <v>3513</v>
      </c>
      <c r="N21" s="65">
        <f>-2456.7+430.4</f>
        <v>-2026.2999999999997</v>
      </c>
      <c r="O21" s="129">
        <v>4568.1</v>
      </c>
      <c r="P21" s="34">
        <v>1934.3</v>
      </c>
      <c r="Q21" s="65">
        <v>4713.5</v>
      </c>
      <c r="R21" s="65">
        <v>4128</v>
      </c>
      <c r="S21" s="129">
        <v>2015.7</v>
      </c>
      <c r="T21" s="132">
        <v>-1296</v>
      </c>
      <c r="U21" s="65">
        <v>4695.4</v>
      </c>
      <c r="V21" s="65">
        <v>5113.8</v>
      </c>
      <c r="W21" s="129">
        <v>9627.4</v>
      </c>
      <c r="X21" s="129">
        <v>1945.1</v>
      </c>
      <c r="Y21" s="65">
        <v>2880.3</v>
      </c>
      <c r="Z21" s="65">
        <v>6893.1</v>
      </c>
    </row>
    <row r="22" spans="1:26" ht="15" customHeight="1">
      <c r="A22" s="72" t="s">
        <v>200</v>
      </c>
      <c r="B22" s="138" t="s">
        <v>193</v>
      </c>
      <c r="C22" s="131">
        <v>990.1</v>
      </c>
      <c r="D22" s="131">
        <v>5732.5</v>
      </c>
      <c r="E22" s="131">
        <v>3290.9</v>
      </c>
      <c r="F22" s="131">
        <v>10013.5</v>
      </c>
      <c r="G22" s="131">
        <v>3248.5</v>
      </c>
      <c r="H22" s="131">
        <v>2154.4</v>
      </c>
      <c r="I22" s="131">
        <v>-744.4</v>
      </c>
      <c r="J22" s="131">
        <v>4658.6</v>
      </c>
      <c r="K22" s="70">
        <v>-3071</v>
      </c>
      <c r="L22" s="32">
        <v>0</v>
      </c>
      <c r="M22" s="70">
        <v>-722.2</v>
      </c>
      <c r="N22" s="70">
        <v>-3793.2</v>
      </c>
      <c r="O22" s="132">
        <v>1676.7</v>
      </c>
      <c r="P22" s="32">
        <v>1934.3</v>
      </c>
      <c r="Q22" s="70">
        <v>-3021.4</v>
      </c>
      <c r="R22" s="70">
        <v>589.6</v>
      </c>
      <c r="S22" s="132">
        <v>983.4</v>
      </c>
      <c r="T22" s="32">
        <v>4</v>
      </c>
      <c r="U22" s="70">
        <v>2048.2</v>
      </c>
      <c r="V22" s="70">
        <v>4334.6</v>
      </c>
      <c r="W22" s="132">
        <v>3958.8</v>
      </c>
      <c r="X22" s="32">
        <v>1945.1</v>
      </c>
      <c r="Y22" s="70">
        <v>-3975.3</v>
      </c>
      <c r="Z22" s="70">
        <v>1928.6</v>
      </c>
    </row>
    <row r="23" spans="1:26" ht="15" customHeight="1">
      <c r="A23" s="72" t="s">
        <v>201</v>
      </c>
      <c r="B23" s="73" t="s">
        <v>202</v>
      </c>
      <c r="C23" s="18">
        <v>0</v>
      </c>
      <c r="D23" s="18">
        <v>0</v>
      </c>
      <c r="E23" s="131">
        <v>740.8</v>
      </c>
      <c r="F23" s="131">
        <v>1548.7</v>
      </c>
      <c r="G23" s="20">
        <v>0</v>
      </c>
      <c r="H23" s="20">
        <v>0</v>
      </c>
      <c r="I23" s="131">
        <v>3897.3</v>
      </c>
      <c r="J23" s="19">
        <v>0</v>
      </c>
      <c r="K23" s="37">
        <v>0</v>
      </c>
      <c r="L23" s="37">
        <v>0</v>
      </c>
      <c r="M23" s="70">
        <v>4020.7</v>
      </c>
      <c r="N23" s="70">
        <v>1100</v>
      </c>
      <c r="O23" s="20">
        <v>0</v>
      </c>
      <c r="P23" s="37">
        <v>0</v>
      </c>
      <c r="Q23" s="70">
        <v>7647.1</v>
      </c>
      <c r="R23" s="70">
        <v>559.2</v>
      </c>
      <c r="S23" s="20">
        <v>0</v>
      </c>
      <c r="T23" s="37">
        <v>0</v>
      </c>
      <c r="U23" s="70">
        <v>1420.5</v>
      </c>
      <c r="V23" s="70">
        <v>-179.8</v>
      </c>
      <c r="W23" s="20">
        <v>0</v>
      </c>
      <c r="X23" s="37">
        <v>0</v>
      </c>
      <c r="Y23" s="70">
        <v>6810.5</v>
      </c>
      <c r="Z23" s="70">
        <v>3550.8</v>
      </c>
    </row>
    <row r="24" spans="1:26" ht="15" customHeight="1">
      <c r="A24" s="72" t="s">
        <v>203</v>
      </c>
      <c r="B24" s="73" t="s">
        <v>197</v>
      </c>
      <c r="C24" s="131">
        <v>263.4</v>
      </c>
      <c r="D24" s="18">
        <v>0</v>
      </c>
      <c r="E24" s="131">
        <v>156.1</v>
      </c>
      <c r="F24" s="131">
        <v>419.5</v>
      </c>
      <c r="G24" s="131">
        <v>-114.2</v>
      </c>
      <c r="H24" s="20">
        <v>0</v>
      </c>
      <c r="I24" s="131">
        <v>-775.8</v>
      </c>
      <c r="J24" s="131">
        <v>-890</v>
      </c>
      <c r="K24" s="70">
        <v>22</v>
      </c>
      <c r="L24" s="37">
        <v>0</v>
      </c>
      <c r="M24" s="70">
        <v>237.9</v>
      </c>
      <c r="N24" s="70">
        <v>259.9</v>
      </c>
      <c r="O24" s="132">
        <v>2265.4</v>
      </c>
      <c r="P24" s="37">
        <v>0</v>
      </c>
      <c r="Q24" s="70">
        <v>-64.5</v>
      </c>
      <c r="R24" s="70">
        <v>2200.9</v>
      </c>
      <c r="S24" s="132">
        <v>136.6</v>
      </c>
      <c r="T24" s="132">
        <v>-1300</v>
      </c>
      <c r="U24" s="70">
        <v>-68</v>
      </c>
      <c r="V24" s="70">
        <v>-1231.4</v>
      </c>
      <c r="W24" s="132">
        <v>5112.6</v>
      </c>
      <c r="X24" s="37">
        <v>0</v>
      </c>
      <c r="Y24" s="70">
        <v>-61.1</v>
      </c>
      <c r="Z24" s="70">
        <v>751.5</v>
      </c>
    </row>
    <row r="25" spans="1:26" ht="15" customHeight="1">
      <c r="A25" s="72" t="s">
        <v>204</v>
      </c>
      <c r="B25" s="73" t="s">
        <v>199</v>
      </c>
      <c r="C25" s="131">
        <f>1161.3+287</f>
        <v>1448.3</v>
      </c>
      <c r="D25" s="18">
        <v>0</v>
      </c>
      <c r="E25" s="131">
        <v>135.7</v>
      </c>
      <c r="F25" s="131">
        <f>1297+287</f>
        <v>1584</v>
      </c>
      <c r="G25" s="19">
        <v>0</v>
      </c>
      <c r="H25" s="20">
        <v>0</v>
      </c>
      <c r="I25" s="131">
        <v>29.9</v>
      </c>
      <c r="J25" s="131">
        <v>29.9</v>
      </c>
      <c r="K25" s="32">
        <v>430.4</v>
      </c>
      <c r="L25" s="37">
        <v>0</v>
      </c>
      <c r="M25" s="70">
        <v>-23.4</v>
      </c>
      <c r="N25" s="70">
        <f>-23.4+430.4</f>
        <v>407</v>
      </c>
      <c r="O25" s="20">
        <v>626</v>
      </c>
      <c r="P25" s="37">
        <v>0</v>
      </c>
      <c r="Q25" s="70">
        <v>152.3</v>
      </c>
      <c r="R25" s="70">
        <v>778.3</v>
      </c>
      <c r="S25" s="20">
        <v>895.7</v>
      </c>
      <c r="T25" s="37">
        <v>0</v>
      </c>
      <c r="U25" s="70">
        <v>1294.7</v>
      </c>
      <c r="V25" s="70">
        <v>2190.4</v>
      </c>
      <c r="W25" s="20">
        <v>556</v>
      </c>
      <c r="X25" s="37">
        <v>0</v>
      </c>
      <c r="Y25" s="70">
        <v>106.2</v>
      </c>
      <c r="Z25" s="70">
        <v>662.2</v>
      </c>
    </row>
    <row r="26" spans="1:26" ht="18.75" customHeight="1">
      <c r="A26" s="60" t="s">
        <v>53</v>
      </c>
      <c r="B26" s="68" t="s">
        <v>59</v>
      </c>
      <c r="C26" s="18">
        <v>0</v>
      </c>
      <c r="D26" s="18">
        <v>0</v>
      </c>
      <c r="E26" s="18">
        <v>0</v>
      </c>
      <c r="F26" s="18">
        <v>0</v>
      </c>
      <c r="G26" s="116">
        <v>0</v>
      </c>
      <c r="H26" s="116">
        <v>0</v>
      </c>
      <c r="I26" s="116">
        <v>0</v>
      </c>
      <c r="J26" s="116">
        <v>0</v>
      </c>
      <c r="K26" s="65">
        <v>106</v>
      </c>
      <c r="L26" s="12">
        <v>0</v>
      </c>
      <c r="M26" s="12">
        <v>0</v>
      </c>
      <c r="N26" s="65">
        <v>106</v>
      </c>
      <c r="O26" s="129">
        <v>100.7</v>
      </c>
      <c r="P26" s="12">
        <v>0</v>
      </c>
      <c r="Q26" s="12">
        <v>0</v>
      </c>
      <c r="R26" s="65">
        <v>100.7</v>
      </c>
      <c r="S26" s="129">
        <v>386.4</v>
      </c>
      <c r="T26" s="12">
        <v>0</v>
      </c>
      <c r="U26" s="12">
        <v>642.9</v>
      </c>
      <c r="V26" s="65">
        <v>1029.3</v>
      </c>
      <c r="W26" s="129">
        <v>309.3</v>
      </c>
      <c r="X26" s="12">
        <v>0</v>
      </c>
      <c r="Y26" s="12">
        <v>1484.8</v>
      </c>
      <c r="Z26" s="65">
        <v>1794.1</v>
      </c>
    </row>
    <row r="27" spans="1:26" ht="21.75" customHeight="1">
      <c r="A27" s="55" t="s">
        <v>55</v>
      </c>
      <c r="B27" s="133" t="s">
        <v>205</v>
      </c>
      <c r="C27" s="25">
        <f>10846.8+287</f>
        <v>11133.8</v>
      </c>
      <c r="D27" s="139">
        <v>0</v>
      </c>
      <c r="E27" s="139">
        <v>0</v>
      </c>
      <c r="F27" s="25">
        <f>11654.7+287</f>
        <v>11941.7</v>
      </c>
      <c r="G27" s="25">
        <v>8993.5</v>
      </c>
      <c r="H27" s="25">
        <v>312.8</v>
      </c>
      <c r="I27" s="105">
        <v>0</v>
      </c>
      <c r="J27" s="25">
        <v>5409</v>
      </c>
      <c r="K27" s="57">
        <f>6636.8+430.4</f>
        <v>7067.2</v>
      </c>
      <c r="L27" s="57">
        <v>1014.3</v>
      </c>
      <c r="M27" s="26">
        <v>0</v>
      </c>
      <c r="N27" s="57">
        <f>4730.4+430.4</f>
        <v>5160.799999999999</v>
      </c>
      <c r="O27" s="127">
        <v>15015.6</v>
      </c>
      <c r="P27" s="139">
        <v>0</v>
      </c>
      <c r="Q27" s="139">
        <v>0</v>
      </c>
      <c r="R27" s="127">
        <v>7927.7</v>
      </c>
      <c r="S27" s="127">
        <v>8479.7</v>
      </c>
      <c r="T27" s="139">
        <v>0</v>
      </c>
      <c r="U27" s="139">
        <v>0</v>
      </c>
      <c r="V27" s="127">
        <v>8178.4</v>
      </c>
      <c r="W27" s="127">
        <v>22759.9</v>
      </c>
      <c r="X27" s="26">
        <v>4300</v>
      </c>
      <c r="Y27" s="139">
        <v>0</v>
      </c>
      <c r="Z27" s="127">
        <v>19500.2</v>
      </c>
    </row>
    <row r="28" spans="1:26" ht="15" customHeight="1">
      <c r="A28" s="72" t="s">
        <v>206</v>
      </c>
      <c r="B28" s="137" t="s">
        <v>193</v>
      </c>
      <c r="C28" s="131">
        <v>90.9</v>
      </c>
      <c r="D28" s="18">
        <v>0</v>
      </c>
      <c r="E28" s="18">
        <v>0</v>
      </c>
      <c r="F28" s="131">
        <v>90.9</v>
      </c>
      <c r="G28" s="131">
        <v>4488.2</v>
      </c>
      <c r="H28" s="131">
        <v>312.8</v>
      </c>
      <c r="I28" s="20">
        <v>0</v>
      </c>
      <c r="J28" s="131">
        <v>4801</v>
      </c>
      <c r="K28" s="70">
        <v>-4140.9</v>
      </c>
      <c r="L28" s="70">
        <v>1014.3</v>
      </c>
      <c r="M28" s="18">
        <v>0</v>
      </c>
      <c r="N28" s="70">
        <v>-3126.6</v>
      </c>
      <c r="O28" s="132">
        <v>2869.1</v>
      </c>
      <c r="P28" s="18">
        <v>0</v>
      </c>
      <c r="Q28" s="18">
        <v>0</v>
      </c>
      <c r="R28" s="70">
        <v>2869.1</v>
      </c>
      <c r="S28" s="132">
        <v>-1550.5</v>
      </c>
      <c r="T28" s="37">
        <v>0</v>
      </c>
      <c r="U28" s="37">
        <v>0</v>
      </c>
      <c r="V28" s="70">
        <v>-250.5</v>
      </c>
      <c r="W28" s="132">
        <v>2181.5</v>
      </c>
      <c r="X28" s="37">
        <v>0</v>
      </c>
      <c r="Y28" s="37">
        <v>0</v>
      </c>
      <c r="Z28" s="70">
        <v>2181.5</v>
      </c>
    </row>
    <row r="29" spans="1:26" ht="15" customHeight="1">
      <c r="A29" s="72" t="s">
        <v>207</v>
      </c>
      <c r="B29" s="137" t="s">
        <v>202</v>
      </c>
      <c r="C29" s="131">
        <v>6223.1</v>
      </c>
      <c r="D29" s="18">
        <v>0</v>
      </c>
      <c r="E29" s="18">
        <v>0</v>
      </c>
      <c r="F29" s="131">
        <v>7031</v>
      </c>
      <c r="G29" s="131">
        <v>4216.3</v>
      </c>
      <c r="H29" s="20">
        <v>0</v>
      </c>
      <c r="I29" s="20">
        <v>0</v>
      </c>
      <c r="J29" s="131">
        <v>319</v>
      </c>
      <c r="K29" s="70">
        <v>5163.8</v>
      </c>
      <c r="L29" s="18">
        <v>0</v>
      </c>
      <c r="M29" s="18">
        <v>0</v>
      </c>
      <c r="N29" s="70">
        <v>2243.1</v>
      </c>
      <c r="O29" s="132">
        <v>6563</v>
      </c>
      <c r="P29" s="18">
        <v>0</v>
      </c>
      <c r="Q29" s="18">
        <v>0</v>
      </c>
      <c r="R29" s="140">
        <v>-524.9000000000001</v>
      </c>
      <c r="S29" s="132">
        <v>6728</v>
      </c>
      <c r="T29" s="37">
        <v>0</v>
      </c>
      <c r="U29" s="37">
        <v>0</v>
      </c>
      <c r="V29" s="140">
        <v>5126.7</v>
      </c>
      <c r="W29" s="132">
        <v>9637.9</v>
      </c>
      <c r="X29" s="37">
        <v>0</v>
      </c>
      <c r="Y29" s="37">
        <v>0</v>
      </c>
      <c r="Z29" s="140">
        <v>6378.2</v>
      </c>
    </row>
    <row r="30" spans="1:26" ht="15" customHeight="1">
      <c r="A30" s="72" t="s">
        <v>208</v>
      </c>
      <c r="B30" s="137" t="s">
        <v>197</v>
      </c>
      <c r="C30" s="131">
        <v>4600.7</v>
      </c>
      <c r="D30" s="18">
        <v>0</v>
      </c>
      <c r="E30" s="18">
        <v>0</v>
      </c>
      <c r="F30" s="131">
        <v>4600.7</v>
      </c>
      <c r="G30" s="131">
        <v>-5.9</v>
      </c>
      <c r="H30" s="20">
        <v>0</v>
      </c>
      <c r="I30" s="20">
        <v>0</v>
      </c>
      <c r="J30" s="131">
        <v>-5.9</v>
      </c>
      <c r="K30" s="70">
        <v>5594.5</v>
      </c>
      <c r="L30" s="18">
        <v>0</v>
      </c>
      <c r="M30" s="18">
        <v>0</v>
      </c>
      <c r="N30" s="70">
        <v>5594.5</v>
      </c>
      <c r="O30" s="132">
        <v>5392.3</v>
      </c>
      <c r="P30" s="18">
        <v>0</v>
      </c>
      <c r="Q30" s="18">
        <v>0</v>
      </c>
      <c r="R30" s="70">
        <v>5392.3</v>
      </c>
      <c r="S30" s="132">
        <v>3021.8</v>
      </c>
      <c r="T30" s="37">
        <v>0</v>
      </c>
      <c r="U30" s="37">
        <v>0</v>
      </c>
      <c r="V30" s="70">
        <v>3021.8</v>
      </c>
      <c r="W30" s="132">
        <v>10620.9</v>
      </c>
      <c r="X30" s="37">
        <v>4300</v>
      </c>
      <c r="Y30" s="37">
        <v>0</v>
      </c>
      <c r="Z30" s="70">
        <v>10620.9</v>
      </c>
    </row>
    <row r="31" spans="1:26" ht="15" customHeight="1">
      <c r="A31" s="72" t="s">
        <v>209</v>
      </c>
      <c r="B31" s="137" t="s">
        <v>199</v>
      </c>
      <c r="C31" s="18">
        <v>0</v>
      </c>
      <c r="D31" s="18">
        <v>0</v>
      </c>
      <c r="E31" s="18">
        <v>0</v>
      </c>
      <c r="F31" s="18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8">
        <v>0</v>
      </c>
      <c r="M31" s="18">
        <v>0</v>
      </c>
      <c r="N31" s="18">
        <v>0</v>
      </c>
      <c r="O31" s="20">
        <v>0</v>
      </c>
      <c r="P31" s="18">
        <v>0</v>
      </c>
      <c r="Q31" s="18">
        <v>0</v>
      </c>
      <c r="R31" s="18">
        <v>0</v>
      </c>
      <c r="S31" s="20">
        <v>0</v>
      </c>
      <c r="T31" s="37">
        <v>0</v>
      </c>
      <c r="U31" s="37">
        <v>0</v>
      </c>
      <c r="V31" s="18">
        <v>0</v>
      </c>
      <c r="W31" s="20">
        <v>0</v>
      </c>
      <c r="X31" s="37">
        <v>0</v>
      </c>
      <c r="Y31" s="37">
        <v>0</v>
      </c>
      <c r="Z31" s="18">
        <v>0</v>
      </c>
    </row>
    <row r="32" spans="1:26" ht="15" customHeight="1">
      <c r="A32" s="72" t="s">
        <v>210</v>
      </c>
      <c r="B32" s="141" t="s">
        <v>211</v>
      </c>
      <c r="C32" s="131">
        <v>219.1</v>
      </c>
      <c r="D32" s="18">
        <v>0</v>
      </c>
      <c r="E32" s="18">
        <v>0</v>
      </c>
      <c r="F32" s="131">
        <v>219.1</v>
      </c>
      <c r="G32" s="131">
        <v>294.9</v>
      </c>
      <c r="H32" s="20">
        <v>0</v>
      </c>
      <c r="I32" s="20">
        <v>0</v>
      </c>
      <c r="J32" s="131">
        <v>294.9</v>
      </c>
      <c r="K32" s="70">
        <v>449.8</v>
      </c>
      <c r="L32" s="18">
        <v>0</v>
      </c>
      <c r="M32" s="18">
        <v>0</v>
      </c>
      <c r="N32" s="70">
        <v>449.8</v>
      </c>
      <c r="O32" s="132">
        <v>191.2</v>
      </c>
      <c r="P32" s="18">
        <v>0</v>
      </c>
      <c r="Q32" s="18">
        <v>0</v>
      </c>
      <c r="R32" s="70">
        <v>191.2</v>
      </c>
      <c r="S32" s="132">
        <v>280.4</v>
      </c>
      <c r="T32" s="37">
        <v>0</v>
      </c>
      <c r="U32" s="37">
        <v>0</v>
      </c>
      <c r="V32" s="70">
        <v>280.4</v>
      </c>
      <c r="W32" s="132">
        <v>319.6</v>
      </c>
      <c r="X32" s="37">
        <v>0</v>
      </c>
      <c r="Y32" s="37">
        <v>0</v>
      </c>
      <c r="Z32" s="70">
        <v>319.6</v>
      </c>
    </row>
    <row r="33" spans="1:26" ht="18.75" customHeight="1">
      <c r="A33" s="60" t="s">
        <v>57</v>
      </c>
      <c r="B33" s="76" t="s">
        <v>52</v>
      </c>
      <c r="C33" s="128">
        <f>7332.5+287</f>
        <v>7619.5</v>
      </c>
      <c r="D33" s="18">
        <v>0</v>
      </c>
      <c r="E33" s="18">
        <v>0</v>
      </c>
      <c r="F33" s="128">
        <f>8140.4+287</f>
        <v>8427.4</v>
      </c>
      <c r="G33" s="128">
        <v>8803.1</v>
      </c>
      <c r="H33" s="128">
        <v>312.8</v>
      </c>
      <c r="I33" s="116">
        <v>0</v>
      </c>
      <c r="J33" s="128">
        <v>5218.6</v>
      </c>
      <c r="K33" s="65">
        <f>1200.8+430.4</f>
        <v>1631.1999999999998</v>
      </c>
      <c r="L33" s="65">
        <v>1014.3</v>
      </c>
      <c r="M33" s="12">
        <v>0</v>
      </c>
      <c r="N33" s="65">
        <f>-705.6+430.4</f>
        <v>-275.20000000000005</v>
      </c>
      <c r="O33" s="129">
        <v>9451.1</v>
      </c>
      <c r="P33" s="18">
        <v>0</v>
      </c>
      <c r="Q33" s="18">
        <v>0</v>
      </c>
      <c r="R33" s="65">
        <v>2363.2</v>
      </c>
      <c r="S33" s="129">
        <v>5497.4</v>
      </c>
      <c r="T33" s="37">
        <v>0</v>
      </c>
      <c r="U33" s="37">
        <v>0</v>
      </c>
      <c r="V33" s="65">
        <v>5196.1</v>
      </c>
      <c r="W33" s="129">
        <v>12078.2</v>
      </c>
      <c r="X33" s="69">
        <v>4300</v>
      </c>
      <c r="Y33" s="37">
        <v>0</v>
      </c>
      <c r="Z33" s="65">
        <v>8818.5</v>
      </c>
    </row>
    <row r="34" spans="1:26" ht="15" customHeight="1">
      <c r="A34" s="72" t="s">
        <v>212</v>
      </c>
      <c r="B34" s="138" t="s">
        <v>193</v>
      </c>
      <c r="C34" s="131">
        <v>90.9</v>
      </c>
      <c r="D34" s="18">
        <v>0</v>
      </c>
      <c r="E34" s="18">
        <v>0</v>
      </c>
      <c r="F34" s="131">
        <v>90.9</v>
      </c>
      <c r="G34" s="131">
        <v>4488.2</v>
      </c>
      <c r="H34" s="131">
        <v>312.8</v>
      </c>
      <c r="I34" s="20">
        <v>0</v>
      </c>
      <c r="J34" s="131">
        <v>4801</v>
      </c>
      <c r="K34" s="70">
        <v>-4140.9</v>
      </c>
      <c r="L34" s="70">
        <v>1014.3</v>
      </c>
      <c r="M34" s="18">
        <v>0</v>
      </c>
      <c r="N34" s="70">
        <f>-3126.6</f>
        <v>-3126.6</v>
      </c>
      <c r="O34" s="132">
        <v>2869.1</v>
      </c>
      <c r="P34" s="18">
        <v>0</v>
      </c>
      <c r="Q34" s="18">
        <v>0</v>
      </c>
      <c r="R34" s="70">
        <v>2869.1</v>
      </c>
      <c r="S34" s="132">
        <v>-1550.5</v>
      </c>
      <c r="T34" s="37">
        <v>0</v>
      </c>
      <c r="U34" s="37">
        <v>0</v>
      </c>
      <c r="V34" s="70">
        <v>-250.5</v>
      </c>
      <c r="W34" s="132">
        <v>2181.5</v>
      </c>
      <c r="X34" s="37">
        <v>0</v>
      </c>
      <c r="Y34" s="37">
        <v>0</v>
      </c>
      <c r="Z34" s="70">
        <v>2181.5</v>
      </c>
    </row>
    <row r="35" spans="1:26" ht="15" customHeight="1">
      <c r="A35" s="72" t="s">
        <v>213</v>
      </c>
      <c r="B35" s="73" t="s">
        <v>202</v>
      </c>
      <c r="C35" s="131">
        <v>7309.5</v>
      </c>
      <c r="D35" s="18">
        <v>0</v>
      </c>
      <c r="E35" s="18">
        <v>0</v>
      </c>
      <c r="F35" s="131">
        <v>8117.4</v>
      </c>
      <c r="G35" s="131">
        <v>4020</v>
      </c>
      <c r="H35" s="20">
        <v>0</v>
      </c>
      <c r="I35" s="20">
        <v>0</v>
      </c>
      <c r="J35" s="131">
        <v>122.7</v>
      </c>
      <c r="K35" s="70">
        <v>5322.3</v>
      </c>
      <c r="L35" s="18">
        <v>0</v>
      </c>
      <c r="M35" s="18">
        <v>0</v>
      </c>
      <c r="N35" s="70">
        <v>2401.6</v>
      </c>
      <c r="O35" s="132">
        <v>6390.8</v>
      </c>
      <c r="P35" s="18">
        <v>0</v>
      </c>
      <c r="Q35" s="18">
        <v>0</v>
      </c>
      <c r="R35" s="70">
        <v>-697.1</v>
      </c>
      <c r="S35" s="132">
        <v>6767.5</v>
      </c>
      <c r="T35" s="37">
        <v>0</v>
      </c>
      <c r="U35" s="37">
        <v>0</v>
      </c>
      <c r="V35" s="70">
        <v>5166.2</v>
      </c>
      <c r="W35" s="132">
        <v>9577.1</v>
      </c>
      <c r="X35" s="37">
        <v>0</v>
      </c>
      <c r="Y35" s="37">
        <v>0</v>
      </c>
      <c r="Z35" s="70">
        <v>6317.4</v>
      </c>
    </row>
    <row r="36" spans="1:26" ht="15" customHeight="1">
      <c r="A36" s="72" t="s">
        <v>214</v>
      </c>
      <c r="B36" s="138" t="s">
        <v>197</v>
      </c>
      <c r="C36" s="18">
        <v>0</v>
      </c>
      <c r="D36" s="18">
        <v>0</v>
      </c>
      <c r="E36" s="18">
        <v>0</v>
      </c>
      <c r="F36" s="18">
        <v>0</v>
      </c>
      <c r="G36" s="20">
        <v>0</v>
      </c>
      <c r="H36" s="20">
        <v>0</v>
      </c>
      <c r="I36" s="20">
        <v>0</v>
      </c>
      <c r="J36" s="20">
        <v>0</v>
      </c>
      <c r="K36" s="18">
        <v>0</v>
      </c>
      <c r="L36" s="18">
        <v>0</v>
      </c>
      <c r="M36" s="18">
        <v>0</v>
      </c>
      <c r="N36" s="18">
        <v>0</v>
      </c>
      <c r="O36" s="20">
        <v>0</v>
      </c>
      <c r="P36" s="18">
        <v>0</v>
      </c>
      <c r="Q36" s="18">
        <v>0</v>
      </c>
      <c r="R36" s="18">
        <v>0</v>
      </c>
      <c r="S36" s="20">
        <v>0</v>
      </c>
      <c r="T36" s="37">
        <v>0</v>
      </c>
      <c r="U36" s="37">
        <v>0</v>
      </c>
      <c r="V36" s="18">
        <v>0</v>
      </c>
      <c r="W36" s="20">
        <v>0</v>
      </c>
      <c r="X36" s="37">
        <v>4300</v>
      </c>
      <c r="Y36" s="37">
        <v>0</v>
      </c>
      <c r="Z36" s="18">
        <v>0</v>
      </c>
    </row>
    <row r="37" spans="1:26" ht="15" customHeight="1">
      <c r="A37" s="72" t="s">
        <v>215</v>
      </c>
      <c r="B37" s="138" t="s">
        <v>199</v>
      </c>
      <c r="C37" s="18">
        <v>0</v>
      </c>
      <c r="D37" s="18">
        <v>0</v>
      </c>
      <c r="E37" s="18">
        <v>0</v>
      </c>
      <c r="F37" s="18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8">
        <v>0</v>
      </c>
      <c r="M37" s="18">
        <v>0</v>
      </c>
      <c r="N37" s="18">
        <v>0</v>
      </c>
      <c r="O37" s="20">
        <v>0</v>
      </c>
      <c r="P37" s="18">
        <v>0</v>
      </c>
      <c r="Q37" s="18">
        <v>0</v>
      </c>
      <c r="R37" s="18">
        <v>0</v>
      </c>
      <c r="S37" s="20">
        <v>0</v>
      </c>
      <c r="T37" s="37">
        <v>0</v>
      </c>
      <c r="U37" s="37">
        <v>0</v>
      </c>
      <c r="V37" s="18">
        <v>0</v>
      </c>
      <c r="W37" s="20">
        <v>0</v>
      </c>
      <c r="X37" s="37">
        <v>0</v>
      </c>
      <c r="Y37" s="37">
        <v>0</v>
      </c>
      <c r="Z37" s="18">
        <v>0</v>
      </c>
    </row>
    <row r="38" spans="1:26" ht="15" customHeight="1">
      <c r="A38" s="72" t="s">
        <v>216</v>
      </c>
      <c r="B38" s="138" t="s">
        <v>211</v>
      </c>
      <c r="C38" s="131">
        <v>219.1</v>
      </c>
      <c r="D38" s="18">
        <v>0</v>
      </c>
      <c r="E38" s="18">
        <v>0</v>
      </c>
      <c r="F38" s="131">
        <v>219.1</v>
      </c>
      <c r="G38" s="131">
        <v>294.9</v>
      </c>
      <c r="H38" s="20">
        <v>0</v>
      </c>
      <c r="I38" s="20">
        <v>0</v>
      </c>
      <c r="J38" s="131">
        <v>294.9</v>
      </c>
      <c r="K38" s="70">
        <v>449.8</v>
      </c>
      <c r="L38" s="18">
        <v>0</v>
      </c>
      <c r="M38" s="18">
        <v>0</v>
      </c>
      <c r="N38" s="70">
        <v>449.8</v>
      </c>
      <c r="O38" s="132">
        <v>191.2</v>
      </c>
      <c r="P38" s="18">
        <v>0</v>
      </c>
      <c r="Q38" s="18">
        <v>0</v>
      </c>
      <c r="R38" s="70">
        <v>191.2</v>
      </c>
      <c r="S38" s="132">
        <v>280.4</v>
      </c>
      <c r="T38" s="37">
        <v>0</v>
      </c>
      <c r="U38" s="37">
        <v>0</v>
      </c>
      <c r="V38" s="18">
        <v>280.4</v>
      </c>
      <c r="W38" s="132">
        <v>319.6</v>
      </c>
      <c r="X38" s="37">
        <v>0</v>
      </c>
      <c r="Y38" s="37">
        <v>0</v>
      </c>
      <c r="Z38" s="18">
        <v>319.6</v>
      </c>
    </row>
    <row r="39" spans="1:26" ht="18.75" customHeight="1">
      <c r="A39" s="60" t="s">
        <v>58</v>
      </c>
      <c r="B39" s="76" t="s">
        <v>59</v>
      </c>
      <c r="C39" s="128">
        <v>3514.3</v>
      </c>
      <c r="D39" s="12">
        <v>0</v>
      </c>
      <c r="E39" s="12">
        <v>0</v>
      </c>
      <c r="F39" s="128">
        <v>3514.3</v>
      </c>
      <c r="G39" s="128">
        <v>190.4</v>
      </c>
      <c r="H39" s="116">
        <v>0</v>
      </c>
      <c r="I39" s="116">
        <v>0</v>
      </c>
      <c r="J39" s="128">
        <v>190.4</v>
      </c>
      <c r="K39" s="65">
        <v>5436</v>
      </c>
      <c r="L39" s="12">
        <v>0</v>
      </c>
      <c r="M39" s="12">
        <v>0</v>
      </c>
      <c r="N39" s="65">
        <v>5436</v>
      </c>
      <c r="O39" s="129">
        <v>5564.5</v>
      </c>
      <c r="P39" s="12">
        <v>0</v>
      </c>
      <c r="Q39" s="12">
        <v>0</v>
      </c>
      <c r="R39" s="12">
        <v>5564.5</v>
      </c>
      <c r="S39" s="129">
        <v>2982.3</v>
      </c>
      <c r="T39" s="37">
        <v>0</v>
      </c>
      <c r="U39" s="37">
        <v>0</v>
      </c>
      <c r="V39" s="12">
        <v>2982.3</v>
      </c>
      <c r="W39" s="129">
        <v>10681.7</v>
      </c>
      <c r="X39" s="37">
        <v>0</v>
      </c>
      <c r="Y39" s="37">
        <v>0</v>
      </c>
      <c r="Z39" s="12">
        <v>10681.7</v>
      </c>
    </row>
    <row r="40" spans="1:26" ht="15" customHeight="1">
      <c r="A40" s="72" t="s">
        <v>217</v>
      </c>
      <c r="B40" s="138" t="s">
        <v>193</v>
      </c>
      <c r="C40" s="18">
        <v>0</v>
      </c>
      <c r="D40" s="18">
        <v>0</v>
      </c>
      <c r="E40" s="18">
        <v>0</v>
      </c>
      <c r="F40" s="18">
        <v>0</v>
      </c>
      <c r="G40" s="20">
        <v>0</v>
      </c>
      <c r="H40" s="20">
        <v>0</v>
      </c>
      <c r="I40" s="20">
        <v>0</v>
      </c>
      <c r="J40" s="20">
        <v>0</v>
      </c>
      <c r="K40" s="18">
        <v>0</v>
      </c>
      <c r="L40" s="18">
        <v>0</v>
      </c>
      <c r="M40" s="18">
        <v>0</v>
      </c>
      <c r="N40" s="18">
        <v>0</v>
      </c>
      <c r="O40" s="20">
        <v>0</v>
      </c>
      <c r="P40" s="18">
        <v>0</v>
      </c>
      <c r="Q40" s="18">
        <v>0</v>
      </c>
      <c r="R40" s="18">
        <v>0</v>
      </c>
      <c r="S40" s="20">
        <v>0</v>
      </c>
      <c r="T40" s="37">
        <v>0</v>
      </c>
      <c r="U40" s="37">
        <v>0</v>
      </c>
      <c r="V40" s="18">
        <v>0</v>
      </c>
      <c r="W40" s="20">
        <v>0</v>
      </c>
      <c r="X40" s="37">
        <v>0</v>
      </c>
      <c r="Y40" s="37">
        <v>0</v>
      </c>
      <c r="Z40" s="18">
        <v>0</v>
      </c>
    </row>
    <row r="41" spans="1:26" ht="15" customHeight="1">
      <c r="A41" s="72" t="s">
        <v>218</v>
      </c>
      <c r="B41" s="138" t="s">
        <v>195</v>
      </c>
      <c r="C41" s="131">
        <v>-1086.4</v>
      </c>
      <c r="D41" s="18">
        <v>0</v>
      </c>
      <c r="E41" s="18">
        <v>0</v>
      </c>
      <c r="F41" s="131">
        <v>-1086.4</v>
      </c>
      <c r="G41" s="131">
        <v>196.3</v>
      </c>
      <c r="H41" s="20">
        <v>0</v>
      </c>
      <c r="I41" s="20">
        <v>0</v>
      </c>
      <c r="J41" s="131">
        <v>196.3</v>
      </c>
      <c r="K41" s="70">
        <v>-158.5</v>
      </c>
      <c r="L41" s="18">
        <v>0</v>
      </c>
      <c r="M41" s="18">
        <v>0</v>
      </c>
      <c r="N41" s="70">
        <v>-158.5</v>
      </c>
      <c r="O41" s="132">
        <v>172.2</v>
      </c>
      <c r="P41" s="18">
        <v>0</v>
      </c>
      <c r="Q41" s="18">
        <v>0</v>
      </c>
      <c r="R41" s="70">
        <v>172.2</v>
      </c>
      <c r="S41" s="132">
        <v>-39.5</v>
      </c>
      <c r="T41" s="37">
        <v>0</v>
      </c>
      <c r="U41" s="37">
        <v>0</v>
      </c>
      <c r="V41" s="70">
        <v>-39.5</v>
      </c>
      <c r="W41" s="132">
        <v>60.8</v>
      </c>
      <c r="X41" s="37">
        <v>0</v>
      </c>
      <c r="Y41" s="37">
        <v>0</v>
      </c>
      <c r="Z41" s="70">
        <v>60.8</v>
      </c>
    </row>
    <row r="42" spans="1:26" ht="15" customHeight="1">
      <c r="A42" s="72" t="s">
        <v>219</v>
      </c>
      <c r="B42" s="138" t="s">
        <v>197</v>
      </c>
      <c r="C42" s="131">
        <v>4600.7</v>
      </c>
      <c r="D42" s="18">
        <v>0</v>
      </c>
      <c r="E42" s="18">
        <v>0</v>
      </c>
      <c r="F42" s="131">
        <v>4600.7</v>
      </c>
      <c r="G42" s="131">
        <v>-5.9</v>
      </c>
      <c r="H42" s="20">
        <v>0</v>
      </c>
      <c r="I42" s="20">
        <v>0</v>
      </c>
      <c r="J42" s="131">
        <v>-5.9</v>
      </c>
      <c r="K42" s="70">
        <v>5594.5</v>
      </c>
      <c r="L42" s="18">
        <v>0</v>
      </c>
      <c r="M42" s="18">
        <v>0</v>
      </c>
      <c r="N42" s="70">
        <v>5594.5</v>
      </c>
      <c r="O42" s="132">
        <v>5392.3</v>
      </c>
      <c r="P42" s="18">
        <v>0</v>
      </c>
      <c r="Q42" s="18">
        <v>0</v>
      </c>
      <c r="R42" s="70">
        <v>5392.3</v>
      </c>
      <c r="S42" s="132">
        <v>3021.8</v>
      </c>
      <c r="T42" s="37">
        <v>0</v>
      </c>
      <c r="U42" s="37">
        <v>0</v>
      </c>
      <c r="V42" s="70">
        <v>3021.8</v>
      </c>
      <c r="W42" s="132">
        <v>10620.9</v>
      </c>
      <c r="X42" s="37">
        <v>0</v>
      </c>
      <c r="Y42" s="37">
        <v>0</v>
      </c>
      <c r="Z42" s="70">
        <v>10620.9</v>
      </c>
    </row>
    <row r="43" spans="1:26" ht="15" customHeight="1">
      <c r="A43" s="72" t="s">
        <v>220</v>
      </c>
      <c r="B43" s="138" t="s">
        <v>199</v>
      </c>
      <c r="C43" s="18">
        <v>0</v>
      </c>
      <c r="D43" s="18">
        <v>0</v>
      </c>
      <c r="E43" s="18">
        <v>0</v>
      </c>
      <c r="F43" s="18">
        <v>0</v>
      </c>
      <c r="G43" s="20">
        <v>0</v>
      </c>
      <c r="H43" s="20">
        <v>0</v>
      </c>
      <c r="I43" s="20">
        <v>0</v>
      </c>
      <c r="J43" s="20">
        <v>0</v>
      </c>
      <c r="K43" s="18">
        <v>0</v>
      </c>
      <c r="L43" s="18">
        <v>0</v>
      </c>
      <c r="M43" s="18">
        <v>0</v>
      </c>
      <c r="N43" s="18">
        <v>0</v>
      </c>
      <c r="O43" s="20">
        <v>0</v>
      </c>
      <c r="P43" s="18">
        <v>0</v>
      </c>
      <c r="Q43" s="18">
        <v>0</v>
      </c>
      <c r="R43" s="18">
        <v>0</v>
      </c>
      <c r="S43" s="20">
        <v>0</v>
      </c>
      <c r="T43" s="37">
        <v>0</v>
      </c>
      <c r="U43" s="37">
        <v>0</v>
      </c>
      <c r="V43" s="18">
        <v>0</v>
      </c>
      <c r="W43" s="20">
        <v>0</v>
      </c>
      <c r="X43" s="37">
        <v>0</v>
      </c>
      <c r="Y43" s="37">
        <v>0</v>
      </c>
      <c r="Z43" s="18">
        <v>0</v>
      </c>
    </row>
    <row r="44" spans="1:26" ht="15" customHeight="1">
      <c r="A44" s="142" t="s">
        <v>221</v>
      </c>
      <c r="B44" s="143" t="s">
        <v>211</v>
      </c>
      <c r="C44" s="40">
        <v>0</v>
      </c>
      <c r="D44" s="40">
        <v>0</v>
      </c>
      <c r="E44" s="40">
        <v>0</v>
      </c>
      <c r="F44" s="40">
        <v>0</v>
      </c>
      <c r="G44" s="42">
        <v>0</v>
      </c>
      <c r="H44" s="42">
        <v>0</v>
      </c>
      <c r="I44" s="42">
        <v>0</v>
      </c>
      <c r="J44" s="42">
        <v>0</v>
      </c>
      <c r="K44" s="40">
        <v>0</v>
      </c>
      <c r="L44" s="40">
        <v>0</v>
      </c>
      <c r="M44" s="40">
        <v>0</v>
      </c>
      <c r="N44" s="40">
        <v>0</v>
      </c>
      <c r="O44" s="42">
        <v>0</v>
      </c>
      <c r="P44" s="40">
        <v>0</v>
      </c>
      <c r="Q44" s="40">
        <v>0</v>
      </c>
      <c r="R44" s="40">
        <v>0</v>
      </c>
      <c r="S44" s="42">
        <v>0</v>
      </c>
      <c r="T44" s="40">
        <v>0</v>
      </c>
      <c r="U44" s="40">
        <v>0</v>
      </c>
      <c r="V44" s="40">
        <v>0</v>
      </c>
      <c r="W44" s="42">
        <v>0</v>
      </c>
      <c r="X44" s="40">
        <v>0</v>
      </c>
      <c r="Y44" s="40">
        <v>0</v>
      </c>
      <c r="Z44" s="40">
        <v>0</v>
      </c>
    </row>
    <row r="45" spans="1:22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7" s="15" customFormat="1" ht="27.75" customHeight="1">
      <c r="A46" s="45">
        <v>1</v>
      </c>
      <c r="B46" s="237" t="s">
        <v>60</v>
      </c>
      <c r="C46" s="237"/>
      <c r="D46" s="237"/>
      <c r="E46" s="237"/>
      <c r="F46" s="237"/>
      <c r="G46" s="47"/>
    </row>
    <row r="47" spans="1:22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</row>
  </sheetData>
  <sheetProtection/>
  <mergeCells count="21">
    <mergeCell ref="B46:F46"/>
    <mergeCell ref="O6:R6"/>
    <mergeCell ref="S6:V6"/>
    <mergeCell ref="C7:F7"/>
    <mergeCell ref="G7:J7"/>
    <mergeCell ref="K7:N7"/>
    <mergeCell ref="O7:R7"/>
    <mergeCell ref="S7:V7"/>
    <mergeCell ref="K6:N6"/>
    <mergeCell ref="A1:C1"/>
    <mergeCell ref="A6:A8"/>
    <mergeCell ref="B6:B8"/>
    <mergeCell ref="C6:F6"/>
    <mergeCell ref="G6:J6"/>
    <mergeCell ref="W5:Z5"/>
    <mergeCell ref="W6:Z6"/>
    <mergeCell ref="W7:Z7"/>
    <mergeCell ref="C5:F5"/>
    <mergeCell ref="G5:J5"/>
    <mergeCell ref="K5:N5"/>
    <mergeCell ref="O5:R5"/>
  </mergeCells>
  <hyperlinks>
    <hyperlink ref="A1:C1" location="'Table of contents'!A1" display="Table of Contents"/>
  </hyperlinks>
  <printOptions/>
  <pageMargins left="1.12" right="0.25" top="0.72" bottom="0.12" header="0.38" footer="0.12"/>
  <pageSetup horizontalDpi="600" verticalDpi="600" orientation="portrait" scale="99" r:id="rId1"/>
  <headerFooter>
    <oddHeader>&amp;C- 42 -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140625" defaultRowHeight="12.75"/>
  <cols>
    <col min="1" max="1" width="6.421875" style="146" customWidth="1"/>
    <col min="2" max="2" width="35.8515625" style="146" customWidth="1"/>
    <col min="3" max="27" width="10.7109375" style="146" customWidth="1"/>
    <col min="28" max="28" width="10.00390625" style="146" customWidth="1"/>
    <col min="29" max="16384" width="9.140625" style="146" customWidth="1"/>
  </cols>
  <sheetData>
    <row r="1" spans="1:3" ht="15">
      <c r="A1" s="230" t="s">
        <v>305</v>
      </c>
      <c r="B1" s="230"/>
      <c r="C1" s="230"/>
    </row>
    <row r="2" ht="8.25" customHeight="1"/>
    <row r="3" spans="1:25" ht="18.75" customHeight="1">
      <c r="A3" s="145" t="s">
        <v>310</v>
      </c>
      <c r="C3" s="147"/>
      <c r="D3" s="147"/>
      <c r="E3" s="147"/>
      <c r="H3" s="147"/>
      <c r="I3" s="147"/>
      <c r="J3" s="147"/>
      <c r="M3" s="147"/>
      <c r="N3" s="147"/>
      <c r="O3" s="147"/>
      <c r="R3" s="147"/>
      <c r="S3" s="147"/>
      <c r="T3" s="147"/>
      <c r="W3" s="147"/>
      <c r="X3" s="147"/>
      <c r="Y3" s="147"/>
    </row>
    <row r="4" spans="1:25" ht="18.75" customHeight="1">
      <c r="A4" s="1" t="s">
        <v>0</v>
      </c>
      <c r="C4" s="148"/>
      <c r="D4" s="148"/>
      <c r="E4" s="148"/>
      <c r="H4" s="148"/>
      <c r="I4" s="148"/>
      <c r="J4" s="148"/>
      <c r="M4" s="148"/>
      <c r="N4" s="148"/>
      <c r="O4" s="148"/>
      <c r="R4" s="148"/>
      <c r="S4" s="148"/>
      <c r="T4" s="148"/>
      <c r="W4" s="148"/>
      <c r="X4" s="148"/>
      <c r="Y4" s="148"/>
    </row>
    <row r="5" spans="1:32" ht="15" customHeight="1">
      <c r="A5" s="145"/>
      <c r="C5" s="148"/>
      <c r="D5" s="148"/>
      <c r="E5" s="148"/>
      <c r="F5" s="266"/>
      <c r="G5" s="266"/>
      <c r="H5" s="148"/>
      <c r="I5" s="148"/>
      <c r="J5" s="148"/>
      <c r="K5" s="266"/>
      <c r="L5" s="266"/>
      <c r="M5" s="148"/>
      <c r="N5" s="148"/>
      <c r="O5" s="148"/>
      <c r="P5" s="266"/>
      <c r="Q5" s="266"/>
      <c r="R5" s="148"/>
      <c r="S5" s="148"/>
      <c r="T5" s="148"/>
      <c r="U5" s="266"/>
      <c r="V5" s="266"/>
      <c r="W5" s="148"/>
      <c r="X5" s="148"/>
      <c r="Y5" s="148"/>
      <c r="AE5" s="266" t="s">
        <v>1</v>
      </c>
      <c r="AF5" s="266"/>
    </row>
    <row r="6" spans="1:32" ht="18.75" customHeight="1">
      <c r="A6" s="257" t="s">
        <v>2</v>
      </c>
      <c r="B6" s="257" t="s">
        <v>222</v>
      </c>
      <c r="C6" s="260" t="s">
        <v>62</v>
      </c>
      <c r="D6" s="261"/>
      <c r="E6" s="261"/>
      <c r="F6" s="261"/>
      <c r="G6" s="262"/>
      <c r="H6" s="260" t="s">
        <v>5</v>
      </c>
      <c r="I6" s="261"/>
      <c r="J6" s="261"/>
      <c r="K6" s="261"/>
      <c r="L6" s="262"/>
      <c r="M6" s="260">
        <v>2010</v>
      </c>
      <c r="N6" s="261"/>
      <c r="O6" s="261"/>
      <c r="P6" s="261"/>
      <c r="Q6" s="262"/>
      <c r="R6" s="260">
        <v>2011</v>
      </c>
      <c r="S6" s="261"/>
      <c r="T6" s="261"/>
      <c r="U6" s="261"/>
      <c r="V6" s="262"/>
      <c r="W6" s="260">
        <v>2012</v>
      </c>
      <c r="X6" s="261"/>
      <c r="Y6" s="261"/>
      <c r="Z6" s="261"/>
      <c r="AA6" s="262"/>
      <c r="AB6" s="260">
        <v>2013</v>
      </c>
      <c r="AC6" s="261"/>
      <c r="AD6" s="261"/>
      <c r="AE6" s="261"/>
      <c r="AF6" s="262"/>
    </row>
    <row r="7" spans="1:32" ht="18.75" customHeight="1">
      <c r="A7" s="258"/>
      <c r="B7" s="258"/>
      <c r="C7" s="263" t="s">
        <v>6</v>
      </c>
      <c r="D7" s="264"/>
      <c r="E7" s="264"/>
      <c r="F7" s="264"/>
      <c r="G7" s="265"/>
      <c r="H7" s="263" t="s">
        <v>6</v>
      </c>
      <c r="I7" s="264"/>
      <c r="J7" s="264"/>
      <c r="K7" s="264"/>
      <c r="L7" s="265"/>
      <c r="M7" s="263" t="s">
        <v>6</v>
      </c>
      <c r="N7" s="264"/>
      <c r="O7" s="264"/>
      <c r="P7" s="264"/>
      <c r="Q7" s="265"/>
      <c r="R7" s="263" t="s">
        <v>6</v>
      </c>
      <c r="S7" s="264"/>
      <c r="T7" s="264"/>
      <c r="U7" s="264"/>
      <c r="V7" s="265"/>
      <c r="W7" s="263" t="s">
        <v>6</v>
      </c>
      <c r="X7" s="264"/>
      <c r="Y7" s="264"/>
      <c r="Z7" s="264"/>
      <c r="AA7" s="265"/>
      <c r="AB7" s="263" t="s">
        <v>6</v>
      </c>
      <c r="AC7" s="264"/>
      <c r="AD7" s="264"/>
      <c r="AE7" s="264"/>
      <c r="AF7" s="265"/>
    </row>
    <row r="8" spans="1:32" ht="36" customHeight="1">
      <c r="A8" s="258"/>
      <c r="B8" s="258"/>
      <c r="C8" s="250" t="s">
        <v>63</v>
      </c>
      <c r="D8" s="250" t="s">
        <v>8</v>
      </c>
      <c r="E8" s="250" t="s">
        <v>64</v>
      </c>
      <c r="F8" s="252" t="s">
        <v>10</v>
      </c>
      <c r="G8" s="253"/>
      <c r="H8" s="250" t="s">
        <v>63</v>
      </c>
      <c r="I8" s="250" t="s">
        <v>8</v>
      </c>
      <c r="J8" s="250" t="s">
        <v>64</v>
      </c>
      <c r="K8" s="252" t="s">
        <v>10</v>
      </c>
      <c r="L8" s="253"/>
      <c r="M8" s="250" t="s">
        <v>63</v>
      </c>
      <c r="N8" s="250" t="s">
        <v>8</v>
      </c>
      <c r="O8" s="250" t="s">
        <v>64</v>
      </c>
      <c r="P8" s="252" t="s">
        <v>10</v>
      </c>
      <c r="Q8" s="253"/>
      <c r="R8" s="250" t="s">
        <v>63</v>
      </c>
      <c r="S8" s="250" t="s">
        <v>8</v>
      </c>
      <c r="T8" s="250" t="s">
        <v>64</v>
      </c>
      <c r="U8" s="252" t="s">
        <v>10</v>
      </c>
      <c r="V8" s="253"/>
      <c r="W8" s="250" t="s">
        <v>63</v>
      </c>
      <c r="X8" s="250" t="s">
        <v>8</v>
      </c>
      <c r="Y8" s="250" t="s">
        <v>64</v>
      </c>
      <c r="Z8" s="252" t="s">
        <v>10</v>
      </c>
      <c r="AA8" s="253"/>
      <c r="AB8" s="250" t="s">
        <v>63</v>
      </c>
      <c r="AC8" s="250" t="s">
        <v>8</v>
      </c>
      <c r="AD8" s="250" t="s">
        <v>64</v>
      </c>
      <c r="AE8" s="252" t="s">
        <v>10</v>
      </c>
      <c r="AF8" s="253"/>
    </row>
    <row r="9" spans="1:32" ht="18" customHeight="1">
      <c r="A9" s="259"/>
      <c r="B9" s="259"/>
      <c r="C9" s="251"/>
      <c r="D9" s="251"/>
      <c r="E9" s="251"/>
      <c r="F9" s="102" t="s">
        <v>66</v>
      </c>
      <c r="G9" s="102" t="s">
        <v>67</v>
      </c>
      <c r="H9" s="251"/>
      <c r="I9" s="251"/>
      <c r="J9" s="251"/>
      <c r="K9" s="102" t="s">
        <v>66</v>
      </c>
      <c r="L9" s="102" t="s">
        <v>67</v>
      </c>
      <c r="M9" s="251"/>
      <c r="N9" s="251"/>
      <c r="O9" s="251"/>
      <c r="P9" s="102" t="s">
        <v>66</v>
      </c>
      <c r="Q9" s="102" t="s">
        <v>67</v>
      </c>
      <c r="R9" s="251"/>
      <c r="S9" s="251"/>
      <c r="T9" s="251"/>
      <c r="U9" s="102" t="s">
        <v>66</v>
      </c>
      <c r="V9" s="102" t="s">
        <v>67</v>
      </c>
      <c r="W9" s="251"/>
      <c r="X9" s="251"/>
      <c r="Y9" s="251"/>
      <c r="Z9" s="102" t="s">
        <v>66</v>
      </c>
      <c r="AA9" s="102" t="s">
        <v>67</v>
      </c>
      <c r="AB9" s="251"/>
      <c r="AC9" s="251"/>
      <c r="AD9" s="251"/>
      <c r="AE9" s="102" t="s">
        <v>66</v>
      </c>
      <c r="AF9" s="102" t="s">
        <v>67</v>
      </c>
    </row>
    <row r="10" spans="1:32" s="53" customFormat="1" ht="30.75" customHeight="1">
      <c r="A10" s="149" t="s">
        <v>223</v>
      </c>
      <c r="B10" s="150" t="s">
        <v>224</v>
      </c>
      <c r="C10" s="57">
        <v>71774.9</v>
      </c>
      <c r="D10" s="57">
        <v>10439.159</v>
      </c>
      <c r="E10" s="57">
        <v>9097.3</v>
      </c>
      <c r="F10" s="57">
        <v>67400.6</v>
      </c>
      <c r="G10" s="151">
        <v>100</v>
      </c>
      <c r="H10" s="58">
        <v>39621</v>
      </c>
      <c r="I10" s="58">
        <v>6044.1</v>
      </c>
      <c r="J10" s="58">
        <v>5082.7</v>
      </c>
      <c r="K10" s="58">
        <v>39123.5</v>
      </c>
      <c r="L10" s="151">
        <v>100</v>
      </c>
      <c r="M10" s="57">
        <v>76251.6</v>
      </c>
      <c r="N10" s="57">
        <v>14185.9</v>
      </c>
      <c r="O10" s="57">
        <v>11008.9</v>
      </c>
      <c r="P10" s="57">
        <v>77168</v>
      </c>
      <c r="Q10" s="151">
        <v>100</v>
      </c>
      <c r="R10" s="105">
        <v>80779.2</v>
      </c>
      <c r="S10" s="57">
        <v>14953.800000000001</v>
      </c>
      <c r="T10" s="57">
        <v>11080.6</v>
      </c>
      <c r="U10" s="57">
        <v>78506.3</v>
      </c>
      <c r="V10" s="151">
        <v>100</v>
      </c>
      <c r="W10" s="105">
        <v>81124.5</v>
      </c>
      <c r="X10" s="57">
        <v>14834.9</v>
      </c>
      <c r="Y10" s="57">
        <v>12176.6</v>
      </c>
      <c r="Z10" s="57">
        <v>83573.9</v>
      </c>
      <c r="AA10" s="151">
        <v>100</v>
      </c>
      <c r="AB10" s="105">
        <v>92576.2</v>
      </c>
      <c r="AC10" s="57">
        <v>18271</v>
      </c>
      <c r="AD10" s="57">
        <v>13473.7</v>
      </c>
      <c r="AE10" s="57">
        <v>95615.6</v>
      </c>
      <c r="AF10" s="151">
        <v>100</v>
      </c>
    </row>
    <row r="11" spans="1:32" s="157" customFormat="1" ht="30.75" customHeight="1">
      <c r="A11" s="152" t="s">
        <v>225</v>
      </c>
      <c r="B11" s="153" t="s">
        <v>226</v>
      </c>
      <c r="C11" s="154">
        <v>19991.1</v>
      </c>
      <c r="D11" s="154">
        <v>1599.3</v>
      </c>
      <c r="E11" s="18">
        <v>0</v>
      </c>
      <c r="F11" s="154">
        <v>17765.1</v>
      </c>
      <c r="G11" s="155">
        <f>F11/$F$10*$G$10</f>
        <v>26.357480497206254</v>
      </c>
      <c r="H11" s="156">
        <v>11057.9</v>
      </c>
      <c r="I11" s="156">
        <v>809.8</v>
      </c>
      <c r="J11" s="18">
        <v>0</v>
      </c>
      <c r="K11" s="156">
        <v>9952.2</v>
      </c>
      <c r="L11" s="155">
        <v>25.437908162613265</v>
      </c>
      <c r="M11" s="154">
        <v>19753.6</v>
      </c>
      <c r="N11" s="154">
        <v>1553.2</v>
      </c>
      <c r="O11" s="18">
        <v>0</v>
      </c>
      <c r="P11" s="154">
        <v>17286.2</v>
      </c>
      <c r="Q11" s="155">
        <v>22.400736056396433</v>
      </c>
      <c r="R11" s="116">
        <v>19181.7</v>
      </c>
      <c r="S11" s="65">
        <v>1528.5</v>
      </c>
      <c r="T11" s="18">
        <v>0</v>
      </c>
      <c r="U11" s="65">
        <v>16200.6</v>
      </c>
      <c r="V11" s="155">
        <v>20.636050864707673</v>
      </c>
      <c r="W11" s="116">
        <v>20747.1</v>
      </c>
      <c r="X11" s="65">
        <v>2036.3</v>
      </c>
      <c r="Y11" s="20">
        <v>0</v>
      </c>
      <c r="Z11" s="65">
        <v>17826.4</v>
      </c>
      <c r="AA11" s="155">
        <f>Z11/$Z$10*$AA$10</f>
        <v>21.330104255036563</v>
      </c>
      <c r="AB11" s="116">
        <v>22681</v>
      </c>
      <c r="AC11" s="65">
        <v>2571.6</v>
      </c>
      <c r="AD11" s="20">
        <v>0</v>
      </c>
      <c r="AE11" s="65">
        <v>19996.3</v>
      </c>
      <c r="AF11" s="155">
        <v>20.91321918180715</v>
      </c>
    </row>
    <row r="12" spans="1:32" ht="30.75" customHeight="1">
      <c r="A12" s="158" t="s">
        <v>227</v>
      </c>
      <c r="B12" s="159" t="s">
        <v>228</v>
      </c>
      <c r="C12" s="160">
        <v>10687.5</v>
      </c>
      <c r="D12" s="160">
        <v>19.5</v>
      </c>
      <c r="E12" s="18">
        <v>0</v>
      </c>
      <c r="F12" s="160">
        <v>8065.4</v>
      </c>
      <c r="G12" s="161">
        <f aca="true" t="shared" si="0" ref="G12:G26">F12/$F$10*$G$10</f>
        <v>11.9663623172494</v>
      </c>
      <c r="H12" s="162">
        <v>5325.7</v>
      </c>
      <c r="I12" s="162">
        <v>5</v>
      </c>
      <c r="J12" s="18">
        <v>0</v>
      </c>
      <c r="K12" s="162">
        <v>4024.9</v>
      </c>
      <c r="L12" s="161">
        <v>10.287678760847061</v>
      </c>
      <c r="M12" s="160">
        <v>10261.9</v>
      </c>
      <c r="N12" s="160">
        <v>12.4</v>
      </c>
      <c r="O12" s="18">
        <v>0</v>
      </c>
      <c r="P12" s="160">
        <v>7437.2</v>
      </c>
      <c r="Q12" s="161">
        <v>9.637673647107608</v>
      </c>
      <c r="R12" s="20">
        <v>9629.2</v>
      </c>
      <c r="S12" s="70">
        <v>3.4</v>
      </c>
      <c r="T12" s="18">
        <v>0</v>
      </c>
      <c r="U12" s="70">
        <v>6377.5</v>
      </c>
      <c r="V12" s="161">
        <v>8.123551867811882</v>
      </c>
      <c r="W12" s="20">
        <v>10129.3</v>
      </c>
      <c r="X12" s="70">
        <v>3.7</v>
      </c>
      <c r="Y12" s="20">
        <v>0</v>
      </c>
      <c r="Z12" s="70">
        <v>6610.7</v>
      </c>
      <c r="AA12" s="155">
        <f aca="true" t="shared" si="1" ref="AA12:AA26">Z12/$Z$10*$AA$10</f>
        <v>7.91000539642161</v>
      </c>
      <c r="AB12" s="20">
        <v>9629.4</v>
      </c>
      <c r="AC12" s="70">
        <v>1.5</v>
      </c>
      <c r="AD12" s="20">
        <v>0</v>
      </c>
      <c r="AE12" s="70">
        <v>6350.6</v>
      </c>
      <c r="AF12" s="155">
        <v>6.641803220394999</v>
      </c>
    </row>
    <row r="13" spans="1:32" ht="30.75" customHeight="1">
      <c r="A13" s="158" t="s">
        <v>229</v>
      </c>
      <c r="B13" s="163" t="s">
        <v>230</v>
      </c>
      <c r="C13" s="160">
        <v>3142</v>
      </c>
      <c r="D13" s="164">
        <v>129.8</v>
      </c>
      <c r="E13" s="18">
        <v>0</v>
      </c>
      <c r="F13" s="160">
        <v>3271.8</v>
      </c>
      <c r="G13" s="161">
        <f t="shared" si="0"/>
        <v>4.854259457630941</v>
      </c>
      <c r="H13" s="162">
        <v>2430.9</v>
      </c>
      <c r="I13" s="165">
        <v>99</v>
      </c>
      <c r="J13" s="18">
        <v>0</v>
      </c>
      <c r="K13" s="162">
        <v>2529.9</v>
      </c>
      <c r="L13" s="161">
        <v>6.466445997929633</v>
      </c>
      <c r="M13" s="160">
        <v>3450.8</v>
      </c>
      <c r="N13" s="18">
        <v>0</v>
      </c>
      <c r="O13" s="18">
        <v>0</v>
      </c>
      <c r="P13" s="160">
        <v>3450.8</v>
      </c>
      <c r="Q13" s="161">
        <v>4.5</v>
      </c>
      <c r="R13" s="20">
        <v>3897.9</v>
      </c>
      <c r="S13" s="166">
        <v>0</v>
      </c>
      <c r="T13" s="18">
        <v>0</v>
      </c>
      <c r="U13" s="70">
        <v>3897.9</v>
      </c>
      <c r="V13" s="161">
        <v>4.965079235679175</v>
      </c>
      <c r="W13" s="20">
        <v>4315.9</v>
      </c>
      <c r="X13" s="20">
        <v>0</v>
      </c>
      <c r="Y13" s="20">
        <v>0</v>
      </c>
      <c r="Z13" s="70">
        <v>4315.9</v>
      </c>
      <c r="AA13" s="155">
        <f t="shared" si="1"/>
        <v>5.164172068073884</v>
      </c>
      <c r="AB13" s="20">
        <v>4345</v>
      </c>
      <c r="AC13" s="20">
        <v>0</v>
      </c>
      <c r="AD13" s="20">
        <v>0</v>
      </c>
      <c r="AE13" s="70">
        <v>4345</v>
      </c>
      <c r="AF13" s="155">
        <v>4.544237551194575</v>
      </c>
    </row>
    <row r="14" spans="1:32" s="157" customFormat="1" ht="30.75" customHeight="1">
      <c r="A14" s="167" t="s">
        <v>231</v>
      </c>
      <c r="B14" s="153" t="s">
        <v>232</v>
      </c>
      <c r="C14" s="154">
        <v>5577.8</v>
      </c>
      <c r="D14" s="154">
        <v>140.3</v>
      </c>
      <c r="E14" s="18">
        <v>0</v>
      </c>
      <c r="F14" s="154">
        <v>5598.6</v>
      </c>
      <c r="G14" s="155">
        <f t="shared" si="0"/>
        <v>8.306454245214434</v>
      </c>
      <c r="H14" s="156">
        <v>3403.9</v>
      </c>
      <c r="I14" s="156">
        <v>74</v>
      </c>
      <c r="J14" s="18">
        <v>0</v>
      </c>
      <c r="K14" s="156">
        <v>3408.7</v>
      </c>
      <c r="L14" s="155">
        <v>8.712666300305443</v>
      </c>
      <c r="M14" s="154">
        <v>6173.2</v>
      </c>
      <c r="N14" s="154">
        <v>129.8</v>
      </c>
      <c r="O14" s="18">
        <v>0</v>
      </c>
      <c r="P14" s="154">
        <v>6156.1</v>
      </c>
      <c r="Q14" s="155">
        <v>7.977529545925773</v>
      </c>
      <c r="R14" s="116">
        <v>7441.6</v>
      </c>
      <c r="S14" s="65">
        <v>136.1</v>
      </c>
      <c r="T14" s="18">
        <v>0</v>
      </c>
      <c r="U14" s="65">
        <v>7441.6</v>
      </c>
      <c r="V14" s="155">
        <v>9.47898448914291</v>
      </c>
      <c r="W14" s="116">
        <v>7368.2</v>
      </c>
      <c r="X14" s="65">
        <v>139.5</v>
      </c>
      <c r="Y14" s="20">
        <v>0</v>
      </c>
      <c r="Z14" s="65">
        <v>7354.1</v>
      </c>
      <c r="AA14" s="155">
        <f t="shared" si="1"/>
        <v>8.799517552728783</v>
      </c>
      <c r="AB14" s="116">
        <v>9949.5</v>
      </c>
      <c r="AC14" s="65">
        <v>275</v>
      </c>
      <c r="AD14" s="20">
        <v>0</v>
      </c>
      <c r="AE14" s="65">
        <v>9954.9</v>
      </c>
      <c r="AF14" s="155">
        <v>10.411376386280063</v>
      </c>
    </row>
    <row r="15" spans="1:32" s="157" customFormat="1" ht="30.75" customHeight="1">
      <c r="A15" s="167" t="s">
        <v>233</v>
      </c>
      <c r="B15" s="153" t="s">
        <v>234</v>
      </c>
      <c r="C15" s="154">
        <v>10426.3</v>
      </c>
      <c r="D15" s="154">
        <v>1442.77</v>
      </c>
      <c r="E15" s="18">
        <v>0</v>
      </c>
      <c r="F15" s="154">
        <v>6730.67</v>
      </c>
      <c r="G15" s="155">
        <f t="shared" si="0"/>
        <v>9.986068373278576</v>
      </c>
      <c r="H15" s="156">
        <v>5352</v>
      </c>
      <c r="I15" s="156">
        <v>1115.2</v>
      </c>
      <c r="J15" s="18">
        <v>0</v>
      </c>
      <c r="K15" s="156">
        <v>4065.9</v>
      </c>
      <c r="L15" s="155">
        <v>10.39247511086687</v>
      </c>
      <c r="M15" s="154">
        <v>10723.4</v>
      </c>
      <c r="N15" s="154">
        <v>3488.4</v>
      </c>
      <c r="O15" s="18">
        <v>0</v>
      </c>
      <c r="P15" s="154">
        <v>9191.1</v>
      </c>
      <c r="Q15" s="155">
        <v>11.910506945884306</v>
      </c>
      <c r="R15" s="116">
        <v>11462.5</v>
      </c>
      <c r="S15" s="65">
        <v>4063</v>
      </c>
      <c r="T15" s="18">
        <v>0</v>
      </c>
      <c r="U15" s="65">
        <v>9322.6</v>
      </c>
      <c r="V15" s="155">
        <v>11.874970543765277</v>
      </c>
      <c r="W15" s="116">
        <v>9129</v>
      </c>
      <c r="X15" s="65">
        <v>4018.9</v>
      </c>
      <c r="Y15" s="20">
        <v>0</v>
      </c>
      <c r="Z15" s="65">
        <v>10228.4</v>
      </c>
      <c r="AA15" s="155">
        <f t="shared" si="1"/>
        <v>12.238749178870437</v>
      </c>
      <c r="AB15" s="116">
        <v>9746</v>
      </c>
      <c r="AC15" s="65">
        <v>5879</v>
      </c>
      <c r="AD15" s="20">
        <v>0</v>
      </c>
      <c r="AE15" s="65">
        <v>11488.8</v>
      </c>
      <c r="AF15" s="155">
        <v>12.015612515112595</v>
      </c>
    </row>
    <row r="16" spans="1:32" ht="30.75" customHeight="1">
      <c r="A16" s="158" t="s">
        <v>235</v>
      </c>
      <c r="B16" s="159" t="s">
        <v>236</v>
      </c>
      <c r="C16" s="160">
        <v>2679.5</v>
      </c>
      <c r="D16" s="160">
        <v>433.64</v>
      </c>
      <c r="E16" s="18">
        <v>0</v>
      </c>
      <c r="F16" s="160">
        <v>2794.94</v>
      </c>
      <c r="G16" s="161">
        <f t="shared" si="0"/>
        <v>4.146758337462871</v>
      </c>
      <c r="H16" s="162">
        <v>853.6</v>
      </c>
      <c r="I16" s="162">
        <v>335.2</v>
      </c>
      <c r="J16" s="18">
        <v>0</v>
      </c>
      <c r="K16" s="162">
        <v>1066.9</v>
      </c>
      <c r="L16" s="161">
        <v>2.7270055081983977</v>
      </c>
      <c r="M16" s="160">
        <v>2911</v>
      </c>
      <c r="N16" s="160">
        <v>1537.8</v>
      </c>
      <c r="O16" s="18">
        <v>0</v>
      </c>
      <c r="P16" s="160">
        <v>3111.8</v>
      </c>
      <c r="Q16" s="161">
        <v>4.0325005183495755</v>
      </c>
      <c r="R16" s="20">
        <v>2019.3</v>
      </c>
      <c r="S16" s="70">
        <v>482.9</v>
      </c>
      <c r="T16" s="18">
        <v>0</v>
      </c>
      <c r="U16" s="70">
        <v>2191.1</v>
      </c>
      <c r="V16" s="161">
        <v>2.790986201107427</v>
      </c>
      <c r="W16" s="20">
        <v>2069.9</v>
      </c>
      <c r="X16" s="70">
        <v>507.5</v>
      </c>
      <c r="Y16" s="20">
        <v>0</v>
      </c>
      <c r="Z16" s="70">
        <v>2272.3</v>
      </c>
      <c r="AA16" s="155">
        <f t="shared" si="1"/>
        <v>2.7189110475878238</v>
      </c>
      <c r="AB16" s="20">
        <v>2443.7</v>
      </c>
      <c r="AC16" s="70">
        <v>387.6</v>
      </c>
      <c r="AD16" s="20">
        <v>0</v>
      </c>
      <c r="AE16" s="70">
        <v>2421.6</v>
      </c>
      <c r="AF16" s="155">
        <v>2.532641117139881</v>
      </c>
    </row>
    <row r="17" spans="1:32" ht="30.75" customHeight="1">
      <c r="A17" s="158" t="s">
        <v>237</v>
      </c>
      <c r="B17" s="159" t="s">
        <v>238</v>
      </c>
      <c r="C17" s="160">
        <v>28.1</v>
      </c>
      <c r="D17" s="160">
        <v>103.4</v>
      </c>
      <c r="E17" s="18">
        <v>0</v>
      </c>
      <c r="F17" s="160">
        <v>131.5</v>
      </c>
      <c r="G17" s="161">
        <f t="shared" si="0"/>
        <v>0.19510212075263422</v>
      </c>
      <c r="H17" s="162">
        <v>215.8</v>
      </c>
      <c r="I17" s="162">
        <v>105</v>
      </c>
      <c r="J17" s="18">
        <v>0</v>
      </c>
      <c r="K17" s="162">
        <v>120.8</v>
      </c>
      <c r="L17" s="161">
        <v>0.3087658312778765</v>
      </c>
      <c r="M17" s="160">
        <v>37.4</v>
      </c>
      <c r="N17" s="160">
        <v>140</v>
      </c>
      <c r="O17" s="18">
        <v>0</v>
      </c>
      <c r="P17" s="160">
        <v>177.4</v>
      </c>
      <c r="Q17" s="161">
        <v>0.2298880364918101</v>
      </c>
      <c r="R17" s="20">
        <v>54.9</v>
      </c>
      <c r="S17" s="70">
        <v>646.7</v>
      </c>
      <c r="T17" s="18">
        <v>0</v>
      </c>
      <c r="U17" s="70">
        <v>65.9</v>
      </c>
      <c r="V17" s="161">
        <v>0.08394230781478684</v>
      </c>
      <c r="W17" s="20">
        <v>99.3</v>
      </c>
      <c r="X17" s="70">
        <v>197</v>
      </c>
      <c r="Y17" s="20">
        <v>0</v>
      </c>
      <c r="Z17" s="70">
        <v>96.3</v>
      </c>
      <c r="AA17" s="155">
        <f t="shared" si="1"/>
        <v>0.11522736165238191</v>
      </c>
      <c r="AB17" s="20">
        <v>101</v>
      </c>
      <c r="AC17" s="70">
        <v>222.2</v>
      </c>
      <c r="AD17" s="20">
        <v>0</v>
      </c>
      <c r="AE17" s="70">
        <v>323.2</v>
      </c>
      <c r="AF17" s="155">
        <v>0.3380201557068093</v>
      </c>
    </row>
    <row r="18" spans="1:32" ht="30.75" customHeight="1">
      <c r="A18" s="158" t="s">
        <v>239</v>
      </c>
      <c r="B18" s="159" t="s">
        <v>240</v>
      </c>
      <c r="C18" s="160">
        <v>3449.3</v>
      </c>
      <c r="D18" s="160">
        <v>97.71</v>
      </c>
      <c r="E18" s="18">
        <v>0</v>
      </c>
      <c r="F18" s="160">
        <v>361.5100000000002</v>
      </c>
      <c r="G18" s="161">
        <f t="shared" si="0"/>
        <v>0.5363602104432308</v>
      </c>
      <c r="H18" s="162">
        <v>160.7</v>
      </c>
      <c r="I18" s="162">
        <v>34.9</v>
      </c>
      <c r="J18" s="18">
        <v>0</v>
      </c>
      <c r="K18" s="162">
        <v>195.6</v>
      </c>
      <c r="L18" s="161">
        <v>0.49995526985060124</v>
      </c>
      <c r="M18" s="160">
        <v>400.7</v>
      </c>
      <c r="N18" s="160">
        <v>67.2</v>
      </c>
      <c r="O18" s="18">
        <v>0</v>
      </c>
      <c r="P18" s="160">
        <v>430.7</v>
      </c>
      <c r="Q18" s="161">
        <v>0.558132904831018</v>
      </c>
      <c r="R18" s="20">
        <v>262.9</v>
      </c>
      <c r="S18" s="70">
        <v>52.4</v>
      </c>
      <c r="T18" s="18">
        <v>0</v>
      </c>
      <c r="U18" s="70">
        <v>276.4</v>
      </c>
      <c r="V18" s="161">
        <v>0.3520736552353123</v>
      </c>
      <c r="W18" s="20">
        <v>330.9</v>
      </c>
      <c r="X18" s="70">
        <v>62.3</v>
      </c>
      <c r="Y18" s="20">
        <v>0</v>
      </c>
      <c r="Z18" s="70">
        <v>352.7</v>
      </c>
      <c r="AA18" s="155">
        <f t="shared" si="1"/>
        <v>0.4220217077341132</v>
      </c>
      <c r="AB18" s="20">
        <v>389.3</v>
      </c>
      <c r="AC18" s="70">
        <v>59.9</v>
      </c>
      <c r="AD18" s="20">
        <v>0</v>
      </c>
      <c r="AE18" s="70">
        <v>399.9</v>
      </c>
      <c r="AF18" s="155">
        <v>0.4182371914206468</v>
      </c>
    </row>
    <row r="19" spans="1:32" ht="30.75" customHeight="1">
      <c r="A19" s="158" t="s">
        <v>241</v>
      </c>
      <c r="B19" s="159" t="s">
        <v>242</v>
      </c>
      <c r="C19" s="160">
        <v>3261.7</v>
      </c>
      <c r="D19" s="160">
        <v>166.52</v>
      </c>
      <c r="E19" s="18">
        <v>0</v>
      </c>
      <c r="F19" s="160">
        <v>2377.2</v>
      </c>
      <c r="G19" s="161">
        <f t="shared" si="0"/>
        <v>3.5269715699860233</v>
      </c>
      <c r="H19" s="162">
        <v>3544.5</v>
      </c>
      <c r="I19" s="162">
        <v>78.8</v>
      </c>
      <c r="J19" s="18">
        <v>0</v>
      </c>
      <c r="K19" s="162">
        <v>1873.8</v>
      </c>
      <c r="L19" s="161">
        <v>4.789448796758982</v>
      </c>
      <c r="M19" s="160">
        <v>4280.1</v>
      </c>
      <c r="N19" s="160">
        <v>151.1</v>
      </c>
      <c r="O19" s="18">
        <v>0</v>
      </c>
      <c r="P19" s="160">
        <v>4371.2</v>
      </c>
      <c r="Q19" s="161">
        <v>5.664524155090192</v>
      </c>
      <c r="R19" s="20">
        <v>3909.3</v>
      </c>
      <c r="S19" s="70">
        <v>1967.2</v>
      </c>
      <c r="T19" s="18">
        <v>0</v>
      </c>
      <c r="U19" s="70">
        <v>5331.5</v>
      </c>
      <c r="V19" s="161">
        <v>6.8</v>
      </c>
      <c r="W19" s="20">
        <v>5548.1</v>
      </c>
      <c r="X19" s="70">
        <v>2123.6</v>
      </c>
      <c r="Y19" s="20">
        <v>0</v>
      </c>
      <c r="Z19" s="70">
        <v>5901.7</v>
      </c>
      <c r="AA19" s="155">
        <f t="shared" si="1"/>
        <v>7.0616544160318</v>
      </c>
      <c r="AB19" s="20">
        <v>5593.9</v>
      </c>
      <c r="AC19" s="70">
        <v>2619.6</v>
      </c>
      <c r="AD19" s="20">
        <v>0</v>
      </c>
      <c r="AE19" s="70">
        <v>6394</v>
      </c>
      <c r="AF19" s="155">
        <v>6.687193303184835</v>
      </c>
    </row>
    <row r="20" spans="1:32" ht="30.75" customHeight="1">
      <c r="A20" s="158" t="s">
        <v>243</v>
      </c>
      <c r="B20" s="159" t="s">
        <v>244</v>
      </c>
      <c r="C20" s="18">
        <v>0</v>
      </c>
      <c r="D20" s="160">
        <v>81.1</v>
      </c>
      <c r="E20" s="18">
        <v>0</v>
      </c>
      <c r="F20" s="160">
        <v>79.89999999999999</v>
      </c>
      <c r="G20" s="161">
        <f t="shared" si="0"/>
        <v>0.11854493876909106</v>
      </c>
      <c r="H20" s="18">
        <v>0</v>
      </c>
      <c r="I20" s="162">
        <v>37.7</v>
      </c>
      <c r="J20" s="18">
        <v>0</v>
      </c>
      <c r="K20" s="162">
        <v>37.7</v>
      </c>
      <c r="L20" s="161">
        <v>0.09636152184748298</v>
      </c>
      <c r="M20" s="18">
        <v>0</v>
      </c>
      <c r="N20" s="160">
        <v>96.6</v>
      </c>
      <c r="O20" s="18">
        <v>0</v>
      </c>
      <c r="P20" s="160">
        <v>95.1</v>
      </c>
      <c r="Q20" s="161">
        <v>0.12323761144515862</v>
      </c>
      <c r="R20" s="20">
        <v>0</v>
      </c>
      <c r="S20" s="70">
        <v>199.8</v>
      </c>
      <c r="T20" s="18">
        <v>0</v>
      </c>
      <c r="U20" s="70">
        <v>198</v>
      </c>
      <c r="V20" s="161">
        <v>0.25220905838130186</v>
      </c>
      <c r="W20" s="20">
        <v>0</v>
      </c>
      <c r="X20" s="70">
        <v>201.5</v>
      </c>
      <c r="Y20" s="20">
        <v>0</v>
      </c>
      <c r="Z20" s="70">
        <v>200.1</v>
      </c>
      <c r="AA20" s="155">
        <f t="shared" si="1"/>
        <v>0.23942881689139792</v>
      </c>
      <c r="AB20" s="20">
        <v>0</v>
      </c>
      <c r="AC20" s="70">
        <v>170</v>
      </c>
      <c r="AD20" s="20">
        <v>0</v>
      </c>
      <c r="AE20" s="70">
        <v>168.6</v>
      </c>
      <c r="AF20" s="155">
        <v>0.17633105894853976</v>
      </c>
    </row>
    <row r="21" spans="1:32" s="157" customFormat="1" ht="30.75" customHeight="1">
      <c r="A21" s="167" t="s">
        <v>245</v>
      </c>
      <c r="B21" s="153" t="s">
        <v>246</v>
      </c>
      <c r="C21" s="154">
        <v>2081.8</v>
      </c>
      <c r="D21" s="154">
        <v>35.59</v>
      </c>
      <c r="E21" s="18">
        <v>0</v>
      </c>
      <c r="F21" s="154">
        <v>2093.3900000000003</v>
      </c>
      <c r="G21" s="155">
        <f t="shared" si="0"/>
        <v>3.1058922324133613</v>
      </c>
      <c r="H21" s="156">
        <v>1607.6</v>
      </c>
      <c r="I21" s="156">
        <v>11.2</v>
      </c>
      <c r="J21" s="18">
        <v>0</v>
      </c>
      <c r="K21" s="156">
        <v>1605.9</v>
      </c>
      <c r="L21" s="155">
        <v>4.104694109678326</v>
      </c>
      <c r="M21" s="154">
        <v>2616.2</v>
      </c>
      <c r="N21" s="154">
        <v>21.3</v>
      </c>
      <c r="O21" s="18">
        <v>0</v>
      </c>
      <c r="P21" s="154">
        <v>2612.7</v>
      </c>
      <c r="Q21" s="155">
        <v>3.3857298362015342</v>
      </c>
      <c r="R21" s="116">
        <v>2563.3</v>
      </c>
      <c r="S21" s="65">
        <v>32.7</v>
      </c>
      <c r="T21" s="18">
        <v>0</v>
      </c>
      <c r="U21" s="65">
        <v>2571.6</v>
      </c>
      <c r="V21" s="155">
        <v>3.275660679461393</v>
      </c>
      <c r="W21" s="116">
        <v>2594.1</v>
      </c>
      <c r="X21" s="65">
        <v>30.5</v>
      </c>
      <c r="Y21" s="20">
        <v>0</v>
      </c>
      <c r="Z21" s="65">
        <v>2604.6</v>
      </c>
      <c r="AA21" s="155">
        <f t="shared" si="1"/>
        <v>3.116523220766292</v>
      </c>
      <c r="AB21" s="116">
        <v>1292.7</v>
      </c>
      <c r="AC21" s="65">
        <v>35</v>
      </c>
      <c r="AD21" s="20">
        <v>0</v>
      </c>
      <c r="AE21" s="65">
        <v>1300.4</v>
      </c>
      <c r="AF21" s="155">
        <v>1.36002911658767</v>
      </c>
    </row>
    <row r="22" spans="1:32" s="157" customFormat="1" ht="30.75" customHeight="1">
      <c r="A22" s="167" t="s">
        <v>247</v>
      </c>
      <c r="B22" s="153" t="s">
        <v>248</v>
      </c>
      <c r="C22" s="154">
        <v>2391.8</v>
      </c>
      <c r="D22" s="154">
        <v>599.93</v>
      </c>
      <c r="E22" s="18">
        <v>0</v>
      </c>
      <c r="F22" s="154">
        <v>1126.93</v>
      </c>
      <c r="G22" s="155">
        <f t="shared" si="0"/>
        <v>1.6719880831921379</v>
      </c>
      <c r="H22" s="156">
        <v>717.1</v>
      </c>
      <c r="I22" s="156">
        <v>299.3</v>
      </c>
      <c r="J22" s="18">
        <v>0</v>
      </c>
      <c r="K22" s="156">
        <v>982.6</v>
      </c>
      <c r="L22" s="155">
        <v>2.5115339885235217</v>
      </c>
      <c r="M22" s="154">
        <v>1587</v>
      </c>
      <c r="N22" s="154">
        <v>1432.1</v>
      </c>
      <c r="O22" s="18">
        <v>0</v>
      </c>
      <c r="P22" s="154">
        <v>2173.7</v>
      </c>
      <c r="Q22" s="155">
        <v>2.8168411776902342</v>
      </c>
      <c r="R22" s="116">
        <v>3718.7</v>
      </c>
      <c r="S22" s="65">
        <v>370.9</v>
      </c>
      <c r="T22" s="18">
        <v>0</v>
      </c>
      <c r="U22" s="65">
        <v>2261.3</v>
      </c>
      <c r="V22" s="155">
        <v>2.880405776351707</v>
      </c>
      <c r="W22" s="116">
        <v>2702.8</v>
      </c>
      <c r="X22" s="65">
        <v>393.1</v>
      </c>
      <c r="Y22" s="20">
        <v>0</v>
      </c>
      <c r="Z22" s="65">
        <v>2761.7</v>
      </c>
      <c r="AA22" s="155">
        <f t="shared" si="1"/>
        <v>3.3045005677609876</v>
      </c>
      <c r="AB22" s="116">
        <v>4547.4</v>
      </c>
      <c r="AC22" s="65">
        <v>138.1</v>
      </c>
      <c r="AD22" s="20">
        <v>0</v>
      </c>
      <c r="AE22" s="65">
        <v>4135</v>
      </c>
      <c r="AF22" s="155">
        <v>4.324608118340521</v>
      </c>
    </row>
    <row r="23" spans="1:32" s="157" customFormat="1" ht="30.75" customHeight="1">
      <c r="A23" s="167" t="s">
        <v>249</v>
      </c>
      <c r="B23" s="153" t="s">
        <v>250</v>
      </c>
      <c r="C23" s="154">
        <v>5823.7</v>
      </c>
      <c r="D23" s="154">
        <v>146.299</v>
      </c>
      <c r="E23" s="18">
        <v>0</v>
      </c>
      <c r="F23" s="154">
        <v>5839.999</v>
      </c>
      <c r="G23" s="155">
        <f t="shared" si="0"/>
        <v>8.664609810595158</v>
      </c>
      <c r="H23" s="156">
        <v>3521</v>
      </c>
      <c r="I23" s="156">
        <v>69.4</v>
      </c>
      <c r="J23" s="18">
        <v>0</v>
      </c>
      <c r="K23" s="156">
        <v>3449.8</v>
      </c>
      <c r="L23" s="155">
        <v>8.81771825117896</v>
      </c>
      <c r="M23" s="154">
        <v>7726.3</v>
      </c>
      <c r="N23" s="154">
        <v>146.9</v>
      </c>
      <c r="O23" s="18">
        <v>0</v>
      </c>
      <c r="P23" s="154">
        <v>7726.7</v>
      </c>
      <c r="Q23" s="155">
        <v>10.012829151980094</v>
      </c>
      <c r="R23" s="116">
        <v>7326.6</v>
      </c>
      <c r="S23" s="65">
        <v>183.6</v>
      </c>
      <c r="T23" s="18">
        <v>0</v>
      </c>
      <c r="U23" s="65">
        <v>7348.6</v>
      </c>
      <c r="V23" s="155">
        <v>9.360522658691087</v>
      </c>
      <c r="W23" s="116">
        <v>7753.1</v>
      </c>
      <c r="X23" s="65">
        <v>189</v>
      </c>
      <c r="Y23" s="20">
        <v>0</v>
      </c>
      <c r="Z23" s="65">
        <v>7775.3</v>
      </c>
      <c r="AA23" s="155">
        <f t="shared" si="1"/>
        <v>9.303502648554154</v>
      </c>
      <c r="AB23" s="116">
        <v>8716.2</v>
      </c>
      <c r="AC23" s="65">
        <v>206.4</v>
      </c>
      <c r="AD23" s="20">
        <v>0</v>
      </c>
      <c r="AE23" s="65">
        <v>8712.1</v>
      </c>
      <c r="AF23" s="155">
        <v>9.111588485560933</v>
      </c>
    </row>
    <row r="24" spans="1:32" s="157" customFormat="1" ht="30.75" customHeight="1">
      <c r="A24" s="167" t="s">
        <v>251</v>
      </c>
      <c r="B24" s="153" t="s">
        <v>252</v>
      </c>
      <c r="C24" s="154">
        <v>691.7</v>
      </c>
      <c r="D24" s="154">
        <v>164.37</v>
      </c>
      <c r="E24" s="18">
        <v>0</v>
      </c>
      <c r="F24" s="154">
        <v>698.3700000000001</v>
      </c>
      <c r="G24" s="155">
        <f t="shared" si="0"/>
        <v>1.0361480461598265</v>
      </c>
      <c r="H24" s="156">
        <v>358.1</v>
      </c>
      <c r="I24" s="156">
        <v>110.8</v>
      </c>
      <c r="J24" s="18">
        <v>0</v>
      </c>
      <c r="K24" s="156">
        <v>379.9</v>
      </c>
      <c r="L24" s="155">
        <v>0.9710276432323284</v>
      </c>
      <c r="M24" s="154">
        <v>649.2</v>
      </c>
      <c r="N24" s="154">
        <v>228.6</v>
      </c>
      <c r="O24" s="18">
        <v>0</v>
      </c>
      <c r="P24" s="154">
        <v>712.8</v>
      </c>
      <c r="Q24" s="155">
        <v>0.923698942566867</v>
      </c>
      <c r="R24" s="116">
        <v>721.8</v>
      </c>
      <c r="S24" s="65">
        <v>210.2</v>
      </c>
      <c r="T24" s="18">
        <v>0</v>
      </c>
      <c r="U24" s="65">
        <v>761.9</v>
      </c>
      <c r="V24" s="155">
        <v>0.970495361518757</v>
      </c>
      <c r="W24" s="116">
        <v>742.2</v>
      </c>
      <c r="X24" s="65">
        <v>192.2</v>
      </c>
      <c r="Y24" s="20">
        <v>0</v>
      </c>
      <c r="Z24" s="65">
        <v>725.8</v>
      </c>
      <c r="AA24" s="155">
        <f t="shared" si="1"/>
        <v>0.8684529500238711</v>
      </c>
      <c r="AB24" s="116">
        <v>834.2</v>
      </c>
      <c r="AC24" s="65">
        <v>250</v>
      </c>
      <c r="AD24" s="20">
        <v>0</v>
      </c>
      <c r="AE24" s="65">
        <v>817</v>
      </c>
      <c r="AF24" s="155">
        <v>0.8544630792464827</v>
      </c>
    </row>
    <row r="25" spans="1:32" s="157" customFormat="1" ht="30.75" customHeight="1">
      <c r="A25" s="167" t="s">
        <v>253</v>
      </c>
      <c r="B25" s="153" t="s">
        <v>254</v>
      </c>
      <c r="C25" s="154">
        <v>9658.6</v>
      </c>
      <c r="D25" s="154">
        <v>5211.3</v>
      </c>
      <c r="E25" s="18">
        <v>0</v>
      </c>
      <c r="F25" s="154">
        <v>10313.800000000001</v>
      </c>
      <c r="G25" s="155">
        <f t="shared" si="0"/>
        <v>15.30223766554007</v>
      </c>
      <c r="H25" s="156">
        <v>5188.7</v>
      </c>
      <c r="I25" s="156">
        <v>2915</v>
      </c>
      <c r="J25" s="18">
        <v>0</v>
      </c>
      <c r="K25" s="156">
        <v>5810.3</v>
      </c>
      <c r="L25" s="155">
        <v>14.851176402929186</v>
      </c>
      <c r="M25" s="154">
        <v>10091.9</v>
      </c>
      <c r="N25" s="154">
        <v>5944.2</v>
      </c>
      <c r="O25" s="18">
        <v>0</v>
      </c>
      <c r="P25" s="154">
        <v>11316.3</v>
      </c>
      <c r="Q25" s="155">
        <v>14.664498237611445</v>
      </c>
      <c r="R25" s="116">
        <v>10329.3</v>
      </c>
      <c r="S25" s="65">
        <v>6817.7</v>
      </c>
      <c r="T25" s="18">
        <v>0</v>
      </c>
      <c r="U25" s="65">
        <v>11596.4</v>
      </c>
      <c r="V25" s="155">
        <v>14.771298609156208</v>
      </c>
      <c r="W25" s="116">
        <v>11110.7</v>
      </c>
      <c r="X25" s="65">
        <v>6391</v>
      </c>
      <c r="Y25" s="20">
        <v>0</v>
      </c>
      <c r="Z25" s="65">
        <v>12370.1</v>
      </c>
      <c r="AA25" s="155">
        <f t="shared" si="1"/>
        <v>14.801391343469671</v>
      </c>
      <c r="AB25" s="116">
        <v>13014.7</v>
      </c>
      <c r="AC25" s="65">
        <v>7281.9</v>
      </c>
      <c r="AD25" s="20">
        <v>0</v>
      </c>
      <c r="AE25" s="65">
        <v>13955.8</v>
      </c>
      <c r="AF25" s="155">
        <v>14.595735423926637</v>
      </c>
    </row>
    <row r="26" spans="1:32" s="157" customFormat="1" ht="30.75" customHeight="1">
      <c r="A26" s="168" t="s">
        <v>255</v>
      </c>
      <c r="B26" s="169" t="s">
        <v>256</v>
      </c>
      <c r="C26" s="170">
        <v>15132.1</v>
      </c>
      <c r="D26" s="170">
        <v>1099.3</v>
      </c>
      <c r="E26" s="170">
        <v>9097.3</v>
      </c>
      <c r="F26" s="170">
        <v>17233.7</v>
      </c>
      <c r="G26" s="171">
        <f t="shared" si="0"/>
        <v>25.569060216081162</v>
      </c>
      <c r="H26" s="172">
        <v>8414.7</v>
      </c>
      <c r="I26" s="172">
        <v>639.4</v>
      </c>
      <c r="J26" s="172">
        <v>5082.7</v>
      </c>
      <c r="K26" s="172">
        <v>9468.2</v>
      </c>
      <c r="L26" s="171">
        <v>24.200800030672102</v>
      </c>
      <c r="M26" s="170">
        <v>16930.8</v>
      </c>
      <c r="N26" s="170">
        <v>1241.4</v>
      </c>
      <c r="O26" s="170">
        <v>11008.9</v>
      </c>
      <c r="P26" s="170">
        <v>19992.4</v>
      </c>
      <c r="Q26" s="171">
        <v>25.90763010574332</v>
      </c>
      <c r="R26" s="173">
        <v>18033.7</v>
      </c>
      <c r="S26" s="87">
        <v>1611.1</v>
      </c>
      <c r="T26" s="87">
        <v>11080.6</v>
      </c>
      <c r="U26" s="87">
        <v>21001.7</v>
      </c>
      <c r="V26" s="171">
        <v>26.75161101720499</v>
      </c>
      <c r="W26" s="173">
        <v>18977.3</v>
      </c>
      <c r="X26" s="87">
        <v>1444.4</v>
      </c>
      <c r="Y26" s="87">
        <v>12176.6</v>
      </c>
      <c r="Z26" s="87">
        <v>21927.5</v>
      </c>
      <c r="AA26" s="171">
        <f t="shared" si="1"/>
        <v>26.237258282789245</v>
      </c>
      <c r="AB26" s="173">
        <v>21794.5</v>
      </c>
      <c r="AC26" s="87">
        <v>1634</v>
      </c>
      <c r="AD26" s="87">
        <v>13473.7</v>
      </c>
      <c r="AE26" s="87">
        <v>25255.3</v>
      </c>
      <c r="AF26" s="171">
        <v>26.41336769313794</v>
      </c>
    </row>
    <row r="27" spans="1:26" ht="11.25" customHeight="1">
      <c r="A27" s="15"/>
      <c r="B27" s="15"/>
      <c r="C27" s="15"/>
      <c r="D27" s="15"/>
      <c r="E27" s="15"/>
      <c r="F27" s="15"/>
      <c r="H27" s="15"/>
      <c r="I27" s="15"/>
      <c r="J27" s="15"/>
      <c r="K27" s="15"/>
      <c r="M27" s="15"/>
      <c r="N27" s="15"/>
      <c r="O27" s="15"/>
      <c r="P27" s="15"/>
      <c r="R27" s="15"/>
      <c r="S27" s="15"/>
      <c r="T27" s="15"/>
      <c r="U27" s="15"/>
      <c r="W27" s="15"/>
      <c r="X27" s="15"/>
      <c r="Y27" s="15"/>
      <c r="Z27" s="15"/>
    </row>
    <row r="28" spans="1:7" ht="27.75" customHeight="1">
      <c r="A28" s="93">
        <v>1</v>
      </c>
      <c r="B28" s="237" t="s">
        <v>60</v>
      </c>
      <c r="C28" s="237"/>
      <c r="D28" s="237"/>
      <c r="E28" s="237"/>
      <c r="F28" s="237"/>
      <c r="G28" s="237"/>
    </row>
    <row r="29" spans="1:7" s="15" customFormat="1" ht="27.75" customHeight="1">
      <c r="A29" s="174"/>
      <c r="B29" s="267"/>
      <c r="C29" s="267"/>
      <c r="D29" s="267"/>
      <c r="E29" s="267"/>
      <c r="F29" s="267"/>
      <c r="G29" s="267"/>
    </row>
    <row r="41" spans="6:26" ht="15">
      <c r="F41" s="175"/>
      <c r="K41" s="175"/>
      <c r="P41" s="175"/>
      <c r="U41" s="175"/>
      <c r="Z41" s="175"/>
    </row>
  </sheetData>
  <sheetProtection/>
  <mergeCells count="46">
    <mergeCell ref="B28:G28"/>
    <mergeCell ref="W8:W9"/>
    <mergeCell ref="X8:X9"/>
    <mergeCell ref="I8:I9"/>
    <mergeCell ref="C8:C9"/>
    <mergeCell ref="B29:G29"/>
    <mergeCell ref="R8:R9"/>
    <mergeCell ref="S8:S9"/>
    <mergeCell ref="T8:T9"/>
    <mergeCell ref="U8:V8"/>
    <mergeCell ref="AE5:AF5"/>
    <mergeCell ref="R6:V6"/>
    <mergeCell ref="W6:AA6"/>
    <mergeCell ref="M6:Q6"/>
    <mergeCell ref="P8:Q8"/>
    <mergeCell ref="R7:V7"/>
    <mergeCell ref="W7:AA7"/>
    <mergeCell ref="Y8:Y9"/>
    <mergeCell ref="Z8:AA8"/>
    <mergeCell ref="M8:M9"/>
    <mergeCell ref="F8:G8"/>
    <mergeCell ref="H8:H9"/>
    <mergeCell ref="C7:G7"/>
    <mergeCell ref="H7:L7"/>
    <mergeCell ref="P5:Q5"/>
    <mergeCell ref="U5:V5"/>
    <mergeCell ref="J8:J9"/>
    <mergeCell ref="K8:L8"/>
    <mergeCell ref="N8:N9"/>
    <mergeCell ref="O8:O9"/>
    <mergeCell ref="M7:Q7"/>
    <mergeCell ref="A1:C1"/>
    <mergeCell ref="A6:A9"/>
    <mergeCell ref="B6:B9"/>
    <mergeCell ref="C6:G6"/>
    <mergeCell ref="H6:L6"/>
    <mergeCell ref="F5:G5"/>
    <mergeCell ref="K5:L5"/>
    <mergeCell ref="D8:D9"/>
    <mergeCell ref="E8:E9"/>
    <mergeCell ref="AB6:AF6"/>
    <mergeCell ref="AB7:AF7"/>
    <mergeCell ref="AB8:AB9"/>
    <mergeCell ref="AC8:AC9"/>
    <mergeCell ref="AD8:AD9"/>
    <mergeCell ref="AE8:AF8"/>
  </mergeCells>
  <hyperlinks>
    <hyperlink ref="A1:C1" location="'Table of contents'!A1" display="Table of Contents"/>
  </hyperlinks>
  <printOptions/>
  <pageMargins left="0.7" right="0.25" top="0.72" bottom="0.12" header="0.38" footer="0.12"/>
  <pageSetup horizontalDpi="600" verticalDpi="600" orientation="portrait" r:id="rId1"/>
  <headerFooter>
    <oddHeader>&amp;C- 43 -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="98" zoomScaleNormal="98" zoomScalePageLayoutView="0" workbookViewId="0" topLeftCell="A1">
      <selection activeCell="A1" sqref="A1:C1"/>
    </sheetView>
  </sheetViews>
  <sheetFormatPr defaultColWidth="9.140625" defaultRowHeight="12.75"/>
  <cols>
    <col min="1" max="1" width="8.7109375" style="214" customWidth="1"/>
    <col min="2" max="2" width="44.28125" style="186" customWidth="1"/>
    <col min="3" max="5" width="10.7109375" style="215" customWidth="1"/>
    <col min="6" max="6" width="12.00390625" style="215" customWidth="1"/>
    <col min="7" max="9" width="10.7109375" style="215" customWidth="1"/>
    <col min="10" max="10" width="12.140625" style="215" customWidth="1"/>
    <col min="11" max="13" width="10.7109375" style="215" customWidth="1"/>
    <col min="14" max="14" width="12.140625" style="215" customWidth="1"/>
    <col min="15" max="17" width="10.7109375" style="215" customWidth="1"/>
    <col min="18" max="18" width="13.28125" style="215" customWidth="1"/>
    <col min="19" max="21" width="10.7109375" style="215" customWidth="1"/>
    <col min="22" max="22" width="12.00390625" style="215" customWidth="1"/>
    <col min="23" max="23" width="12.00390625" style="186" customWidth="1"/>
    <col min="24" max="25" width="9.140625" style="186" customWidth="1"/>
    <col min="26" max="26" width="11.8515625" style="186" customWidth="1"/>
    <col min="27" max="16384" width="9.140625" style="186" customWidth="1"/>
  </cols>
  <sheetData>
    <row r="1" spans="1:3" s="146" customFormat="1" ht="15">
      <c r="A1" s="230" t="s">
        <v>305</v>
      </c>
      <c r="B1" s="230"/>
      <c r="C1" s="230"/>
    </row>
    <row r="2" s="146" customFormat="1" ht="8.25" customHeight="1"/>
    <row r="3" s="146" customFormat="1" ht="18.75" customHeight="1">
      <c r="A3" s="145" t="s">
        <v>311</v>
      </c>
    </row>
    <row r="4" s="146" customFormat="1" ht="18" customHeight="1">
      <c r="A4" s="145" t="s">
        <v>0</v>
      </c>
    </row>
    <row r="5" spans="1:26" s="146" customFormat="1" ht="15" customHeight="1">
      <c r="A5" s="145"/>
      <c r="C5" s="148"/>
      <c r="D5" s="148"/>
      <c r="E5" s="148"/>
      <c r="F5" s="176"/>
      <c r="G5" s="148"/>
      <c r="H5" s="148"/>
      <c r="I5" s="148"/>
      <c r="J5" s="176"/>
      <c r="K5" s="148"/>
      <c r="L5" s="148"/>
      <c r="M5" s="148"/>
      <c r="N5" s="176"/>
      <c r="O5" s="148"/>
      <c r="P5" s="148"/>
      <c r="Q5" s="148"/>
      <c r="R5" s="176"/>
      <c r="S5" s="148"/>
      <c r="T5" s="148"/>
      <c r="U5" s="148"/>
      <c r="Z5" s="176" t="s">
        <v>1</v>
      </c>
    </row>
    <row r="6" spans="1:26" s="146" customFormat="1" ht="20.25" customHeight="1">
      <c r="A6" s="268" t="s">
        <v>2</v>
      </c>
      <c r="B6" s="257" t="s">
        <v>257</v>
      </c>
      <c r="C6" s="260" t="s">
        <v>258</v>
      </c>
      <c r="D6" s="261"/>
      <c r="E6" s="261"/>
      <c r="F6" s="262"/>
      <c r="G6" s="260" t="s">
        <v>5</v>
      </c>
      <c r="H6" s="261"/>
      <c r="I6" s="261"/>
      <c r="J6" s="262"/>
      <c r="K6" s="260">
        <v>2010</v>
      </c>
      <c r="L6" s="261"/>
      <c r="M6" s="261"/>
      <c r="N6" s="262"/>
      <c r="O6" s="260">
        <v>2011</v>
      </c>
      <c r="P6" s="261"/>
      <c r="Q6" s="261"/>
      <c r="R6" s="262"/>
      <c r="S6" s="260">
        <v>2012</v>
      </c>
      <c r="T6" s="261"/>
      <c r="U6" s="261"/>
      <c r="V6" s="262"/>
      <c r="W6" s="260">
        <v>2013</v>
      </c>
      <c r="X6" s="261"/>
      <c r="Y6" s="261"/>
      <c r="Z6" s="262"/>
    </row>
    <row r="7" spans="1:26" s="146" customFormat="1" ht="20.25" customHeight="1">
      <c r="A7" s="269"/>
      <c r="B7" s="258"/>
      <c r="C7" s="263" t="s">
        <v>6</v>
      </c>
      <c r="D7" s="264"/>
      <c r="E7" s="264"/>
      <c r="F7" s="265"/>
      <c r="G7" s="263" t="s">
        <v>6</v>
      </c>
      <c r="H7" s="264"/>
      <c r="I7" s="264"/>
      <c r="J7" s="265"/>
      <c r="K7" s="263" t="s">
        <v>6</v>
      </c>
      <c r="L7" s="264"/>
      <c r="M7" s="264"/>
      <c r="N7" s="265"/>
      <c r="O7" s="263" t="s">
        <v>6</v>
      </c>
      <c r="P7" s="264"/>
      <c r="Q7" s="264"/>
      <c r="R7" s="265"/>
      <c r="S7" s="263" t="s">
        <v>6</v>
      </c>
      <c r="T7" s="264"/>
      <c r="U7" s="264"/>
      <c r="V7" s="265"/>
      <c r="W7" s="263" t="s">
        <v>6</v>
      </c>
      <c r="X7" s="264"/>
      <c r="Y7" s="264"/>
      <c r="Z7" s="265"/>
    </row>
    <row r="8" spans="1:26" s="146" customFormat="1" ht="48" customHeight="1">
      <c r="A8" s="270"/>
      <c r="B8" s="259"/>
      <c r="C8" s="177" t="s">
        <v>63</v>
      </c>
      <c r="D8" s="177" t="s">
        <v>8</v>
      </c>
      <c r="E8" s="177" t="s">
        <v>64</v>
      </c>
      <c r="F8" s="178" t="s">
        <v>259</v>
      </c>
      <c r="G8" s="177" t="s">
        <v>63</v>
      </c>
      <c r="H8" s="177" t="s">
        <v>8</v>
      </c>
      <c r="I8" s="177" t="s">
        <v>64</v>
      </c>
      <c r="J8" s="178" t="s">
        <v>259</v>
      </c>
      <c r="K8" s="179" t="s">
        <v>63</v>
      </c>
      <c r="L8" s="177" t="s">
        <v>8</v>
      </c>
      <c r="M8" s="179" t="s">
        <v>64</v>
      </c>
      <c r="N8" s="179" t="s">
        <v>259</v>
      </c>
      <c r="O8" s="177" t="s">
        <v>63</v>
      </c>
      <c r="P8" s="177" t="s">
        <v>8</v>
      </c>
      <c r="Q8" s="177" t="s">
        <v>64</v>
      </c>
      <c r="R8" s="178" t="s">
        <v>259</v>
      </c>
      <c r="S8" s="177" t="s">
        <v>63</v>
      </c>
      <c r="T8" s="177" t="s">
        <v>8</v>
      </c>
      <c r="U8" s="177" t="s">
        <v>64</v>
      </c>
      <c r="V8" s="178" t="s">
        <v>259</v>
      </c>
      <c r="W8" s="177" t="s">
        <v>63</v>
      </c>
      <c r="X8" s="177" t="s">
        <v>8</v>
      </c>
      <c r="Y8" s="177" t="s">
        <v>64</v>
      </c>
      <c r="Z8" s="178" t="s">
        <v>259</v>
      </c>
    </row>
    <row r="9" spans="1:26" ht="24" customHeight="1">
      <c r="A9" s="103" t="s">
        <v>260</v>
      </c>
      <c r="B9" s="56" t="s">
        <v>50</v>
      </c>
      <c r="C9" s="180">
        <f>2414.8+287</f>
        <v>2701.8</v>
      </c>
      <c r="D9" s="180">
        <v>5732.5</v>
      </c>
      <c r="E9" s="180">
        <v>4323.5</v>
      </c>
      <c r="F9" s="180">
        <f>13278.6+287</f>
        <v>13565.6</v>
      </c>
      <c r="G9" s="181">
        <v>3143.3</v>
      </c>
      <c r="H9" s="181">
        <v>2154.5</v>
      </c>
      <c r="I9" s="181">
        <v>2407</v>
      </c>
      <c r="J9" s="181">
        <v>3798.5</v>
      </c>
      <c r="K9" s="182">
        <f>-2943+430.4</f>
        <v>-2512.6</v>
      </c>
      <c r="L9" s="183">
        <v>0</v>
      </c>
      <c r="M9" s="182">
        <v>3513</v>
      </c>
      <c r="N9" s="182">
        <f>-2350.7+430.4</f>
        <v>-1920.2999999999997</v>
      </c>
      <c r="O9" s="184">
        <v>4668.8</v>
      </c>
      <c r="P9" s="185">
        <v>1934.3</v>
      </c>
      <c r="Q9" s="185">
        <v>4713.500000000001</v>
      </c>
      <c r="R9" s="185">
        <v>4228.7</v>
      </c>
      <c r="S9" s="184">
        <v>2402.1</v>
      </c>
      <c r="T9" s="184">
        <v>-1296</v>
      </c>
      <c r="U9" s="185">
        <v>5338.3</v>
      </c>
      <c r="V9" s="185">
        <v>6143.1</v>
      </c>
      <c r="W9" s="184">
        <v>9936.7</v>
      </c>
      <c r="X9" s="184">
        <v>1945.1</v>
      </c>
      <c r="Y9" s="185">
        <v>4365.1</v>
      </c>
      <c r="Z9" s="185">
        <v>8687.2</v>
      </c>
    </row>
    <row r="10" spans="1:26" ht="21" customHeight="1">
      <c r="A10" s="106" t="s">
        <v>261</v>
      </c>
      <c r="B10" s="68" t="s">
        <v>52</v>
      </c>
      <c r="C10" s="187">
        <f>2414.8+287</f>
        <v>2701.8</v>
      </c>
      <c r="D10" s="187">
        <v>5732.5</v>
      </c>
      <c r="E10" s="187">
        <v>4323.5</v>
      </c>
      <c r="F10" s="187">
        <f>13278.6+287</f>
        <v>13565.6</v>
      </c>
      <c r="G10" s="188">
        <v>3134.3</v>
      </c>
      <c r="H10" s="188">
        <v>2154.5</v>
      </c>
      <c r="I10" s="188">
        <v>2407</v>
      </c>
      <c r="J10" s="188">
        <v>3798.5</v>
      </c>
      <c r="K10" s="189">
        <f>-3049+430.4</f>
        <v>-2618.6</v>
      </c>
      <c r="L10" s="190">
        <v>0</v>
      </c>
      <c r="M10" s="191">
        <v>3513</v>
      </c>
      <c r="N10" s="192">
        <f>-2456.7+430.4</f>
        <v>-2026.2999999999997</v>
      </c>
      <c r="O10" s="129">
        <v>4568.1</v>
      </c>
      <c r="P10" s="190">
        <v>1934.3</v>
      </c>
      <c r="Q10" s="190">
        <v>4713.500000000001</v>
      </c>
      <c r="R10" s="190">
        <v>4128</v>
      </c>
      <c r="S10" s="193">
        <v>2015.7</v>
      </c>
      <c r="T10" s="129">
        <v>-1296</v>
      </c>
      <c r="U10" s="194">
        <v>4695.4</v>
      </c>
      <c r="V10" s="190">
        <v>5113.8</v>
      </c>
      <c r="W10" s="193">
        <v>9627.4</v>
      </c>
      <c r="X10" s="129">
        <v>1945.1</v>
      </c>
      <c r="Y10" s="194">
        <v>2880.3</v>
      </c>
      <c r="Z10" s="190">
        <v>6893.1</v>
      </c>
    </row>
    <row r="11" spans="1:26" ht="21" customHeight="1">
      <c r="A11" s="111" t="s">
        <v>262</v>
      </c>
      <c r="B11" s="73" t="s">
        <v>263</v>
      </c>
      <c r="C11" s="195">
        <v>1045.1</v>
      </c>
      <c r="D11" s="18">
        <v>0</v>
      </c>
      <c r="E11" s="195">
        <v>740.8</v>
      </c>
      <c r="F11" s="195">
        <v>2593.7</v>
      </c>
      <c r="G11" s="188">
        <v>3248.5</v>
      </c>
      <c r="H11" s="196">
        <v>0</v>
      </c>
      <c r="I11" s="188">
        <v>3897.3</v>
      </c>
      <c r="J11" s="188">
        <v>3248.5</v>
      </c>
      <c r="K11" s="188">
        <v>-3034.5</v>
      </c>
      <c r="L11" s="196">
        <v>0</v>
      </c>
      <c r="M11" s="197">
        <v>4020.7</v>
      </c>
      <c r="N11" s="188">
        <v>-1934.5</v>
      </c>
      <c r="O11" s="132">
        <v>1644.2</v>
      </c>
      <c r="P11" s="196">
        <v>0</v>
      </c>
      <c r="Q11" s="197">
        <v>7647.1</v>
      </c>
      <c r="R11" s="188">
        <v>2203.4</v>
      </c>
      <c r="S11" s="198">
        <v>0</v>
      </c>
      <c r="T11" s="199">
        <v>-1300</v>
      </c>
      <c r="U11" s="188">
        <v>1601.3</v>
      </c>
      <c r="V11" s="196">
        <v>0</v>
      </c>
      <c r="W11" s="198">
        <v>4297.9</v>
      </c>
      <c r="X11" s="196">
        <v>0</v>
      </c>
      <c r="Y11" s="188">
        <v>3261.8</v>
      </c>
      <c r="Z11" s="196">
        <v>0</v>
      </c>
    </row>
    <row r="12" spans="1:26" ht="21" customHeight="1">
      <c r="A12" s="111" t="s">
        <v>264</v>
      </c>
      <c r="B12" s="73" t="s">
        <v>265</v>
      </c>
      <c r="C12" s="196">
        <v>287</v>
      </c>
      <c r="D12" s="195">
        <v>5526.8</v>
      </c>
      <c r="E12" s="196">
        <v>0</v>
      </c>
      <c r="F12" s="195">
        <f>5526.8+287</f>
        <v>5813.8</v>
      </c>
      <c r="G12" s="188">
        <v>-13.6</v>
      </c>
      <c r="H12" s="188">
        <v>2154.5</v>
      </c>
      <c r="I12" s="196">
        <v>0</v>
      </c>
      <c r="J12" s="188">
        <v>2140.9</v>
      </c>
      <c r="K12" s="196">
        <v>430.4</v>
      </c>
      <c r="L12" s="196">
        <v>0</v>
      </c>
      <c r="M12" s="196">
        <v>0</v>
      </c>
      <c r="N12" s="196">
        <v>430.4</v>
      </c>
      <c r="O12" s="198">
        <v>433.1</v>
      </c>
      <c r="P12" s="196">
        <v>0</v>
      </c>
      <c r="Q12" s="196">
        <v>0</v>
      </c>
      <c r="R12" s="196">
        <v>433.1</v>
      </c>
      <c r="S12" s="198">
        <v>0</v>
      </c>
      <c r="T12" s="196">
        <v>0</v>
      </c>
      <c r="U12" s="200">
        <v>-300.3</v>
      </c>
      <c r="V12" s="200">
        <v>-300.8</v>
      </c>
      <c r="W12" s="198">
        <v>0</v>
      </c>
      <c r="X12" s="196">
        <v>0</v>
      </c>
      <c r="Y12" s="200">
        <v>1358.9</v>
      </c>
      <c r="Z12" s="200">
        <v>1358.9</v>
      </c>
    </row>
    <row r="13" spans="1:26" ht="21" customHeight="1">
      <c r="A13" s="111" t="s">
        <v>266</v>
      </c>
      <c r="B13" s="73" t="s">
        <v>267</v>
      </c>
      <c r="C13" s="201">
        <v>-0.8</v>
      </c>
      <c r="D13" s="195">
        <v>205.7</v>
      </c>
      <c r="E13" s="195">
        <v>3289.1</v>
      </c>
      <c r="F13" s="195">
        <v>3494</v>
      </c>
      <c r="G13" s="196">
        <v>0</v>
      </c>
      <c r="H13" s="196">
        <v>0</v>
      </c>
      <c r="I13" s="188">
        <v>-744.4</v>
      </c>
      <c r="J13" s="188">
        <v>-744.4</v>
      </c>
      <c r="K13" s="188">
        <v>-46.7</v>
      </c>
      <c r="L13" s="196">
        <v>0</v>
      </c>
      <c r="M13" s="197">
        <v>-722.2</v>
      </c>
      <c r="N13" s="188">
        <v>-768.9</v>
      </c>
      <c r="O13" s="132">
        <v>-23.5</v>
      </c>
      <c r="P13" s="196">
        <v>1934.3</v>
      </c>
      <c r="Q13" s="197">
        <v>-3021.4</v>
      </c>
      <c r="R13" s="188">
        <v>-1110.6</v>
      </c>
      <c r="S13" s="132">
        <v>1002.9</v>
      </c>
      <c r="T13" s="196">
        <v>4</v>
      </c>
      <c r="U13" s="197">
        <v>2754.9</v>
      </c>
      <c r="V13" s="188">
        <v>3760.8</v>
      </c>
      <c r="W13" s="132">
        <v>3442.7</v>
      </c>
      <c r="X13" s="196">
        <v>1945.1</v>
      </c>
      <c r="Y13" s="197">
        <v>-3754.2</v>
      </c>
      <c r="Z13" s="188">
        <v>1633.6</v>
      </c>
    </row>
    <row r="14" spans="1:26" ht="21" customHeight="1">
      <c r="A14" s="111" t="s">
        <v>268</v>
      </c>
      <c r="B14" s="73" t="s">
        <v>269</v>
      </c>
      <c r="C14" s="195">
        <v>588</v>
      </c>
      <c r="D14" s="196">
        <v>0</v>
      </c>
      <c r="E14" s="195">
        <v>137.5</v>
      </c>
      <c r="F14" s="195">
        <v>725.5</v>
      </c>
      <c r="G14" s="188">
        <v>-6.6</v>
      </c>
      <c r="H14" s="196">
        <v>0</v>
      </c>
      <c r="I14" s="188">
        <v>29.9</v>
      </c>
      <c r="J14" s="188">
        <v>23.3</v>
      </c>
      <c r="K14" s="188">
        <v>-7</v>
      </c>
      <c r="L14" s="196">
        <v>0</v>
      </c>
      <c r="M14" s="188">
        <v>-23.4</v>
      </c>
      <c r="N14" s="188">
        <v>-30.4</v>
      </c>
      <c r="O14" s="132">
        <v>2.7</v>
      </c>
      <c r="P14" s="196">
        <v>0</v>
      </c>
      <c r="Q14" s="188">
        <v>152.3</v>
      </c>
      <c r="R14" s="188">
        <v>155</v>
      </c>
      <c r="S14" s="132">
        <v>-2.2</v>
      </c>
      <c r="T14" s="196">
        <v>0</v>
      </c>
      <c r="U14" s="188">
        <v>98</v>
      </c>
      <c r="V14" s="188">
        <v>95.8</v>
      </c>
      <c r="W14" s="132">
        <v>-2.3</v>
      </c>
      <c r="X14" s="196">
        <v>0</v>
      </c>
      <c r="Y14" s="188">
        <v>1287.7</v>
      </c>
      <c r="Z14" s="188">
        <v>1285.4</v>
      </c>
    </row>
    <row r="15" spans="1:26" ht="21" customHeight="1">
      <c r="A15" s="111" t="s">
        <v>270</v>
      </c>
      <c r="B15" s="73" t="s">
        <v>271</v>
      </c>
      <c r="C15" s="195">
        <v>782.5</v>
      </c>
      <c r="D15" s="196">
        <v>0</v>
      </c>
      <c r="E15" s="195">
        <v>156.1</v>
      </c>
      <c r="F15" s="195">
        <v>938.6</v>
      </c>
      <c r="G15" s="188">
        <v>-94</v>
      </c>
      <c r="H15" s="196">
        <v>0</v>
      </c>
      <c r="I15" s="188">
        <v>-775.8</v>
      </c>
      <c r="J15" s="188">
        <v>-869.8</v>
      </c>
      <c r="K15" s="188">
        <v>39.4</v>
      </c>
      <c r="L15" s="196">
        <v>0</v>
      </c>
      <c r="M15" s="188">
        <v>237.9</v>
      </c>
      <c r="N15" s="188">
        <v>277.3</v>
      </c>
      <c r="O15" s="202">
        <v>2511.6</v>
      </c>
      <c r="P15" s="196">
        <v>0</v>
      </c>
      <c r="Q15" s="188">
        <v>-64.5</v>
      </c>
      <c r="R15" s="188">
        <v>2447.1</v>
      </c>
      <c r="S15" s="202">
        <v>1055.4</v>
      </c>
      <c r="T15" s="196">
        <v>0</v>
      </c>
      <c r="U15" s="188">
        <v>572</v>
      </c>
      <c r="V15" s="188">
        <v>1627.4</v>
      </c>
      <c r="W15" s="202">
        <v>1189.3</v>
      </c>
      <c r="X15" s="196">
        <v>0</v>
      </c>
      <c r="Y15" s="188">
        <v>726.1</v>
      </c>
      <c r="Z15" s="188">
        <v>1915.4</v>
      </c>
    </row>
    <row r="16" spans="1:26" ht="21" customHeight="1">
      <c r="A16" s="111" t="s">
        <v>272</v>
      </c>
      <c r="B16" s="73" t="s">
        <v>273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88">
        <v>-0.2</v>
      </c>
      <c r="L16" s="196">
        <v>0</v>
      </c>
      <c r="M16" s="196">
        <v>0</v>
      </c>
      <c r="N16" s="188">
        <v>-0.2</v>
      </c>
      <c r="O16" s="198">
        <v>0</v>
      </c>
      <c r="P16" s="196">
        <v>0</v>
      </c>
      <c r="Q16" s="196">
        <v>0</v>
      </c>
      <c r="R16" s="196">
        <v>0</v>
      </c>
      <c r="S16" s="201">
        <v>-40.4</v>
      </c>
      <c r="T16" s="196">
        <v>0</v>
      </c>
      <c r="U16" s="196">
        <v>0</v>
      </c>
      <c r="V16" s="188">
        <v>-40.4</v>
      </c>
      <c r="W16" s="201">
        <v>699.8</v>
      </c>
      <c r="X16" s="196">
        <v>0</v>
      </c>
      <c r="Y16" s="196">
        <v>0</v>
      </c>
      <c r="Z16" s="188">
        <v>699.8</v>
      </c>
    </row>
    <row r="17" spans="1:26" ht="21" customHeight="1">
      <c r="A17" s="106" t="s">
        <v>274</v>
      </c>
      <c r="B17" s="68" t="s">
        <v>59</v>
      </c>
      <c r="C17" s="190">
        <v>0</v>
      </c>
      <c r="D17" s="190">
        <v>0</v>
      </c>
      <c r="E17" s="190">
        <v>0</v>
      </c>
      <c r="F17" s="190">
        <v>0</v>
      </c>
      <c r="G17" s="196">
        <v>0</v>
      </c>
      <c r="H17" s="196">
        <v>0</v>
      </c>
      <c r="I17" s="196">
        <v>0</v>
      </c>
      <c r="J17" s="196">
        <v>0</v>
      </c>
      <c r="K17" s="192">
        <v>106</v>
      </c>
      <c r="L17" s="190">
        <v>0</v>
      </c>
      <c r="M17" s="190">
        <v>0</v>
      </c>
      <c r="N17" s="192">
        <v>106</v>
      </c>
      <c r="O17" s="129">
        <v>100.7</v>
      </c>
      <c r="P17" s="196">
        <v>0</v>
      </c>
      <c r="Q17" s="196">
        <v>0</v>
      </c>
      <c r="R17" s="203">
        <v>100.7</v>
      </c>
      <c r="S17" s="129">
        <v>386.4</v>
      </c>
      <c r="T17" s="190">
        <v>0</v>
      </c>
      <c r="U17" s="190">
        <v>642.9</v>
      </c>
      <c r="V17" s="203">
        <v>1029.3</v>
      </c>
      <c r="W17" s="129">
        <v>309.3</v>
      </c>
      <c r="X17" s="190">
        <v>0</v>
      </c>
      <c r="Y17" s="190">
        <v>1484.8</v>
      </c>
      <c r="Z17" s="203">
        <v>1794.1</v>
      </c>
    </row>
    <row r="18" spans="1:26" ht="21" customHeight="1">
      <c r="A18" s="111" t="s">
        <v>275</v>
      </c>
      <c r="B18" s="73" t="s">
        <v>276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8">
        <v>0</v>
      </c>
      <c r="P18" s="196">
        <v>0</v>
      </c>
      <c r="Q18" s="196">
        <v>0</v>
      </c>
      <c r="R18" s="196">
        <v>0</v>
      </c>
      <c r="S18" s="198">
        <v>0</v>
      </c>
      <c r="T18" s="196">
        <v>0</v>
      </c>
      <c r="U18" s="196">
        <v>0</v>
      </c>
      <c r="V18" s="196">
        <v>0</v>
      </c>
      <c r="W18" s="198">
        <v>0</v>
      </c>
      <c r="X18" s="196">
        <v>0</v>
      </c>
      <c r="Y18" s="196">
        <v>0</v>
      </c>
      <c r="Z18" s="196">
        <v>0</v>
      </c>
    </row>
    <row r="19" spans="1:26" ht="21" customHeight="1">
      <c r="A19" s="111" t="s">
        <v>277</v>
      </c>
      <c r="B19" s="73" t="s">
        <v>278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88">
        <v>106</v>
      </c>
      <c r="L19" s="196">
        <v>0</v>
      </c>
      <c r="M19" s="196">
        <v>0</v>
      </c>
      <c r="N19" s="188">
        <v>106</v>
      </c>
      <c r="O19" s="132">
        <v>100.7</v>
      </c>
      <c r="P19" s="196">
        <v>0</v>
      </c>
      <c r="Q19" s="196">
        <v>0</v>
      </c>
      <c r="R19" s="188">
        <v>100.7</v>
      </c>
      <c r="S19" s="132">
        <v>294.9</v>
      </c>
      <c r="T19" s="196">
        <v>0</v>
      </c>
      <c r="U19" s="196">
        <v>0</v>
      </c>
      <c r="V19" s="188">
        <v>294.9</v>
      </c>
      <c r="W19" s="132">
        <v>297.5</v>
      </c>
      <c r="X19" s="196">
        <v>0</v>
      </c>
      <c r="Y19" s="196">
        <v>0</v>
      </c>
      <c r="Z19" s="188">
        <v>297.5</v>
      </c>
    </row>
    <row r="20" spans="1:26" ht="21" customHeight="1">
      <c r="A20" s="111" t="s">
        <v>279</v>
      </c>
      <c r="B20" s="73" t="s">
        <v>280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8">
        <v>0</v>
      </c>
      <c r="P20" s="196">
        <v>0</v>
      </c>
      <c r="Q20" s="196">
        <v>0</v>
      </c>
      <c r="R20" s="196">
        <v>0</v>
      </c>
      <c r="S20" s="198">
        <v>91.5</v>
      </c>
      <c r="T20" s="196">
        <v>0</v>
      </c>
      <c r="U20" s="196">
        <v>642.9</v>
      </c>
      <c r="V20" s="196">
        <v>734.4</v>
      </c>
      <c r="W20" s="198">
        <v>11.8</v>
      </c>
      <c r="X20" s="196">
        <v>0</v>
      </c>
      <c r="Y20" s="196">
        <v>1484.8</v>
      </c>
      <c r="Z20" s="196">
        <v>1496.6</v>
      </c>
    </row>
    <row r="21" spans="1:26" ht="21" customHeight="1">
      <c r="A21" s="111" t="s">
        <v>281</v>
      </c>
      <c r="B21" s="73" t="s">
        <v>282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204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8">
        <v>0</v>
      </c>
      <c r="P21" s="196">
        <v>0</v>
      </c>
      <c r="Q21" s="196">
        <v>0</v>
      </c>
      <c r="R21" s="196">
        <v>0</v>
      </c>
      <c r="S21" s="198">
        <v>0</v>
      </c>
      <c r="T21" s="196">
        <v>0</v>
      </c>
      <c r="U21" s="196">
        <v>0</v>
      </c>
      <c r="V21" s="196">
        <v>0</v>
      </c>
      <c r="W21" s="198">
        <v>0</v>
      </c>
      <c r="X21" s="196">
        <v>0</v>
      </c>
      <c r="Y21" s="196">
        <v>0</v>
      </c>
      <c r="Z21" s="196">
        <v>0</v>
      </c>
    </row>
    <row r="22" spans="1:26" ht="21" customHeight="1">
      <c r="A22" s="103" t="s">
        <v>283</v>
      </c>
      <c r="B22" s="56" t="s">
        <v>205</v>
      </c>
      <c r="C22" s="180">
        <f>10846.8+287</f>
        <v>11133.8</v>
      </c>
      <c r="D22" s="185">
        <v>0</v>
      </c>
      <c r="E22" s="185">
        <v>0</v>
      </c>
      <c r="F22" s="180">
        <f>11654.6+287</f>
        <v>11941.6</v>
      </c>
      <c r="G22" s="181">
        <v>8993.5</v>
      </c>
      <c r="H22" s="181">
        <v>312.8</v>
      </c>
      <c r="I22" s="204">
        <v>0</v>
      </c>
      <c r="J22" s="181">
        <v>5409</v>
      </c>
      <c r="K22" s="181">
        <f>6636.8+430.4</f>
        <v>7067.2</v>
      </c>
      <c r="L22" s="181">
        <v>1014.3</v>
      </c>
      <c r="M22" s="185">
        <v>0</v>
      </c>
      <c r="N22" s="181">
        <f>4730.4+430.4</f>
        <v>5160.799999999999</v>
      </c>
      <c r="O22" s="127">
        <v>15015.6</v>
      </c>
      <c r="P22" s="183">
        <v>0</v>
      </c>
      <c r="Q22" s="183">
        <v>0</v>
      </c>
      <c r="R22" s="181">
        <v>7927.7</v>
      </c>
      <c r="S22" s="127">
        <v>8479.8</v>
      </c>
      <c r="T22" s="183">
        <v>0</v>
      </c>
      <c r="U22" s="183">
        <v>0</v>
      </c>
      <c r="V22" s="181">
        <v>8178.5</v>
      </c>
      <c r="W22" s="127">
        <v>22759.8</v>
      </c>
      <c r="X22" s="127">
        <v>4300</v>
      </c>
      <c r="Y22" s="183">
        <v>0</v>
      </c>
      <c r="Z22" s="181">
        <v>19500.1</v>
      </c>
    </row>
    <row r="23" spans="1:26" ht="21" customHeight="1">
      <c r="A23" s="106" t="s">
        <v>284</v>
      </c>
      <c r="B23" s="68" t="s">
        <v>52</v>
      </c>
      <c r="C23" s="187">
        <f>7332.5+287</f>
        <v>7619.5</v>
      </c>
      <c r="D23" s="190">
        <v>0</v>
      </c>
      <c r="E23" s="190">
        <v>0</v>
      </c>
      <c r="F23" s="187">
        <f>8140.3+287</f>
        <v>8427.3</v>
      </c>
      <c r="G23" s="188">
        <v>8803.1</v>
      </c>
      <c r="H23" s="188">
        <v>312.8</v>
      </c>
      <c r="I23" s="205">
        <v>0</v>
      </c>
      <c r="J23" s="188">
        <v>5218.6</v>
      </c>
      <c r="K23" s="189">
        <f>1200.8+430.4</f>
        <v>1631.1999999999998</v>
      </c>
      <c r="L23" s="189">
        <v>1014.3</v>
      </c>
      <c r="M23" s="206">
        <v>0</v>
      </c>
      <c r="N23" s="189">
        <f>-705.6+430.4</f>
        <v>-275.20000000000005</v>
      </c>
      <c r="O23" s="129">
        <v>9451.1</v>
      </c>
      <c r="P23" s="206">
        <v>0</v>
      </c>
      <c r="Q23" s="206">
        <v>0</v>
      </c>
      <c r="R23" s="189">
        <v>2363.2</v>
      </c>
      <c r="S23" s="129">
        <v>5497.5</v>
      </c>
      <c r="T23" s="196">
        <v>0</v>
      </c>
      <c r="U23" s="196">
        <v>0</v>
      </c>
      <c r="V23" s="189">
        <v>5196.2</v>
      </c>
      <c r="W23" s="129">
        <v>12078.2</v>
      </c>
      <c r="X23" s="190">
        <v>4300</v>
      </c>
      <c r="Y23" s="196">
        <v>0</v>
      </c>
      <c r="Z23" s="189">
        <v>8818.5</v>
      </c>
    </row>
    <row r="24" spans="1:26" ht="21" customHeight="1">
      <c r="A24" s="111" t="s">
        <v>285</v>
      </c>
      <c r="B24" s="73" t="s">
        <v>276</v>
      </c>
      <c r="C24" s="195">
        <v>1128.6</v>
      </c>
      <c r="D24" s="196">
        <v>0</v>
      </c>
      <c r="E24" s="196">
        <v>0</v>
      </c>
      <c r="F24" s="195">
        <v>1936.4</v>
      </c>
      <c r="G24" s="188">
        <v>8509.1</v>
      </c>
      <c r="H24" s="196">
        <v>0</v>
      </c>
      <c r="I24" s="196">
        <v>0</v>
      </c>
      <c r="J24" s="188">
        <v>4611.8</v>
      </c>
      <c r="K24" s="188">
        <v>-1051.7</v>
      </c>
      <c r="L24" s="196">
        <v>0</v>
      </c>
      <c r="M24" s="196">
        <v>0</v>
      </c>
      <c r="N24" s="188">
        <v>-3972.4</v>
      </c>
      <c r="O24" s="132">
        <v>10665.4</v>
      </c>
      <c r="P24" s="196">
        <v>0</v>
      </c>
      <c r="Q24" s="196">
        <v>0</v>
      </c>
      <c r="R24" s="188">
        <v>3577.5</v>
      </c>
      <c r="S24" s="132">
        <v>301.3</v>
      </c>
      <c r="T24" s="196">
        <v>0</v>
      </c>
      <c r="U24" s="196">
        <v>0</v>
      </c>
      <c r="V24" s="196">
        <v>0</v>
      </c>
      <c r="W24" s="132">
        <v>3261.8</v>
      </c>
      <c r="X24" s="196">
        <v>4300</v>
      </c>
      <c r="Y24" s="196">
        <v>0</v>
      </c>
      <c r="Z24" s="196">
        <v>2.1</v>
      </c>
    </row>
    <row r="25" spans="1:26" ht="21" customHeight="1">
      <c r="A25" s="111" t="s">
        <v>286</v>
      </c>
      <c r="B25" s="73" t="s">
        <v>265</v>
      </c>
      <c r="C25" s="201">
        <f>-421.4+287</f>
        <v>-134.39999999999998</v>
      </c>
      <c r="D25" s="196">
        <v>0</v>
      </c>
      <c r="E25" s="196">
        <v>0</v>
      </c>
      <c r="F25" s="201">
        <f>-421.4+287</f>
        <v>-134.39999999999998</v>
      </c>
      <c r="G25" s="188">
        <v>1175.7</v>
      </c>
      <c r="H25" s="196">
        <v>0</v>
      </c>
      <c r="I25" s="196">
        <v>0</v>
      </c>
      <c r="J25" s="188">
        <v>1175.7</v>
      </c>
      <c r="K25" s="188">
        <f>3182.7+430.4</f>
        <v>3613.1</v>
      </c>
      <c r="L25" s="188">
        <v>413.1</v>
      </c>
      <c r="M25" s="196">
        <v>0</v>
      </c>
      <c r="N25" s="188">
        <f>3595.8+430.4</f>
        <v>4026.2000000000003</v>
      </c>
      <c r="O25" s="132">
        <v>3808.9</v>
      </c>
      <c r="P25" s="196">
        <v>0</v>
      </c>
      <c r="Q25" s="196">
        <v>0</v>
      </c>
      <c r="R25" s="188">
        <v>3808.9</v>
      </c>
      <c r="S25" s="132">
        <v>-3959</v>
      </c>
      <c r="T25" s="196">
        <v>0</v>
      </c>
      <c r="U25" s="196">
        <v>0</v>
      </c>
      <c r="V25" s="188">
        <v>-3959</v>
      </c>
      <c r="W25" s="132">
        <v>775.8</v>
      </c>
      <c r="X25" s="196">
        <v>0</v>
      </c>
      <c r="Y25" s="196">
        <v>0</v>
      </c>
      <c r="Z25" s="188">
        <v>775.8</v>
      </c>
    </row>
    <row r="26" spans="1:26" ht="21" customHeight="1">
      <c r="A26" s="111" t="s">
        <v>287</v>
      </c>
      <c r="B26" s="73" t="s">
        <v>288</v>
      </c>
      <c r="C26" s="195">
        <v>2606.2</v>
      </c>
      <c r="D26" s="196">
        <v>0</v>
      </c>
      <c r="E26" s="196">
        <v>0</v>
      </c>
      <c r="F26" s="195">
        <v>2606.2</v>
      </c>
      <c r="G26" s="188">
        <v>-700.2</v>
      </c>
      <c r="H26" s="188">
        <v>312.8</v>
      </c>
      <c r="I26" s="196">
        <v>0</v>
      </c>
      <c r="J26" s="188">
        <v>-387.4</v>
      </c>
      <c r="K26" s="188">
        <v>-1976.2</v>
      </c>
      <c r="L26" s="188">
        <v>601.2</v>
      </c>
      <c r="M26" s="196">
        <v>0</v>
      </c>
      <c r="N26" s="188">
        <v>-1375</v>
      </c>
      <c r="O26" s="132">
        <v>-6204.3</v>
      </c>
      <c r="P26" s="196">
        <v>0</v>
      </c>
      <c r="Q26" s="196">
        <v>0</v>
      </c>
      <c r="R26" s="188">
        <v>-6204.3</v>
      </c>
      <c r="S26" s="132">
        <v>5549.8</v>
      </c>
      <c r="T26" s="196">
        <v>0</v>
      </c>
      <c r="U26" s="196">
        <v>0</v>
      </c>
      <c r="V26" s="188">
        <v>5549.8</v>
      </c>
      <c r="W26" s="132">
        <v>5120.7</v>
      </c>
      <c r="X26" s="196">
        <v>0</v>
      </c>
      <c r="Y26" s="196">
        <v>0</v>
      </c>
      <c r="Z26" s="188">
        <v>5120.7</v>
      </c>
    </row>
    <row r="27" spans="1:26" ht="21" customHeight="1">
      <c r="A27" s="111" t="s">
        <v>289</v>
      </c>
      <c r="B27" s="73" t="s">
        <v>290</v>
      </c>
      <c r="C27" s="195">
        <v>3860.2</v>
      </c>
      <c r="D27" s="196">
        <v>0</v>
      </c>
      <c r="E27" s="196">
        <v>0</v>
      </c>
      <c r="F27" s="195">
        <v>3860.2</v>
      </c>
      <c r="G27" s="188">
        <v>888.8</v>
      </c>
      <c r="H27" s="196">
        <v>0</v>
      </c>
      <c r="I27" s="196">
        <v>0</v>
      </c>
      <c r="J27" s="188">
        <v>888.8</v>
      </c>
      <c r="K27" s="188">
        <v>852.5</v>
      </c>
      <c r="L27" s="196">
        <v>0</v>
      </c>
      <c r="M27" s="196">
        <v>0</v>
      </c>
      <c r="N27" s="188">
        <v>852.5</v>
      </c>
      <c r="O27" s="132">
        <v>1574.8</v>
      </c>
      <c r="P27" s="196">
        <v>0</v>
      </c>
      <c r="Q27" s="196">
        <v>0</v>
      </c>
      <c r="R27" s="188">
        <v>1574.8</v>
      </c>
      <c r="S27" s="132">
        <v>3632.8</v>
      </c>
      <c r="T27" s="196">
        <v>0</v>
      </c>
      <c r="U27" s="196">
        <v>0</v>
      </c>
      <c r="V27" s="188">
        <v>3632.8</v>
      </c>
      <c r="W27" s="132">
        <v>3104.8</v>
      </c>
      <c r="X27" s="196">
        <v>0</v>
      </c>
      <c r="Y27" s="196">
        <v>0</v>
      </c>
      <c r="Z27" s="188">
        <v>3104.8</v>
      </c>
    </row>
    <row r="28" spans="1:26" ht="21" customHeight="1">
      <c r="A28" s="111" t="s">
        <v>291</v>
      </c>
      <c r="B28" s="73" t="s">
        <v>271</v>
      </c>
      <c r="C28" s="195">
        <v>158.5</v>
      </c>
      <c r="D28" s="196">
        <v>0</v>
      </c>
      <c r="E28" s="196">
        <v>0</v>
      </c>
      <c r="F28" s="195">
        <v>158.5</v>
      </c>
      <c r="G28" s="188">
        <v>-1248.4</v>
      </c>
      <c r="H28" s="196">
        <v>0</v>
      </c>
      <c r="I28" s="196">
        <v>0</v>
      </c>
      <c r="J28" s="188">
        <v>-1248.4</v>
      </c>
      <c r="K28" s="188">
        <v>417.8</v>
      </c>
      <c r="L28" s="196">
        <v>0</v>
      </c>
      <c r="M28" s="196">
        <v>0</v>
      </c>
      <c r="N28" s="188">
        <v>417.8</v>
      </c>
      <c r="O28" s="132">
        <v>-269.7</v>
      </c>
      <c r="P28" s="196">
        <v>0</v>
      </c>
      <c r="Q28" s="196">
        <v>0</v>
      </c>
      <c r="R28" s="188">
        <v>-269.7</v>
      </c>
      <c r="S28" s="132">
        <v>65.6</v>
      </c>
      <c r="T28" s="196">
        <v>0</v>
      </c>
      <c r="U28" s="196">
        <v>0</v>
      </c>
      <c r="V28" s="188">
        <v>65.6</v>
      </c>
      <c r="W28" s="132">
        <v>-70.7</v>
      </c>
      <c r="X28" s="196">
        <v>0</v>
      </c>
      <c r="Y28" s="196">
        <v>0</v>
      </c>
      <c r="Z28" s="188">
        <v>-70.7</v>
      </c>
    </row>
    <row r="29" spans="1:26" ht="21" customHeight="1">
      <c r="A29" s="111" t="s">
        <v>292</v>
      </c>
      <c r="B29" s="73" t="s">
        <v>273</v>
      </c>
      <c r="C29" s="196">
        <v>0</v>
      </c>
      <c r="D29" s="196">
        <v>0</v>
      </c>
      <c r="E29" s="196">
        <v>0</v>
      </c>
      <c r="F29" s="196">
        <v>0</v>
      </c>
      <c r="G29" s="188">
        <v>178.1</v>
      </c>
      <c r="H29" s="196">
        <v>0</v>
      </c>
      <c r="I29" s="196">
        <v>0</v>
      </c>
      <c r="J29" s="188">
        <v>178.1</v>
      </c>
      <c r="K29" s="188">
        <v>-224.3</v>
      </c>
      <c r="L29" s="196">
        <v>0</v>
      </c>
      <c r="M29" s="196">
        <v>0</v>
      </c>
      <c r="N29" s="188">
        <v>-224.3</v>
      </c>
      <c r="O29" s="132">
        <v>-124</v>
      </c>
      <c r="P29" s="196">
        <v>0</v>
      </c>
      <c r="Q29" s="196">
        <v>0</v>
      </c>
      <c r="R29" s="188">
        <v>-124</v>
      </c>
      <c r="S29" s="132">
        <v>-93</v>
      </c>
      <c r="T29" s="196">
        <v>0</v>
      </c>
      <c r="U29" s="196">
        <v>0</v>
      </c>
      <c r="V29" s="188">
        <v>-93</v>
      </c>
      <c r="W29" s="132">
        <v>-114.3</v>
      </c>
      <c r="X29" s="196">
        <v>0</v>
      </c>
      <c r="Y29" s="196">
        <v>0</v>
      </c>
      <c r="Z29" s="188">
        <v>-114.3</v>
      </c>
    </row>
    <row r="30" spans="1:26" ht="21" customHeight="1">
      <c r="A30" s="106" t="s">
        <v>293</v>
      </c>
      <c r="B30" s="68" t="s">
        <v>59</v>
      </c>
      <c r="C30" s="187">
        <v>3514.3</v>
      </c>
      <c r="D30" s="190">
        <v>0</v>
      </c>
      <c r="E30" s="190">
        <v>0</v>
      </c>
      <c r="F30" s="187">
        <v>3514.3</v>
      </c>
      <c r="G30" s="188">
        <v>190.4</v>
      </c>
      <c r="H30" s="196">
        <v>0</v>
      </c>
      <c r="I30" s="196">
        <v>0</v>
      </c>
      <c r="J30" s="188">
        <v>190.4</v>
      </c>
      <c r="K30" s="192">
        <v>5436</v>
      </c>
      <c r="L30" s="190">
        <v>0</v>
      </c>
      <c r="M30" s="190">
        <v>0</v>
      </c>
      <c r="N30" s="192">
        <v>5436</v>
      </c>
      <c r="O30" s="129">
        <v>5564.5</v>
      </c>
      <c r="P30" s="190">
        <v>0</v>
      </c>
      <c r="Q30" s="190">
        <v>0</v>
      </c>
      <c r="R30" s="192">
        <v>5564.5</v>
      </c>
      <c r="S30" s="129">
        <v>2982.3</v>
      </c>
      <c r="T30" s="190">
        <v>0</v>
      </c>
      <c r="U30" s="196">
        <v>0</v>
      </c>
      <c r="V30" s="192">
        <v>2982.3</v>
      </c>
      <c r="W30" s="129">
        <v>10681.7</v>
      </c>
      <c r="X30" s="190">
        <v>0</v>
      </c>
      <c r="Y30" s="196">
        <v>0</v>
      </c>
      <c r="Z30" s="192">
        <v>10681.7</v>
      </c>
    </row>
    <row r="31" spans="1:26" ht="21" customHeight="1">
      <c r="A31" s="111" t="s">
        <v>294</v>
      </c>
      <c r="B31" s="73" t="s">
        <v>263</v>
      </c>
      <c r="C31" s="195">
        <v>620.1</v>
      </c>
      <c r="D31" s="196">
        <v>0</v>
      </c>
      <c r="E31" s="196">
        <v>0</v>
      </c>
      <c r="F31" s="195">
        <v>620.1</v>
      </c>
      <c r="G31" s="196">
        <v>0</v>
      </c>
      <c r="H31" s="196">
        <v>0</v>
      </c>
      <c r="I31" s="196">
        <v>0</v>
      </c>
      <c r="J31" s="188">
        <v>0</v>
      </c>
      <c r="K31" s="188">
        <v>4313.7</v>
      </c>
      <c r="L31" s="196">
        <v>0</v>
      </c>
      <c r="M31" s="196">
        <v>0</v>
      </c>
      <c r="N31" s="188">
        <v>4313.7</v>
      </c>
      <c r="O31" s="198">
        <v>0</v>
      </c>
      <c r="P31" s="196">
        <v>0</v>
      </c>
      <c r="Q31" s="196">
        <v>0</v>
      </c>
      <c r="R31" s="196">
        <v>0</v>
      </c>
      <c r="S31" s="198">
        <v>0</v>
      </c>
      <c r="T31" s="196">
        <v>0</v>
      </c>
      <c r="U31" s="196">
        <v>0</v>
      </c>
      <c r="V31" s="196">
        <v>0</v>
      </c>
      <c r="W31" s="188">
        <v>2249.8</v>
      </c>
      <c r="X31" s="196">
        <v>0</v>
      </c>
      <c r="Y31" s="196">
        <v>0</v>
      </c>
      <c r="Z31" s="188">
        <v>2249.8</v>
      </c>
    </row>
    <row r="32" spans="1:26" ht="21" customHeight="1">
      <c r="A32" s="111" t="s">
        <v>295</v>
      </c>
      <c r="B32" s="73" t="s">
        <v>278</v>
      </c>
      <c r="C32" s="195">
        <v>3248.1</v>
      </c>
      <c r="D32" s="196">
        <v>0</v>
      </c>
      <c r="E32" s="196">
        <v>0</v>
      </c>
      <c r="F32" s="195">
        <v>3248.1</v>
      </c>
      <c r="G32" s="188">
        <v>-146.9</v>
      </c>
      <c r="H32" s="196">
        <v>0</v>
      </c>
      <c r="I32" s="196">
        <v>0</v>
      </c>
      <c r="J32" s="188">
        <v>-146.9</v>
      </c>
      <c r="K32" s="188">
        <v>728.2</v>
      </c>
      <c r="L32" s="196">
        <v>0</v>
      </c>
      <c r="M32" s="196">
        <v>0</v>
      </c>
      <c r="N32" s="188">
        <v>728.2</v>
      </c>
      <c r="O32" s="132">
        <v>4451</v>
      </c>
      <c r="P32" s="196">
        <v>0</v>
      </c>
      <c r="Q32" s="196">
        <v>0</v>
      </c>
      <c r="R32" s="188">
        <v>4451</v>
      </c>
      <c r="S32" s="132">
        <v>2665.9</v>
      </c>
      <c r="T32" s="196">
        <v>0</v>
      </c>
      <c r="U32" s="196">
        <v>0</v>
      </c>
      <c r="V32" s="188">
        <v>2665.9</v>
      </c>
      <c r="W32" s="132">
        <v>7372.1</v>
      </c>
      <c r="X32" s="196">
        <v>0</v>
      </c>
      <c r="Y32" s="196">
        <v>0</v>
      </c>
      <c r="Z32" s="188">
        <v>7372.1</v>
      </c>
    </row>
    <row r="33" spans="1:26" ht="21" customHeight="1">
      <c r="A33" s="111" t="s">
        <v>296</v>
      </c>
      <c r="B33" s="73" t="s">
        <v>280</v>
      </c>
      <c r="C33" s="207">
        <v>-363</v>
      </c>
      <c r="D33" s="196">
        <v>0</v>
      </c>
      <c r="E33" s="196">
        <v>0</v>
      </c>
      <c r="F33" s="207">
        <v>-363</v>
      </c>
      <c r="G33" s="188">
        <v>47.1</v>
      </c>
      <c r="H33" s="196">
        <v>0</v>
      </c>
      <c r="I33" s="196">
        <v>0</v>
      </c>
      <c r="J33" s="188">
        <v>47.1</v>
      </c>
      <c r="K33" s="188">
        <v>394.1</v>
      </c>
      <c r="L33" s="196">
        <v>0</v>
      </c>
      <c r="M33" s="196">
        <v>0</v>
      </c>
      <c r="N33" s="188">
        <v>394.1</v>
      </c>
      <c r="O33" s="132">
        <v>-104.3</v>
      </c>
      <c r="P33" s="196">
        <v>0</v>
      </c>
      <c r="Q33" s="196">
        <v>0</v>
      </c>
      <c r="R33" s="188">
        <v>-104.3</v>
      </c>
      <c r="S33" s="198">
        <v>0</v>
      </c>
      <c r="T33" s="196">
        <v>0</v>
      </c>
      <c r="U33" s="196">
        <v>0</v>
      </c>
      <c r="V33" s="196">
        <v>0</v>
      </c>
      <c r="W33" s="132">
        <v>1058.5</v>
      </c>
      <c r="X33" s="196">
        <v>0</v>
      </c>
      <c r="Y33" s="196">
        <v>0</v>
      </c>
      <c r="Z33" s="188">
        <v>1058.5</v>
      </c>
    </row>
    <row r="34" spans="1:26" ht="21" customHeight="1">
      <c r="A34" s="118" t="s">
        <v>297</v>
      </c>
      <c r="B34" s="208" t="s">
        <v>282</v>
      </c>
      <c r="C34" s="209">
        <v>9.1</v>
      </c>
      <c r="D34" s="204">
        <v>0</v>
      </c>
      <c r="E34" s="204">
        <v>0</v>
      </c>
      <c r="F34" s="209">
        <v>9.1</v>
      </c>
      <c r="G34" s="210">
        <v>290.2</v>
      </c>
      <c r="H34" s="204">
        <v>0</v>
      </c>
      <c r="I34" s="204">
        <v>0</v>
      </c>
      <c r="J34" s="210">
        <v>290.2</v>
      </c>
      <c r="K34" s="204">
        <v>0</v>
      </c>
      <c r="L34" s="204">
        <v>0</v>
      </c>
      <c r="M34" s="204">
        <v>0</v>
      </c>
      <c r="N34" s="204">
        <v>0</v>
      </c>
      <c r="O34" s="211">
        <v>1217.8</v>
      </c>
      <c r="P34" s="204">
        <v>0</v>
      </c>
      <c r="Q34" s="204">
        <v>0</v>
      </c>
      <c r="R34" s="212">
        <v>1217.8</v>
      </c>
      <c r="S34" s="211">
        <v>316.4</v>
      </c>
      <c r="T34" s="204">
        <v>0</v>
      </c>
      <c r="U34" s="204">
        <v>0</v>
      </c>
      <c r="V34" s="212">
        <v>316.4</v>
      </c>
      <c r="W34" s="211">
        <v>1.3</v>
      </c>
      <c r="X34" s="204">
        <v>0</v>
      </c>
      <c r="Y34" s="204">
        <v>0</v>
      </c>
      <c r="Z34" s="212">
        <v>1.3</v>
      </c>
    </row>
    <row r="35" spans="1:22" ht="12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28.5" customHeight="1">
      <c r="A36" s="123">
        <v>1</v>
      </c>
      <c r="B36" s="237" t="s">
        <v>60</v>
      </c>
      <c r="C36" s="237"/>
      <c r="D36" s="237"/>
      <c r="E36" s="237"/>
      <c r="F36" s="237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</row>
    <row r="37" spans="1:7" s="15" customFormat="1" ht="15" customHeight="1">
      <c r="A37" s="213"/>
      <c r="B37" s="267"/>
      <c r="C37" s="267"/>
      <c r="D37" s="267"/>
      <c r="E37" s="267"/>
      <c r="F37" s="267"/>
      <c r="G37" s="47"/>
    </row>
    <row r="38" spans="6:22" ht="12.75">
      <c r="F38" s="216"/>
      <c r="J38" s="216"/>
      <c r="N38" s="216"/>
      <c r="R38" s="216"/>
      <c r="V38" s="216"/>
    </row>
    <row r="39" spans="6:22" ht="12.75">
      <c r="F39" s="216"/>
      <c r="J39" s="216"/>
      <c r="N39" s="216"/>
      <c r="R39" s="216"/>
      <c r="V39" s="216"/>
    </row>
    <row r="40" spans="6:22" ht="12.75">
      <c r="F40" s="216"/>
      <c r="J40" s="216"/>
      <c r="N40" s="216"/>
      <c r="R40" s="216"/>
      <c r="V40" s="216"/>
    </row>
  </sheetData>
  <sheetProtection/>
  <mergeCells count="17">
    <mergeCell ref="B36:F36"/>
    <mergeCell ref="B37:F37"/>
    <mergeCell ref="S6:V6"/>
    <mergeCell ref="C7:F7"/>
    <mergeCell ref="G7:J7"/>
    <mergeCell ref="K7:N7"/>
    <mergeCell ref="O7:R7"/>
    <mergeCell ref="S7:V7"/>
    <mergeCell ref="O6:R6"/>
    <mergeCell ref="W6:Z6"/>
    <mergeCell ref="W7:Z7"/>
    <mergeCell ref="A1:C1"/>
    <mergeCell ref="A6:A8"/>
    <mergeCell ref="B6:B8"/>
    <mergeCell ref="C6:F6"/>
    <mergeCell ref="G6:J6"/>
    <mergeCell ref="K6:N6"/>
  </mergeCells>
  <hyperlinks>
    <hyperlink ref="A1:C1" location="'Table of contents'!A1" display="Table of Contents"/>
  </hyperlinks>
  <printOptions/>
  <pageMargins left="0.5" right="0.25" top="0.61" bottom="0.12" header="0.27" footer="0.12"/>
  <pageSetup horizontalDpi="600" verticalDpi="600" orientation="portrait" r:id="rId1"/>
  <headerFooter>
    <oddHeader>&amp;C- 44 -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sgeemul</dc:creator>
  <cp:keywords/>
  <dc:description/>
  <cp:lastModifiedBy>Hema Maywah</cp:lastModifiedBy>
  <dcterms:created xsi:type="dcterms:W3CDTF">2014-01-22T10:00:09Z</dcterms:created>
  <dcterms:modified xsi:type="dcterms:W3CDTF">2019-07-31T09:58:12Z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559000.000000000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PublishingContactName">
    <vt:lpwstr/>
  </property>
  <property fmtid="{D5CDD505-2E9C-101B-9397-08002B2CF9AE}" pid="14" name="PublishingVariationRelationshipLinkField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