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SDP\NSDP 2024\NSDP Data categories\NSDP 29 Mar 24\"/>
    </mc:Choice>
  </mc:AlternateContent>
  <xr:revisionPtr revIDLastSave="0" documentId="13_ncr:1_{DCADCC08-D0F7-4C3A-9328-854BA6A55B04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BPM5" sheetId="1" r:id="rId1"/>
    <sheet name="BPM6" sheetId="2" r:id="rId2"/>
  </sheets>
  <externalReferences>
    <externalReference r:id="rId3"/>
  </externalReferences>
  <definedNames>
    <definedName name="CurrencyList">'[1]Report Form'!$B$5:$B$7</definedName>
    <definedName name="FrequencyList">'[1]Report Form'!$F$4:$F$8</definedName>
    <definedName name="PeriodList">'[1]Report Form'!$E$4:$E$76</definedName>
    <definedName name="_xlnm.Print_Area" localSheetId="0">'BPM5'!$A$1:$N$183</definedName>
    <definedName name="_xlnm.Print_Area" localSheetId="1">'BPM6'!$A$1:$E$154</definedName>
    <definedName name="ScalesList">'[1]Report Form'!$A$5:$A$8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2" i="2" l="1"/>
  <c r="B159" i="2" s="1"/>
  <c r="B158" i="2" s="1"/>
  <c r="B154" i="2" s="1"/>
  <c r="B156" i="2"/>
  <c r="B151" i="2"/>
  <c r="B148" i="2"/>
  <c r="B147" i="2"/>
  <c r="B144" i="2"/>
  <c r="B142" i="2"/>
  <c r="B141" i="2" s="1"/>
  <c r="B139" i="2"/>
  <c r="B136" i="2"/>
  <c r="B134" i="2"/>
  <c r="B131" i="2"/>
  <c r="B127" i="2"/>
  <c r="B126" i="2"/>
  <c r="B123" i="2"/>
  <c r="B121" i="2" s="1"/>
  <c r="B118" i="2"/>
  <c r="B115" i="2"/>
  <c r="B108" i="2" s="1"/>
  <c r="B103" i="2" s="1"/>
  <c r="B112" i="2"/>
  <c r="B109" i="2"/>
  <c r="B104" i="2"/>
  <c r="B96" i="2"/>
  <c r="B89" i="2"/>
  <c r="B88" i="2" s="1"/>
  <c r="B83" i="2"/>
  <c r="B79" i="2"/>
  <c r="B74" i="2"/>
  <c r="B73" i="2"/>
  <c r="B70" i="2" s="1"/>
  <c r="B71" i="2"/>
  <c r="B68" i="2"/>
  <c r="B67" i="2" s="1"/>
  <c r="B64" i="2"/>
  <c r="B63" i="2" s="1"/>
  <c r="B60" i="2"/>
  <c r="B58" i="2"/>
  <c r="B56" i="2" s="1"/>
  <c r="B54" i="2"/>
  <c r="B51" i="2"/>
  <c r="B47" i="2"/>
  <c r="B45" i="2"/>
  <c r="B42" i="2"/>
  <c r="B40" i="2" s="1"/>
  <c r="B35" i="2"/>
  <c r="B33" i="2"/>
  <c r="B30" i="2"/>
  <c r="B29" i="2"/>
  <c r="B23" i="2"/>
  <c r="B22" i="2" s="1"/>
  <c r="B15" i="2"/>
  <c r="B8" i="2"/>
  <c r="B7" i="2" s="1"/>
  <c r="B55" i="2" l="1"/>
  <c r="B53" i="2" s="1"/>
  <c r="B50" i="2" s="1"/>
  <c r="B44" i="2" s="1"/>
  <c r="B6" i="2" s="1"/>
  <c r="B5" i="2" s="1"/>
  <c r="B140" i="2"/>
  <c r="B138" i="2" s="1"/>
  <c r="B130" i="2" s="1"/>
  <c r="B125" i="2" s="1"/>
  <c r="B87" i="2" s="1"/>
  <c r="N176" i="1" l="1"/>
  <c r="N159" i="1"/>
  <c r="N156" i="1"/>
  <c r="N153" i="1"/>
  <c r="N145" i="1"/>
  <c r="N141" i="1" s="1"/>
  <c r="N96" i="1"/>
  <c r="N84" i="1"/>
  <c r="N64" i="1"/>
  <c r="N61" i="1"/>
  <c r="N51" i="1"/>
  <c r="N47" i="1" s="1"/>
  <c r="N34" i="1"/>
  <c r="N28" i="1"/>
  <c r="N13" i="1"/>
  <c r="N10" i="1" s="1"/>
  <c r="N18" i="1"/>
  <c r="N15" i="1" s="1"/>
  <c r="N40" i="1"/>
  <c r="N68" i="1"/>
  <c r="N81" i="1"/>
  <c r="N111" i="1"/>
  <c r="N110" i="1" s="1"/>
  <c r="N129" i="1"/>
  <c r="N134" i="1"/>
  <c r="N172" i="1"/>
  <c r="N179" i="1"/>
  <c r="N116" i="1" l="1"/>
  <c r="N123" i="1"/>
  <c r="N122" i="1" s="1"/>
  <c r="N163" i="1"/>
  <c r="N168" i="1"/>
  <c r="N27" i="1"/>
  <c r="N74" i="1"/>
  <c r="N21" i="1"/>
  <c r="N105" i="1"/>
  <c r="N104" i="1" s="1"/>
  <c r="N92" i="1"/>
  <c r="N88" i="1" s="1"/>
  <c r="N9" i="1"/>
  <c r="N148" i="1"/>
  <c r="N54" i="1"/>
  <c r="N115" i="1" l="1"/>
  <c r="N46" i="1"/>
  <c r="N140" i="1"/>
  <c r="N20" i="1"/>
  <c r="N103" i="1" l="1"/>
  <c r="N8" i="1"/>
  <c r="M179" i="1"/>
  <c r="M145" i="1"/>
  <c r="M141" i="1" s="1"/>
  <c r="M123" i="1"/>
  <c r="M116" i="1"/>
  <c r="M64" i="1"/>
  <c r="I179" i="1"/>
  <c r="J179" i="1"/>
  <c r="K179" i="1"/>
  <c r="L179" i="1"/>
  <c r="I176" i="1"/>
  <c r="J176" i="1"/>
  <c r="K176" i="1"/>
  <c r="L176" i="1"/>
  <c r="M176" i="1"/>
  <c r="I172" i="1"/>
  <c r="J172" i="1"/>
  <c r="K172" i="1"/>
  <c r="L172" i="1"/>
  <c r="M172" i="1"/>
  <c r="I163" i="1"/>
  <c r="J163" i="1"/>
  <c r="K163" i="1"/>
  <c r="L163" i="1"/>
  <c r="M163" i="1"/>
  <c r="I159" i="1"/>
  <c r="J159" i="1"/>
  <c r="K159" i="1"/>
  <c r="L159" i="1"/>
  <c r="I156" i="1"/>
  <c r="J156" i="1"/>
  <c r="K156" i="1"/>
  <c r="L156" i="1"/>
  <c r="M156" i="1"/>
  <c r="I153" i="1"/>
  <c r="J153" i="1"/>
  <c r="K153" i="1"/>
  <c r="L153" i="1"/>
  <c r="M153" i="1"/>
  <c r="I145" i="1"/>
  <c r="I141" i="1" s="1"/>
  <c r="J145" i="1"/>
  <c r="J141" i="1" s="1"/>
  <c r="K145" i="1"/>
  <c r="K141" i="1" s="1"/>
  <c r="L145" i="1"/>
  <c r="L141" i="1" s="1"/>
  <c r="I134" i="1"/>
  <c r="J134" i="1"/>
  <c r="K134" i="1"/>
  <c r="L134" i="1"/>
  <c r="M134" i="1"/>
  <c r="I129" i="1"/>
  <c r="J129" i="1"/>
  <c r="K129" i="1"/>
  <c r="L129" i="1"/>
  <c r="M129" i="1"/>
  <c r="I123" i="1"/>
  <c r="J123" i="1"/>
  <c r="K123" i="1"/>
  <c r="L123" i="1"/>
  <c r="K116" i="1"/>
  <c r="L116" i="1"/>
  <c r="J116" i="1"/>
  <c r="I116" i="1"/>
  <c r="K122" i="1" l="1"/>
  <c r="K115" i="1" s="1"/>
  <c r="K148" i="1"/>
  <c r="L168" i="1"/>
  <c r="I168" i="1"/>
  <c r="M122" i="1"/>
  <c r="M115" i="1" s="1"/>
  <c r="L148" i="1"/>
  <c r="K168" i="1"/>
  <c r="K140" i="1" s="1"/>
  <c r="L122" i="1"/>
  <c r="L115" i="1" s="1"/>
  <c r="J122" i="1"/>
  <c r="J115" i="1" s="1"/>
  <c r="I122" i="1"/>
  <c r="I115" i="1" s="1"/>
  <c r="I148" i="1"/>
  <c r="M168" i="1"/>
  <c r="M159" i="1"/>
  <c r="M148" i="1" s="1"/>
  <c r="J168" i="1"/>
  <c r="J148" i="1"/>
  <c r="I96" i="1"/>
  <c r="I92" i="1" s="1"/>
  <c r="I88" i="1" s="1"/>
  <c r="J96" i="1"/>
  <c r="J92" i="1" s="1"/>
  <c r="J88" i="1" s="1"/>
  <c r="K96" i="1"/>
  <c r="K92" i="1" s="1"/>
  <c r="K88" i="1" s="1"/>
  <c r="L96" i="1"/>
  <c r="L92" i="1" s="1"/>
  <c r="L88" i="1" s="1"/>
  <c r="M96" i="1"/>
  <c r="M92" i="1" s="1"/>
  <c r="M88" i="1" s="1"/>
  <c r="L140" i="1" l="1"/>
  <c r="N6" i="1"/>
  <c r="I140" i="1"/>
  <c r="M140" i="1"/>
  <c r="J140" i="1"/>
  <c r="I85" i="1" l="1"/>
  <c r="I84" i="1" s="1"/>
  <c r="J85" i="1"/>
  <c r="J84" i="1" s="1"/>
  <c r="K85" i="1"/>
  <c r="K84" i="1" s="1"/>
  <c r="L85" i="1"/>
  <c r="L84" i="1" s="1"/>
  <c r="M84" i="1"/>
  <c r="I81" i="1"/>
  <c r="J81" i="1"/>
  <c r="K81" i="1"/>
  <c r="L81" i="1"/>
  <c r="M81" i="1"/>
  <c r="I68" i="1"/>
  <c r="J68" i="1"/>
  <c r="K68" i="1"/>
  <c r="L68" i="1"/>
  <c r="M68" i="1"/>
  <c r="I64" i="1"/>
  <c r="J64" i="1"/>
  <c r="K64" i="1"/>
  <c r="L64" i="1"/>
  <c r="I61" i="1"/>
  <c r="J61" i="1"/>
  <c r="K61" i="1"/>
  <c r="K54" i="1" s="1"/>
  <c r="L61" i="1"/>
  <c r="L54" i="1" s="1"/>
  <c r="M61" i="1"/>
  <c r="M54" i="1" s="1"/>
  <c r="I51" i="1"/>
  <c r="I47" i="1" s="1"/>
  <c r="J51" i="1"/>
  <c r="J47" i="1" s="1"/>
  <c r="K51" i="1"/>
  <c r="L51" i="1"/>
  <c r="L47" i="1" s="1"/>
  <c r="M51" i="1"/>
  <c r="M47" i="1" s="1"/>
  <c r="H51" i="1"/>
  <c r="K47" i="1"/>
  <c r="I40" i="1"/>
  <c r="J40" i="1"/>
  <c r="K40" i="1"/>
  <c r="L40" i="1"/>
  <c r="M40" i="1"/>
  <c r="I34" i="1"/>
  <c r="J34" i="1"/>
  <c r="K34" i="1"/>
  <c r="L34" i="1"/>
  <c r="M34" i="1"/>
  <c r="I28" i="1"/>
  <c r="J28" i="1"/>
  <c r="K28" i="1"/>
  <c r="L28" i="1"/>
  <c r="M28" i="1"/>
  <c r="I21" i="1"/>
  <c r="J21" i="1"/>
  <c r="K21" i="1"/>
  <c r="L21" i="1"/>
  <c r="M21" i="1"/>
  <c r="M18" i="1"/>
  <c r="M13" i="1"/>
  <c r="J111" i="1"/>
  <c r="K111" i="1"/>
  <c r="L111" i="1"/>
  <c r="M111" i="1"/>
  <c r="M110" i="1" s="1"/>
  <c r="H111" i="1"/>
  <c r="I112" i="1"/>
  <c r="I111" i="1" s="1"/>
  <c r="J106" i="1"/>
  <c r="K106" i="1"/>
  <c r="L106" i="1"/>
  <c r="H106" i="1"/>
  <c r="I107" i="1"/>
  <c r="I106" i="1" s="1"/>
  <c r="I18" i="1"/>
  <c r="J18" i="1"/>
  <c r="K18" i="1"/>
  <c r="L18" i="1"/>
  <c r="H18" i="1"/>
  <c r="I13" i="1"/>
  <c r="J13" i="1"/>
  <c r="K13" i="1"/>
  <c r="L13" i="1"/>
  <c r="H13" i="1"/>
  <c r="J27" i="1" l="1"/>
  <c r="K74" i="1"/>
  <c r="K46" i="1" s="1"/>
  <c r="I74" i="1"/>
  <c r="M74" i="1"/>
  <c r="M46" i="1" s="1"/>
  <c r="L27" i="1"/>
  <c r="K27" i="1"/>
  <c r="L74" i="1"/>
  <c r="L46" i="1" s="1"/>
  <c r="I54" i="1"/>
  <c r="J74" i="1"/>
  <c r="J54" i="1"/>
  <c r="M27" i="1"/>
  <c r="M20" i="1" s="1"/>
  <c r="I27" i="1"/>
  <c r="M105" i="1"/>
  <c r="M104" i="1" s="1"/>
  <c r="M103" i="1" s="1"/>
  <c r="M15" i="1"/>
  <c r="M10" i="1"/>
  <c r="I46" i="1" l="1"/>
  <c r="J46" i="1"/>
  <c r="M9" i="1"/>
  <c r="M8" i="1" s="1"/>
  <c r="M6" i="1" s="1"/>
  <c r="I110" i="1" l="1"/>
  <c r="J110" i="1"/>
  <c r="K110" i="1"/>
  <c r="L110" i="1"/>
  <c r="I105" i="1"/>
  <c r="J105" i="1"/>
  <c r="K105" i="1"/>
  <c r="L105" i="1"/>
  <c r="L15" i="1"/>
  <c r="K15" i="1"/>
  <c r="J15" i="1"/>
  <c r="I15" i="1"/>
  <c r="J10" i="1"/>
  <c r="K10" i="1"/>
  <c r="L10" i="1"/>
  <c r="I10" i="1"/>
  <c r="L104" i="1" l="1"/>
  <c r="I104" i="1"/>
  <c r="L20" i="1" l="1"/>
  <c r="L9" i="1"/>
  <c r="L103" i="1"/>
  <c r="L8" i="1" l="1"/>
  <c r="L6" i="1" s="1"/>
  <c r="J103" i="1" l="1"/>
  <c r="K103" i="1"/>
  <c r="J8" i="1"/>
  <c r="K8" i="1"/>
  <c r="I8" i="1"/>
  <c r="K6" i="1" l="1"/>
  <c r="J6" i="1" l="1"/>
  <c r="H127" i="1"/>
  <c r="I103" i="1" l="1"/>
  <c r="I6" i="1" l="1"/>
  <c r="H180" i="1"/>
  <c r="H179" i="1" s="1"/>
  <c r="H176" i="1"/>
  <c r="H173" i="1"/>
  <c r="H172" i="1" s="1"/>
  <c r="H163" i="1"/>
  <c r="H159" i="1"/>
  <c r="H156" i="1"/>
  <c r="H153" i="1"/>
  <c r="H145" i="1"/>
  <c r="H134" i="1"/>
  <c r="H129" i="1"/>
  <c r="H123" i="1"/>
  <c r="H116" i="1"/>
  <c r="H110" i="1"/>
  <c r="H105" i="1"/>
  <c r="H96" i="1"/>
  <c r="H92" i="1" s="1"/>
  <c r="H88" i="1" s="1"/>
  <c r="H85" i="1"/>
  <c r="H84" i="1" s="1"/>
  <c r="H81" i="1"/>
  <c r="H72" i="1"/>
  <c r="H68" i="1" s="1"/>
  <c r="H64" i="1"/>
  <c r="H61" i="1"/>
  <c r="H47" i="1"/>
  <c r="H40" i="1"/>
  <c r="H34" i="1"/>
  <c r="H28" i="1"/>
  <c r="H21" i="1"/>
  <c r="H15" i="1"/>
  <c r="H10" i="1"/>
  <c r="E28" i="1"/>
  <c r="H122" i="1" l="1"/>
  <c r="H115" i="1" s="1"/>
  <c r="H104" i="1"/>
  <c r="H148" i="1"/>
  <c r="H27" i="1"/>
  <c r="H20" i="1" s="1"/>
  <c r="H168" i="1"/>
  <c r="H141" i="1"/>
  <c r="H74" i="1"/>
  <c r="H54" i="1"/>
  <c r="H9" i="1"/>
  <c r="B129" i="1"/>
  <c r="C129" i="1"/>
  <c r="H140" i="1" l="1"/>
  <c r="H46" i="1"/>
  <c r="H8" i="1" s="1"/>
  <c r="H103" i="1" l="1"/>
  <c r="H6" i="1" s="1"/>
  <c r="G180" i="1"/>
  <c r="G179" i="1" s="1"/>
  <c r="F180" i="1"/>
  <c r="F179" i="1" s="1"/>
  <c r="E180" i="1"/>
  <c r="E179" i="1" s="1"/>
  <c r="D180" i="1"/>
  <c r="D179" i="1" s="1"/>
  <c r="C180" i="1"/>
  <c r="C179" i="1" s="1"/>
  <c r="B180" i="1"/>
  <c r="B179" i="1" s="1"/>
  <c r="F176" i="1"/>
  <c r="C176" i="1"/>
  <c r="B176" i="1"/>
  <c r="G176" i="1"/>
  <c r="E176" i="1"/>
  <c r="D176" i="1"/>
  <c r="G173" i="1"/>
  <c r="G172" i="1" s="1"/>
  <c r="F173" i="1"/>
  <c r="F172" i="1" s="1"/>
  <c r="E173" i="1"/>
  <c r="E172" i="1" s="1"/>
  <c r="D173" i="1"/>
  <c r="D172" i="1" s="1"/>
  <c r="C173" i="1"/>
  <c r="C172" i="1" s="1"/>
  <c r="B173" i="1"/>
  <c r="B172" i="1" s="1"/>
  <c r="G163" i="1"/>
  <c r="F163" i="1"/>
  <c r="E163" i="1"/>
  <c r="D163" i="1"/>
  <c r="C163" i="1"/>
  <c r="B163" i="1"/>
  <c r="D159" i="1"/>
  <c r="C159" i="1"/>
  <c r="B159" i="1"/>
  <c r="E159" i="1"/>
  <c r="G156" i="1"/>
  <c r="F156" i="1"/>
  <c r="E156" i="1"/>
  <c r="D156" i="1"/>
  <c r="C156" i="1"/>
  <c r="B156" i="1"/>
  <c r="G153" i="1"/>
  <c r="F153" i="1"/>
  <c r="E153" i="1"/>
  <c r="D153" i="1"/>
  <c r="C153" i="1"/>
  <c r="B153" i="1"/>
  <c r="G145" i="1"/>
  <c r="F145" i="1"/>
  <c r="E145" i="1"/>
  <c r="D145" i="1"/>
  <c r="C145" i="1"/>
  <c r="B145" i="1"/>
  <c r="E134" i="1"/>
  <c r="D134" i="1"/>
  <c r="C134" i="1"/>
  <c r="B134" i="1"/>
  <c r="G134" i="1"/>
  <c r="F134" i="1"/>
  <c r="E129" i="1"/>
  <c r="D129" i="1"/>
  <c r="G129" i="1"/>
  <c r="F129" i="1"/>
  <c r="G127" i="1"/>
  <c r="G123" i="1" s="1"/>
  <c r="F127" i="1"/>
  <c r="F123" i="1" s="1"/>
  <c r="E123" i="1"/>
  <c r="D123" i="1"/>
  <c r="C123" i="1"/>
  <c r="B123" i="1"/>
  <c r="G110" i="1"/>
  <c r="F110" i="1"/>
  <c r="D110" i="1"/>
  <c r="C110" i="1"/>
  <c r="B110" i="1"/>
  <c r="G105" i="1"/>
  <c r="F105" i="1"/>
  <c r="E105" i="1"/>
  <c r="E104" i="1" s="1"/>
  <c r="D105" i="1"/>
  <c r="C105" i="1"/>
  <c r="B105" i="1"/>
  <c r="G96" i="1"/>
  <c r="G92" i="1" s="1"/>
  <c r="G88" i="1" s="1"/>
  <c r="F96" i="1"/>
  <c r="F92" i="1" s="1"/>
  <c r="F88" i="1" s="1"/>
  <c r="E96" i="1"/>
  <c r="E92" i="1" s="1"/>
  <c r="E88" i="1" s="1"/>
  <c r="D96" i="1"/>
  <c r="D92" i="1" s="1"/>
  <c r="D88" i="1" s="1"/>
  <c r="C96" i="1"/>
  <c r="C92" i="1" s="1"/>
  <c r="C88" i="1" s="1"/>
  <c r="B96" i="1"/>
  <c r="B92" i="1" s="1"/>
  <c r="B88" i="1" s="1"/>
  <c r="G85" i="1"/>
  <c r="G84" i="1" s="1"/>
  <c r="F85" i="1"/>
  <c r="F84" i="1" s="1"/>
  <c r="E85" i="1"/>
  <c r="E84" i="1" s="1"/>
  <c r="D85" i="1"/>
  <c r="D84" i="1" s="1"/>
  <c r="C85" i="1"/>
  <c r="C84" i="1" s="1"/>
  <c r="B85" i="1"/>
  <c r="B84" i="1" s="1"/>
  <c r="G81" i="1"/>
  <c r="F81" i="1"/>
  <c r="E81" i="1"/>
  <c r="D81" i="1"/>
  <c r="C81" i="1"/>
  <c r="B81" i="1"/>
  <c r="G72" i="1"/>
  <c r="F72" i="1"/>
  <c r="E72" i="1"/>
  <c r="D72" i="1"/>
  <c r="C72" i="1"/>
  <c r="B72" i="1"/>
  <c r="G61" i="1"/>
  <c r="F61" i="1"/>
  <c r="E61" i="1"/>
  <c r="D61" i="1"/>
  <c r="C61" i="1"/>
  <c r="B61" i="1"/>
  <c r="G51" i="1"/>
  <c r="F51" i="1"/>
  <c r="E51" i="1"/>
  <c r="D51" i="1"/>
  <c r="C51" i="1"/>
  <c r="B51" i="1"/>
  <c r="G40" i="1"/>
  <c r="F40" i="1"/>
  <c r="E40" i="1"/>
  <c r="D40" i="1"/>
  <c r="C40" i="1"/>
  <c r="B40" i="1"/>
  <c r="G34" i="1"/>
  <c r="F34" i="1"/>
  <c r="C34" i="1"/>
  <c r="B34" i="1"/>
  <c r="E34" i="1"/>
  <c r="D34" i="1"/>
  <c r="G28" i="1"/>
  <c r="F28" i="1"/>
  <c r="C28" i="1"/>
  <c r="B28" i="1"/>
  <c r="G15" i="1"/>
  <c r="F15" i="1"/>
  <c r="E15" i="1"/>
  <c r="D15" i="1"/>
  <c r="C15" i="1"/>
  <c r="B15" i="1"/>
  <c r="G10" i="1"/>
  <c r="F10" i="1"/>
  <c r="E10" i="1"/>
  <c r="D10" i="1"/>
  <c r="C11" i="1"/>
  <c r="C10" i="1" s="1"/>
  <c r="B11" i="1"/>
  <c r="B10" i="1" s="1"/>
  <c r="F159" i="1" l="1"/>
  <c r="F148" i="1" s="1"/>
  <c r="B27" i="1"/>
  <c r="B104" i="1"/>
  <c r="D47" i="1"/>
  <c r="E47" i="1"/>
  <c r="F64" i="1"/>
  <c r="F54" i="1" s="1"/>
  <c r="B116" i="1"/>
  <c r="F47" i="1"/>
  <c r="C68" i="1"/>
  <c r="C27" i="1"/>
  <c r="E9" i="1"/>
  <c r="D68" i="1"/>
  <c r="C116" i="1"/>
  <c r="D116" i="1"/>
  <c r="B21" i="1"/>
  <c r="E68" i="1"/>
  <c r="C21" i="1"/>
  <c r="D21" i="1"/>
  <c r="F21" i="1"/>
  <c r="C64" i="1"/>
  <c r="C54" i="1" s="1"/>
  <c r="B64" i="1"/>
  <c r="B54" i="1" s="1"/>
  <c r="G104" i="1"/>
  <c r="G168" i="1"/>
  <c r="C122" i="1"/>
  <c r="B9" i="1"/>
  <c r="D64" i="1"/>
  <c r="D54" i="1" s="1"/>
  <c r="F68" i="1"/>
  <c r="E116" i="1"/>
  <c r="E64" i="1"/>
  <c r="E54" i="1" s="1"/>
  <c r="G68" i="1"/>
  <c r="B148" i="1"/>
  <c r="F104" i="1"/>
  <c r="D9" i="1"/>
  <c r="G47" i="1"/>
  <c r="F141" i="1"/>
  <c r="G27" i="1"/>
  <c r="D74" i="1"/>
  <c r="D122" i="1"/>
  <c r="G159" i="1"/>
  <c r="G148" i="1" s="1"/>
  <c r="E122" i="1"/>
  <c r="E21" i="1"/>
  <c r="G64" i="1"/>
  <c r="G54" i="1" s="1"/>
  <c r="C148" i="1"/>
  <c r="G21" i="1"/>
  <c r="B68" i="1"/>
  <c r="F116" i="1"/>
  <c r="F122" i="1"/>
  <c r="D148" i="1"/>
  <c r="D104" i="1"/>
  <c r="C9" i="1"/>
  <c r="C74" i="1"/>
  <c r="C47" i="1"/>
  <c r="E141" i="1"/>
  <c r="G116" i="1"/>
  <c r="G122" i="1"/>
  <c r="E148" i="1"/>
  <c r="E27" i="1"/>
  <c r="B74" i="1"/>
  <c r="G141" i="1"/>
  <c r="B122" i="1"/>
  <c r="F74" i="1"/>
  <c r="B168" i="1"/>
  <c r="B47" i="1"/>
  <c r="G74" i="1"/>
  <c r="B141" i="1"/>
  <c r="D168" i="1"/>
  <c r="C168" i="1"/>
  <c r="E74" i="1"/>
  <c r="F9" i="1"/>
  <c r="C141" i="1"/>
  <c r="E168" i="1"/>
  <c r="G9" i="1"/>
  <c r="F27" i="1"/>
  <c r="C104" i="1"/>
  <c r="D141" i="1"/>
  <c r="F168" i="1"/>
  <c r="C115" i="1" l="1"/>
  <c r="B115" i="1"/>
  <c r="B20" i="1"/>
  <c r="G20" i="1"/>
  <c r="D115" i="1"/>
  <c r="E115" i="1"/>
  <c r="C20" i="1"/>
  <c r="F115" i="1"/>
  <c r="D46" i="1"/>
  <c r="F140" i="1"/>
  <c r="F20" i="1"/>
  <c r="E46" i="1"/>
  <c r="B46" i="1"/>
  <c r="F46" i="1"/>
  <c r="G46" i="1"/>
  <c r="B140" i="1"/>
  <c r="C46" i="1"/>
  <c r="G140" i="1"/>
  <c r="G115" i="1"/>
  <c r="E20" i="1"/>
  <c r="E140" i="1"/>
  <c r="C140" i="1"/>
  <c r="D140" i="1"/>
  <c r="C103" i="1" l="1"/>
  <c r="E103" i="1"/>
  <c r="B103" i="1"/>
  <c r="G8" i="1"/>
  <c r="D103" i="1"/>
  <c r="E8" i="1"/>
  <c r="B8" i="1"/>
  <c r="C8" i="1"/>
  <c r="F8" i="1"/>
  <c r="F103" i="1"/>
  <c r="G103" i="1"/>
  <c r="E6" i="1" l="1"/>
  <c r="B6" i="1"/>
  <c r="C6" i="1"/>
  <c r="F6" i="1"/>
  <c r="G6" i="1"/>
  <c r="D28" i="1"/>
  <c r="D27" i="1" s="1"/>
  <c r="D20" i="1" s="1"/>
  <c r="D8" i="1" s="1"/>
  <c r="D6" i="1" s="1"/>
</calcChain>
</file>

<file path=xl/sharedStrings.xml><?xml version="1.0" encoding="utf-8"?>
<sst xmlns="http://schemas.openxmlformats.org/spreadsheetml/2006/main" count="344" uniqueCount="111">
  <si>
    <t xml:space="preserve"> International Investment Position, net</t>
  </si>
  <si>
    <t xml:space="preserve"> Assets</t>
  </si>
  <si>
    <t xml:space="preserve">   Direct investment abroad </t>
  </si>
  <si>
    <t xml:space="preserve">      Equity capital and reinvested earnings</t>
  </si>
  <si>
    <t xml:space="preserve">         Claims on affiliated enterprises</t>
  </si>
  <si>
    <t xml:space="preserve">               o/w global business</t>
  </si>
  <si>
    <t xml:space="preserve">         Liabilities to affiliated enterprises (-)  </t>
  </si>
  <si>
    <t xml:space="preserve">      Other capital</t>
  </si>
  <si>
    <t xml:space="preserve">         Claims on affiliated enterprises   </t>
  </si>
  <si>
    <t xml:space="preserve">         Liabilities to affiliated enterprises (-) </t>
  </si>
  <si>
    <t xml:space="preserve">   Portfolio investment</t>
  </si>
  <si>
    <t xml:space="preserve">       Equity securities</t>
  </si>
  <si>
    <t xml:space="preserve">         Monetary authorities</t>
  </si>
  <si>
    <t xml:space="preserve">         General government</t>
  </si>
  <si>
    <t xml:space="preserve">         Banks</t>
  </si>
  <si>
    <t xml:space="preserve">         Other sectors</t>
  </si>
  <si>
    <t xml:space="preserve">       Debt securities</t>
  </si>
  <si>
    <t xml:space="preserve">         Bonds and notes</t>
  </si>
  <si>
    <t xml:space="preserve">           Monetary authorities</t>
  </si>
  <si>
    <t xml:space="preserve">           General government</t>
  </si>
  <si>
    <t xml:space="preserve">           Banks</t>
  </si>
  <si>
    <t xml:space="preserve">           Other sectors</t>
  </si>
  <si>
    <t xml:space="preserve">         Money-market instruments </t>
  </si>
  <si>
    <t xml:space="preserve">   Financial derivatives</t>
  </si>
  <si>
    <t xml:space="preserve">      Monetary authorities</t>
  </si>
  <si>
    <t xml:space="preserve">      General government</t>
  </si>
  <si>
    <t xml:space="preserve">      Banks</t>
  </si>
  <si>
    <t xml:space="preserve">      Other sectors</t>
  </si>
  <si>
    <t xml:space="preserve">   Other investment</t>
  </si>
  <si>
    <t xml:space="preserve">       Trade credits</t>
  </si>
  <si>
    <t xml:space="preserve">             Long-term</t>
  </si>
  <si>
    <t xml:space="preserve">             Short-term</t>
  </si>
  <si>
    <t xml:space="preserve">       Loans</t>
  </si>
  <si>
    <t xml:space="preserve">       Currency and deposits</t>
  </si>
  <si>
    <t xml:space="preserve">       Other assets</t>
  </si>
  <si>
    <t xml:space="preserve">   Reserve assets</t>
  </si>
  <si>
    <t xml:space="preserve">     Monetary gold</t>
  </si>
  <si>
    <t xml:space="preserve">     Special drawing rights</t>
  </si>
  <si>
    <t xml:space="preserve">     Reserve position in the Fund</t>
  </si>
  <si>
    <t xml:space="preserve">         With monetary authorities</t>
  </si>
  <si>
    <t xml:space="preserve">         With banks</t>
  </si>
  <si>
    <t xml:space="preserve">       Securities</t>
  </si>
  <si>
    <t xml:space="preserve">         Equities</t>
  </si>
  <si>
    <t xml:space="preserve">         Money-market instruments</t>
  </si>
  <si>
    <t xml:space="preserve">       Financial derivatives ,net</t>
  </si>
  <si>
    <t xml:space="preserve"> Liabilities</t>
  </si>
  <si>
    <t xml:space="preserve">   Direct investment in reporting economy </t>
  </si>
  <si>
    <t xml:space="preserve">         Claims on direct investors   (-)</t>
  </si>
  <si>
    <t xml:space="preserve">         Liabilities to direct investors</t>
  </si>
  <si>
    <t xml:space="preserve">         Claims on direct investors   (-) </t>
  </si>
  <si>
    <t xml:space="preserve">           Deposit-taking corporations</t>
  </si>
  <si>
    <t xml:space="preserve">         Bonds and notes </t>
  </si>
  <si>
    <t xml:space="preserve">   Financial derivatives </t>
  </si>
  <si>
    <t xml:space="preserve">             Use of Fund credit &amp; loans from the Fund</t>
  </si>
  <si>
    <t xml:space="preserve">             Other long-term</t>
  </si>
  <si>
    <t xml:space="preserve">       Other liabilities</t>
  </si>
  <si>
    <t xml:space="preserve">               o/w global business </t>
  </si>
  <si>
    <t xml:space="preserve">       Other claims</t>
  </si>
  <si>
    <t xml:space="preserve">     Other Reserve Assets</t>
  </si>
  <si>
    <t>Source: Economic Analysis &amp; Research and Statistics Department.</t>
  </si>
  <si>
    <t>(Rs million)</t>
  </si>
  <si>
    <r>
      <t xml:space="preserve">             Other</t>
    </r>
    <r>
      <rPr>
        <b/>
        <sz val="10.5"/>
        <color rgb="FF002060"/>
        <rFont val="Segoe UI"/>
        <family val="2"/>
      </rPr>
      <t xml:space="preserve"> </t>
    </r>
    <r>
      <rPr>
        <sz val="10.5"/>
        <color rgb="FF002060"/>
        <rFont val="Segoe UI"/>
        <family val="2"/>
      </rPr>
      <t>Long-term</t>
    </r>
  </si>
  <si>
    <r>
      <t xml:space="preserve">              </t>
    </r>
    <r>
      <rPr>
        <i/>
        <sz val="10.5"/>
        <color rgb="FF002060"/>
        <rFont val="Segoe UI"/>
        <family val="2"/>
      </rPr>
      <t>of which Allocations of SDRs</t>
    </r>
  </si>
  <si>
    <t>International Investment Position: External Assets and Liabilities as at end-December</t>
  </si>
  <si>
    <t>Net International Investment Position</t>
  </si>
  <si>
    <t>Assets</t>
  </si>
  <si>
    <t xml:space="preserve">Direct investment </t>
  </si>
  <si>
    <t xml:space="preserve">Equity and investment fund shares </t>
  </si>
  <si>
    <t>Direct investor in direct investment enterprises</t>
  </si>
  <si>
    <t>o/w global business</t>
  </si>
  <si>
    <t>Direct investment enterprises in direct investor (reverse investment)</t>
  </si>
  <si>
    <t>Between fellow enterprises</t>
  </si>
  <si>
    <t>Debt instruments</t>
  </si>
  <si>
    <t xml:space="preserve">Portfolio investment </t>
  </si>
  <si>
    <t>Central bank</t>
  </si>
  <si>
    <t>Deposit-taking corporations, except central bank</t>
  </si>
  <si>
    <t>General government</t>
  </si>
  <si>
    <t>Other sectors</t>
  </si>
  <si>
    <t xml:space="preserve">Debt securities </t>
  </si>
  <si>
    <t>Short-term</t>
  </si>
  <si>
    <t>Long-term</t>
  </si>
  <si>
    <t xml:space="preserve">Financial derivatives (other than reserves) and employee stock options </t>
  </si>
  <si>
    <t>Deposit-taking corporations, except the central bank</t>
  </si>
  <si>
    <t xml:space="preserve">Other investment </t>
  </si>
  <si>
    <t xml:space="preserve">Currency and deposits </t>
  </si>
  <si>
    <t xml:space="preserve">Loans </t>
  </si>
  <si>
    <t>Other financial corporations</t>
  </si>
  <si>
    <t xml:space="preserve">Trade credit and advances </t>
  </si>
  <si>
    <t>Other accounts receivable</t>
  </si>
  <si>
    <t xml:space="preserve">Reserve assets </t>
  </si>
  <si>
    <t xml:space="preserve">Monetary gold </t>
  </si>
  <si>
    <t xml:space="preserve">Special drawing rights </t>
  </si>
  <si>
    <t>Reserve position in the IMF</t>
  </si>
  <si>
    <t>Other reserve assets</t>
  </si>
  <si>
    <t>Currency and deposits</t>
  </si>
  <si>
    <t>Securities</t>
  </si>
  <si>
    <t>Other claims</t>
  </si>
  <si>
    <t>Liabilities</t>
  </si>
  <si>
    <t>Direct investor in direct investment  enterprises</t>
  </si>
  <si>
    <t>Central banks</t>
  </si>
  <si>
    <t>Other long-term</t>
  </si>
  <si>
    <t xml:space="preserve">Other accounts payable  - other </t>
  </si>
  <si>
    <t>Special drawing rights  (Net incurrence of liabilities)</t>
  </si>
  <si>
    <t>Note: The Bank started the publication of its International Investment Position in line with the IMF's manual on Balance of Payments and International Investment Position - Sixth Edition (BPM6) as from 2018.</t>
  </si>
  <si>
    <t>Nonfinancial corporations, households, and NPISHs</t>
  </si>
  <si>
    <r>
      <t xml:space="preserve">2022 </t>
    </r>
    <r>
      <rPr>
        <b/>
        <vertAlign val="superscript"/>
        <sz val="11"/>
        <color rgb="FF002060"/>
        <rFont val="Segoe UI"/>
        <family val="2"/>
      </rPr>
      <t>1</t>
    </r>
  </si>
  <si>
    <t xml:space="preserve"> Insurance, pension, and standardized guarantee schemes </t>
  </si>
  <si>
    <t xml:space="preserve"> Other sectors</t>
  </si>
  <si>
    <t xml:space="preserve">    Other Financial Corporations</t>
  </si>
  <si>
    <t xml:space="preserve">    Nonfinancial corporations, households, and NPISHs</t>
  </si>
  <si>
    <r>
      <rPr>
        <i/>
        <vertAlign val="superscript"/>
        <sz val="10"/>
        <color rgb="FF002060"/>
        <rFont val="Segoe UI"/>
        <family val="2"/>
      </rPr>
      <t>1</t>
    </r>
    <r>
      <rPr>
        <i/>
        <sz val="10"/>
        <color rgb="FF002060"/>
        <rFont val="Segoe UI"/>
        <family val="2"/>
      </rPr>
      <t xml:space="preserve"> Revised Estimates.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</si>
</sst>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mm\ d\,\ yyyy"/>
    <numFmt numFmtId="169" formatCode="_(* #,##0.00_);_(* \(#,##0.00\);_(* \-??_);_(@_)"/>
    <numFmt numFmtId="170" formatCode="dd\-mmm\-yy_)"/>
    <numFmt numFmtId="171" formatCode="_-[$€-2]* #,##0.00_-;\-[$€-2]* #,##0.00_-;_-[$€-2]* &quot;-&quot;??_-"/>
    <numFmt numFmtId="172" formatCode="#,##0.0"/>
    <numFmt numFmtId="173" formatCode="_(* #,##0_);_(* \(#,##0\);_(* &quot;-&quot;??_);_(@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CG Times (W1)"/>
    </font>
    <font>
      <i/>
      <sz val="11"/>
      <color indexed="23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0"/>
      <color indexed="8"/>
      <name val="MS Sans Serif"/>
      <family val="2"/>
    </font>
    <font>
      <sz val="10"/>
      <name val="Barclays Sans"/>
      <family val="2"/>
    </font>
    <font>
      <sz val="10"/>
      <name val="Helv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rgb="FF002060"/>
      <name val="Segoe UI"/>
      <family val="2"/>
    </font>
    <font>
      <i/>
      <vertAlign val="superscript"/>
      <sz val="10"/>
      <color rgb="FF002060"/>
      <name val="Segoe UI"/>
      <family val="2"/>
    </font>
    <font>
      <b/>
      <sz val="10.5"/>
      <color rgb="FF002060"/>
      <name val="Segoe UI"/>
      <family val="2"/>
    </font>
    <font>
      <sz val="10.5"/>
      <color rgb="FF002060"/>
      <name val="Segoe UI"/>
      <family val="2"/>
    </font>
    <font>
      <i/>
      <sz val="10.5"/>
      <color rgb="FF002060"/>
      <name val="Segoe UI"/>
      <family val="2"/>
    </font>
    <font>
      <sz val="10.5"/>
      <name val="Segoe UI"/>
      <family val="2"/>
    </font>
    <font>
      <b/>
      <sz val="10.5"/>
      <name val="Segoe UI"/>
      <family val="2"/>
    </font>
    <font>
      <i/>
      <sz val="10.5"/>
      <name val="Segoe UI"/>
      <family val="2"/>
    </font>
    <font>
      <b/>
      <sz val="11"/>
      <color rgb="FF002060"/>
      <name val="Segoe UI"/>
      <family val="2"/>
    </font>
    <font>
      <sz val="10.5"/>
      <color theme="1"/>
      <name val="Segoe UI"/>
      <family val="2"/>
    </font>
    <font>
      <i/>
      <sz val="10.5"/>
      <color theme="1"/>
      <name val="Segoe UI"/>
      <family val="2"/>
    </font>
    <font>
      <i/>
      <sz val="9"/>
      <color rgb="FF002060"/>
      <name val="Segoe UI"/>
      <family val="2"/>
    </font>
    <font>
      <b/>
      <vertAlign val="superscript"/>
      <sz val="11"/>
      <color rgb="FF002060"/>
      <name val="Segoe UI"/>
      <family val="2"/>
    </font>
    <font>
      <b/>
      <sz val="10.5"/>
      <color rgb="FFFF0000"/>
      <name val="Segoe UI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thick">
        <color rgb="FF002060"/>
      </bottom>
      <diagonal/>
    </border>
    <border>
      <left style="medium">
        <color rgb="FF002060"/>
      </left>
      <right/>
      <top style="thick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double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double">
        <color rgb="FF002060"/>
      </bottom>
      <diagonal/>
    </border>
    <border>
      <left style="medium">
        <color rgb="FF002060"/>
      </left>
      <right/>
      <top/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</borders>
  <cellStyleXfs count="254">
    <xf numFmtId="0" fontId="0" fillId="0" borderId="0"/>
    <xf numFmtId="0" fontId="2" fillId="0" borderId="0"/>
    <xf numFmtId="0" fontId="3" fillId="0" borderId="0"/>
    <xf numFmtId="0" fontId="4" fillId="0" borderId="0"/>
    <xf numFmtId="0" fontId="5" fillId="2" borderId="0"/>
    <xf numFmtId="0" fontId="6" fillId="2" borderId="0"/>
    <xf numFmtId="0" fontId="5" fillId="2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10" fillId="0" borderId="0"/>
    <xf numFmtId="0" fontId="6" fillId="2" borderId="0"/>
    <xf numFmtId="0" fontId="5" fillId="2" borderId="0"/>
    <xf numFmtId="0" fontId="11" fillId="3" borderId="0"/>
    <xf numFmtId="0" fontId="12" fillId="4" borderId="0"/>
    <xf numFmtId="0" fontId="12" fillId="4" borderId="0"/>
    <xf numFmtId="0" fontId="9" fillId="0" borderId="0"/>
    <xf numFmtId="0" fontId="1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5" fillId="2" borderId="0"/>
    <xf numFmtId="0" fontId="6" fillId="2" borderId="0"/>
    <xf numFmtId="0" fontId="8" fillId="0" borderId="0"/>
    <xf numFmtId="0" fontId="16" fillId="3" borderId="0"/>
    <xf numFmtId="0" fontId="16" fillId="3" borderId="0"/>
    <xf numFmtId="0" fontId="16" fillId="3" borderId="0"/>
    <xf numFmtId="0" fontId="11" fillId="3" borderId="0"/>
    <xf numFmtId="0" fontId="12" fillId="4" borderId="0"/>
    <xf numFmtId="0" fontId="12" fillId="4" borderId="0"/>
    <xf numFmtId="0" fontId="12" fillId="4" borderId="0"/>
    <xf numFmtId="0" fontId="9" fillId="0" borderId="0"/>
    <xf numFmtId="0" fontId="1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5" fillId="2" borderId="0"/>
    <xf numFmtId="0" fontId="6" fillId="2" borderId="0"/>
    <xf numFmtId="0" fontId="8" fillId="0" borderId="0"/>
    <xf numFmtId="0" fontId="8" fillId="3" borderId="0"/>
    <xf numFmtId="0" fontId="11" fillId="3" borderId="0"/>
    <xf numFmtId="0" fontId="3" fillId="0" borderId="0">
      <alignment vertical="top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ill="0" applyBorder="0" applyAlignment="0" applyProtection="0"/>
    <xf numFmtId="167" fontId="4" fillId="0" borderId="0" applyFont="0" applyFill="0" applyBorder="0" applyAlignment="0" applyProtection="0"/>
    <xf numFmtId="170" fontId="22" fillId="0" borderId="1" applyNumberFormat="0" applyFill="0" applyBorder="0" applyAlignment="0">
      <protection locked="0"/>
    </xf>
    <xf numFmtId="171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24" fillId="0" borderId="0">
      <alignment horizontal="center"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2" applyNumberFormat="0" applyAlignment="0" applyProtection="0"/>
    <xf numFmtId="0" fontId="29" fillId="9" borderId="2" applyNumberFormat="0" applyAlignment="0" applyProtection="0"/>
    <xf numFmtId="0" fontId="30" fillId="0" borderId="0" applyNumberFormat="0" applyFill="0" applyBorder="0">
      <alignment horizontal="right"/>
    </xf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/>
    <xf numFmtId="0" fontId="33" fillId="0" borderId="8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4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6" fillId="24" borderId="9" applyNumberFormat="0" applyFont="0" applyAlignment="0" applyProtection="0"/>
    <xf numFmtId="0" fontId="3" fillId="24" borderId="9" applyNumberFormat="0" applyFont="0" applyAlignment="0" applyProtection="0"/>
    <xf numFmtId="0" fontId="37" fillId="21" borderId="10" applyNumberFormat="0" applyAlignment="0" applyProtection="0"/>
    <xf numFmtId="0" fontId="37" fillId="21" borderId="10" applyNumberFormat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4" fontId="38" fillId="25" borderId="11" applyNumberFormat="0" applyProtection="0">
      <alignment vertical="center"/>
    </xf>
    <xf numFmtId="4" fontId="39" fillId="25" borderId="11" applyNumberFormat="0" applyProtection="0">
      <alignment vertical="center"/>
    </xf>
    <xf numFmtId="4" fontId="40" fillId="25" borderId="11" applyNumberFormat="0" applyProtection="0">
      <alignment horizontal="left" vertical="center" indent="1"/>
    </xf>
    <xf numFmtId="0" fontId="41" fillId="25" borderId="11" applyNumberFormat="0" applyProtection="0">
      <alignment horizontal="left" vertical="top" indent="1"/>
    </xf>
    <xf numFmtId="4" fontId="40" fillId="26" borderId="0" applyNumberFormat="0" applyProtection="0">
      <alignment horizontal="left" vertical="center" indent="1"/>
    </xf>
    <xf numFmtId="4" fontId="40" fillId="27" borderId="11" applyNumberFormat="0" applyProtection="0">
      <alignment horizontal="right" vertical="center"/>
    </xf>
    <xf numFmtId="4" fontId="40" fillId="28" borderId="11" applyNumberFormat="0" applyProtection="0">
      <alignment horizontal="right" vertical="center"/>
    </xf>
    <xf numFmtId="4" fontId="40" fillId="29" borderId="11" applyNumberFormat="0" applyProtection="0">
      <alignment horizontal="right" vertical="center"/>
    </xf>
    <xf numFmtId="4" fontId="40" fillId="30" borderId="11" applyNumberFormat="0" applyProtection="0">
      <alignment horizontal="right" vertical="center"/>
    </xf>
    <xf numFmtId="4" fontId="40" fillId="31" borderId="11" applyNumberFormat="0" applyProtection="0">
      <alignment horizontal="right" vertical="center"/>
    </xf>
    <xf numFmtId="4" fontId="40" fillId="32" borderId="11" applyNumberFormat="0" applyProtection="0">
      <alignment horizontal="right" vertical="center"/>
    </xf>
    <xf numFmtId="4" fontId="40" fillId="33" borderId="11" applyNumberFormat="0" applyProtection="0">
      <alignment horizontal="right" vertical="center"/>
    </xf>
    <xf numFmtId="4" fontId="40" fillId="34" borderId="11" applyNumberFormat="0" applyProtection="0">
      <alignment horizontal="right" vertical="center"/>
    </xf>
    <xf numFmtId="4" fontId="40" fillId="35" borderId="11" applyNumberFormat="0" applyProtection="0">
      <alignment horizontal="right" vertical="center"/>
    </xf>
    <xf numFmtId="4" fontId="38" fillId="36" borderId="12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4" fontId="38" fillId="26" borderId="0" applyNumberFormat="0" applyProtection="0">
      <alignment horizontal="left" vertical="center" indent="1"/>
    </xf>
    <xf numFmtId="4" fontId="40" fillId="37" borderId="11" applyNumberFormat="0" applyProtection="0">
      <alignment horizontal="right" vertical="center"/>
    </xf>
    <xf numFmtId="4" fontId="42" fillId="37" borderId="0" applyNumberFormat="0" applyProtection="0">
      <alignment horizontal="left" vertical="center" indent="1"/>
    </xf>
    <xf numFmtId="4" fontId="42" fillId="26" borderId="0" applyNumberFormat="0" applyProtection="0">
      <alignment horizontal="left" vertical="center" indent="1"/>
    </xf>
    <xf numFmtId="0" fontId="3" fillId="26" borderId="11" applyNumberFormat="0" applyProtection="0">
      <alignment horizontal="left" vertical="center" indent="1"/>
    </xf>
    <xf numFmtId="0" fontId="3" fillId="26" borderId="11" applyNumberFormat="0" applyProtection="0">
      <alignment horizontal="left" vertical="top" indent="1"/>
    </xf>
    <xf numFmtId="0" fontId="3" fillId="38" borderId="11" applyNumberFormat="0" applyProtection="0">
      <alignment horizontal="left" vertical="center" indent="1"/>
    </xf>
    <xf numFmtId="0" fontId="3" fillId="38" borderId="11" applyNumberFormat="0" applyProtection="0">
      <alignment horizontal="left" vertical="top" indent="1"/>
    </xf>
    <xf numFmtId="0" fontId="3" fillId="37" borderId="11" applyNumberFormat="0" applyProtection="0">
      <alignment horizontal="left" vertical="center" indent="1"/>
    </xf>
    <xf numFmtId="0" fontId="3" fillId="37" borderId="11" applyNumberFormat="0" applyProtection="0">
      <alignment horizontal="left" vertical="top" indent="1"/>
    </xf>
    <xf numFmtId="0" fontId="3" fillId="39" borderId="11" applyNumberFormat="0" applyProtection="0">
      <alignment horizontal="left" vertical="center" indent="1"/>
    </xf>
    <xf numFmtId="0" fontId="3" fillId="39" borderId="11" applyNumberFormat="0" applyProtection="0">
      <alignment horizontal="left" vertical="top" indent="1"/>
    </xf>
    <xf numFmtId="4" fontId="40" fillId="39" borderId="11" applyNumberFormat="0" applyProtection="0">
      <alignment vertical="center"/>
    </xf>
    <xf numFmtId="4" fontId="43" fillId="39" borderId="11" applyNumberFormat="0" applyProtection="0">
      <alignment vertical="center"/>
    </xf>
    <xf numFmtId="4" fontId="38" fillId="37" borderId="13" applyNumberFormat="0" applyProtection="0">
      <alignment horizontal="left" vertical="center" indent="1"/>
    </xf>
    <xf numFmtId="0" fontId="42" fillId="40" borderId="11" applyNumberFormat="0" applyProtection="0">
      <alignment horizontal="left" vertical="top" indent="1"/>
    </xf>
    <xf numFmtId="4" fontId="40" fillId="39" borderId="11" applyNumberFormat="0" applyProtection="0">
      <alignment horizontal="right" vertical="center"/>
    </xf>
    <xf numFmtId="4" fontId="43" fillId="39" borderId="11" applyNumberFormat="0" applyProtection="0">
      <alignment horizontal="right" vertical="center"/>
    </xf>
    <xf numFmtId="4" fontId="38" fillId="37" borderId="11" applyNumberFormat="0" applyProtection="0">
      <alignment horizontal="left" vertical="center" indent="1"/>
    </xf>
    <xf numFmtId="0" fontId="42" fillId="38" borderId="11" applyNumberFormat="0" applyProtection="0">
      <alignment horizontal="left" vertical="top" indent="1"/>
    </xf>
    <xf numFmtId="4" fontId="44" fillId="38" borderId="13" applyNumberFormat="0" applyProtection="0">
      <alignment horizontal="left" vertical="center" indent="1"/>
    </xf>
    <xf numFmtId="4" fontId="45" fillId="39" borderId="11" applyNumberFormat="0" applyProtection="0">
      <alignment horizontal="right" vertical="center"/>
    </xf>
    <xf numFmtId="0" fontId="46" fillId="41" borderId="0"/>
    <xf numFmtId="0" fontId="47" fillId="41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0">
    <xf numFmtId="0" fontId="0" fillId="0" borderId="0" xfId="0"/>
    <xf numFmtId="0" fontId="51" fillId="42" borderId="0" xfId="0" applyFont="1" applyFill="1"/>
    <xf numFmtId="3" fontId="53" fillId="42" borderId="21" xfId="1" applyNumberFormat="1" applyFont="1" applyFill="1" applyBorder="1" applyAlignment="1">
      <alignment horizontal="center"/>
    </xf>
    <xf numFmtId="3" fontId="54" fillId="42" borderId="21" xfId="1" applyNumberFormat="1" applyFont="1" applyFill="1" applyBorder="1" applyAlignment="1">
      <alignment horizontal="center"/>
    </xf>
    <xf numFmtId="3" fontId="55" fillId="42" borderId="21" xfId="1" applyNumberFormat="1" applyFont="1" applyFill="1" applyBorder="1" applyAlignment="1">
      <alignment horizontal="center"/>
    </xf>
    <xf numFmtId="3" fontId="54" fillId="42" borderId="22" xfId="1" applyNumberFormat="1" applyFont="1" applyFill="1" applyBorder="1" applyAlignment="1">
      <alignment horizontal="center"/>
    </xf>
    <xf numFmtId="3" fontId="53" fillId="42" borderId="23" xfId="1" applyNumberFormat="1" applyFont="1" applyFill="1" applyBorder="1" applyAlignment="1">
      <alignment horizontal="center"/>
    </xf>
    <xf numFmtId="3" fontId="56" fillId="42" borderId="0" xfId="1" applyNumberFormat="1" applyFont="1" applyFill="1"/>
    <xf numFmtId="0" fontId="56" fillId="42" borderId="0" xfId="1" applyFont="1" applyFill="1"/>
    <xf numFmtId="0" fontId="57" fillId="42" borderId="0" xfId="1" applyFont="1" applyFill="1" applyAlignment="1" applyProtection="1">
      <alignment horizontal="left"/>
    </xf>
    <xf numFmtId="168" fontId="56" fillId="42" borderId="0" xfId="1" applyNumberFormat="1" applyFont="1" applyFill="1" applyBorder="1" applyAlignment="1">
      <alignment horizontal="left"/>
    </xf>
    <xf numFmtId="3" fontId="55" fillId="42" borderId="0" xfId="1" applyNumberFormat="1" applyFont="1" applyFill="1" applyAlignment="1">
      <alignment horizontal="right"/>
    </xf>
    <xf numFmtId="0" fontId="54" fillId="43" borderId="15" xfId="1" applyFont="1" applyFill="1" applyBorder="1" applyAlignment="1">
      <alignment horizontal="left"/>
    </xf>
    <xf numFmtId="0" fontId="53" fillId="43" borderId="20" xfId="1" applyFont="1" applyFill="1" applyBorder="1" applyAlignment="1">
      <alignment horizontal="center" vertical="center"/>
    </xf>
    <xf numFmtId="0" fontId="54" fillId="43" borderId="16" xfId="1" applyFont="1" applyFill="1" applyBorder="1"/>
    <xf numFmtId="0" fontId="54" fillId="42" borderId="21" xfId="1" applyFont="1" applyFill="1" applyBorder="1"/>
    <xf numFmtId="0" fontId="53" fillId="43" borderId="16" xfId="1" applyFont="1" applyFill="1" applyBorder="1" applyAlignment="1">
      <alignment horizontal="left"/>
    </xf>
    <xf numFmtId="0" fontId="57" fillId="42" borderId="0" xfId="1" applyFont="1" applyFill="1"/>
    <xf numFmtId="0" fontId="54" fillId="43" borderId="16" xfId="1" applyFont="1" applyFill="1" applyBorder="1" applyAlignment="1">
      <alignment horizontal="left"/>
    </xf>
    <xf numFmtId="0" fontId="55" fillId="43" borderId="16" xfId="1" applyFont="1" applyFill="1" applyBorder="1" applyAlignment="1">
      <alignment horizontal="left"/>
    </xf>
    <xf numFmtId="0" fontId="54" fillId="43" borderId="17" xfId="1" applyFont="1" applyFill="1" applyBorder="1" applyAlignment="1">
      <alignment horizontal="left"/>
    </xf>
    <xf numFmtId="0" fontId="53" fillId="43" borderId="18" xfId="1" applyFont="1" applyFill="1" applyBorder="1" applyAlignment="1">
      <alignment horizontal="left"/>
    </xf>
    <xf numFmtId="0" fontId="58" fillId="42" borderId="0" xfId="1" applyFont="1" applyFill="1"/>
    <xf numFmtId="0" fontId="54" fillId="43" borderId="19" xfId="1" applyFont="1" applyFill="1" applyBorder="1" applyAlignment="1">
      <alignment horizontal="left"/>
    </xf>
    <xf numFmtId="0" fontId="54" fillId="42" borderId="24" xfId="1" applyFont="1" applyFill="1" applyBorder="1" applyAlignment="1">
      <alignment horizontal="center"/>
    </xf>
    <xf numFmtId="0" fontId="58" fillId="42" borderId="0" xfId="1" applyFont="1" applyFill="1" applyBorder="1" applyAlignment="1" applyProtection="1">
      <alignment horizontal="left"/>
    </xf>
    <xf numFmtId="0" fontId="56" fillId="42" borderId="0" xfId="1" applyFont="1" applyFill="1" applyBorder="1"/>
    <xf numFmtId="0" fontId="59" fillId="43" borderId="25" xfId="167" applyFont="1" applyFill="1" applyBorder="1" applyAlignment="1">
      <alignment horizontal="center" vertical="top" wrapText="1"/>
    </xf>
    <xf numFmtId="173" fontId="53" fillId="42" borderId="26" xfId="252" applyNumberFormat="1" applyFont="1" applyFill="1" applyBorder="1" applyAlignment="1" applyProtection="1">
      <alignment horizontal="left"/>
    </xf>
    <xf numFmtId="173" fontId="53" fillId="42" borderId="28" xfId="252" applyNumberFormat="1" applyFont="1" applyFill="1" applyBorder="1" applyAlignment="1" applyProtection="1">
      <alignment horizontal="left" vertical="top" wrapText="1" indent="1"/>
    </xf>
    <xf numFmtId="173" fontId="53" fillId="42" borderId="30" xfId="252" applyNumberFormat="1" applyFont="1" applyFill="1" applyBorder="1" applyAlignment="1" applyProtection="1">
      <alignment horizontal="left" vertical="top" wrapText="1" indent="2"/>
    </xf>
    <xf numFmtId="173" fontId="53" fillId="42" borderId="30" xfId="252" applyNumberFormat="1" applyFont="1" applyFill="1" applyBorder="1" applyAlignment="1" applyProtection="1">
      <alignment horizontal="left" vertical="top" wrapText="1" indent="3"/>
    </xf>
    <xf numFmtId="173" fontId="54" fillId="42" borderId="30" xfId="252" applyNumberFormat="1" applyFont="1" applyFill="1" applyBorder="1" applyAlignment="1" applyProtection="1">
      <alignment horizontal="left" vertical="top" wrapText="1" indent="4"/>
    </xf>
    <xf numFmtId="173" fontId="55" fillId="42" borderId="30" xfId="252" applyNumberFormat="1" applyFont="1" applyFill="1" applyBorder="1" applyAlignment="1" applyProtection="1">
      <alignment horizontal="left" vertical="top" wrapText="1" indent="7"/>
    </xf>
    <xf numFmtId="173" fontId="54" fillId="42" borderId="30" xfId="252" applyNumberFormat="1" applyFont="1" applyFill="1" applyBorder="1" applyAlignment="1" applyProtection="1">
      <alignment horizontal="left" vertical="top" wrapText="1" indent="6"/>
    </xf>
    <xf numFmtId="173" fontId="54" fillId="42" borderId="30" xfId="252" applyNumberFormat="1" applyFont="1" applyFill="1" applyBorder="1" applyAlignment="1" applyProtection="1">
      <alignment horizontal="left" vertical="top" wrapText="1" indent="5"/>
    </xf>
    <xf numFmtId="173" fontId="54" fillId="42" borderId="30" xfId="252" applyNumberFormat="1" applyFont="1" applyFill="1" applyBorder="1" applyAlignment="1" applyProtection="1">
      <alignment horizontal="left" vertical="top" wrapText="1" indent="3"/>
    </xf>
    <xf numFmtId="173" fontId="53" fillId="42" borderId="30" xfId="252" applyNumberFormat="1" applyFont="1" applyFill="1" applyBorder="1" applyAlignment="1" applyProtection="1">
      <alignment horizontal="left" vertical="top" wrapText="1" indent="1"/>
    </xf>
    <xf numFmtId="173" fontId="53" fillId="42" borderId="32" xfId="252" applyNumberFormat="1" applyFont="1" applyFill="1" applyBorder="1" applyAlignment="1" applyProtection="1">
      <alignment horizontal="left" vertical="top" wrapText="1" indent="3"/>
    </xf>
    <xf numFmtId="3" fontId="53" fillId="42" borderId="27" xfId="252" applyNumberFormat="1" applyFont="1" applyFill="1" applyBorder="1" applyAlignment="1" applyProtection="1">
      <alignment horizontal="right"/>
    </xf>
    <xf numFmtId="3" fontId="53" fillId="42" borderId="29" xfId="252" applyNumberFormat="1" applyFont="1" applyFill="1" applyBorder="1" applyAlignment="1" applyProtection="1">
      <alignment horizontal="right" vertical="top" wrapText="1"/>
    </xf>
    <xf numFmtId="3" fontId="53" fillId="42" borderId="31" xfId="252" applyNumberFormat="1" applyFont="1" applyFill="1" applyBorder="1" applyAlignment="1" applyProtection="1">
      <alignment horizontal="right" vertical="top" wrapText="1"/>
    </xf>
    <xf numFmtId="3" fontId="54" fillId="42" borderId="31" xfId="252" applyNumberFormat="1" applyFont="1" applyFill="1" applyBorder="1" applyAlignment="1" applyProtection="1">
      <alignment horizontal="right" vertical="top" wrapText="1"/>
    </xf>
    <xf numFmtId="3" fontId="55" fillId="42" borderId="31" xfId="252" applyNumberFormat="1" applyFont="1" applyFill="1" applyBorder="1" applyAlignment="1" applyProtection="1">
      <alignment horizontal="right" vertical="top" wrapText="1"/>
    </xf>
    <xf numFmtId="3" fontId="53" fillId="42" borderId="31" xfId="252" applyNumberFormat="1" applyFont="1" applyFill="1" applyBorder="1" applyAlignment="1" applyProtection="1">
      <alignment horizontal="right" vertical="center" wrapText="1"/>
    </xf>
    <xf numFmtId="3" fontId="53" fillId="42" borderId="33" xfId="252" applyNumberFormat="1" applyFont="1" applyFill="1" applyBorder="1" applyAlignment="1" applyProtection="1">
      <alignment horizontal="right" vertical="top" wrapText="1"/>
    </xf>
    <xf numFmtId="0" fontId="51" fillId="42" borderId="0" xfId="251" applyFont="1" applyFill="1" applyAlignment="1">
      <alignment vertical="center"/>
    </xf>
    <xf numFmtId="0" fontId="51" fillId="42" borderId="0" xfId="0" applyFont="1" applyFill="1" applyAlignment="1">
      <alignment vertical="center"/>
    </xf>
    <xf numFmtId="0" fontId="59" fillId="42" borderId="0" xfId="251" applyFont="1" applyFill="1" applyAlignment="1">
      <alignment horizontal="left" wrapText="1"/>
    </xf>
    <xf numFmtId="0" fontId="60" fillId="42" borderId="0" xfId="0" applyFont="1" applyFill="1"/>
    <xf numFmtId="173" fontId="53" fillId="42" borderId="30" xfId="252" applyNumberFormat="1" applyFont="1" applyFill="1" applyBorder="1" applyAlignment="1" applyProtection="1">
      <alignment horizontal="left" vertical="top" indent="2"/>
    </xf>
    <xf numFmtId="3" fontId="54" fillId="0" borderId="31" xfId="252" applyNumberFormat="1" applyFont="1" applyFill="1" applyBorder="1" applyAlignment="1" applyProtection="1">
      <alignment horizontal="right" vertical="top" wrapText="1"/>
    </xf>
    <xf numFmtId="173" fontId="54" fillId="0" borderId="30" xfId="252" applyNumberFormat="1" applyFont="1" applyFill="1" applyBorder="1" applyAlignment="1" applyProtection="1">
      <alignment horizontal="left" vertical="top" wrapText="1" indent="5"/>
    </xf>
    <xf numFmtId="173" fontId="54" fillId="0" borderId="30" xfId="252" applyNumberFormat="1" applyFont="1" applyFill="1" applyBorder="1" applyAlignment="1" applyProtection="1">
      <alignment horizontal="left" vertical="top" wrapText="1" indent="6"/>
    </xf>
    <xf numFmtId="0" fontId="61" fillId="42" borderId="0" xfId="0" applyFont="1" applyFill="1"/>
    <xf numFmtId="3" fontId="53" fillId="0" borderId="31" xfId="252" applyNumberFormat="1" applyFont="1" applyFill="1" applyBorder="1" applyAlignment="1" applyProtection="1">
      <alignment horizontal="right" vertical="top" wrapText="1"/>
    </xf>
    <xf numFmtId="3" fontId="55" fillId="0" borderId="31" xfId="252" applyNumberFormat="1" applyFont="1" applyFill="1" applyBorder="1" applyAlignment="1" applyProtection="1">
      <alignment horizontal="right" vertical="top" wrapText="1"/>
    </xf>
    <xf numFmtId="173" fontId="53" fillId="42" borderId="30" xfId="252" applyNumberFormat="1" applyFont="1" applyFill="1" applyBorder="1" applyAlignment="1" applyProtection="1">
      <alignment horizontal="left" vertical="top" wrapText="1"/>
    </xf>
    <xf numFmtId="3" fontId="53" fillId="0" borderId="31" xfId="252" applyNumberFormat="1" applyFont="1" applyFill="1" applyBorder="1" applyAlignment="1" applyProtection="1">
      <alignment horizontal="right" vertical="center" wrapText="1"/>
    </xf>
    <xf numFmtId="0" fontId="60" fillId="42" borderId="0" xfId="0" applyFont="1" applyFill="1" applyAlignment="1">
      <alignment wrapText="1"/>
    </xf>
    <xf numFmtId="0" fontId="60" fillId="0" borderId="0" xfId="0" applyFont="1"/>
    <xf numFmtId="173" fontId="55" fillId="0" borderId="30" xfId="252" applyNumberFormat="1" applyFont="1" applyFill="1" applyBorder="1" applyAlignment="1" applyProtection="1">
      <alignment horizontal="left" vertical="top" wrapText="1" indent="6"/>
    </xf>
    <xf numFmtId="0" fontId="61" fillId="0" borderId="0" xfId="0" applyFont="1"/>
    <xf numFmtId="0" fontId="62" fillId="42" borderId="0" xfId="0" applyFont="1" applyFill="1" applyAlignment="1">
      <alignment horizontal="left" vertical="center" wrapText="1"/>
    </xf>
    <xf numFmtId="0" fontId="60" fillId="42" borderId="0" xfId="0" applyFont="1" applyFill="1" applyAlignment="1">
      <alignment vertical="center"/>
    </xf>
    <xf numFmtId="3" fontId="64" fillId="42" borderId="0" xfId="0" applyNumberFormat="1" applyFont="1" applyFill="1" applyAlignment="1">
      <alignment vertical="center"/>
    </xf>
    <xf numFmtId="3" fontId="64" fillId="42" borderId="0" xfId="0" applyNumberFormat="1" applyFont="1" applyFill="1"/>
    <xf numFmtId="0" fontId="59" fillId="42" borderId="0" xfId="251" applyFont="1" applyFill="1" applyAlignment="1">
      <alignment horizontal="left" wrapText="1"/>
    </xf>
    <xf numFmtId="0" fontId="62" fillId="42" borderId="34" xfId="0" applyFont="1" applyFill="1" applyBorder="1" applyAlignment="1">
      <alignment horizontal="left" vertical="center" wrapText="1"/>
    </xf>
    <xf numFmtId="173" fontId="60" fillId="42" borderId="0" xfId="252" applyNumberFormat="1" applyFont="1" applyFill="1" applyAlignment="1" applyProtection="1"/>
  </cellXfs>
  <cellStyles count="254">
    <cellStyle name=" Writer Import]_x000d__x000a_Display Dialog=No_x000d__x000a__x000d__x000a_[Horizontal Arrange]_x000d__x000a_Dimensions Interlocking=Yes_x000d__x000a_Sum Hierarchy=Yes_x000d__x000a_Generate" xfId="2" xr:uid="{00000000-0005-0000-0000-000000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" xr:uid="{00000000-0005-0000-0000-000001000000}"/>
    <cellStyle name="_Rid_10_xt_ml_s31" xfId="4" xr:uid="{00000000-0005-0000-0000-000002000000}"/>
    <cellStyle name="_Rid_10_xt_ml_s6" xfId="5" xr:uid="{00000000-0005-0000-0000-000003000000}"/>
    <cellStyle name="_Rid_10_xt_ml_s7" xfId="6" xr:uid="{00000000-0005-0000-0000-000004000000}"/>
    <cellStyle name="_Rid_10_xt_mv_s12" xfId="7" xr:uid="{00000000-0005-0000-0000-000005000000}"/>
    <cellStyle name="_Rid_10_xt_mv_s13" xfId="8" xr:uid="{00000000-0005-0000-0000-000006000000}"/>
    <cellStyle name="_Rid_10_xt_s33" xfId="9" xr:uid="{00000000-0005-0000-0000-000007000000}"/>
    <cellStyle name="_Rid_10_xt_s6" xfId="10" xr:uid="{00000000-0005-0000-0000-000008000000}"/>
    <cellStyle name="_Rid_11_s0" xfId="11" xr:uid="{00000000-0005-0000-0000-000009000000}"/>
    <cellStyle name="_Rid_11_s1" xfId="12" xr:uid="{00000000-0005-0000-0000-00000A000000}"/>
    <cellStyle name="_Rid_11_s2_s3" xfId="13" xr:uid="{00000000-0005-0000-0000-00000B000000}"/>
    <cellStyle name="_Rid_11_xt_ml_s13" xfId="14" xr:uid="{00000000-0005-0000-0000-00000C000000}"/>
    <cellStyle name="_Rid_11_xt_ml_s8" xfId="15" xr:uid="{00000000-0005-0000-0000-00000D000000}"/>
    <cellStyle name="_Rid_11_xt_xm" xfId="16" xr:uid="{00000000-0005-0000-0000-00000E000000}"/>
    <cellStyle name="_Rid_12_cl_s3" xfId="17" xr:uid="{00000000-0005-0000-0000-00000F000000}"/>
    <cellStyle name="_Rid_12_cl_s5" xfId="18" xr:uid="{00000000-0005-0000-0000-000010000000}"/>
    <cellStyle name="_Rid_12_s0" xfId="19" xr:uid="{00000000-0005-0000-0000-000011000000}"/>
    <cellStyle name="_Rid_12_s1" xfId="20" xr:uid="{00000000-0005-0000-0000-000012000000}"/>
    <cellStyle name="_Rid_12_s2" xfId="21" xr:uid="{00000000-0005-0000-0000-000013000000}"/>
    <cellStyle name="_Rid_12_xt_cv_s11_s10" xfId="22" xr:uid="{00000000-0005-0000-0000-000014000000}"/>
    <cellStyle name="_Rid_12_xt_cv_s12_s10" xfId="23" xr:uid="{00000000-0005-0000-0000-000015000000}"/>
    <cellStyle name="_Rid_12_xt_cv_s13_s10" xfId="24" xr:uid="{00000000-0005-0000-0000-000016000000}"/>
    <cellStyle name="_Rid_12_xt_cv_s14_s10" xfId="25" xr:uid="{00000000-0005-0000-0000-000017000000}"/>
    <cellStyle name="_Rid_12_xt_cv_s15_s10" xfId="26" xr:uid="{00000000-0005-0000-0000-000018000000}"/>
    <cellStyle name="_Rid_12_xt_cv_s16_s10" xfId="27" xr:uid="{00000000-0005-0000-0000-000019000000}"/>
    <cellStyle name="_Rid_12_xt_cv_s17_s10" xfId="28" xr:uid="{00000000-0005-0000-0000-00001A000000}"/>
    <cellStyle name="_Rid_12_xt_cv_s18_s10" xfId="29" xr:uid="{00000000-0005-0000-0000-00001B000000}"/>
    <cellStyle name="_Rid_12_xt_cv_s20_s10" xfId="30" xr:uid="{00000000-0005-0000-0000-00001C000000}"/>
    <cellStyle name="_Rid_12_xt_cv_s21_s10" xfId="31" xr:uid="{00000000-0005-0000-0000-00001D000000}"/>
    <cellStyle name="_Rid_12_xt_cv_s22_s10" xfId="32" xr:uid="{00000000-0005-0000-0000-00001E000000}"/>
    <cellStyle name="_Rid_12_xt_cv_s23_s10" xfId="33" xr:uid="{00000000-0005-0000-0000-00001F000000}"/>
    <cellStyle name="_Rid_12_xt_cv_s24_s10" xfId="34" xr:uid="{00000000-0005-0000-0000-000020000000}"/>
    <cellStyle name="_Rid_12_xt_cv_s25_s10" xfId="35" xr:uid="{00000000-0005-0000-0000-000021000000}"/>
    <cellStyle name="_Rid_12_xt_cv_s9_s10" xfId="36" xr:uid="{00000000-0005-0000-0000-000022000000}"/>
    <cellStyle name="_Rid_12_xt_ml_s19" xfId="37" xr:uid="{00000000-0005-0000-0000-000023000000}"/>
    <cellStyle name="_Rid_12_xt_ml_s8" xfId="38" xr:uid="{00000000-0005-0000-0000-000024000000}"/>
    <cellStyle name="_Rid_12_xt_s26" xfId="39" xr:uid="{00000000-0005-0000-0000-000025000000}"/>
    <cellStyle name="_Rid_12_xt_s4" xfId="40" xr:uid="{00000000-0005-0000-0000-000026000000}"/>
    <cellStyle name="_Rid_12_xt_s6" xfId="41" xr:uid="{00000000-0005-0000-0000-000027000000}"/>
    <cellStyle name="_Rid_12_xt_s7" xfId="42" xr:uid="{00000000-0005-0000-0000-000028000000}"/>
    <cellStyle name="_Rid_12_xt_xm" xfId="43" xr:uid="{00000000-0005-0000-0000-000029000000}"/>
    <cellStyle name="_Rid_13_cl_s3" xfId="44" xr:uid="{00000000-0005-0000-0000-00002A000000}"/>
    <cellStyle name="_Rid_13_cl_s5" xfId="45" xr:uid="{00000000-0005-0000-0000-00002B000000}"/>
    <cellStyle name="_Rid_13_cl_s7" xfId="46" xr:uid="{00000000-0005-0000-0000-00002C000000}"/>
    <cellStyle name="_Rid_13_s0" xfId="47" xr:uid="{00000000-0005-0000-0000-00002D000000}"/>
    <cellStyle name="_Rid_13_s1" xfId="48" xr:uid="{00000000-0005-0000-0000-00002E000000}"/>
    <cellStyle name="_Rid_13_s2" xfId="49" xr:uid="{00000000-0005-0000-0000-00002F000000}"/>
    <cellStyle name="_Rid_13_xt_cv_s10_s6" xfId="50" xr:uid="{00000000-0005-0000-0000-000030000000}"/>
    <cellStyle name="_Rid_13_xt_cv_s11_s6" xfId="51" xr:uid="{00000000-0005-0000-0000-000031000000}"/>
    <cellStyle name="_Rid_13_xt_cv_s12_s6" xfId="52" xr:uid="{00000000-0005-0000-0000-000032000000}"/>
    <cellStyle name="_Rid_13_xt_cv_s13_s6" xfId="53" xr:uid="{00000000-0005-0000-0000-000033000000}"/>
    <cellStyle name="_Rid_13_xt_cv_s14_s6" xfId="54" xr:uid="{00000000-0005-0000-0000-000034000000}"/>
    <cellStyle name="_Rid_13_xt_cv_s15_s6" xfId="55" xr:uid="{00000000-0005-0000-0000-000035000000}"/>
    <cellStyle name="_Rid_13_xt_cv_s16_s6" xfId="56" xr:uid="{00000000-0005-0000-0000-000036000000}"/>
    <cellStyle name="_Rid_13_xt_cv_s17_s6" xfId="57" xr:uid="{00000000-0005-0000-0000-000037000000}"/>
    <cellStyle name="_Rid_13_xt_cv_s18_s6" xfId="58" xr:uid="{00000000-0005-0000-0000-000038000000}"/>
    <cellStyle name="_Rid_13_xt_cv_s20_s6" xfId="59" xr:uid="{00000000-0005-0000-0000-000039000000}"/>
    <cellStyle name="_Rid_13_xt_cv_s21_s6" xfId="60" xr:uid="{00000000-0005-0000-0000-00003A000000}"/>
    <cellStyle name="_Rid_13_xt_cv_s22_s6" xfId="61" xr:uid="{00000000-0005-0000-0000-00003B000000}"/>
    <cellStyle name="_Rid_13_xt_cv_s9_s6" xfId="62" xr:uid="{00000000-0005-0000-0000-00003C000000}"/>
    <cellStyle name="_Rid_13_xt_ml_s19" xfId="63" xr:uid="{00000000-0005-0000-0000-00003D000000}"/>
    <cellStyle name="_Rid_13_xt_ml_s8" xfId="64" xr:uid="{00000000-0005-0000-0000-00003E000000}"/>
    <cellStyle name="_Rid_13_xt_s23" xfId="65" xr:uid="{00000000-0005-0000-0000-00003F000000}"/>
    <cellStyle name="_Rid_13_xt_s4" xfId="66" xr:uid="{00000000-0005-0000-0000-000040000000}"/>
    <cellStyle name="_Rid_13_xt_xm" xfId="67" xr:uid="{00000000-0005-0000-0000-000041000000}"/>
    <cellStyle name="=C:\WINNT35\SYSTEM32\COMMAND.COM" xfId="68" xr:uid="{00000000-0005-0000-0000-000042000000}"/>
    <cellStyle name="20% - Accent1 2" xfId="69" xr:uid="{00000000-0005-0000-0000-000043000000}"/>
    <cellStyle name="20% - Accent1 3" xfId="70" xr:uid="{00000000-0005-0000-0000-000044000000}"/>
    <cellStyle name="20% - Accent2 2" xfId="71" xr:uid="{00000000-0005-0000-0000-000045000000}"/>
    <cellStyle name="20% - Accent2 3" xfId="72" xr:uid="{00000000-0005-0000-0000-000046000000}"/>
    <cellStyle name="20% - Accent3 2" xfId="73" xr:uid="{00000000-0005-0000-0000-000047000000}"/>
    <cellStyle name="20% - Accent3 3" xfId="74" xr:uid="{00000000-0005-0000-0000-000048000000}"/>
    <cellStyle name="20% - Accent4 2" xfId="75" xr:uid="{00000000-0005-0000-0000-000049000000}"/>
    <cellStyle name="20% - Accent4 3" xfId="76" xr:uid="{00000000-0005-0000-0000-00004A000000}"/>
    <cellStyle name="20% - Accent5 2" xfId="77" xr:uid="{00000000-0005-0000-0000-00004B000000}"/>
    <cellStyle name="20% - Accent5 3" xfId="78" xr:uid="{00000000-0005-0000-0000-00004C000000}"/>
    <cellStyle name="20% - Accent6 2" xfId="79" xr:uid="{00000000-0005-0000-0000-00004D000000}"/>
    <cellStyle name="20% - Accent6 3" xfId="80" xr:uid="{00000000-0005-0000-0000-00004E000000}"/>
    <cellStyle name="40% - Accent1 2" xfId="81" xr:uid="{00000000-0005-0000-0000-00004F000000}"/>
    <cellStyle name="40% - Accent1 3" xfId="82" xr:uid="{00000000-0005-0000-0000-000050000000}"/>
    <cellStyle name="40% - Accent2 2" xfId="83" xr:uid="{00000000-0005-0000-0000-000051000000}"/>
    <cellStyle name="40% - Accent2 3" xfId="84" xr:uid="{00000000-0005-0000-0000-000052000000}"/>
    <cellStyle name="40% - Accent3 2" xfId="85" xr:uid="{00000000-0005-0000-0000-000053000000}"/>
    <cellStyle name="40% - Accent3 3" xfId="86" xr:uid="{00000000-0005-0000-0000-000054000000}"/>
    <cellStyle name="40% - Accent4 2" xfId="87" xr:uid="{00000000-0005-0000-0000-000055000000}"/>
    <cellStyle name="40% - Accent4 3" xfId="88" xr:uid="{00000000-0005-0000-0000-000056000000}"/>
    <cellStyle name="40% - Accent5 2" xfId="89" xr:uid="{00000000-0005-0000-0000-000057000000}"/>
    <cellStyle name="40% - Accent5 3" xfId="90" xr:uid="{00000000-0005-0000-0000-000058000000}"/>
    <cellStyle name="40% - Accent6 2" xfId="91" xr:uid="{00000000-0005-0000-0000-000059000000}"/>
    <cellStyle name="40% - Accent6 3" xfId="92" xr:uid="{00000000-0005-0000-0000-00005A000000}"/>
    <cellStyle name="60% - Accent1 2" xfId="93" xr:uid="{00000000-0005-0000-0000-00005B000000}"/>
    <cellStyle name="60% - Accent1 3" xfId="94" xr:uid="{00000000-0005-0000-0000-00005C000000}"/>
    <cellStyle name="60% - Accent2 2" xfId="95" xr:uid="{00000000-0005-0000-0000-00005D000000}"/>
    <cellStyle name="60% - Accent2 3" xfId="96" xr:uid="{00000000-0005-0000-0000-00005E000000}"/>
    <cellStyle name="60% - Accent3 2" xfId="97" xr:uid="{00000000-0005-0000-0000-00005F000000}"/>
    <cellStyle name="60% - Accent3 3" xfId="98" xr:uid="{00000000-0005-0000-0000-000060000000}"/>
    <cellStyle name="60% - Accent4 2" xfId="99" xr:uid="{00000000-0005-0000-0000-000061000000}"/>
    <cellStyle name="60% - Accent4 3" xfId="100" xr:uid="{00000000-0005-0000-0000-000062000000}"/>
    <cellStyle name="60% - Accent5 2" xfId="101" xr:uid="{00000000-0005-0000-0000-000063000000}"/>
    <cellStyle name="60% - Accent5 3" xfId="102" xr:uid="{00000000-0005-0000-0000-000064000000}"/>
    <cellStyle name="60% - Accent6 2" xfId="103" xr:uid="{00000000-0005-0000-0000-000065000000}"/>
    <cellStyle name="60% - Accent6 3" xfId="104" xr:uid="{00000000-0005-0000-0000-000066000000}"/>
    <cellStyle name="Accent1 2" xfId="105" xr:uid="{00000000-0005-0000-0000-000067000000}"/>
    <cellStyle name="Accent1 3" xfId="106" xr:uid="{00000000-0005-0000-0000-000068000000}"/>
    <cellStyle name="Accent2 2" xfId="107" xr:uid="{00000000-0005-0000-0000-000069000000}"/>
    <cellStyle name="Accent2 3" xfId="108" xr:uid="{00000000-0005-0000-0000-00006A000000}"/>
    <cellStyle name="Accent3 2" xfId="109" xr:uid="{00000000-0005-0000-0000-00006B000000}"/>
    <cellStyle name="Accent3 3" xfId="110" xr:uid="{00000000-0005-0000-0000-00006C000000}"/>
    <cellStyle name="Accent4 2" xfId="111" xr:uid="{00000000-0005-0000-0000-00006D000000}"/>
    <cellStyle name="Accent4 3" xfId="112" xr:uid="{00000000-0005-0000-0000-00006E000000}"/>
    <cellStyle name="Accent5 2" xfId="113" xr:uid="{00000000-0005-0000-0000-00006F000000}"/>
    <cellStyle name="Accent5 3" xfId="114" xr:uid="{00000000-0005-0000-0000-000070000000}"/>
    <cellStyle name="Accent6 2" xfId="115" xr:uid="{00000000-0005-0000-0000-000071000000}"/>
    <cellStyle name="Accent6 3" xfId="116" xr:uid="{00000000-0005-0000-0000-000072000000}"/>
    <cellStyle name="Bad 2" xfId="117" xr:uid="{00000000-0005-0000-0000-000073000000}"/>
    <cellStyle name="Bad 3" xfId="118" xr:uid="{00000000-0005-0000-0000-000074000000}"/>
    <cellStyle name="Calculation 2" xfId="119" xr:uid="{00000000-0005-0000-0000-000075000000}"/>
    <cellStyle name="Calculation 3" xfId="120" xr:uid="{00000000-0005-0000-0000-000076000000}"/>
    <cellStyle name="Check Cell 2" xfId="121" xr:uid="{00000000-0005-0000-0000-000077000000}"/>
    <cellStyle name="Check Cell 3" xfId="122" xr:uid="{00000000-0005-0000-0000-000078000000}"/>
    <cellStyle name="Comma" xfId="252" builtinId="3"/>
    <cellStyle name="Comma 2" xfId="123" xr:uid="{00000000-0005-0000-0000-00007A000000}"/>
    <cellStyle name="Comma 2 5" xfId="253" xr:uid="{00000000-0005-0000-0000-00007B000000}"/>
    <cellStyle name="Comma 3" xfId="124" xr:uid="{00000000-0005-0000-0000-00007C000000}"/>
    <cellStyle name="Comma 4" xfId="125" xr:uid="{00000000-0005-0000-0000-00007D000000}"/>
    <cellStyle name="Comma 5" xfId="126" xr:uid="{00000000-0005-0000-0000-00007E000000}"/>
    <cellStyle name="Comma 6" xfId="127" xr:uid="{00000000-0005-0000-0000-00007F000000}"/>
    <cellStyle name="Comma 7" xfId="128" xr:uid="{00000000-0005-0000-0000-000080000000}"/>
    <cellStyle name="data_entry" xfId="129" xr:uid="{00000000-0005-0000-0000-000081000000}"/>
    <cellStyle name="Euro" xfId="130" xr:uid="{00000000-0005-0000-0000-000082000000}"/>
    <cellStyle name="Explanatory Text 2" xfId="131" xr:uid="{00000000-0005-0000-0000-000083000000}"/>
    <cellStyle name="Explanatory Text 3" xfId="132" xr:uid="{00000000-0005-0000-0000-000084000000}"/>
    <cellStyle name="Gentia To Excel" xfId="133" xr:uid="{00000000-0005-0000-0000-000085000000}"/>
    <cellStyle name="Good 2" xfId="134" xr:uid="{00000000-0005-0000-0000-000086000000}"/>
    <cellStyle name="Good 3" xfId="135" xr:uid="{00000000-0005-0000-0000-000087000000}"/>
    <cellStyle name="Heading 1 2" xfId="136" xr:uid="{00000000-0005-0000-0000-000088000000}"/>
    <cellStyle name="Heading 1 3" xfId="137" xr:uid="{00000000-0005-0000-0000-000089000000}"/>
    <cellStyle name="Heading 2 2" xfId="138" xr:uid="{00000000-0005-0000-0000-00008A000000}"/>
    <cellStyle name="Heading 2 3" xfId="139" xr:uid="{00000000-0005-0000-0000-00008B000000}"/>
    <cellStyle name="Heading 3 2" xfId="140" xr:uid="{00000000-0005-0000-0000-00008C000000}"/>
    <cellStyle name="Heading 3 3" xfId="141" xr:uid="{00000000-0005-0000-0000-00008D000000}"/>
    <cellStyle name="Heading 4 2" xfId="142" xr:uid="{00000000-0005-0000-0000-00008E000000}"/>
    <cellStyle name="Heading 4 3" xfId="143" xr:uid="{00000000-0005-0000-0000-00008F000000}"/>
    <cellStyle name="Input 2" xfId="144" xr:uid="{00000000-0005-0000-0000-000090000000}"/>
    <cellStyle name="Input 3" xfId="145" xr:uid="{00000000-0005-0000-0000-000091000000}"/>
    <cellStyle name="Labels 8p Bold" xfId="146" xr:uid="{00000000-0005-0000-0000-000092000000}"/>
    <cellStyle name="Linked Cell 2" xfId="147" xr:uid="{00000000-0005-0000-0000-000093000000}"/>
    <cellStyle name="Linked Cell 3" xfId="148" xr:uid="{00000000-0005-0000-0000-000094000000}"/>
    <cellStyle name="Migliaia (0)_LINEA GLOBALE" xfId="149" xr:uid="{00000000-0005-0000-0000-000095000000}"/>
    <cellStyle name="Migliaia_LINEA GLOBALE" xfId="150" xr:uid="{00000000-0005-0000-0000-000096000000}"/>
    <cellStyle name="Neutral 2" xfId="151" xr:uid="{00000000-0005-0000-0000-000097000000}"/>
    <cellStyle name="Neutral 3" xfId="152" xr:uid="{00000000-0005-0000-0000-000098000000}"/>
    <cellStyle name="Normal" xfId="0" builtinId="0"/>
    <cellStyle name="Normal - Style1" xfId="153" xr:uid="{00000000-0005-0000-0000-00009A000000}"/>
    <cellStyle name="Normal - Style2" xfId="154" xr:uid="{00000000-0005-0000-0000-00009B000000}"/>
    <cellStyle name="Normal 10" xfId="155" xr:uid="{00000000-0005-0000-0000-00009C000000}"/>
    <cellStyle name="Normal 11" xfId="156" xr:uid="{00000000-0005-0000-0000-00009D000000}"/>
    <cellStyle name="Normal 12" xfId="157" xr:uid="{00000000-0005-0000-0000-00009E000000}"/>
    <cellStyle name="Normal 13" xfId="158" xr:uid="{00000000-0005-0000-0000-00009F000000}"/>
    <cellStyle name="Normal 14" xfId="159" xr:uid="{00000000-0005-0000-0000-0000A0000000}"/>
    <cellStyle name="Normal 15" xfId="160" xr:uid="{00000000-0005-0000-0000-0000A1000000}"/>
    <cellStyle name="Normal 16" xfId="161" xr:uid="{00000000-0005-0000-0000-0000A2000000}"/>
    <cellStyle name="Normal 17" xfId="162" xr:uid="{00000000-0005-0000-0000-0000A3000000}"/>
    <cellStyle name="Normal 18" xfId="163" xr:uid="{00000000-0005-0000-0000-0000A4000000}"/>
    <cellStyle name="Normal 19" xfId="164" xr:uid="{00000000-0005-0000-0000-0000A5000000}"/>
    <cellStyle name="Normal 2" xfId="165" xr:uid="{00000000-0005-0000-0000-0000A6000000}"/>
    <cellStyle name="Normal 2 2" xfId="166" xr:uid="{00000000-0005-0000-0000-0000A7000000}"/>
    <cellStyle name="Normal 2 3" xfId="167" xr:uid="{00000000-0005-0000-0000-0000A8000000}"/>
    <cellStyle name="Normal 20" xfId="168" xr:uid="{00000000-0005-0000-0000-0000A9000000}"/>
    <cellStyle name="Normal 21" xfId="169" xr:uid="{00000000-0005-0000-0000-0000AA000000}"/>
    <cellStyle name="Normal 22" xfId="170" xr:uid="{00000000-0005-0000-0000-0000AB000000}"/>
    <cellStyle name="Normal 23" xfId="171" xr:uid="{00000000-0005-0000-0000-0000AC000000}"/>
    <cellStyle name="Normal 24" xfId="172" xr:uid="{00000000-0005-0000-0000-0000AD000000}"/>
    <cellStyle name="Normal 25" xfId="173" xr:uid="{00000000-0005-0000-0000-0000AE000000}"/>
    <cellStyle name="Normal 26" xfId="174" xr:uid="{00000000-0005-0000-0000-0000AF000000}"/>
    <cellStyle name="Normal 27" xfId="175" xr:uid="{00000000-0005-0000-0000-0000B0000000}"/>
    <cellStyle name="Normal 28" xfId="176" xr:uid="{00000000-0005-0000-0000-0000B1000000}"/>
    <cellStyle name="Normal 29" xfId="177" xr:uid="{00000000-0005-0000-0000-0000B2000000}"/>
    <cellStyle name="Normal 3" xfId="178" xr:uid="{00000000-0005-0000-0000-0000B3000000}"/>
    <cellStyle name="Normal 3 2" xfId="179" xr:uid="{00000000-0005-0000-0000-0000B4000000}"/>
    <cellStyle name="Normal 30" xfId="180" xr:uid="{00000000-0005-0000-0000-0000B5000000}"/>
    <cellStyle name="Normal 31" xfId="181" xr:uid="{00000000-0005-0000-0000-0000B6000000}"/>
    <cellStyle name="Normal 32" xfId="182" xr:uid="{00000000-0005-0000-0000-0000B7000000}"/>
    <cellStyle name="Normal 33" xfId="183" xr:uid="{00000000-0005-0000-0000-0000B8000000}"/>
    <cellStyle name="Normal 34" xfId="184" xr:uid="{00000000-0005-0000-0000-0000B9000000}"/>
    <cellStyle name="Normal 35" xfId="185" xr:uid="{00000000-0005-0000-0000-0000BA000000}"/>
    <cellStyle name="Normal 36" xfId="186" xr:uid="{00000000-0005-0000-0000-0000BB000000}"/>
    <cellStyle name="Normal 37" xfId="187" xr:uid="{00000000-0005-0000-0000-0000BC000000}"/>
    <cellStyle name="Normal 38" xfId="188" xr:uid="{00000000-0005-0000-0000-0000BD000000}"/>
    <cellStyle name="Normal 39" xfId="189" xr:uid="{00000000-0005-0000-0000-0000BE000000}"/>
    <cellStyle name="Normal 4" xfId="190" xr:uid="{00000000-0005-0000-0000-0000BF000000}"/>
    <cellStyle name="Normal 40" xfId="191" xr:uid="{00000000-0005-0000-0000-0000C0000000}"/>
    <cellStyle name="Normal 5" xfId="192" xr:uid="{00000000-0005-0000-0000-0000C1000000}"/>
    <cellStyle name="Normal 5 10 2" xfId="251" xr:uid="{00000000-0005-0000-0000-0000C2000000}"/>
    <cellStyle name="Normal 6" xfId="193" xr:uid="{00000000-0005-0000-0000-0000C3000000}"/>
    <cellStyle name="Normal 7" xfId="194" xr:uid="{00000000-0005-0000-0000-0000C4000000}"/>
    <cellStyle name="Normal 8" xfId="195" xr:uid="{00000000-0005-0000-0000-0000C5000000}"/>
    <cellStyle name="Normal 9" xfId="196" xr:uid="{00000000-0005-0000-0000-0000C6000000}"/>
    <cellStyle name="Normal_Template" xfId="1" xr:uid="{00000000-0005-0000-0000-0000C7000000}"/>
    <cellStyle name="Note 2" xfId="197" xr:uid="{00000000-0005-0000-0000-0000C8000000}"/>
    <cellStyle name="Note 3" xfId="198" xr:uid="{00000000-0005-0000-0000-0000C9000000}"/>
    <cellStyle name="Output 2" xfId="199" xr:uid="{00000000-0005-0000-0000-0000CA000000}"/>
    <cellStyle name="Output 3" xfId="200" xr:uid="{00000000-0005-0000-0000-0000CB000000}"/>
    <cellStyle name="Percent 2" xfId="201" xr:uid="{00000000-0005-0000-0000-0000CC000000}"/>
    <cellStyle name="Percent 3" xfId="202" xr:uid="{00000000-0005-0000-0000-0000CD000000}"/>
    <cellStyle name="SAPBEXaggData" xfId="203" xr:uid="{00000000-0005-0000-0000-0000CE000000}"/>
    <cellStyle name="SAPBEXaggDataEmph" xfId="204" xr:uid="{00000000-0005-0000-0000-0000CF000000}"/>
    <cellStyle name="SAPBEXaggItem" xfId="205" xr:uid="{00000000-0005-0000-0000-0000D0000000}"/>
    <cellStyle name="SAPBEXaggItemX" xfId="206" xr:uid="{00000000-0005-0000-0000-0000D1000000}"/>
    <cellStyle name="SAPBEXchaText" xfId="207" xr:uid="{00000000-0005-0000-0000-0000D2000000}"/>
    <cellStyle name="SAPBEXexcBad7" xfId="208" xr:uid="{00000000-0005-0000-0000-0000D3000000}"/>
    <cellStyle name="SAPBEXexcBad8" xfId="209" xr:uid="{00000000-0005-0000-0000-0000D4000000}"/>
    <cellStyle name="SAPBEXexcBad9" xfId="210" xr:uid="{00000000-0005-0000-0000-0000D5000000}"/>
    <cellStyle name="SAPBEXexcCritical4" xfId="211" xr:uid="{00000000-0005-0000-0000-0000D6000000}"/>
    <cellStyle name="SAPBEXexcCritical5" xfId="212" xr:uid="{00000000-0005-0000-0000-0000D7000000}"/>
    <cellStyle name="SAPBEXexcCritical6" xfId="213" xr:uid="{00000000-0005-0000-0000-0000D8000000}"/>
    <cellStyle name="SAPBEXexcGood1" xfId="214" xr:uid="{00000000-0005-0000-0000-0000D9000000}"/>
    <cellStyle name="SAPBEXexcGood2" xfId="215" xr:uid="{00000000-0005-0000-0000-0000DA000000}"/>
    <cellStyle name="SAPBEXexcGood3" xfId="216" xr:uid="{00000000-0005-0000-0000-0000DB000000}"/>
    <cellStyle name="SAPBEXfilterDrill" xfId="217" xr:uid="{00000000-0005-0000-0000-0000DC000000}"/>
    <cellStyle name="SAPBEXfilterItem" xfId="218" xr:uid="{00000000-0005-0000-0000-0000DD000000}"/>
    <cellStyle name="SAPBEXfilterText" xfId="219" xr:uid="{00000000-0005-0000-0000-0000DE000000}"/>
    <cellStyle name="SAPBEXformats" xfId="220" xr:uid="{00000000-0005-0000-0000-0000DF000000}"/>
    <cellStyle name="SAPBEXheaderItem" xfId="221" xr:uid="{00000000-0005-0000-0000-0000E0000000}"/>
    <cellStyle name="SAPBEXheaderText" xfId="222" xr:uid="{00000000-0005-0000-0000-0000E1000000}"/>
    <cellStyle name="SAPBEXHLevel0" xfId="223" xr:uid="{00000000-0005-0000-0000-0000E2000000}"/>
    <cellStyle name="SAPBEXHLevel0X" xfId="224" xr:uid="{00000000-0005-0000-0000-0000E3000000}"/>
    <cellStyle name="SAPBEXHLevel1" xfId="225" xr:uid="{00000000-0005-0000-0000-0000E4000000}"/>
    <cellStyle name="SAPBEXHLevel1X" xfId="226" xr:uid="{00000000-0005-0000-0000-0000E5000000}"/>
    <cellStyle name="SAPBEXHLevel2" xfId="227" xr:uid="{00000000-0005-0000-0000-0000E6000000}"/>
    <cellStyle name="SAPBEXHLevel2X" xfId="228" xr:uid="{00000000-0005-0000-0000-0000E7000000}"/>
    <cellStyle name="SAPBEXHLevel3" xfId="229" xr:uid="{00000000-0005-0000-0000-0000E8000000}"/>
    <cellStyle name="SAPBEXHLevel3X" xfId="230" xr:uid="{00000000-0005-0000-0000-0000E9000000}"/>
    <cellStyle name="SAPBEXresData" xfId="231" xr:uid="{00000000-0005-0000-0000-0000EA000000}"/>
    <cellStyle name="SAPBEXresDataEmph" xfId="232" xr:uid="{00000000-0005-0000-0000-0000EB000000}"/>
    <cellStyle name="SAPBEXresItem" xfId="233" xr:uid="{00000000-0005-0000-0000-0000EC000000}"/>
    <cellStyle name="SAPBEXresItemX" xfId="234" xr:uid="{00000000-0005-0000-0000-0000ED000000}"/>
    <cellStyle name="SAPBEXstdData" xfId="235" xr:uid="{00000000-0005-0000-0000-0000EE000000}"/>
    <cellStyle name="SAPBEXstdDataEmph" xfId="236" xr:uid="{00000000-0005-0000-0000-0000EF000000}"/>
    <cellStyle name="SAPBEXstdItem" xfId="237" xr:uid="{00000000-0005-0000-0000-0000F0000000}"/>
    <cellStyle name="SAPBEXstdItemX" xfId="238" xr:uid="{00000000-0005-0000-0000-0000F1000000}"/>
    <cellStyle name="SAPBEXtitle" xfId="239" xr:uid="{00000000-0005-0000-0000-0000F2000000}"/>
    <cellStyle name="SAPBEXundefined" xfId="240" xr:uid="{00000000-0005-0000-0000-0000F3000000}"/>
    <cellStyle name="SEM-BPS-head" xfId="241" xr:uid="{00000000-0005-0000-0000-0000F4000000}"/>
    <cellStyle name="SEM-BPS-key" xfId="242" xr:uid="{00000000-0005-0000-0000-0000F5000000}"/>
    <cellStyle name="Title 2" xfId="243" xr:uid="{00000000-0005-0000-0000-0000F6000000}"/>
    <cellStyle name="Title 3" xfId="244" xr:uid="{00000000-0005-0000-0000-0000F7000000}"/>
    <cellStyle name="Total 2" xfId="245" xr:uid="{00000000-0005-0000-0000-0000F8000000}"/>
    <cellStyle name="Total 3" xfId="246" xr:uid="{00000000-0005-0000-0000-0000F9000000}"/>
    <cellStyle name="Valuta (0)_LINEA GLOBALE" xfId="247" xr:uid="{00000000-0005-0000-0000-0000FA000000}"/>
    <cellStyle name="Valuta_LINEA GLOBALE" xfId="248" xr:uid="{00000000-0005-0000-0000-0000FB000000}"/>
    <cellStyle name="Warning Text 2" xfId="249" xr:uid="{00000000-0005-0000-0000-0000FC000000}"/>
    <cellStyle name="Warning Text 3" xfId="250" xr:uid="{00000000-0005-0000-0000-0000F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tatistics\Balance%20of%20Payments\IIP\IIP%202021\Website\684IIPBPM6_W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 refreshError="1"/>
      <sheetData sheetId="1" refreshError="1"/>
      <sheetData sheetId="2">
        <row r="4">
          <cell r="E4">
            <v>2022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2021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2020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2019</v>
          </cell>
          <cell r="F7" t="str">
            <v>Q2</v>
          </cell>
        </row>
        <row r="8">
          <cell r="A8" t="str">
            <v>Trillion</v>
          </cell>
          <cell r="E8">
            <v>2018</v>
          </cell>
          <cell r="F8" t="str">
            <v>Q1</v>
          </cell>
        </row>
        <row r="9">
          <cell r="E9">
            <v>2017</v>
          </cell>
        </row>
        <row r="10">
          <cell r="E10">
            <v>2016</v>
          </cell>
        </row>
        <row r="11">
          <cell r="E11">
            <v>2015</v>
          </cell>
        </row>
        <row r="12">
          <cell r="E12">
            <v>2014</v>
          </cell>
        </row>
        <row r="13">
          <cell r="E13">
            <v>2013</v>
          </cell>
        </row>
        <row r="14">
          <cell r="E14">
            <v>2012</v>
          </cell>
        </row>
        <row r="15">
          <cell r="E15">
            <v>2011</v>
          </cell>
        </row>
        <row r="16">
          <cell r="E16">
            <v>2010</v>
          </cell>
        </row>
        <row r="17">
          <cell r="E17">
            <v>2009</v>
          </cell>
        </row>
        <row r="18">
          <cell r="E18">
            <v>2008</v>
          </cell>
        </row>
        <row r="19">
          <cell r="E19">
            <v>2007</v>
          </cell>
        </row>
        <row r="20">
          <cell r="E20">
            <v>2006</v>
          </cell>
        </row>
        <row r="21">
          <cell r="E21">
            <v>2005</v>
          </cell>
        </row>
        <row r="22">
          <cell r="E22">
            <v>2004</v>
          </cell>
        </row>
        <row r="23">
          <cell r="E23">
            <v>2003</v>
          </cell>
        </row>
        <row r="24">
          <cell r="E24">
            <v>2002</v>
          </cell>
        </row>
        <row r="25">
          <cell r="E25">
            <v>2001</v>
          </cell>
        </row>
        <row r="26">
          <cell r="E26">
            <v>2000</v>
          </cell>
        </row>
        <row r="27">
          <cell r="E27">
            <v>1999</v>
          </cell>
        </row>
        <row r="28">
          <cell r="E28">
            <v>1998</v>
          </cell>
        </row>
        <row r="29">
          <cell r="E29">
            <v>1997</v>
          </cell>
        </row>
        <row r="30">
          <cell r="E30">
            <v>1996</v>
          </cell>
        </row>
        <row r="31">
          <cell r="E31">
            <v>1995</v>
          </cell>
        </row>
        <row r="32">
          <cell r="E32">
            <v>1994</v>
          </cell>
        </row>
        <row r="33">
          <cell r="E33">
            <v>1993</v>
          </cell>
        </row>
        <row r="34">
          <cell r="E34">
            <v>1992</v>
          </cell>
        </row>
        <row r="35">
          <cell r="E35">
            <v>1991</v>
          </cell>
        </row>
        <row r="36">
          <cell r="E36">
            <v>1990</v>
          </cell>
        </row>
        <row r="37">
          <cell r="E37">
            <v>1989</v>
          </cell>
        </row>
        <row r="38">
          <cell r="E38">
            <v>1988</v>
          </cell>
        </row>
        <row r="39">
          <cell r="E39">
            <v>1987</v>
          </cell>
        </row>
        <row r="40">
          <cell r="E40">
            <v>1986</v>
          </cell>
        </row>
        <row r="41">
          <cell r="E41">
            <v>1985</v>
          </cell>
        </row>
        <row r="42">
          <cell r="E42">
            <v>1984</v>
          </cell>
        </row>
        <row r="43">
          <cell r="E43">
            <v>1983</v>
          </cell>
        </row>
        <row r="44">
          <cell r="E44">
            <v>1982</v>
          </cell>
        </row>
        <row r="45">
          <cell r="E45">
            <v>1981</v>
          </cell>
        </row>
        <row r="46">
          <cell r="E46">
            <v>1980</v>
          </cell>
        </row>
        <row r="47">
          <cell r="E47">
            <v>1979</v>
          </cell>
        </row>
        <row r="48">
          <cell r="E48">
            <v>1978</v>
          </cell>
        </row>
        <row r="49">
          <cell r="E49">
            <v>1977</v>
          </cell>
        </row>
        <row r="50">
          <cell r="E50">
            <v>1976</v>
          </cell>
        </row>
        <row r="51">
          <cell r="E51">
            <v>1975</v>
          </cell>
        </row>
        <row r="52">
          <cell r="E52">
            <v>1974</v>
          </cell>
        </row>
        <row r="53">
          <cell r="E53">
            <v>1973</v>
          </cell>
        </row>
        <row r="54">
          <cell r="E54">
            <v>1972</v>
          </cell>
        </row>
        <row r="55">
          <cell r="E55">
            <v>1971</v>
          </cell>
        </row>
        <row r="56">
          <cell r="E56">
            <v>1970</v>
          </cell>
        </row>
        <row r="57">
          <cell r="E57">
            <v>1969</v>
          </cell>
        </row>
        <row r="58">
          <cell r="E58">
            <v>1968</v>
          </cell>
        </row>
        <row r="59">
          <cell r="E59">
            <v>1967</v>
          </cell>
        </row>
        <row r="60">
          <cell r="E60">
            <v>1966</v>
          </cell>
        </row>
        <row r="61">
          <cell r="E61">
            <v>1965</v>
          </cell>
        </row>
        <row r="62">
          <cell r="E62">
            <v>1964</v>
          </cell>
        </row>
        <row r="63">
          <cell r="E63">
            <v>1963</v>
          </cell>
        </row>
        <row r="64">
          <cell r="E64">
            <v>1962</v>
          </cell>
        </row>
        <row r="65">
          <cell r="E65">
            <v>1961</v>
          </cell>
        </row>
        <row r="66">
          <cell r="E66">
            <v>1960</v>
          </cell>
        </row>
        <row r="67">
          <cell r="E67">
            <v>1959</v>
          </cell>
        </row>
        <row r="68">
          <cell r="E68">
            <v>1958</v>
          </cell>
        </row>
        <row r="69">
          <cell r="E69">
            <v>1957</v>
          </cell>
        </row>
        <row r="70">
          <cell r="E70">
            <v>1956</v>
          </cell>
        </row>
        <row r="71">
          <cell r="E71">
            <v>1955</v>
          </cell>
        </row>
        <row r="72">
          <cell r="E72">
            <v>1954</v>
          </cell>
        </row>
        <row r="73">
          <cell r="E73">
            <v>1953</v>
          </cell>
        </row>
        <row r="74">
          <cell r="E74">
            <v>1952</v>
          </cell>
        </row>
        <row r="75">
          <cell r="E75">
            <v>1951</v>
          </cell>
        </row>
        <row r="76">
          <cell r="E76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6"/>
  <sheetViews>
    <sheetView zoomScaleNormal="100" zoomScaleSheetLayoutView="80" workbookViewId="0">
      <pane xSplit="1" ySplit="6" topLeftCell="J7" activePane="bottomRight" state="frozen"/>
      <selection pane="topRight" activeCell="B1" sqref="B1"/>
      <selection pane="bottomLeft" activeCell="A7" sqref="A7"/>
      <selection pane="bottomRight" activeCell="N25" sqref="N25"/>
    </sheetView>
  </sheetViews>
  <sheetFormatPr defaultColWidth="11.42578125" defaultRowHeight="15.75"/>
  <cols>
    <col min="1" max="1" width="44.85546875" style="8" customWidth="1"/>
    <col min="2" max="3" width="9.5703125" style="8" hidden="1" customWidth="1"/>
    <col min="4" max="4" width="11.42578125" style="8" hidden="1" customWidth="1"/>
    <col min="5" max="9" width="12.7109375" style="8" hidden="1" customWidth="1"/>
    <col min="10" max="12" width="12.7109375" style="8" customWidth="1"/>
    <col min="13" max="13" width="12.7109375" style="8" bestFit="1" customWidth="1"/>
    <col min="14" max="14" width="14.7109375" style="8" customWidth="1"/>
    <col min="15" max="16384" width="11.42578125" style="8"/>
  </cols>
  <sheetData>
    <row r="1" spans="1:14" ht="15.75" customHeight="1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6.5" thickBo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1" t="s">
        <v>60</v>
      </c>
    </row>
    <row r="4" spans="1:14">
      <c r="A4" s="12"/>
      <c r="B4" s="13">
        <v>2007</v>
      </c>
      <c r="C4" s="13">
        <v>2008</v>
      </c>
      <c r="D4" s="13">
        <v>2009</v>
      </c>
      <c r="E4" s="13">
        <v>2010</v>
      </c>
      <c r="F4" s="13">
        <v>2011</v>
      </c>
      <c r="G4" s="13">
        <v>2012</v>
      </c>
      <c r="H4" s="13">
        <v>2013</v>
      </c>
      <c r="I4" s="13">
        <v>2014</v>
      </c>
      <c r="J4" s="13">
        <v>2015</v>
      </c>
      <c r="K4" s="13">
        <v>2016</v>
      </c>
      <c r="L4" s="13">
        <v>2017</v>
      </c>
      <c r="M4" s="13">
        <v>2018</v>
      </c>
      <c r="N4" s="13">
        <v>2019</v>
      </c>
    </row>
    <row r="5" spans="1:14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7" customFormat="1">
      <c r="A6" s="16" t="s">
        <v>0</v>
      </c>
      <c r="B6" s="2">
        <f t="shared" ref="B6:M6" si="0">B8-B103</f>
        <v>47041.766785989981</v>
      </c>
      <c r="C6" s="2">
        <f t="shared" si="0"/>
        <v>60827.874706640025</v>
      </c>
      <c r="D6" s="2">
        <f t="shared" si="0"/>
        <v>2574172.70352636</v>
      </c>
      <c r="E6" s="2">
        <f t="shared" si="0"/>
        <v>3956140.3722981475</v>
      </c>
      <c r="F6" s="2">
        <f t="shared" si="0"/>
        <v>1130971.7154167704</v>
      </c>
      <c r="G6" s="2">
        <f t="shared" si="0"/>
        <v>1171071.2265736144</v>
      </c>
      <c r="H6" s="2">
        <f t="shared" si="0"/>
        <v>400660.62258744426</v>
      </c>
      <c r="I6" s="2">
        <f t="shared" si="0"/>
        <v>443294.92615159601</v>
      </c>
      <c r="J6" s="2">
        <f t="shared" si="0"/>
        <v>743497.88114595413</v>
      </c>
      <c r="K6" s="2">
        <f t="shared" si="0"/>
        <v>626226.30131708644</v>
      </c>
      <c r="L6" s="2">
        <f t="shared" si="0"/>
        <v>904297.80771952868</v>
      </c>
      <c r="M6" s="2">
        <f t="shared" si="0"/>
        <v>1097546.9628831521</v>
      </c>
      <c r="N6" s="2">
        <f>N8-N103</f>
        <v>992218.17433632538</v>
      </c>
    </row>
    <row r="7" spans="1:14">
      <c r="A7" s="1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7" customFormat="1">
      <c r="A8" s="16" t="s">
        <v>1</v>
      </c>
      <c r="B8" s="2">
        <f>B9+B20+B40+B46+B88</f>
        <v>355948</v>
      </c>
      <c r="C8" s="2">
        <f>C9+C20+C40+C46+C88-1</f>
        <v>371877</v>
      </c>
      <c r="D8" s="2">
        <f>D9+D20+D40+D46+D88</f>
        <v>9812927</v>
      </c>
      <c r="E8" s="2">
        <f>E9+E20+E40+E46+E88+1</f>
        <v>13686540.12229747</v>
      </c>
      <c r="F8" s="2">
        <f t="shared" ref="F8:M8" si="1">F9+F20+F40+F46+F88</f>
        <v>12801123.621382196</v>
      </c>
      <c r="G8" s="2">
        <f t="shared" si="1"/>
        <v>13779155.045846146</v>
      </c>
      <c r="H8" s="2">
        <f t="shared" si="1"/>
        <v>12222351.849910261</v>
      </c>
      <c r="I8" s="2">
        <f t="shared" si="1"/>
        <v>14074341.523035895</v>
      </c>
      <c r="J8" s="2">
        <f t="shared" si="1"/>
        <v>15389849.343249258</v>
      </c>
      <c r="K8" s="2">
        <f t="shared" si="1"/>
        <v>15642226.894092359</v>
      </c>
      <c r="L8" s="2">
        <f t="shared" si="1"/>
        <v>16409821.309798472</v>
      </c>
      <c r="M8" s="2">
        <f t="shared" si="1"/>
        <v>16333168.096226664</v>
      </c>
      <c r="N8" s="2">
        <f t="shared" ref="N8" si="2">N9+N20+N40+N46+N88</f>
        <v>17316176.04045191</v>
      </c>
    </row>
    <row r="9" spans="1:14">
      <c r="A9" s="18" t="s">
        <v>2</v>
      </c>
      <c r="B9" s="3">
        <f t="shared" ref="B9:H9" si="3">B10+B15</f>
        <v>0</v>
      </c>
      <c r="C9" s="3">
        <f t="shared" si="3"/>
        <v>0</v>
      </c>
      <c r="D9" s="3">
        <f t="shared" si="3"/>
        <v>5058127</v>
      </c>
      <c r="E9" s="3">
        <f t="shared" si="3"/>
        <v>6888164</v>
      </c>
      <c r="F9" s="3">
        <f t="shared" si="3"/>
        <v>8149008.9351206208</v>
      </c>
      <c r="G9" s="3">
        <f t="shared" si="3"/>
        <v>8937054.4309580959</v>
      </c>
      <c r="H9" s="3">
        <f t="shared" si="3"/>
        <v>7005391</v>
      </c>
      <c r="I9" s="3">
        <v>7296357.6699951105</v>
      </c>
      <c r="J9" s="3">
        <v>7996532.4930550009</v>
      </c>
      <c r="K9" s="3">
        <v>8441469.3452021219</v>
      </c>
      <c r="L9" s="3">
        <f>L10+L15</f>
        <v>8938706.6006876696</v>
      </c>
      <c r="M9" s="3">
        <f>M10+M15</f>
        <v>8983083.6604589634</v>
      </c>
      <c r="N9" s="3">
        <f>N10+N15</f>
        <v>9947460.7711584903</v>
      </c>
    </row>
    <row r="10" spans="1:14">
      <c r="A10" s="18" t="s">
        <v>3</v>
      </c>
      <c r="B10" s="3">
        <f t="shared" ref="B10:L10" si="4">B11+B13</f>
        <v>0</v>
      </c>
      <c r="C10" s="3">
        <f t="shared" si="4"/>
        <v>0</v>
      </c>
      <c r="D10" s="3">
        <f t="shared" si="4"/>
        <v>3949617</v>
      </c>
      <c r="E10" s="3">
        <f t="shared" si="4"/>
        <v>4653836</v>
      </c>
      <c r="F10" s="3">
        <f t="shared" si="4"/>
        <v>5298301.9351206208</v>
      </c>
      <c r="G10" s="3">
        <f t="shared" si="4"/>
        <v>5838442.4309580969</v>
      </c>
      <c r="H10" s="3">
        <f t="shared" si="4"/>
        <v>5695810</v>
      </c>
      <c r="I10" s="3">
        <f t="shared" si="4"/>
        <v>5918314.3591125691</v>
      </c>
      <c r="J10" s="3">
        <f t="shared" si="4"/>
        <v>6302288.2536550006</v>
      </c>
      <c r="K10" s="3">
        <f t="shared" si="4"/>
        <v>6324428.3094021212</v>
      </c>
      <c r="L10" s="3">
        <f t="shared" si="4"/>
        <v>6744262.0737175802</v>
      </c>
      <c r="M10" s="3">
        <f t="shared" ref="M10:N10" si="5">M11+M13</f>
        <v>6992698.9510846864</v>
      </c>
      <c r="N10" s="3">
        <f t="shared" si="5"/>
        <v>7799579.3386584893</v>
      </c>
    </row>
    <row r="11" spans="1:14">
      <c r="A11" s="18" t="s">
        <v>4</v>
      </c>
      <c r="B11" s="3">
        <f>SUM(B12:B12)</f>
        <v>0</v>
      </c>
      <c r="C11" s="3">
        <f>SUM(C12:C12)</f>
        <v>0</v>
      </c>
      <c r="D11" s="3">
        <v>3949617</v>
      </c>
      <c r="E11" s="3">
        <v>4653836</v>
      </c>
      <c r="F11" s="3">
        <v>5298301.9351206208</v>
      </c>
      <c r="G11" s="3">
        <v>5838442.4309580969</v>
      </c>
      <c r="H11" s="3">
        <v>5695810</v>
      </c>
      <c r="I11" s="3">
        <v>5918439.3591125691</v>
      </c>
      <c r="J11" s="3">
        <v>6401510.2536550006</v>
      </c>
      <c r="K11" s="3">
        <v>6329209.3094021212</v>
      </c>
      <c r="L11" s="3">
        <v>6744533.0737175802</v>
      </c>
      <c r="M11" s="3">
        <v>7024550.3350846861</v>
      </c>
      <c r="N11" s="3">
        <v>7840534.8505584896</v>
      </c>
    </row>
    <row r="12" spans="1:14">
      <c r="A12" s="19" t="s">
        <v>5</v>
      </c>
      <c r="B12" s="4"/>
      <c r="C12" s="4"/>
      <c r="D12" s="4">
        <v>3924730</v>
      </c>
      <c r="E12" s="4">
        <v>4628118</v>
      </c>
      <c r="F12" s="4">
        <v>5268285.5351206204</v>
      </c>
      <c r="G12" s="4">
        <v>5806347.0309580965</v>
      </c>
      <c r="H12" s="4">
        <v>5662986</v>
      </c>
      <c r="I12" s="4">
        <v>5900276.142457569</v>
      </c>
      <c r="J12" s="4">
        <v>6285188.0310000004</v>
      </c>
      <c r="K12" s="4">
        <v>6305872.6514000008</v>
      </c>
      <c r="L12" s="4">
        <v>6725367.856715464</v>
      </c>
      <c r="M12" s="4">
        <v>7007639.7610825663</v>
      </c>
      <c r="N12" s="4">
        <v>7823564.1757999994</v>
      </c>
    </row>
    <row r="13" spans="1:14">
      <c r="A13" s="18" t="s">
        <v>6</v>
      </c>
      <c r="B13" s="3"/>
      <c r="C13" s="3"/>
      <c r="D13" s="3"/>
      <c r="E13" s="3"/>
      <c r="F13" s="3"/>
      <c r="G13" s="3"/>
      <c r="H13" s="3">
        <f>H14</f>
        <v>0</v>
      </c>
      <c r="I13" s="3">
        <f t="shared" ref="I13:N13" si="6">I14</f>
        <v>-125</v>
      </c>
      <c r="J13" s="3">
        <f t="shared" si="6"/>
        <v>-99222</v>
      </c>
      <c r="K13" s="3">
        <f t="shared" si="6"/>
        <v>-4781</v>
      </c>
      <c r="L13" s="3">
        <f t="shared" si="6"/>
        <v>-271</v>
      </c>
      <c r="M13" s="3">
        <f t="shared" si="6"/>
        <v>-31851.384000000005</v>
      </c>
      <c r="N13" s="3">
        <f t="shared" si="6"/>
        <v>-40955.511899999998</v>
      </c>
    </row>
    <row r="14" spans="1:14">
      <c r="A14" s="19" t="s">
        <v>5</v>
      </c>
      <c r="B14" s="4"/>
      <c r="C14" s="4"/>
      <c r="D14" s="4"/>
      <c r="E14" s="4"/>
      <c r="F14" s="4"/>
      <c r="G14" s="4"/>
      <c r="H14" s="4">
        <v>0</v>
      </c>
      <c r="I14" s="4">
        <v>-125</v>
      </c>
      <c r="J14" s="4">
        <v>-99222</v>
      </c>
      <c r="K14" s="4">
        <v>-4781</v>
      </c>
      <c r="L14" s="4">
        <v>-271</v>
      </c>
      <c r="M14" s="4">
        <v>-31851.384000000005</v>
      </c>
      <c r="N14" s="4">
        <v>-40955.511899999998</v>
      </c>
    </row>
    <row r="15" spans="1:14">
      <c r="A15" s="18" t="s">
        <v>7</v>
      </c>
      <c r="B15" s="3">
        <f t="shared" ref="B15:M15" si="7">B16+B18</f>
        <v>0</v>
      </c>
      <c r="C15" s="3">
        <f t="shared" si="7"/>
        <v>0</v>
      </c>
      <c r="D15" s="3">
        <f t="shared" si="7"/>
        <v>1108510</v>
      </c>
      <c r="E15" s="3">
        <f t="shared" si="7"/>
        <v>2234328</v>
      </c>
      <c r="F15" s="3">
        <f t="shared" si="7"/>
        <v>2850707</v>
      </c>
      <c r="G15" s="3">
        <f t="shared" si="7"/>
        <v>3098612</v>
      </c>
      <c r="H15" s="3">
        <f t="shared" si="7"/>
        <v>1309581</v>
      </c>
      <c r="I15" s="3">
        <f t="shared" si="7"/>
        <v>1378043.3108825416</v>
      </c>
      <c r="J15" s="3">
        <f t="shared" si="7"/>
        <v>1694244.2394000001</v>
      </c>
      <c r="K15" s="3">
        <f t="shared" si="7"/>
        <v>2117041.0358000002</v>
      </c>
      <c r="L15" s="3">
        <f t="shared" si="7"/>
        <v>2194444.5269700899</v>
      </c>
      <c r="M15" s="3">
        <f t="shared" si="7"/>
        <v>1990384.7093742776</v>
      </c>
      <c r="N15" s="3">
        <f t="shared" ref="N15" si="8">N16+N18</f>
        <v>2147881.4325000001</v>
      </c>
    </row>
    <row r="16" spans="1:14">
      <c r="A16" s="18" t="s">
        <v>8</v>
      </c>
      <c r="B16" s="3">
        <v>0</v>
      </c>
      <c r="C16" s="3">
        <v>0</v>
      </c>
      <c r="D16" s="3">
        <v>1108510</v>
      </c>
      <c r="E16" s="3">
        <v>2234328</v>
      </c>
      <c r="F16" s="3">
        <v>2850707</v>
      </c>
      <c r="G16" s="3">
        <v>3098612</v>
      </c>
      <c r="H16" s="3">
        <v>1421477</v>
      </c>
      <c r="I16" s="3">
        <v>1547448.3108825416</v>
      </c>
      <c r="J16" s="3">
        <v>1981919.2394000001</v>
      </c>
      <c r="K16" s="3">
        <v>2445121.0358000002</v>
      </c>
      <c r="L16" s="3">
        <v>2574900.5269700899</v>
      </c>
      <c r="M16" s="3">
        <v>2698718.3909742776</v>
      </c>
      <c r="N16" s="3">
        <v>2774072.5434000003</v>
      </c>
    </row>
    <row r="17" spans="1:14">
      <c r="A17" s="19" t="s">
        <v>5</v>
      </c>
      <c r="B17" s="4"/>
      <c r="C17" s="4"/>
      <c r="D17" s="4">
        <v>1107759</v>
      </c>
      <c r="E17" s="4">
        <v>2233803</v>
      </c>
      <c r="F17" s="4">
        <v>2841690</v>
      </c>
      <c r="G17" s="4">
        <v>3087956</v>
      </c>
      <c r="H17" s="4">
        <v>1297146</v>
      </c>
      <c r="I17" s="4">
        <v>1364794.3108825414</v>
      </c>
      <c r="J17" s="4">
        <v>1685046.2424000001</v>
      </c>
      <c r="K17" s="4">
        <v>2108319.3348000003</v>
      </c>
      <c r="L17" s="4">
        <v>2188291.9569700919</v>
      </c>
      <c r="M17" s="3">
        <v>2692276.2659742776</v>
      </c>
      <c r="N17" s="3">
        <v>2765540.1561000003</v>
      </c>
    </row>
    <row r="18" spans="1:14">
      <c r="A18" s="18" t="s">
        <v>9</v>
      </c>
      <c r="B18" s="3"/>
      <c r="C18" s="3"/>
      <c r="D18" s="3"/>
      <c r="E18" s="3"/>
      <c r="F18" s="3"/>
      <c r="G18" s="3"/>
      <c r="H18" s="3">
        <f>H19</f>
        <v>-111896</v>
      </c>
      <c r="I18" s="3">
        <f t="shared" ref="I18:N18" si="9">I19</f>
        <v>-169405</v>
      </c>
      <c r="J18" s="3">
        <f t="shared" si="9"/>
        <v>-287675</v>
      </c>
      <c r="K18" s="3">
        <f t="shared" si="9"/>
        <v>-328080</v>
      </c>
      <c r="L18" s="3">
        <f t="shared" si="9"/>
        <v>-380456</v>
      </c>
      <c r="M18" s="3">
        <f t="shared" si="9"/>
        <v>-708333.68160000001</v>
      </c>
      <c r="N18" s="3">
        <f t="shared" si="9"/>
        <v>-626191.11089999997</v>
      </c>
    </row>
    <row r="19" spans="1:14">
      <c r="A19" s="19" t="s">
        <v>5</v>
      </c>
      <c r="B19" s="4"/>
      <c r="C19" s="4"/>
      <c r="D19" s="4"/>
      <c r="E19" s="4"/>
      <c r="F19" s="4"/>
      <c r="G19" s="4"/>
      <c r="H19" s="4">
        <v>-111896</v>
      </c>
      <c r="I19" s="4">
        <v>-169405</v>
      </c>
      <c r="J19" s="4">
        <v>-287675</v>
      </c>
      <c r="K19" s="4">
        <v>-328080</v>
      </c>
      <c r="L19" s="4">
        <v>-380456</v>
      </c>
      <c r="M19" s="4">
        <v>-708333.68160000001</v>
      </c>
      <c r="N19" s="4">
        <v>-626191.11089999997</v>
      </c>
    </row>
    <row r="20" spans="1:14">
      <c r="A20" s="18" t="s">
        <v>10</v>
      </c>
      <c r="B20" s="3">
        <f>B21+B27</f>
        <v>39990</v>
      </c>
      <c r="C20" s="3">
        <f>C21+C27</f>
        <v>45587</v>
      </c>
      <c r="D20" s="3">
        <f>D21+D27+1</f>
        <v>3929196</v>
      </c>
      <c r="E20" s="3">
        <f>E21+E27</f>
        <v>5377766</v>
      </c>
      <c r="F20" s="3">
        <f>F21+F27</f>
        <v>3048738.5205448745</v>
      </c>
      <c r="G20" s="3">
        <f>G21+G27</f>
        <v>3093910.7309618164</v>
      </c>
      <c r="H20" s="3">
        <f>H21+H27</f>
        <v>2782807.3418019</v>
      </c>
      <c r="I20" s="3">
        <v>3919069.4569861423</v>
      </c>
      <c r="J20" s="3">
        <v>4386677.1051443471</v>
      </c>
      <c r="K20" s="3">
        <v>3985378.4360669269</v>
      </c>
      <c r="L20" s="3">
        <f>L21+L27</f>
        <v>4857148.5812266879</v>
      </c>
      <c r="M20" s="3">
        <f>M21+M27</f>
        <v>4905073.34515661</v>
      </c>
      <c r="N20" s="3">
        <f>N21+N27</f>
        <v>4756629.5967099983</v>
      </c>
    </row>
    <row r="21" spans="1:14">
      <c r="A21" s="18" t="s">
        <v>11</v>
      </c>
      <c r="B21" s="3">
        <f t="shared" ref="B21:H21" si="10">B22+B23+B24+B25</f>
        <v>12142</v>
      </c>
      <c r="C21" s="3">
        <f t="shared" si="10"/>
        <v>11134</v>
      </c>
      <c r="D21" s="3">
        <f t="shared" si="10"/>
        <v>2554828</v>
      </c>
      <c r="E21" s="3">
        <f t="shared" si="10"/>
        <v>3869520</v>
      </c>
      <c r="F21" s="3">
        <f t="shared" si="10"/>
        <v>2847880.7145183682</v>
      </c>
      <c r="G21" s="3">
        <f t="shared" si="10"/>
        <v>2795890.4228338166</v>
      </c>
      <c r="H21" s="3">
        <f t="shared" si="10"/>
        <v>2625402.3418019</v>
      </c>
      <c r="I21" s="3">
        <f t="shared" ref="I21:M21" si="11">I22+I23+I24+I25</f>
        <v>3695293.4357650476</v>
      </c>
      <c r="J21" s="3">
        <f t="shared" si="11"/>
        <v>3995189.6706019212</v>
      </c>
      <c r="K21" s="3">
        <f t="shared" si="11"/>
        <v>3660592.2573592081</v>
      </c>
      <c r="L21" s="3">
        <f t="shared" si="11"/>
        <v>4344102.0437050071</v>
      </c>
      <c r="M21" s="3">
        <f t="shared" si="11"/>
        <v>4191501.0514799654</v>
      </c>
      <c r="N21" s="3">
        <f t="shared" ref="N21" si="12">N22+N23+N24+N25</f>
        <v>4253071.3169299988</v>
      </c>
    </row>
    <row r="22" spans="1:14">
      <c r="A22" s="18" t="s">
        <v>12</v>
      </c>
      <c r="B22" s="3">
        <v>17</v>
      </c>
      <c r="C22" s="3">
        <v>20</v>
      </c>
      <c r="D22" s="3">
        <v>19</v>
      </c>
      <c r="E22" s="3">
        <v>171</v>
      </c>
      <c r="F22" s="3">
        <v>165.16484383000002</v>
      </c>
      <c r="G22" s="3">
        <v>209.43874825</v>
      </c>
      <c r="H22" s="3">
        <v>216.73786058000002</v>
      </c>
      <c r="I22" s="3">
        <v>238.56366877000002</v>
      </c>
      <c r="J22" s="3">
        <v>430.70113750000002</v>
      </c>
      <c r="K22" s="3">
        <v>456.62419564999999</v>
      </c>
      <c r="L22" s="3">
        <v>819.08493266999994</v>
      </c>
      <c r="M22" s="3">
        <v>920.44137479999995</v>
      </c>
      <c r="N22" s="3">
        <v>1119.96306</v>
      </c>
    </row>
    <row r="23" spans="1:14">
      <c r="A23" s="18" t="s">
        <v>13</v>
      </c>
      <c r="B23" s="3"/>
      <c r="C23" s="3"/>
      <c r="D23" s="3"/>
      <c r="E23" s="3"/>
      <c r="F23" s="3"/>
      <c r="G23" s="3"/>
      <c r="H23" s="3"/>
      <c r="I23" s="3"/>
      <c r="J23" s="3">
        <v>872</v>
      </c>
      <c r="K23" s="3">
        <v>846</v>
      </c>
      <c r="L23" s="3">
        <v>834.41401599999995</v>
      </c>
      <c r="M23" s="3">
        <v>840.30420822819201</v>
      </c>
      <c r="N23" s="3">
        <v>893.26</v>
      </c>
    </row>
    <row r="24" spans="1:14">
      <c r="A24" s="18" t="s">
        <v>14</v>
      </c>
      <c r="B24" s="3">
        <v>3381</v>
      </c>
      <c r="C24" s="3">
        <v>3723</v>
      </c>
      <c r="D24" s="3">
        <v>3599</v>
      </c>
      <c r="E24" s="3">
        <v>3225</v>
      </c>
      <c r="F24" s="3">
        <v>7556.5580206815721</v>
      </c>
      <c r="G24" s="3">
        <v>10256.709013566733</v>
      </c>
      <c r="H24" s="3">
        <v>10587.603941319825</v>
      </c>
      <c r="I24" s="3">
        <v>14444.167855120271</v>
      </c>
      <c r="J24" s="3">
        <v>11962.04710441629</v>
      </c>
      <c r="K24" s="3">
        <v>8561.0418761988549</v>
      </c>
      <c r="L24" s="3">
        <v>7623.7598828501068</v>
      </c>
      <c r="M24" s="3">
        <v>7212.4093156922791</v>
      </c>
      <c r="N24" s="3">
        <v>2649.8472400000001</v>
      </c>
    </row>
    <row r="25" spans="1:14">
      <c r="A25" s="18" t="s">
        <v>15</v>
      </c>
      <c r="B25" s="3">
        <v>8744</v>
      </c>
      <c r="C25" s="3">
        <v>7391</v>
      </c>
      <c r="D25" s="3">
        <v>2551210</v>
      </c>
      <c r="E25" s="3">
        <v>3866124</v>
      </c>
      <c r="F25" s="3">
        <v>2840158.9916538568</v>
      </c>
      <c r="G25" s="3">
        <v>2785424.275072</v>
      </c>
      <c r="H25" s="3">
        <v>2614598</v>
      </c>
      <c r="I25" s="3">
        <v>3680610.7042411575</v>
      </c>
      <c r="J25" s="3">
        <v>3981924.9223600049</v>
      </c>
      <c r="K25" s="3">
        <v>3650728.5912873591</v>
      </c>
      <c r="L25" s="3">
        <v>4334824.7848734865</v>
      </c>
      <c r="M25" s="3">
        <v>4182527.8965812451</v>
      </c>
      <c r="N25" s="3">
        <v>4248408.246629999</v>
      </c>
    </row>
    <row r="26" spans="1:14" s="22" customFormat="1">
      <c r="A26" s="19" t="s">
        <v>5</v>
      </c>
      <c r="B26" s="4"/>
      <c r="C26" s="4"/>
      <c r="D26" s="4">
        <v>2533306</v>
      </c>
      <c r="E26" s="4">
        <v>3829795</v>
      </c>
      <c r="F26" s="4">
        <v>2830962</v>
      </c>
      <c r="G26" s="4">
        <v>2769364.5324800001</v>
      </c>
      <c r="H26" s="4">
        <v>2600220</v>
      </c>
      <c r="I26" s="4">
        <v>3667121.6093170964</v>
      </c>
      <c r="J26" s="4">
        <v>3961223.0753561449</v>
      </c>
      <c r="K26" s="4">
        <v>3626754.3532793131</v>
      </c>
      <c r="L26" s="4">
        <v>4312330.1979688136</v>
      </c>
      <c r="M26" s="4">
        <v>4157647.7517430009</v>
      </c>
      <c r="N26" s="4">
        <v>4219442.5284999991</v>
      </c>
    </row>
    <row r="27" spans="1:14">
      <c r="A27" s="18" t="s">
        <v>16</v>
      </c>
      <c r="B27" s="3">
        <f t="shared" ref="B27:H27" si="13">B28+B34</f>
        <v>27848</v>
      </c>
      <c r="C27" s="3">
        <f t="shared" si="13"/>
        <v>34453</v>
      </c>
      <c r="D27" s="3">
        <f t="shared" si="13"/>
        <v>1374367</v>
      </c>
      <c r="E27" s="3">
        <f t="shared" si="13"/>
        <v>1508246</v>
      </c>
      <c r="F27" s="3">
        <f t="shared" si="13"/>
        <v>200857.80602650635</v>
      </c>
      <c r="G27" s="3">
        <f t="shared" si="13"/>
        <v>298020.308128</v>
      </c>
      <c r="H27" s="3">
        <f t="shared" si="13"/>
        <v>157405</v>
      </c>
      <c r="I27" s="3">
        <f t="shared" ref="I27:M27" si="14">I28+I34</f>
        <v>223776.02122109471</v>
      </c>
      <c r="J27" s="3">
        <f t="shared" si="14"/>
        <v>391487.33184242615</v>
      </c>
      <c r="K27" s="3">
        <f t="shared" si="14"/>
        <v>324786.27870771894</v>
      </c>
      <c r="L27" s="3">
        <f t="shared" si="14"/>
        <v>513046.53752168117</v>
      </c>
      <c r="M27" s="3">
        <f t="shared" si="14"/>
        <v>713572.29367664433</v>
      </c>
      <c r="N27" s="3">
        <f t="shared" ref="N27" si="15">N28+N34</f>
        <v>503558.27977999998</v>
      </c>
    </row>
    <row r="28" spans="1:14">
      <c r="A28" s="18" t="s">
        <v>17</v>
      </c>
      <c r="B28" s="3">
        <f t="shared" ref="B28:E28" si="16">B29+B30+B31+B32</f>
        <v>27822</v>
      </c>
      <c r="C28" s="3">
        <f t="shared" si="16"/>
        <v>16052</v>
      </c>
      <c r="D28" s="3">
        <f t="shared" si="16"/>
        <v>1220158</v>
      </c>
      <c r="E28" s="3">
        <f t="shared" si="16"/>
        <v>1158728</v>
      </c>
      <c r="F28" s="3">
        <f>F29+F30+F31+F32</f>
        <v>96560.80602650634</v>
      </c>
      <c r="G28" s="3">
        <f>G29+G30+G31+G32</f>
        <v>224318.30812799998</v>
      </c>
      <c r="H28" s="3">
        <f>H29+H30+H31+H32</f>
        <v>129444</v>
      </c>
      <c r="I28" s="3">
        <f t="shared" ref="I28:M28" si="17">I29+I30+I31+I32</f>
        <v>198620.26267582207</v>
      </c>
      <c r="J28" s="3">
        <f t="shared" si="17"/>
        <v>347684.17460367351</v>
      </c>
      <c r="K28" s="3">
        <f t="shared" si="17"/>
        <v>272750.78696012998</v>
      </c>
      <c r="L28" s="3">
        <f t="shared" si="17"/>
        <v>359169.11928971723</v>
      </c>
      <c r="M28" s="3">
        <f t="shared" si="17"/>
        <v>589739.96609310282</v>
      </c>
      <c r="N28" s="3">
        <f t="shared" ref="N28" si="18">N29+N30+N31+N32</f>
        <v>360323.78843000002</v>
      </c>
    </row>
    <row r="29" spans="1:14">
      <c r="A29" s="18" t="s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18" t="s">
        <v>19</v>
      </c>
      <c r="B30" s="3"/>
      <c r="C30" s="3"/>
      <c r="D30" s="3"/>
      <c r="E30" s="3"/>
      <c r="F30" s="3"/>
      <c r="G30" s="3">
        <v>7365</v>
      </c>
      <c r="H30" s="3">
        <v>8582</v>
      </c>
      <c r="I30" s="3">
        <v>13785.794241915635</v>
      </c>
      <c r="J30" s="3">
        <v>13072.390787333083</v>
      </c>
      <c r="K30" s="3">
        <v>13922.457550729701</v>
      </c>
      <c r="L30" s="3">
        <v>16095.930530400003</v>
      </c>
      <c r="M30" s="3">
        <v>15441.348785</v>
      </c>
      <c r="N30" s="3">
        <v>20978.449999999997</v>
      </c>
    </row>
    <row r="31" spans="1:14">
      <c r="A31" s="18" t="s">
        <v>20</v>
      </c>
      <c r="B31" s="3">
        <v>27646</v>
      </c>
      <c r="C31" s="3">
        <v>15774</v>
      </c>
      <c r="D31" s="3">
        <v>38380</v>
      </c>
      <c r="E31" s="3">
        <v>56098</v>
      </c>
      <c r="F31" s="3">
        <v>32497</v>
      </c>
      <c r="G31" s="3">
        <v>54848</v>
      </c>
      <c r="H31" s="3">
        <v>56625</v>
      </c>
      <c r="I31" s="3">
        <v>65671.330665800473</v>
      </c>
      <c r="J31" s="3">
        <v>62574.902812078792</v>
      </c>
      <c r="K31" s="3">
        <v>78338.606577485261</v>
      </c>
      <c r="L31" s="3">
        <v>68404.055019999985</v>
      </c>
      <c r="M31" s="3">
        <v>71567.143919207985</v>
      </c>
      <c r="N31" s="3">
        <v>78584.074710000015</v>
      </c>
    </row>
    <row r="32" spans="1:14" ht="15.75" customHeight="1">
      <c r="A32" s="18" t="s">
        <v>21</v>
      </c>
      <c r="B32" s="3">
        <v>176</v>
      </c>
      <c r="C32" s="3">
        <v>278</v>
      </c>
      <c r="D32" s="3">
        <v>1181778</v>
      </c>
      <c r="E32" s="3">
        <v>1102630</v>
      </c>
      <c r="F32" s="3">
        <v>64063.80602650634</v>
      </c>
      <c r="G32" s="3">
        <v>162105.30812799998</v>
      </c>
      <c r="H32" s="3">
        <v>64237</v>
      </c>
      <c r="I32" s="3">
        <v>119163.13776810597</v>
      </c>
      <c r="J32" s="3">
        <v>272036.88100426167</v>
      </c>
      <c r="K32" s="3">
        <v>180489.72283191499</v>
      </c>
      <c r="L32" s="3">
        <v>274669.13373931724</v>
      </c>
      <c r="M32" s="3">
        <v>502731.47338889481</v>
      </c>
      <c r="N32" s="3">
        <v>260761.26371999999</v>
      </c>
    </row>
    <row r="33" spans="1:17">
      <c r="A33" s="19" t="s">
        <v>5</v>
      </c>
      <c r="B33" s="4"/>
      <c r="C33" s="4"/>
      <c r="D33" s="4">
        <v>1180609</v>
      </c>
      <c r="E33" s="4">
        <v>1430665</v>
      </c>
      <c r="F33" s="4">
        <v>61443</v>
      </c>
      <c r="G33" s="4">
        <v>157099.24092799998</v>
      </c>
      <c r="H33" s="4">
        <v>60192</v>
      </c>
      <c r="I33" s="4">
        <v>117367.32730810597</v>
      </c>
      <c r="J33" s="4">
        <v>271101.74555976171</v>
      </c>
      <c r="K33" s="4">
        <v>177253.49553306086</v>
      </c>
      <c r="L33" s="4">
        <v>268601.97002330364</v>
      </c>
      <c r="M33" s="4">
        <v>496902.13968000002</v>
      </c>
      <c r="N33" s="4">
        <v>253528.8927</v>
      </c>
    </row>
    <row r="34" spans="1:17">
      <c r="A34" s="18" t="s">
        <v>22</v>
      </c>
      <c r="B34" s="3">
        <f t="shared" ref="B34:M34" si="19">B35+B36+B37+B38</f>
        <v>26</v>
      </c>
      <c r="C34" s="3">
        <f t="shared" si="19"/>
        <v>18401</v>
      </c>
      <c r="D34" s="3">
        <f t="shared" si="19"/>
        <v>154209</v>
      </c>
      <c r="E34" s="3">
        <f t="shared" si="19"/>
        <v>349518</v>
      </c>
      <c r="F34" s="3">
        <f t="shared" si="19"/>
        <v>104297</v>
      </c>
      <c r="G34" s="3">
        <f t="shared" si="19"/>
        <v>73702</v>
      </c>
      <c r="H34" s="3">
        <f t="shared" si="19"/>
        <v>27961</v>
      </c>
      <c r="I34" s="3">
        <f t="shared" si="19"/>
        <v>25155.75854527262</v>
      </c>
      <c r="J34" s="3">
        <f t="shared" si="19"/>
        <v>43803.157238752639</v>
      </c>
      <c r="K34" s="3">
        <f t="shared" si="19"/>
        <v>52035.491747588938</v>
      </c>
      <c r="L34" s="3">
        <f t="shared" si="19"/>
        <v>153877.41823196397</v>
      </c>
      <c r="M34" s="3">
        <f t="shared" si="19"/>
        <v>123832.32758354148</v>
      </c>
      <c r="N34" s="3">
        <f t="shared" ref="N34" si="20">N35+N36+N37+N38</f>
        <v>143234.49135</v>
      </c>
    </row>
    <row r="35" spans="1:17">
      <c r="A35" s="18" t="s">
        <v>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7">
      <c r="A36" s="18" t="s">
        <v>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7">
      <c r="A37" s="18" t="s">
        <v>20</v>
      </c>
      <c r="B37" s="3">
        <v>0</v>
      </c>
      <c r="C37" s="3">
        <v>18383</v>
      </c>
      <c r="D37" s="3">
        <v>7443</v>
      </c>
      <c r="E37" s="3">
        <v>18448</v>
      </c>
      <c r="F37" s="3">
        <v>29182</v>
      </c>
      <c r="G37" s="3">
        <v>10476</v>
      </c>
      <c r="H37" s="3">
        <v>15052</v>
      </c>
      <c r="I37" s="3">
        <v>16417.832666450118</v>
      </c>
      <c r="J37" s="3">
        <v>15643.725703019698</v>
      </c>
      <c r="K37" s="3">
        <v>19584.651644371315</v>
      </c>
      <c r="L37" s="3">
        <v>54096.427280000004</v>
      </c>
      <c r="M37" s="3">
        <v>94295.322957586759</v>
      </c>
      <c r="N37" s="3">
        <v>121889.31303</v>
      </c>
    </row>
    <row r="38" spans="1:17">
      <c r="A38" s="18" t="s">
        <v>21</v>
      </c>
      <c r="B38" s="3">
        <v>26</v>
      </c>
      <c r="C38" s="3">
        <v>18</v>
      </c>
      <c r="D38" s="3">
        <v>146766</v>
      </c>
      <c r="E38" s="3">
        <v>331070</v>
      </c>
      <c r="F38" s="3">
        <v>75115</v>
      </c>
      <c r="G38" s="3">
        <v>63226</v>
      </c>
      <c r="H38" s="3">
        <v>12909</v>
      </c>
      <c r="I38" s="3">
        <v>8737.9258788224997</v>
      </c>
      <c r="J38" s="3">
        <v>28159.431535732943</v>
      </c>
      <c r="K38" s="3">
        <v>32450.840103217623</v>
      </c>
      <c r="L38" s="3">
        <v>99780.990951963962</v>
      </c>
      <c r="M38" s="3">
        <v>29537.004625954716</v>
      </c>
      <c r="N38" s="3">
        <v>21345.178319999995</v>
      </c>
    </row>
    <row r="39" spans="1:17">
      <c r="A39" s="19" t="s">
        <v>5</v>
      </c>
      <c r="B39" s="4"/>
      <c r="C39" s="4"/>
      <c r="D39" s="4"/>
      <c r="E39" s="4"/>
      <c r="F39" s="4">
        <v>75115</v>
      </c>
      <c r="G39" s="4">
        <v>63226.018240000005</v>
      </c>
      <c r="H39" s="4">
        <v>12723</v>
      </c>
      <c r="I39" s="4">
        <v>8541.2116588224999</v>
      </c>
      <c r="J39" s="4">
        <v>27909.9224506389</v>
      </c>
      <c r="K39" s="4">
        <v>32328.006394698386</v>
      </c>
      <c r="L39" s="4">
        <v>99415.049460988696</v>
      </c>
      <c r="M39" s="4">
        <v>29474.517280000004</v>
      </c>
      <c r="N39" s="4">
        <v>21264.658099999997</v>
      </c>
    </row>
    <row r="40" spans="1:17">
      <c r="A40" s="18" t="s">
        <v>23</v>
      </c>
      <c r="B40" s="3">
        <f t="shared" ref="B40:M40" si="21">B41+B42+B43+B44</f>
        <v>20592</v>
      </c>
      <c r="C40" s="3">
        <f t="shared" si="21"/>
        <v>38849</v>
      </c>
      <c r="D40" s="3">
        <f t="shared" si="21"/>
        <v>91452</v>
      </c>
      <c r="E40" s="3">
        <f t="shared" si="21"/>
        <v>196000</v>
      </c>
      <c r="F40" s="3">
        <f t="shared" si="21"/>
        <v>274006.65171351191</v>
      </c>
      <c r="G40" s="3">
        <f t="shared" si="21"/>
        <v>247140.41422618413</v>
      </c>
      <c r="H40" s="3">
        <f t="shared" si="21"/>
        <v>1033967.7506801441</v>
      </c>
      <c r="I40" s="3">
        <f t="shared" si="21"/>
        <v>1230160.5498820762</v>
      </c>
      <c r="J40" s="3">
        <f t="shared" si="21"/>
        <v>1139433.4274369199</v>
      </c>
      <c r="K40" s="3">
        <f t="shared" si="21"/>
        <v>1049763.9685185254</v>
      </c>
      <c r="L40" s="3">
        <f t="shared" si="21"/>
        <v>204413.8668184609</v>
      </c>
      <c r="M40" s="3">
        <f t="shared" si="21"/>
        <v>85743.207836992951</v>
      </c>
      <c r="N40" s="3">
        <f t="shared" ref="N40" si="22">N41+N42+N43+N44</f>
        <v>117291.66772036842</v>
      </c>
    </row>
    <row r="41" spans="1:17">
      <c r="A41" s="18" t="s">
        <v>24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7">
      <c r="A42" s="18" t="s">
        <v>25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7">
      <c r="A43" s="18" t="s">
        <v>26</v>
      </c>
      <c r="B43" s="3">
        <v>20592</v>
      </c>
      <c r="C43" s="3">
        <v>38849</v>
      </c>
      <c r="D43" s="3">
        <v>91452</v>
      </c>
      <c r="E43" s="3">
        <v>196000</v>
      </c>
      <c r="F43" s="3">
        <v>274006.65171351191</v>
      </c>
      <c r="G43" s="3">
        <v>247140.41422618413</v>
      </c>
      <c r="H43" s="3">
        <v>196979.75068014409</v>
      </c>
      <c r="I43" s="3">
        <v>121019.31781912384</v>
      </c>
      <c r="J43" s="3">
        <v>118974.13163691985</v>
      </c>
      <c r="K43" s="3">
        <v>62655.107318525363</v>
      </c>
      <c r="L43" s="3">
        <v>131306.20373634328</v>
      </c>
      <c r="M43" s="3">
        <v>1685.1462781230996</v>
      </c>
      <c r="N43" s="3">
        <v>1854.9523203684373</v>
      </c>
    </row>
    <row r="44" spans="1:17">
      <c r="A44" s="18" t="s">
        <v>27</v>
      </c>
      <c r="B44" s="3"/>
      <c r="C44" s="3"/>
      <c r="D44" s="3"/>
      <c r="E44" s="3"/>
      <c r="F44" s="3"/>
      <c r="G44" s="3"/>
      <c r="H44" s="3">
        <v>836988</v>
      </c>
      <c r="I44" s="3">
        <v>1109141.2320629524</v>
      </c>
      <c r="J44" s="3">
        <v>1020459.2958</v>
      </c>
      <c r="K44" s="3">
        <v>987108.86120000004</v>
      </c>
      <c r="L44" s="3">
        <v>73107.663082117622</v>
      </c>
      <c r="M44" s="3">
        <v>84058.061558869857</v>
      </c>
      <c r="N44" s="3">
        <v>115436.71539999999</v>
      </c>
    </row>
    <row r="45" spans="1:17">
      <c r="A45" s="19" t="s">
        <v>56</v>
      </c>
      <c r="B45" s="4"/>
      <c r="C45" s="4"/>
      <c r="D45" s="4"/>
      <c r="E45" s="4"/>
      <c r="F45" s="4"/>
      <c r="G45" s="4"/>
      <c r="H45" s="4">
        <v>836988</v>
      </c>
      <c r="I45" s="4">
        <v>1109141.2320629524</v>
      </c>
      <c r="J45" s="4">
        <v>1020459.2958</v>
      </c>
      <c r="K45" s="4">
        <v>987108.86120000004</v>
      </c>
      <c r="L45" s="4">
        <v>73107.663082117622</v>
      </c>
      <c r="M45" s="4">
        <v>84058.061558869857</v>
      </c>
      <c r="N45" s="4">
        <v>115436.71539999999</v>
      </c>
    </row>
    <row r="46" spans="1:17">
      <c r="A46" s="18" t="s">
        <v>28</v>
      </c>
      <c r="B46" s="3">
        <f t="shared" ref="B46:L46" si="23">B47+B54+B68+B74</f>
        <v>243980</v>
      </c>
      <c r="C46" s="3">
        <f t="shared" si="23"/>
        <v>230907</v>
      </c>
      <c r="D46" s="3">
        <f t="shared" si="23"/>
        <v>664411</v>
      </c>
      <c r="E46" s="3">
        <f t="shared" si="23"/>
        <v>1145545</v>
      </c>
      <c r="F46" s="3">
        <f t="shared" si="23"/>
        <v>1247895.5140031879</v>
      </c>
      <c r="G46" s="3">
        <f t="shared" si="23"/>
        <v>1408061.0233387393</v>
      </c>
      <c r="H46" s="3">
        <f t="shared" si="23"/>
        <v>1295176.4106009873</v>
      </c>
      <c r="I46" s="3">
        <f t="shared" si="23"/>
        <v>1504411.8638326433</v>
      </c>
      <c r="J46" s="3">
        <f t="shared" si="23"/>
        <v>1714305.4922674662</v>
      </c>
      <c r="K46" s="3">
        <f t="shared" si="23"/>
        <v>1986760.1872124565</v>
      </c>
      <c r="L46" s="3">
        <f t="shared" si="23"/>
        <v>2209203.5797327776</v>
      </c>
      <c r="M46" s="3">
        <f>M47+M54+M68+M74</f>
        <v>2141682.8520568684</v>
      </c>
      <c r="N46" s="3">
        <f>N47+N54+N68+N74</f>
        <v>2225299.7404718278</v>
      </c>
      <c r="P46" s="7"/>
      <c r="Q46" s="7"/>
    </row>
    <row r="47" spans="1:17">
      <c r="A47" s="18" t="s">
        <v>29</v>
      </c>
      <c r="B47" s="3">
        <f t="shared" ref="B47:M47" si="24">B48+B51</f>
        <v>1622</v>
      </c>
      <c r="C47" s="3">
        <f t="shared" si="24"/>
        <v>1230</v>
      </c>
      <c r="D47" s="3">
        <f t="shared" si="24"/>
        <v>2694</v>
      </c>
      <c r="E47" s="3">
        <f t="shared" si="24"/>
        <v>3972</v>
      </c>
      <c r="F47" s="3">
        <f t="shared" si="24"/>
        <v>4866</v>
      </c>
      <c r="G47" s="3">
        <f t="shared" si="24"/>
        <v>4459</v>
      </c>
      <c r="H47" s="3">
        <f t="shared" si="24"/>
        <v>5294</v>
      </c>
      <c r="I47" s="3">
        <f t="shared" si="24"/>
        <v>4679</v>
      </c>
      <c r="J47" s="3">
        <f t="shared" si="24"/>
        <v>8126.1610000000001</v>
      </c>
      <c r="K47" s="3">
        <f t="shared" si="24"/>
        <v>7254.1229999999996</v>
      </c>
      <c r="L47" s="3">
        <f t="shared" si="24"/>
        <v>6122.098</v>
      </c>
      <c r="M47" s="3">
        <f t="shared" si="24"/>
        <v>6138.0770000000002</v>
      </c>
      <c r="N47" s="3">
        <f t="shared" ref="N47" si="25">N48+N51</f>
        <v>6662.9137640838926</v>
      </c>
    </row>
    <row r="48" spans="1:17">
      <c r="A48" s="18" t="s">
        <v>19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>
      <c r="A49" s="18" t="s">
        <v>30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>
      <c r="A50" s="18" t="s">
        <v>31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>
      <c r="A51" s="18" t="s">
        <v>21</v>
      </c>
      <c r="B51" s="3">
        <f t="shared" ref="B51:E51" si="26">B52+B53</f>
        <v>1622</v>
      </c>
      <c r="C51" s="3">
        <f t="shared" si="26"/>
        <v>1230</v>
      </c>
      <c r="D51" s="3">
        <f t="shared" si="26"/>
        <v>2694</v>
      </c>
      <c r="E51" s="3">
        <f t="shared" si="26"/>
        <v>3972</v>
      </c>
      <c r="F51" s="3">
        <f>F52+F53</f>
        <v>4866</v>
      </c>
      <c r="G51" s="3">
        <f>G52+G53</f>
        <v>4459</v>
      </c>
      <c r="H51" s="3">
        <f>H52+H53</f>
        <v>5294</v>
      </c>
      <c r="I51" s="3">
        <f t="shared" ref="I51:M51" si="27">I52+I53</f>
        <v>4679</v>
      </c>
      <c r="J51" s="3">
        <f t="shared" si="27"/>
        <v>8126.1610000000001</v>
      </c>
      <c r="K51" s="3">
        <f t="shared" si="27"/>
        <v>7254.1229999999996</v>
      </c>
      <c r="L51" s="3">
        <f t="shared" si="27"/>
        <v>6122.098</v>
      </c>
      <c r="M51" s="3">
        <f t="shared" si="27"/>
        <v>6138.0770000000002</v>
      </c>
      <c r="N51" s="3">
        <f t="shared" ref="N51" si="28">N52+N53</f>
        <v>6662.9137640838926</v>
      </c>
    </row>
    <row r="52" spans="1:14">
      <c r="A52" s="18" t="s">
        <v>30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>
      <c r="A53" s="18" t="s">
        <v>31</v>
      </c>
      <c r="B53" s="3">
        <v>1622</v>
      </c>
      <c r="C53" s="3">
        <v>1230</v>
      </c>
      <c r="D53" s="3">
        <v>2694</v>
      </c>
      <c r="E53" s="3">
        <v>3972</v>
      </c>
      <c r="F53" s="3">
        <v>4866</v>
      </c>
      <c r="G53" s="3">
        <v>4459</v>
      </c>
      <c r="H53" s="3">
        <v>5294</v>
      </c>
      <c r="I53" s="3">
        <v>4679</v>
      </c>
      <c r="J53" s="3">
        <v>8126.1610000000001</v>
      </c>
      <c r="K53" s="3">
        <v>7254.1229999999996</v>
      </c>
      <c r="L53" s="3">
        <v>6122.098</v>
      </c>
      <c r="M53" s="3">
        <v>6138.0770000000002</v>
      </c>
      <c r="N53" s="3">
        <v>6662.9137640838926</v>
      </c>
    </row>
    <row r="54" spans="1:14">
      <c r="A54" s="18" t="s">
        <v>32</v>
      </c>
      <c r="B54" s="3">
        <f t="shared" ref="B54:M54" si="29">B55+B58+B61+B64</f>
        <v>158016</v>
      </c>
      <c r="C54" s="3">
        <f t="shared" si="29"/>
        <v>219670</v>
      </c>
      <c r="D54" s="3">
        <f t="shared" si="29"/>
        <v>292027</v>
      </c>
      <c r="E54" s="3">
        <f t="shared" si="29"/>
        <v>316902</v>
      </c>
      <c r="F54" s="3">
        <f t="shared" si="29"/>
        <v>622245.9300048321</v>
      </c>
      <c r="G54" s="3">
        <f t="shared" si="29"/>
        <v>651668.22899875301</v>
      </c>
      <c r="H54" s="3">
        <f t="shared" si="29"/>
        <v>751063.27796838246</v>
      </c>
      <c r="I54" s="3">
        <f t="shared" si="29"/>
        <v>790884.66304791486</v>
      </c>
      <c r="J54" s="3">
        <f t="shared" si="29"/>
        <v>982634.17615404981</v>
      </c>
      <c r="K54" s="3">
        <f t="shared" si="29"/>
        <v>1099675.6134445807</v>
      </c>
      <c r="L54" s="3">
        <f t="shared" si="29"/>
        <v>1241551.8400327892</v>
      </c>
      <c r="M54" s="3">
        <f t="shared" si="29"/>
        <v>1165357.7313544925</v>
      </c>
      <c r="N54" s="3">
        <f t="shared" ref="N54" si="30">N55+N58+N61+N64</f>
        <v>1148597.1321037426</v>
      </c>
    </row>
    <row r="55" spans="1:14">
      <c r="A55" s="18" t="s">
        <v>18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>
      <c r="A56" s="18" t="s">
        <v>30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18" t="s">
        <v>31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>
      <c r="A58" s="18" t="s">
        <v>19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>
      <c r="A59" s="18" t="s">
        <v>30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>
      <c r="A60" s="18" t="s">
        <v>31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>
      <c r="A61" s="18" t="s">
        <v>20</v>
      </c>
      <c r="B61" s="3">
        <f t="shared" ref="B61:M61" si="31">B62+B63</f>
        <v>158016</v>
      </c>
      <c r="C61" s="3">
        <f t="shared" si="31"/>
        <v>219670</v>
      </c>
      <c r="D61" s="3">
        <f t="shared" si="31"/>
        <v>177821</v>
      </c>
      <c r="E61" s="3">
        <f t="shared" si="31"/>
        <v>208498</v>
      </c>
      <c r="F61" s="3">
        <f t="shared" si="31"/>
        <v>256201.79529090528</v>
      </c>
      <c r="G61" s="3">
        <f t="shared" si="31"/>
        <v>263257.79203963157</v>
      </c>
      <c r="H61" s="3">
        <f t="shared" si="31"/>
        <v>249302.27796838252</v>
      </c>
      <c r="I61" s="3">
        <f t="shared" si="31"/>
        <v>295721.14462521829</v>
      </c>
      <c r="J61" s="3">
        <f t="shared" si="31"/>
        <v>259430.86005404967</v>
      </c>
      <c r="K61" s="3">
        <f t="shared" si="31"/>
        <v>253733.44044458066</v>
      </c>
      <c r="L61" s="3">
        <f t="shared" si="31"/>
        <v>269721.86225128855</v>
      </c>
      <c r="M61" s="3">
        <f t="shared" si="31"/>
        <v>261988.09769472326</v>
      </c>
      <c r="N61" s="3">
        <f t="shared" ref="N61" si="32">N62+N63</f>
        <v>259596.31330374259</v>
      </c>
    </row>
    <row r="62" spans="1:14">
      <c r="A62" s="18" t="s">
        <v>30</v>
      </c>
      <c r="B62" s="3">
        <v>158016</v>
      </c>
      <c r="C62" s="3">
        <v>219670</v>
      </c>
      <c r="D62" s="3">
        <v>177821</v>
      </c>
      <c r="E62" s="3">
        <v>208498</v>
      </c>
      <c r="F62" s="3">
        <v>256201.79529090528</v>
      </c>
      <c r="G62" s="3">
        <v>263257.79203963157</v>
      </c>
      <c r="H62" s="3">
        <v>249302.27796838252</v>
      </c>
      <c r="I62" s="3">
        <v>295721.14462521829</v>
      </c>
      <c r="J62" s="3">
        <v>259430.86005404967</v>
      </c>
      <c r="K62" s="3">
        <v>253733.44044458066</v>
      </c>
      <c r="L62" s="3">
        <v>269721.86225128855</v>
      </c>
      <c r="M62" s="3">
        <v>261988.09769472326</v>
      </c>
      <c r="N62" s="3">
        <v>259596.31330374259</v>
      </c>
    </row>
    <row r="63" spans="1:14">
      <c r="A63" s="18" t="s">
        <v>31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>
      <c r="A64" s="18" t="s">
        <v>21</v>
      </c>
      <c r="B64" s="3">
        <f t="shared" ref="B64:M64" si="33">B65+B67</f>
        <v>0</v>
      </c>
      <c r="C64" s="3">
        <f t="shared" si="33"/>
        <v>0</v>
      </c>
      <c r="D64" s="3">
        <f t="shared" si="33"/>
        <v>114206</v>
      </c>
      <c r="E64" s="3">
        <f t="shared" si="33"/>
        <v>108404</v>
      </c>
      <c r="F64" s="3">
        <f t="shared" si="33"/>
        <v>366044.13471392682</v>
      </c>
      <c r="G64" s="3">
        <f t="shared" si="33"/>
        <v>388410.43695912138</v>
      </c>
      <c r="H64" s="3">
        <f t="shared" si="33"/>
        <v>501761</v>
      </c>
      <c r="I64" s="3">
        <f t="shared" si="33"/>
        <v>495163.51842269656</v>
      </c>
      <c r="J64" s="3">
        <f t="shared" si="33"/>
        <v>723203.31610000017</v>
      </c>
      <c r="K64" s="3">
        <f t="shared" si="33"/>
        <v>845942.17300000007</v>
      </c>
      <c r="L64" s="3">
        <f t="shared" si="33"/>
        <v>971829.97778150055</v>
      </c>
      <c r="M64" s="3">
        <f t="shared" si="33"/>
        <v>903369.63365976932</v>
      </c>
      <c r="N64" s="3">
        <f t="shared" ref="N64" si="34">N65+N67</f>
        <v>889000.81879999989</v>
      </c>
    </row>
    <row r="65" spans="1:14">
      <c r="A65" s="18" t="s">
        <v>30</v>
      </c>
      <c r="B65" s="3">
        <v>0</v>
      </c>
      <c r="C65" s="3">
        <v>0</v>
      </c>
      <c r="D65" s="3">
        <v>112483</v>
      </c>
      <c r="E65" s="3">
        <v>106476</v>
      </c>
      <c r="F65" s="3">
        <v>364489.13471392682</v>
      </c>
      <c r="G65" s="3">
        <v>386809.43695912138</v>
      </c>
      <c r="H65" s="3">
        <v>500996</v>
      </c>
      <c r="I65" s="3">
        <v>494557.51842269656</v>
      </c>
      <c r="J65" s="3">
        <v>723132.01710000017</v>
      </c>
      <c r="K65" s="3">
        <v>845837.65800000005</v>
      </c>
      <c r="L65" s="3">
        <v>971686.93378150056</v>
      </c>
      <c r="M65" s="3">
        <v>903208.46965976933</v>
      </c>
      <c r="N65" s="3">
        <v>888829.32679999992</v>
      </c>
    </row>
    <row r="66" spans="1:14">
      <c r="A66" s="19" t="s">
        <v>5</v>
      </c>
      <c r="B66" s="4"/>
      <c r="C66" s="4"/>
      <c r="D66" s="4">
        <v>111486</v>
      </c>
      <c r="E66" s="4">
        <v>91981</v>
      </c>
      <c r="F66" s="4">
        <v>349766.13471392682</v>
      </c>
      <c r="G66" s="4">
        <v>371902.43695912138</v>
      </c>
      <c r="H66" s="4">
        <v>500500</v>
      </c>
      <c r="I66" s="4">
        <v>494123.93142269657</v>
      </c>
      <c r="J66" s="4">
        <v>722188.31010000012</v>
      </c>
      <c r="K66" s="4">
        <v>845157.04700000002</v>
      </c>
      <c r="L66" s="4">
        <v>970706.03778150061</v>
      </c>
      <c r="M66" s="4">
        <v>902225.55565976934</v>
      </c>
      <c r="N66" s="4">
        <v>887845.2257999999</v>
      </c>
    </row>
    <row r="67" spans="1:14">
      <c r="A67" s="18" t="s">
        <v>31</v>
      </c>
      <c r="B67" s="3">
        <v>0</v>
      </c>
      <c r="C67" s="3">
        <v>0</v>
      </c>
      <c r="D67" s="3">
        <v>1723</v>
      </c>
      <c r="E67" s="3">
        <v>1928</v>
      </c>
      <c r="F67" s="3">
        <v>1555</v>
      </c>
      <c r="G67" s="3">
        <v>1601</v>
      </c>
      <c r="H67" s="3">
        <v>765</v>
      </c>
      <c r="I67" s="3">
        <v>606</v>
      </c>
      <c r="J67" s="3">
        <v>71.299000000000007</v>
      </c>
      <c r="K67" s="3">
        <v>104.515</v>
      </c>
      <c r="L67" s="3">
        <v>143.04399999999998</v>
      </c>
      <c r="M67" s="3">
        <v>161.16399999999999</v>
      </c>
      <c r="N67" s="3">
        <v>171.49199999999999</v>
      </c>
    </row>
    <row r="68" spans="1:14">
      <c r="A68" s="18" t="s">
        <v>33</v>
      </c>
      <c r="B68" s="3">
        <f t="shared" ref="B68:M68" si="35">B69+B70+B71+B72</f>
        <v>81734</v>
      </c>
      <c r="C68" s="3">
        <f t="shared" si="35"/>
        <v>9280</v>
      </c>
      <c r="D68" s="3">
        <f t="shared" si="35"/>
        <v>369116</v>
      </c>
      <c r="E68" s="3">
        <f t="shared" si="35"/>
        <v>402445</v>
      </c>
      <c r="F68" s="3">
        <f t="shared" si="35"/>
        <v>289721.13417553017</v>
      </c>
      <c r="G68" s="3">
        <f t="shared" si="35"/>
        <v>308772.70789823431</v>
      </c>
      <c r="H68" s="3">
        <f t="shared" si="35"/>
        <v>341862.04309311701</v>
      </c>
      <c r="I68" s="3">
        <f t="shared" si="35"/>
        <v>390976.75963012787</v>
      </c>
      <c r="J68" s="3">
        <f t="shared" si="35"/>
        <v>427786.23047320877</v>
      </c>
      <c r="K68" s="3">
        <f t="shared" si="35"/>
        <v>581936.21282665269</v>
      </c>
      <c r="L68" s="3">
        <f t="shared" si="35"/>
        <v>610737.04006180679</v>
      </c>
      <c r="M68" s="3">
        <f t="shared" si="35"/>
        <v>584954.29779068101</v>
      </c>
      <c r="N68" s="3">
        <f t="shared" ref="N68" si="36">N69+N70+N71+N72</f>
        <v>646126.31808325159</v>
      </c>
    </row>
    <row r="69" spans="1:14">
      <c r="A69" s="18" t="s">
        <v>18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>
      <c r="A70" s="18" t="s">
        <v>19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>
      <c r="A71" s="18" t="s">
        <v>20</v>
      </c>
      <c r="B71" s="3">
        <v>81734</v>
      </c>
      <c r="C71" s="3">
        <v>9280</v>
      </c>
      <c r="D71" s="3">
        <v>213806</v>
      </c>
      <c r="E71" s="3">
        <v>214204</v>
      </c>
      <c r="F71" s="3">
        <v>170241.96074482106</v>
      </c>
      <c r="G71" s="3">
        <v>200066.81876413806</v>
      </c>
      <c r="H71" s="3">
        <v>242360.04309311701</v>
      </c>
      <c r="I71" s="3">
        <v>267499.06345326669</v>
      </c>
      <c r="J71" s="3">
        <v>307953.86117320874</v>
      </c>
      <c r="K71" s="3">
        <v>300661.32172665274</v>
      </c>
      <c r="L71" s="3">
        <v>241402.73021702055</v>
      </c>
      <c r="M71" s="3">
        <v>215262.26535023598</v>
      </c>
      <c r="N71" s="3">
        <v>282412.78238325153</v>
      </c>
    </row>
    <row r="72" spans="1:14">
      <c r="A72" s="18" t="s">
        <v>21</v>
      </c>
      <c r="B72" s="3">
        <f t="shared" ref="B72:E72" si="37">B73</f>
        <v>0</v>
      </c>
      <c r="C72" s="3">
        <f t="shared" si="37"/>
        <v>0</v>
      </c>
      <c r="D72" s="3">
        <f t="shared" si="37"/>
        <v>155310</v>
      </c>
      <c r="E72" s="3">
        <f t="shared" si="37"/>
        <v>188241</v>
      </c>
      <c r="F72" s="3">
        <f>F73</f>
        <v>119479.1734307091</v>
      </c>
      <c r="G72" s="3">
        <f>G73</f>
        <v>108705.88913409623</v>
      </c>
      <c r="H72" s="3">
        <f>H73</f>
        <v>99502</v>
      </c>
      <c r="I72" s="3">
        <v>123477.69617686118</v>
      </c>
      <c r="J72" s="3">
        <v>119832.36930000001</v>
      </c>
      <c r="K72" s="3">
        <v>281274.89110000001</v>
      </c>
      <c r="L72" s="3">
        <v>369334.30984478624</v>
      </c>
      <c r="M72" s="3">
        <v>369692.03244044498</v>
      </c>
      <c r="N72" s="3">
        <v>363713.53570000001</v>
      </c>
    </row>
    <row r="73" spans="1:14">
      <c r="A73" s="19" t="s">
        <v>5</v>
      </c>
      <c r="B73" s="4"/>
      <c r="C73" s="4"/>
      <c r="D73" s="4">
        <v>155310</v>
      </c>
      <c r="E73" s="4">
        <v>188241</v>
      </c>
      <c r="F73" s="4">
        <v>119479.1734307091</v>
      </c>
      <c r="G73" s="4">
        <v>108705.88913409623</v>
      </c>
      <c r="H73" s="4">
        <v>99502</v>
      </c>
      <c r="I73" s="4">
        <v>123477.69617686118</v>
      </c>
      <c r="J73" s="4">
        <v>119832.36930000001</v>
      </c>
      <c r="K73" s="4">
        <v>281274.89110000001</v>
      </c>
      <c r="L73" s="4">
        <v>369310.77784478624</v>
      </c>
      <c r="M73" s="4">
        <v>369684.21244044497</v>
      </c>
      <c r="N73" s="4">
        <v>363695.1937</v>
      </c>
    </row>
    <row r="74" spans="1:14">
      <c r="A74" s="18" t="s">
        <v>34</v>
      </c>
      <c r="B74" s="3">
        <f t="shared" ref="B74:M74" si="38">B75+B78+B81+B84</f>
        <v>2608</v>
      </c>
      <c r="C74" s="3">
        <f t="shared" si="38"/>
        <v>727</v>
      </c>
      <c r="D74" s="3">
        <f t="shared" si="38"/>
        <v>574</v>
      </c>
      <c r="E74" s="3">
        <f t="shared" si="38"/>
        <v>422226</v>
      </c>
      <c r="F74" s="3">
        <f t="shared" si="38"/>
        <v>331062.4498228255</v>
      </c>
      <c r="G74" s="3">
        <f t="shared" si="38"/>
        <v>443161.08644175192</v>
      </c>
      <c r="H74" s="3">
        <f t="shared" si="38"/>
        <v>196957.08953948776</v>
      </c>
      <c r="I74" s="3">
        <f t="shared" si="38"/>
        <v>317871.44115460064</v>
      </c>
      <c r="J74" s="3">
        <f t="shared" si="38"/>
        <v>295758.92464020761</v>
      </c>
      <c r="K74" s="3">
        <f t="shared" si="38"/>
        <v>297894.23794122325</v>
      </c>
      <c r="L74" s="3">
        <f t="shared" si="38"/>
        <v>350792.6016381816</v>
      </c>
      <c r="M74" s="3">
        <f t="shared" si="38"/>
        <v>385232.745911695</v>
      </c>
      <c r="N74" s="3">
        <f t="shared" ref="N74" si="39">N75+N78+N81+N84</f>
        <v>423913.37652074971</v>
      </c>
    </row>
    <row r="75" spans="1:14">
      <c r="A75" s="18" t="s">
        <v>18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>
      <c r="A76" s="18" t="s">
        <v>30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>
      <c r="A77" s="18" t="s">
        <v>31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>
      <c r="A78" s="18" t="s">
        <v>19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>
      <c r="A79" s="18" t="s">
        <v>30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>
      <c r="A80" s="18" t="s">
        <v>31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5">
      <c r="A81" s="18" t="s">
        <v>20</v>
      </c>
      <c r="B81" s="3">
        <f t="shared" ref="B81:E81" si="40">B82+B83</f>
        <v>2608</v>
      </c>
      <c r="C81" s="3">
        <f t="shared" si="40"/>
        <v>727</v>
      </c>
      <c r="D81" s="3">
        <f t="shared" si="40"/>
        <v>574</v>
      </c>
      <c r="E81" s="3">
        <f t="shared" si="40"/>
        <v>5337</v>
      </c>
      <c r="F81" s="3">
        <f>F82+F83</f>
        <v>13466.705920978018</v>
      </c>
      <c r="G81" s="3">
        <f>G82+G83</f>
        <v>16632.876681552068</v>
      </c>
      <c r="H81" s="3">
        <f>H82+H83</f>
        <v>1564.0895394877596</v>
      </c>
      <c r="I81" s="3">
        <f t="shared" ref="I81:M81" si="41">I82+I83</f>
        <v>1721.6343766960049</v>
      </c>
      <c r="J81" s="3">
        <f t="shared" si="41"/>
        <v>1435.6959402076577</v>
      </c>
      <c r="K81" s="3">
        <f t="shared" si="41"/>
        <v>2071.2664412232484</v>
      </c>
      <c r="L81" s="3">
        <f t="shared" si="41"/>
        <v>1769.3447509915045</v>
      </c>
      <c r="M81" s="3">
        <f t="shared" si="41"/>
        <v>2044.9513684777419</v>
      </c>
      <c r="N81" s="3">
        <f t="shared" ref="N81" si="42">N82+N83</f>
        <v>1731.2230207497744</v>
      </c>
    </row>
    <row r="82" spans="1:15">
      <c r="A82" s="18" t="s">
        <v>30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5">
      <c r="A83" s="18" t="s">
        <v>31</v>
      </c>
      <c r="B83" s="3">
        <v>2608</v>
      </c>
      <c r="C83" s="3">
        <v>727</v>
      </c>
      <c r="D83" s="3">
        <v>574</v>
      </c>
      <c r="E83" s="3">
        <v>5337</v>
      </c>
      <c r="F83" s="3">
        <v>13466.705920978018</v>
      </c>
      <c r="G83" s="3">
        <v>16632.876681552068</v>
      </c>
      <c r="H83" s="3">
        <v>1564.0895394877596</v>
      </c>
      <c r="I83" s="3">
        <v>1721.6343766960049</v>
      </c>
      <c r="J83" s="3">
        <v>1435.6959402076577</v>
      </c>
      <c r="K83" s="3">
        <v>2071.2664412232484</v>
      </c>
      <c r="L83" s="3">
        <v>1769.3447509915045</v>
      </c>
      <c r="M83" s="3">
        <v>2044.9513684777419</v>
      </c>
      <c r="N83" s="3">
        <v>1731.2230207497744</v>
      </c>
    </row>
    <row r="84" spans="1:15">
      <c r="A84" s="18" t="s">
        <v>21</v>
      </c>
      <c r="B84" s="3">
        <f t="shared" ref="B84:E84" si="43">B85+B87</f>
        <v>0</v>
      </c>
      <c r="C84" s="3">
        <f t="shared" si="43"/>
        <v>0</v>
      </c>
      <c r="D84" s="3">
        <f t="shared" si="43"/>
        <v>0</v>
      </c>
      <c r="E84" s="3">
        <f t="shared" si="43"/>
        <v>416889</v>
      </c>
      <c r="F84" s="3">
        <f>F85+F87</f>
        <v>317595.74390184745</v>
      </c>
      <c r="G84" s="3">
        <f>G85+G87</f>
        <v>426528.20976019982</v>
      </c>
      <c r="H84" s="3">
        <f>H85+H87</f>
        <v>195393</v>
      </c>
      <c r="I84" s="3">
        <f t="shared" ref="I84:M84" si="44">I85+I87</f>
        <v>316149.80677790463</v>
      </c>
      <c r="J84" s="3">
        <f t="shared" si="44"/>
        <v>294323.22869999998</v>
      </c>
      <c r="K84" s="3">
        <f t="shared" si="44"/>
        <v>295822.97149999999</v>
      </c>
      <c r="L84" s="3">
        <f t="shared" si="44"/>
        <v>349023.2568871901</v>
      </c>
      <c r="M84" s="3">
        <f t="shared" si="44"/>
        <v>383187.79454321729</v>
      </c>
      <c r="N84" s="3">
        <f t="shared" ref="N84" si="45">N85+N87</f>
        <v>422182.15349999996</v>
      </c>
    </row>
    <row r="85" spans="1:15">
      <c r="A85" s="18" t="s">
        <v>30</v>
      </c>
      <c r="B85" s="3">
        <f t="shared" ref="B85:E85" si="46">B86</f>
        <v>0</v>
      </c>
      <c r="C85" s="3">
        <f t="shared" si="46"/>
        <v>0</v>
      </c>
      <c r="D85" s="3">
        <f t="shared" si="46"/>
        <v>0</v>
      </c>
      <c r="E85" s="3">
        <f t="shared" si="46"/>
        <v>416889</v>
      </c>
      <c r="F85" s="3">
        <f>F86</f>
        <v>317595.74390184745</v>
      </c>
      <c r="G85" s="3">
        <f>G86</f>
        <v>426528.20976019982</v>
      </c>
      <c r="H85" s="3">
        <f>H86</f>
        <v>195393</v>
      </c>
      <c r="I85" s="3">
        <f t="shared" ref="I85:L85" si="47">I86</f>
        <v>316149.80677790463</v>
      </c>
      <c r="J85" s="3">
        <f t="shared" si="47"/>
        <v>294323.22869999998</v>
      </c>
      <c r="K85" s="3">
        <f t="shared" si="47"/>
        <v>295822.97149999999</v>
      </c>
      <c r="L85" s="3">
        <f t="shared" si="47"/>
        <v>349023.2568871901</v>
      </c>
      <c r="M85" s="3">
        <v>383187.79454321729</v>
      </c>
      <c r="N85" s="3">
        <v>422182.15349999996</v>
      </c>
    </row>
    <row r="86" spans="1:15">
      <c r="A86" s="19" t="s">
        <v>5</v>
      </c>
      <c r="B86" s="4"/>
      <c r="C86" s="4"/>
      <c r="D86" s="4"/>
      <c r="E86" s="4">
        <v>416889</v>
      </c>
      <c r="F86" s="4">
        <v>317595.74390184745</v>
      </c>
      <c r="G86" s="4">
        <v>426528.20976019982</v>
      </c>
      <c r="H86" s="4">
        <v>195393</v>
      </c>
      <c r="I86" s="4">
        <v>316149.80677790463</v>
      </c>
      <c r="J86" s="4">
        <v>294323.22869999998</v>
      </c>
      <c r="K86" s="4">
        <v>295822.97149999999</v>
      </c>
      <c r="L86" s="4">
        <v>349023.2568871901</v>
      </c>
      <c r="M86" s="4">
        <v>383187.79454321729</v>
      </c>
      <c r="N86" s="4">
        <v>422182.15349999996</v>
      </c>
    </row>
    <row r="87" spans="1:15">
      <c r="A87" s="18" t="s">
        <v>31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5">
      <c r="A88" s="18" t="s">
        <v>35</v>
      </c>
      <c r="B88" s="3">
        <f t="shared" ref="B88:E88" si="48">B89+B90+B91+B92+B101</f>
        <v>51386</v>
      </c>
      <c r="C88" s="3">
        <f t="shared" si="48"/>
        <v>56535</v>
      </c>
      <c r="D88" s="3">
        <f t="shared" si="48"/>
        <v>69741</v>
      </c>
      <c r="E88" s="3">
        <f t="shared" si="48"/>
        <v>79064.122297469992</v>
      </c>
      <c r="F88" s="3">
        <f>F89+F90+F91+F92+F101</f>
        <v>81474</v>
      </c>
      <c r="G88" s="3">
        <f>G89+G90+G91+G92+G101+1</f>
        <v>92988.446361309994</v>
      </c>
      <c r="H88" s="3">
        <f t="shared" ref="H88:L88" si="49">H89+H90+H91+H92</f>
        <v>105009.34682722999</v>
      </c>
      <c r="I88" s="3">
        <f t="shared" si="49"/>
        <v>124341.982339922</v>
      </c>
      <c r="J88" s="3">
        <f t="shared" si="49"/>
        <v>152900.82534552345</v>
      </c>
      <c r="K88" s="3">
        <f t="shared" si="49"/>
        <v>178854.95709232739</v>
      </c>
      <c r="L88" s="3">
        <f t="shared" si="49"/>
        <v>200348.68133287434</v>
      </c>
      <c r="M88" s="3">
        <f>M89+M90+M91+M92</f>
        <v>217585.03071723008</v>
      </c>
      <c r="N88" s="3">
        <f>N89+N90+N91+N92</f>
        <v>269494.2643912257</v>
      </c>
      <c r="O88" s="7"/>
    </row>
    <row r="89" spans="1:15">
      <c r="A89" s="18" t="s">
        <v>36</v>
      </c>
      <c r="B89" s="3">
        <v>1170</v>
      </c>
      <c r="C89" s="3">
        <v>1296</v>
      </c>
      <c r="D89" s="3">
        <v>3783</v>
      </c>
      <c r="E89" s="3">
        <v>4850.1222974700004</v>
      </c>
      <c r="F89" s="3">
        <v>5748</v>
      </c>
      <c r="G89" s="3">
        <v>6399</v>
      </c>
      <c r="H89" s="3">
        <v>4536</v>
      </c>
      <c r="I89" s="3">
        <v>9657.0939533000001</v>
      </c>
      <c r="J89" s="3">
        <v>10887.44390253</v>
      </c>
      <c r="K89" s="3">
        <v>16674.614317179999</v>
      </c>
      <c r="L89" s="3">
        <v>17357.96307804</v>
      </c>
      <c r="M89" s="3">
        <v>17549.26233039</v>
      </c>
      <c r="N89" s="3">
        <v>22321.961788799999</v>
      </c>
    </row>
    <row r="90" spans="1:15">
      <c r="A90" s="18" t="s">
        <v>37</v>
      </c>
      <c r="B90" s="3">
        <v>826</v>
      </c>
      <c r="C90" s="3">
        <v>842</v>
      </c>
      <c r="D90" s="3">
        <v>4727</v>
      </c>
      <c r="E90" s="3">
        <v>4675</v>
      </c>
      <c r="F90" s="3">
        <v>4484</v>
      </c>
      <c r="G90" s="3">
        <v>4687.9364446499994</v>
      </c>
      <c r="H90" s="3">
        <v>4630.3468272299997</v>
      </c>
      <c r="I90" s="3">
        <v>4595.6331341899995</v>
      </c>
      <c r="J90" s="3">
        <v>4978.2981582900002</v>
      </c>
      <c r="K90" s="3">
        <v>4337.6061293399998</v>
      </c>
      <c r="L90" s="3">
        <v>4278.3709800200004</v>
      </c>
      <c r="M90" s="3">
        <v>4288.2606479300002</v>
      </c>
      <c r="N90" s="3">
        <v>4560.4090600999998</v>
      </c>
    </row>
    <row r="91" spans="1:15">
      <c r="A91" s="18" t="s">
        <v>38</v>
      </c>
      <c r="B91" s="3">
        <v>314</v>
      </c>
      <c r="C91" s="3">
        <v>643</v>
      </c>
      <c r="D91" s="3">
        <v>625</v>
      </c>
      <c r="E91" s="3">
        <v>1033</v>
      </c>
      <c r="F91" s="3">
        <v>1420</v>
      </c>
      <c r="G91" s="3">
        <v>1579</v>
      </c>
      <c r="H91" s="3">
        <v>1751</v>
      </c>
      <c r="I91" s="3">
        <v>1768.194239552</v>
      </c>
      <c r="J91" s="3">
        <v>1600.21502435344</v>
      </c>
      <c r="K91" s="3">
        <v>1454.8429065473872</v>
      </c>
      <c r="L91" s="3">
        <v>1008.652255914373</v>
      </c>
      <c r="M91" s="3">
        <v>1026.226106477161</v>
      </c>
      <c r="N91" s="3">
        <v>1259.0068398999999</v>
      </c>
    </row>
    <row r="92" spans="1:15">
      <c r="A92" s="18" t="s">
        <v>58</v>
      </c>
      <c r="B92" s="3">
        <f t="shared" ref="B92:E92" si="50">B93+B96</f>
        <v>49076</v>
      </c>
      <c r="C92" s="3">
        <f t="shared" si="50"/>
        <v>53754</v>
      </c>
      <c r="D92" s="3">
        <f t="shared" si="50"/>
        <v>60606</v>
      </c>
      <c r="E92" s="3">
        <f t="shared" si="50"/>
        <v>68506</v>
      </c>
      <c r="F92" s="3">
        <f>F93+F96</f>
        <v>69822</v>
      </c>
      <c r="G92" s="3">
        <f>G93+G96</f>
        <v>80321.509916659998</v>
      </c>
      <c r="H92" s="3">
        <f t="shared" ref="H92" si="51">H93+H96+H101</f>
        <v>94092</v>
      </c>
      <c r="I92" s="3">
        <f t="shared" ref="I92" si="52">I93+I96+I101</f>
        <v>108321.06101288</v>
      </c>
      <c r="J92" s="3">
        <f t="shared" ref="J92" si="53">J93+J96+J101</f>
        <v>135434.86826035002</v>
      </c>
      <c r="K92" s="3">
        <f t="shared" ref="K92" si="54">K93+K96+K101</f>
        <v>156387.89373926001</v>
      </c>
      <c r="L92" s="3">
        <f t="shared" ref="L92" si="55">L93+L96+L101</f>
        <v>177703.69501889998</v>
      </c>
      <c r="M92" s="3">
        <f>M93+M96+M101</f>
        <v>194721.28163243292</v>
      </c>
      <c r="N92" s="3">
        <f>N93+N96+N101</f>
        <v>241352.88670242569</v>
      </c>
    </row>
    <row r="93" spans="1:15">
      <c r="A93" s="18" t="s">
        <v>33</v>
      </c>
      <c r="B93" s="3">
        <v>37256</v>
      </c>
      <c r="C93" s="3">
        <v>41357</v>
      </c>
      <c r="D93" s="3">
        <v>48834</v>
      </c>
      <c r="E93" s="3">
        <v>50575</v>
      </c>
      <c r="F93" s="3">
        <v>49690</v>
      </c>
      <c r="G93" s="3">
        <v>52230</v>
      </c>
      <c r="H93" s="3">
        <v>65670</v>
      </c>
      <c r="I93" s="3">
        <v>77384.43607851</v>
      </c>
      <c r="J93" s="3">
        <v>37565.852503869995</v>
      </c>
      <c r="K93" s="3">
        <v>29333.727436069999</v>
      </c>
      <c r="L93" s="3">
        <v>40148.109659429996</v>
      </c>
      <c r="M93" s="3">
        <v>21239.393319999999</v>
      </c>
      <c r="N93" s="3">
        <v>48037.144226831624</v>
      </c>
    </row>
    <row r="94" spans="1:15">
      <c r="A94" s="18" t="s">
        <v>39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5">
      <c r="A95" s="18" t="s">
        <v>40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5">
      <c r="A96" s="18" t="s">
        <v>41</v>
      </c>
      <c r="B96" s="3">
        <f t="shared" ref="B96:E96" si="56">B97+B98+B99</f>
        <v>11820</v>
      </c>
      <c r="C96" s="3">
        <f t="shared" si="56"/>
        <v>12397</v>
      </c>
      <c r="D96" s="3">
        <f t="shared" si="56"/>
        <v>11772</v>
      </c>
      <c r="E96" s="3">
        <f t="shared" si="56"/>
        <v>17931</v>
      </c>
      <c r="F96" s="3">
        <f>F97+F98+F99</f>
        <v>20132</v>
      </c>
      <c r="G96" s="3">
        <f>G97+G98+G99</f>
        <v>28091.509916660001</v>
      </c>
      <c r="H96" s="3">
        <f>H97+H98+H99</f>
        <v>28422</v>
      </c>
      <c r="I96" s="3">
        <f t="shared" ref="I96:M96" si="57">I97+I98+I99</f>
        <v>30936.62493437</v>
      </c>
      <c r="J96" s="3">
        <f t="shared" si="57"/>
        <v>97869.015756480017</v>
      </c>
      <c r="K96" s="3">
        <f t="shared" si="57"/>
        <v>123453.15630318999</v>
      </c>
      <c r="L96" s="3">
        <f t="shared" si="57"/>
        <v>127510.44535947</v>
      </c>
      <c r="M96" s="3">
        <f t="shared" si="57"/>
        <v>161494.80831243293</v>
      </c>
      <c r="N96" s="3">
        <f t="shared" ref="N96" si="58">N97+N98+N99</f>
        <v>176812.84400888075</v>
      </c>
    </row>
    <row r="97" spans="1:14" ht="15.75" customHeight="1">
      <c r="A97" s="18" t="s">
        <v>42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>
      <c r="A98" s="18" t="s">
        <v>17</v>
      </c>
      <c r="B98" s="3"/>
      <c r="C98" s="3"/>
      <c r="D98" s="3"/>
      <c r="E98" s="3"/>
      <c r="F98" s="3"/>
      <c r="G98" s="3"/>
      <c r="H98" s="3">
        <v>28422</v>
      </c>
      <c r="I98" s="3">
        <v>30936.62493437</v>
      </c>
      <c r="J98" s="3">
        <v>97869.015756480017</v>
      </c>
      <c r="K98" s="3">
        <v>123453.15630318999</v>
      </c>
      <c r="L98" s="3">
        <v>127510.44535947</v>
      </c>
      <c r="M98" s="3">
        <v>161494.80831243293</v>
      </c>
      <c r="N98" s="3">
        <v>176812.84400888075</v>
      </c>
    </row>
    <row r="99" spans="1:14" ht="15.75" customHeight="1">
      <c r="A99" s="18" t="s">
        <v>43</v>
      </c>
      <c r="B99" s="3">
        <v>11820</v>
      </c>
      <c r="C99" s="3">
        <v>12397</v>
      </c>
      <c r="D99" s="3">
        <v>11772</v>
      </c>
      <c r="E99" s="3">
        <v>17931</v>
      </c>
      <c r="F99" s="3">
        <v>20132</v>
      </c>
      <c r="G99" s="3">
        <v>28091.509916660001</v>
      </c>
      <c r="H99" s="3"/>
      <c r="I99" s="3"/>
      <c r="J99" s="3"/>
      <c r="K99" s="3"/>
      <c r="L99" s="3"/>
      <c r="M99" s="3"/>
      <c r="N99" s="3"/>
    </row>
    <row r="100" spans="1:14" ht="15.75" customHeight="1">
      <c r="A100" s="18" t="s">
        <v>44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>
      <c r="A101" s="18" t="s">
        <v>57</v>
      </c>
      <c r="B101" s="3"/>
      <c r="C101" s="3"/>
      <c r="D101" s="3"/>
      <c r="E101" s="3"/>
      <c r="F101" s="3"/>
      <c r="G101" s="3"/>
      <c r="H101" s="3"/>
      <c r="I101" s="3"/>
      <c r="J101" s="3"/>
      <c r="K101" s="3">
        <v>3601.01</v>
      </c>
      <c r="L101" s="3">
        <v>10045.14</v>
      </c>
      <c r="M101" s="3">
        <v>11987.08</v>
      </c>
      <c r="N101" s="3">
        <v>16502.898466713326</v>
      </c>
    </row>
    <row r="102" spans="1:14" ht="15.75" customHeight="1" thickBot="1">
      <c r="A102" s="2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7" customFormat="1" ht="15.75" customHeight="1" thickTop="1">
      <c r="A103" s="21" t="s">
        <v>45</v>
      </c>
      <c r="B103" s="6">
        <f>B104+B115+B134+B140</f>
        <v>308906.23321401002</v>
      </c>
      <c r="C103" s="6">
        <f>C104+C115+C134+C140</f>
        <v>311049.12529335998</v>
      </c>
      <c r="D103" s="6">
        <f>D104+D115+D134+D140</f>
        <v>7238754.29647364</v>
      </c>
      <c r="E103" s="6">
        <f>E104+E115+E134+E140-1</f>
        <v>9730399.749999322</v>
      </c>
      <c r="F103" s="6">
        <f>F104+F115+F134+F140-1</f>
        <v>11670151.905965425</v>
      </c>
      <c r="G103" s="6">
        <f>G104+G115+G134+G140+3</f>
        <v>12608083.819272531</v>
      </c>
      <c r="H103" s="6">
        <f>H104+H115+H134+H140-1</f>
        <v>11821691.227322817</v>
      </c>
      <c r="I103" s="6">
        <f>I104+I115+I134+I140</f>
        <v>13631046.596884299</v>
      </c>
      <c r="J103" s="6">
        <f t="shared" ref="J103:M103" si="59">J104+J115+J134+J140</f>
        <v>14646351.462103304</v>
      </c>
      <c r="K103" s="6">
        <f t="shared" si="59"/>
        <v>15016000.592775272</v>
      </c>
      <c r="L103" s="6">
        <f t="shared" si="59"/>
        <v>15505523.502078943</v>
      </c>
      <c r="M103" s="6">
        <f t="shared" si="59"/>
        <v>15235621.133343512</v>
      </c>
      <c r="N103" s="6">
        <f t="shared" ref="N103" si="60">N104+N115+N134+N140</f>
        <v>16323957.866115585</v>
      </c>
    </row>
    <row r="104" spans="1:14" ht="15.75" customHeight="1">
      <c r="A104" s="18" t="s">
        <v>46</v>
      </c>
      <c r="B104" s="3">
        <f t="shared" ref="B104:H104" si="61">B105+B110</f>
        <v>0</v>
      </c>
      <c r="C104" s="3">
        <f t="shared" si="61"/>
        <v>0</v>
      </c>
      <c r="D104" s="3">
        <f t="shared" si="61"/>
        <v>5423135</v>
      </c>
      <c r="E104" s="3">
        <f t="shared" si="61"/>
        <v>5630481</v>
      </c>
      <c r="F104" s="3">
        <f t="shared" si="61"/>
        <v>8789160.9186316598</v>
      </c>
      <c r="G104" s="3">
        <f t="shared" si="61"/>
        <v>9541086.4877713602</v>
      </c>
      <c r="H104" s="3">
        <f t="shared" si="61"/>
        <v>7997759</v>
      </c>
      <c r="I104" s="3">
        <f>I105+I110</f>
        <v>9475005.5490996744</v>
      </c>
      <c r="J104" s="3">
        <v>10016678.912167965</v>
      </c>
      <c r="K104" s="3">
        <v>10202635.67438959</v>
      </c>
      <c r="L104" s="3">
        <f>L105+L110</f>
        <v>11097309.45882806</v>
      </c>
      <c r="M104" s="3">
        <f>M105+M110</f>
        <v>10971450.048263691</v>
      </c>
      <c r="N104" s="3">
        <f>N105+N110</f>
        <v>11816540.109386953</v>
      </c>
    </row>
    <row r="105" spans="1:14" ht="15.75" customHeight="1">
      <c r="A105" s="18" t="s">
        <v>3</v>
      </c>
      <c r="B105" s="3">
        <f t="shared" ref="B105:F105" si="62">B106+B108</f>
        <v>0</v>
      </c>
      <c r="C105" s="3">
        <f t="shared" si="62"/>
        <v>0</v>
      </c>
      <c r="D105" s="3">
        <f t="shared" si="62"/>
        <v>2445994</v>
      </c>
      <c r="E105" s="3">
        <f t="shared" si="62"/>
        <v>3003260</v>
      </c>
      <c r="F105" s="3">
        <f t="shared" si="62"/>
        <v>3710460</v>
      </c>
      <c r="G105" s="3">
        <f>G106+G108</f>
        <v>4019158</v>
      </c>
      <c r="H105" s="3">
        <f>H106+H108</f>
        <v>4455295</v>
      </c>
      <c r="I105" s="3">
        <f t="shared" ref="I105:M105" si="63">I106+I108</f>
        <v>6889305.020881325</v>
      </c>
      <c r="J105" s="3">
        <f t="shared" si="63"/>
        <v>6366677.7673534043</v>
      </c>
      <c r="K105" s="3">
        <f t="shared" si="63"/>
        <v>6309142.9664816596</v>
      </c>
      <c r="L105" s="3">
        <f t="shared" si="63"/>
        <v>6819102.9747783802</v>
      </c>
      <c r="M105" s="3">
        <f t="shared" si="63"/>
        <v>6347782.0300374236</v>
      </c>
      <c r="N105" s="3">
        <f t="shared" ref="N105" si="64">N106+N108</f>
        <v>7477662.2429569531</v>
      </c>
    </row>
    <row r="106" spans="1:14" ht="15.75" customHeight="1">
      <c r="A106" s="18" t="s">
        <v>47</v>
      </c>
      <c r="B106" s="3"/>
      <c r="C106" s="3"/>
      <c r="D106" s="3"/>
      <c r="E106" s="3"/>
      <c r="F106" s="3"/>
      <c r="G106" s="3"/>
      <c r="H106" s="3">
        <f>H107</f>
        <v>-51319</v>
      </c>
      <c r="I106" s="3">
        <f t="shared" ref="I106:L106" si="65">I107</f>
        <v>-56742</v>
      </c>
      <c r="J106" s="3">
        <f t="shared" si="65"/>
        <v>-26579</v>
      </c>
      <c r="K106" s="3">
        <f t="shared" si="65"/>
        <v>-21310</v>
      </c>
      <c r="L106" s="3">
        <f t="shared" si="65"/>
        <v>-20732</v>
      </c>
      <c r="M106" s="3">
        <v>-166003.93360000002</v>
      </c>
      <c r="N106" s="3">
        <v>-139885.58219999998</v>
      </c>
    </row>
    <row r="107" spans="1:14" ht="15.75" customHeight="1">
      <c r="A107" s="19" t="s">
        <v>5</v>
      </c>
      <c r="B107" s="4"/>
      <c r="C107" s="4"/>
      <c r="D107" s="4"/>
      <c r="E107" s="4"/>
      <c r="F107" s="4"/>
      <c r="G107" s="4"/>
      <c r="H107" s="4">
        <v>-51319</v>
      </c>
      <c r="I107" s="4">
        <f>-57044+302</f>
        <v>-56742</v>
      </c>
      <c r="J107" s="4">
        <v>-26579</v>
      </c>
      <c r="K107" s="4">
        <v>-21310</v>
      </c>
      <c r="L107" s="4">
        <v>-20732</v>
      </c>
      <c r="M107" s="4">
        <v>-166003.93360000002</v>
      </c>
      <c r="N107" s="4">
        <v>-139885.58219999998</v>
      </c>
    </row>
    <row r="108" spans="1:14" ht="15.75" customHeight="1">
      <c r="A108" s="18" t="s">
        <v>48</v>
      </c>
      <c r="B108" s="3"/>
      <c r="C108" s="3"/>
      <c r="D108" s="3">
        <v>2445994</v>
      </c>
      <c r="E108" s="3">
        <v>3003260</v>
      </c>
      <c r="F108" s="3">
        <v>3710460</v>
      </c>
      <c r="G108" s="3">
        <v>4019158</v>
      </c>
      <c r="H108" s="3">
        <v>4506614</v>
      </c>
      <c r="I108" s="3">
        <v>6946047.020881325</v>
      </c>
      <c r="J108" s="3">
        <v>6393256.7673534043</v>
      </c>
      <c r="K108" s="3">
        <v>6330452.9664816596</v>
      </c>
      <c r="L108" s="3">
        <v>6839834.9747783802</v>
      </c>
      <c r="M108" s="3">
        <v>6513785.9636374237</v>
      </c>
      <c r="N108" s="3">
        <v>7617547.8251569532</v>
      </c>
    </row>
    <row r="109" spans="1:14" s="22" customFormat="1" ht="15.75" customHeight="1">
      <c r="A109" s="19" t="s">
        <v>5</v>
      </c>
      <c r="B109" s="4"/>
      <c r="C109" s="4"/>
      <c r="D109" s="4">
        <v>2360969</v>
      </c>
      <c r="E109" s="4">
        <v>2871719</v>
      </c>
      <c r="F109" s="4">
        <v>3631667.7197712292</v>
      </c>
      <c r="G109" s="4">
        <v>3931998.7763608517</v>
      </c>
      <c r="H109" s="4">
        <v>4339692</v>
      </c>
      <c r="I109" s="4">
        <v>6765470.020881325</v>
      </c>
      <c r="J109" s="4">
        <v>6222645.7738564704</v>
      </c>
      <c r="K109" s="4">
        <v>6156042.9107698277</v>
      </c>
      <c r="L109" s="4">
        <v>6660394.4733788185</v>
      </c>
      <c r="M109" s="4">
        <v>6340637.2924975855</v>
      </c>
      <c r="N109" s="4">
        <v>7420267.6738999998</v>
      </c>
    </row>
    <row r="110" spans="1:14" ht="15.75" customHeight="1">
      <c r="A110" s="18" t="s">
        <v>7</v>
      </c>
      <c r="B110" s="3">
        <f t="shared" ref="B110:D110" si="66">B111+B113</f>
        <v>0</v>
      </c>
      <c r="C110" s="3">
        <f t="shared" si="66"/>
        <v>0</v>
      </c>
      <c r="D110" s="3">
        <f t="shared" si="66"/>
        <v>2977141</v>
      </c>
      <c r="E110" s="3">
        <v>2627221</v>
      </c>
      <c r="F110" s="3">
        <f>F111+F113</f>
        <v>5078700.9186316598</v>
      </c>
      <c r="G110" s="3">
        <f>G111+G113</f>
        <v>5521928.4877713602</v>
      </c>
      <c r="H110" s="3">
        <f>H111+H113</f>
        <v>3542464</v>
      </c>
      <c r="I110" s="3">
        <f t="shared" ref="I110:M110" si="67">I111+I113</f>
        <v>2585700.5282183499</v>
      </c>
      <c r="J110" s="3">
        <f t="shared" si="67"/>
        <v>3650001.1448145607</v>
      </c>
      <c r="K110" s="3">
        <f t="shared" si="67"/>
        <v>3893492.7079079309</v>
      </c>
      <c r="L110" s="3">
        <f t="shared" si="67"/>
        <v>4278206.4840496797</v>
      </c>
      <c r="M110" s="3">
        <f t="shared" si="67"/>
        <v>4623668.0182262668</v>
      </c>
      <c r="N110" s="3">
        <f t="shared" ref="N110" si="68">N111+N113</f>
        <v>4338877.8664299995</v>
      </c>
    </row>
    <row r="111" spans="1:14" ht="15.75" customHeight="1">
      <c r="A111" s="18" t="s">
        <v>49</v>
      </c>
      <c r="B111" s="3"/>
      <c r="C111" s="3"/>
      <c r="D111" s="3"/>
      <c r="E111" s="3"/>
      <c r="F111" s="3"/>
      <c r="G111" s="3"/>
      <c r="H111" s="3">
        <f>H112</f>
        <v>-127534</v>
      </c>
      <c r="I111" s="3">
        <f t="shared" ref="I111:N111" si="69">I112</f>
        <v>-178034</v>
      </c>
      <c r="J111" s="3">
        <f t="shared" si="69"/>
        <v>-372273</v>
      </c>
      <c r="K111" s="3">
        <f t="shared" si="69"/>
        <v>-213559</v>
      </c>
      <c r="L111" s="3">
        <f t="shared" si="69"/>
        <v>-154170</v>
      </c>
      <c r="M111" s="3">
        <f t="shared" si="69"/>
        <v>-764227.72320000012</v>
      </c>
      <c r="N111" s="3">
        <f t="shared" si="69"/>
        <v>-713921.55059999996</v>
      </c>
    </row>
    <row r="112" spans="1:14" ht="15.75" customHeight="1">
      <c r="A112" s="19" t="s">
        <v>5</v>
      </c>
      <c r="B112" s="4"/>
      <c r="C112" s="4"/>
      <c r="D112" s="4"/>
      <c r="E112" s="4"/>
      <c r="F112" s="4"/>
      <c r="G112" s="4"/>
      <c r="H112" s="4">
        <v>-127534</v>
      </c>
      <c r="I112" s="4">
        <f>-177732-302</f>
        <v>-178034</v>
      </c>
      <c r="J112" s="4">
        <v>-372273</v>
      </c>
      <c r="K112" s="4">
        <v>-213559</v>
      </c>
      <c r="L112" s="4">
        <v>-154170</v>
      </c>
      <c r="M112" s="4">
        <v>-764227.72320000012</v>
      </c>
      <c r="N112" s="4">
        <v>-713921.55059999996</v>
      </c>
    </row>
    <row r="113" spans="1:15" ht="15.75" customHeight="1">
      <c r="A113" s="18" t="s">
        <v>48</v>
      </c>
      <c r="B113" s="3">
        <v>0</v>
      </c>
      <c r="C113" s="3">
        <v>0</v>
      </c>
      <c r="D113" s="3">
        <v>2977141</v>
      </c>
      <c r="E113" s="3">
        <v>2627221</v>
      </c>
      <c r="F113" s="3">
        <v>5078700.9186316598</v>
      </c>
      <c r="G113" s="3">
        <v>5521928.4877713602</v>
      </c>
      <c r="H113" s="3">
        <v>3669998</v>
      </c>
      <c r="I113" s="3">
        <v>2763734.5282183499</v>
      </c>
      <c r="J113" s="3">
        <v>4022274.1448145607</v>
      </c>
      <c r="K113" s="3">
        <v>4107051.7079079309</v>
      </c>
      <c r="L113" s="3">
        <v>4432376.4840496797</v>
      </c>
      <c r="M113" s="3">
        <v>5387895.7414262667</v>
      </c>
      <c r="N113" s="3">
        <v>5052799.4170299992</v>
      </c>
    </row>
    <row r="114" spans="1:15" s="22" customFormat="1" ht="15.75" customHeight="1">
      <c r="A114" s="19" t="s">
        <v>5</v>
      </c>
      <c r="B114" s="4"/>
      <c r="C114" s="4"/>
      <c r="D114" s="4">
        <v>2970807</v>
      </c>
      <c r="E114" s="4">
        <v>2617191</v>
      </c>
      <c r="F114" s="4">
        <v>5069554.9186316598</v>
      </c>
      <c r="G114" s="4">
        <v>5510858.4877713602</v>
      </c>
      <c r="H114" s="4">
        <v>3527385</v>
      </c>
      <c r="I114" s="4">
        <v>2576908.5282183499</v>
      </c>
      <c r="J114" s="4">
        <v>3637420.0058145607</v>
      </c>
      <c r="K114" s="4">
        <v>3880350.861907931</v>
      </c>
      <c r="L114" s="4">
        <v>4262077.6059046751</v>
      </c>
      <c r="M114" s="4">
        <v>5373024.1904262668</v>
      </c>
      <c r="N114" s="4">
        <v>5038516.1663999995</v>
      </c>
    </row>
    <row r="115" spans="1:15" ht="15.75" customHeight="1">
      <c r="A115" s="18" t="s">
        <v>10</v>
      </c>
      <c r="B115" s="3">
        <f t="shared" ref="B115:H115" si="70">B116+B122</f>
        <v>42850</v>
      </c>
      <c r="C115" s="3">
        <f t="shared" si="70"/>
        <v>15510</v>
      </c>
      <c r="D115" s="3">
        <f t="shared" si="70"/>
        <v>1288158</v>
      </c>
      <c r="E115" s="3">
        <f t="shared" si="70"/>
        <v>1846159.2</v>
      </c>
      <c r="F115" s="3">
        <f t="shared" si="70"/>
        <v>996868.82081910572</v>
      </c>
      <c r="G115" s="3">
        <f t="shared" si="70"/>
        <v>1150666.0779450783</v>
      </c>
      <c r="H115" s="3">
        <f t="shared" si="70"/>
        <v>1003667.5774628649</v>
      </c>
      <c r="I115" s="3">
        <f t="shared" ref="I115:K115" si="71">I116+I122</f>
        <v>1122400.5280162802</v>
      </c>
      <c r="J115" s="3">
        <f t="shared" si="71"/>
        <v>1243040.4617982332</v>
      </c>
      <c r="K115" s="3">
        <f t="shared" si="71"/>
        <v>1136777.7463910189</v>
      </c>
      <c r="L115" s="3">
        <f t="shared" ref="L115:M115" si="72">L116+L122</f>
        <v>1236612.2073221111</v>
      </c>
      <c r="M115" s="3">
        <f t="shared" si="72"/>
        <v>1109542.3942402066</v>
      </c>
      <c r="N115" s="3">
        <f t="shared" ref="N115" si="73">N116+N122</f>
        <v>1153756.4352794355</v>
      </c>
    </row>
    <row r="116" spans="1:15" ht="15.75" customHeight="1">
      <c r="A116" s="18" t="s">
        <v>11</v>
      </c>
      <c r="B116" s="3">
        <f t="shared" ref="B116:H116" si="74">B118+B120</f>
        <v>21812</v>
      </c>
      <c r="C116" s="3">
        <f t="shared" si="74"/>
        <v>13541</v>
      </c>
      <c r="D116" s="3">
        <f t="shared" si="74"/>
        <v>304839</v>
      </c>
      <c r="E116" s="3">
        <f t="shared" si="74"/>
        <v>678928</v>
      </c>
      <c r="F116" s="3">
        <f t="shared" si="74"/>
        <v>491566.22081910574</v>
      </c>
      <c r="G116" s="3">
        <f t="shared" si="74"/>
        <v>570579.07794507837</v>
      </c>
      <c r="H116" s="3">
        <f t="shared" si="74"/>
        <v>642209.34323468001</v>
      </c>
      <c r="I116" s="3">
        <f t="shared" ref="I116:K116" si="75">I118+I120</f>
        <v>1004761.2674265</v>
      </c>
      <c r="J116" s="3">
        <f t="shared" si="75"/>
        <v>832927.32566282433</v>
      </c>
      <c r="K116" s="3">
        <f t="shared" si="75"/>
        <v>759668.5085799566</v>
      </c>
      <c r="L116" s="3">
        <f t="shared" ref="L116:M116" si="76">L118+L120</f>
        <v>762451.79457110993</v>
      </c>
      <c r="M116" s="3">
        <f t="shared" si="76"/>
        <v>705351.81697504653</v>
      </c>
      <c r="N116" s="3">
        <f t="shared" ref="N116" si="77">N118+N120</f>
        <v>733269.22159199999</v>
      </c>
    </row>
    <row r="117" spans="1:15" ht="15.75" customHeight="1">
      <c r="A117" s="18" t="s">
        <v>18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5" ht="15.75" customHeight="1">
      <c r="A118" s="18" t="s">
        <v>50</v>
      </c>
      <c r="B118" s="3">
        <v>12489</v>
      </c>
      <c r="C118" s="3">
        <v>8505</v>
      </c>
      <c r="D118" s="3">
        <v>10673</v>
      </c>
      <c r="E118" s="3">
        <v>14085</v>
      </c>
      <c r="F118" s="3">
        <v>13432</v>
      </c>
      <c r="G118" s="3">
        <v>14082</v>
      </c>
      <c r="H118" s="3">
        <v>17687.34323468</v>
      </c>
      <c r="I118" s="3">
        <v>40</v>
      </c>
      <c r="J118" s="3">
        <v>24</v>
      </c>
      <c r="K118" s="3">
        <v>214</v>
      </c>
      <c r="L118" s="3">
        <v>256</v>
      </c>
      <c r="M118" s="3">
        <v>174.869472</v>
      </c>
      <c r="N118" s="3">
        <v>243.57723250000001</v>
      </c>
      <c r="O118" s="7"/>
    </row>
    <row r="119" spans="1:15" ht="15.75" customHeight="1">
      <c r="A119" s="18" t="s">
        <v>19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5" ht="15.75" customHeight="1">
      <c r="A120" s="18" t="s">
        <v>21</v>
      </c>
      <c r="B120" s="3">
        <v>9323</v>
      </c>
      <c r="C120" s="3">
        <v>5036</v>
      </c>
      <c r="D120" s="3">
        <v>294166</v>
      </c>
      <c r="E120" s="3">
        <v>664843</v>
      </c>
      <c r="F120" s="3">
        <v>478134.22081910574</v>
      </c>
      <c r="G120" s="3">
        <v>556497.07794507837</v>
      </c>
      <c r="H120" s="3">
        <v>624522</v>
      </c>
      <c r="I120" s="3">
        <v>1004721.2674265</v>
      </c>
      <c r="J120" s="3">
        <v>832903.32566282433</v>
      </c>
      <c r="K120" s="3">
        <v>759454.5085799566</v>
      </c>
      <c r="L120" s="3">
        <v>762195.79457110993</v>
      </c>
      <c r="M120" s="3">
        <v>705176.94750304648</v>
      </c>
      <c r="N120" s="3">
        <v>733025.64435950003</v>
      </c>
    </row>
    <row r="121" spans="1:15" s="22" customFormat="1" ht="15.75" customHeight="1">
      <c r="A121" s="19" t="s">
        <v>5</v>
      </c>
      <c r="B121" s="4"/>
      <c r="C121" s="4"/>
      <c r="D121" s="4">
        <v>287279</v>
      </c>
      <c r="E121" s="4">
        <v>657373</v>
      </c>
      <c r="F121" s="4">
        <v>468010.22081910574</v>
      </c>
      <c r="G121" s="4">
        <v>546850.07794507837</v>
      </c>
      <c r="H121" s="4">
        <v>612510</v>
      </c>
      <c r="I121" s="4">
        <v>974643.92194614699</v>
      </c>
      <c r="J121" s="4">
        <v>811410.78506764432</v>
      </c>
      <c r="K121" s="4">
        <v>739105.0717618966</v>
      </c>
      <c r="L121" s="4">
        <v>751135.62090275995</v>
      </c>
      <c r="M121" s="4">
        <v>658829.32041449647</v>
      </c>
      <c r="N121" s="4">
        <v>708687.73629999999</v>
      </c>
    </row>
    <row r="122" spans="1:15" ht="15.75" customHeight="1">
      <c r="A122" s="18" t="s">
        <v>16</v>
      </c>
      <c r="B122" s="3">
        <f t="shared" ref="B122:E122" si="78">B123+B129</f>
        <v>21038</v>
      </c>
      <c r="C122" s="3">
        <f t="shared" si="78"/>
        <v>1969</v>
      </c>
      <c r="D122" s="3">
        <f t="shared" si="78"/>
        <v>983319</v>
      </c>
      <c r="E122" s="3">
        <f t="shared" si="78"/>
        <v>1167231.2</v>
      </c>
      <c r="F122" s="3">
        <f>F123+F129</f>
        <v>505302.6</v>
      </c>
      <c r="G122" s="3">
        <f>G123+G129</f>
        <v>580087</v>
      </c>
      <c r="H122" s="3">
        <f>H123+H129</f>
        <v>361458.23422818491</v>
      </c>
      <c r="I122" s="3">
        <f>I123+I129</f>
        <v>117639.26058978015</v>
      </c>
      <c r="J122" s="3">
        <f t="shared" ref="J122:M122" si="79">J123+J129</f>
        <v>410113.13613540883</v>
      </c>
      <c r="K122" s="3">
        <f t="shared" si="79"/>
        <v>377109.23781106237</v>
      </c>
      <c r="L122" s="3">
        <f t="shared" si="79"/>
        <v>474160.41275100119</v>
      </c>
      <c r="M122" s="3">
        <f t="shared" si="79"/>
        <v>404190.5772651601</v>
      </c>
      <c r="N122" s="3">
        <f t="shared" ref="N122" si="80">N123+N129</f>
        <v>420487.21368743543</v>
      </c>
    </row>
    <row r="123" spans="1:15" ht="15.75" customHeight="1">
      <c r="A123" s="18" t="s">
        <v>51</v>
      </c>
      <c r="B123" s="4">
        <f t="shared" ref="B123:E123" si="81">B124+B125+B126+B127</f>
        <v>1575</v>
      </c>
      <c r="C123" s="4">
        <f t="shared" si="81"/>
        <v>1575</v>
      </c>
      <c r="D123" s="4">
        <f t="shared" si="81"/>
        <v>982910.3</v>
      </c>
      <c r="E123" s="4">
        <f t="shared" si="81"/>
        <v>1166886</v>
      </c>
      <c r="F123" s="4">
        <f>F124+F125+F126+F127</f>
        <v>498523</v>
      </c>
      <c r="G123" s="4">
        <f>G124+G125+G126+G127</f>
        <v>572984</v>
      </c>
      <c r="H123" s="4">
        <f>H124+H125+H126+H127</f>
        <v>352841.3</v>
      </c>
      <c r="I123" s="4">
        <f t="shared" ref="I123:M123" si="82">I124+I125+I126+I127</f>
        <v>116909.52757184884</v>
      </c>
      <c r="J123" s="4">
        <f t="shared" si="82"/>
        <v>409527.14808186766</v>
      </c>
      <c r="K123" s="4">
        <f t="shared" si="82"/>
        <v>376624.98298996966</v>
      </c>
      <c r="L123" s="4">
        <f t="shared" si="82"/>
        <v>473680.3203191639</v>
      </c>
      <c r="M123" s="4">
        <f t="shared" si="82"/>
        <v>404139.25325680681</v>
      </c>
      <c r="N123" s="4">
        <f t="shared" ref="N123" si="83">N124+N125+N126+N127</f>
        <v>420394.56368743541</v>
      </c>
    </row>
    <row r="124" spans="1:15" ht="15.75" customHeight="1">
      <c r="A124" s="18" t="s">
        <v>18</v>
      </c>
      <c r="B124" s="3"/>
      <c r="C124" s="3"/>
      <c r="D124" s="3"/>
      <c r="E124" s="3"/>
      <c r="F124" s="3"/>
      <c r="G124" s="3"/>
      <c r="H124" s="3"/>
      <c r="I124" s="3">
        <v>0</v>
      </c>
      <c r="J124" s="3">
        <v>4.1834234644240542</v>
      </c>
      <c r="K124" s="3">
        <v>9.4697239280720016</v>
      </c>
      <c r="L124" s="3">
        <v>3.5902799975772957</v>
      </c>
      <c r="M124" s="3">
        <v>21.240156257135219</v>
      </c>
      <c r="N124" s="3">
        <v>21.3</v>
      </c>
    </row>
    <row r="125" spans="1:15" ht="15.75" customHeight="1">
      <c r="A125" s="18" t="s">
        <v>19</v>
      </c>
      <c r="B125" s="3"/>
      <c r="C125" s="3"/>
      <c r="D125" s="3">
        <v>30.3</v>
      </c>
      <c r="E125" s="3"/>
      <c r="F125" s="3">
        <v>10</v>
      </c>
      <c r="G125" s="3">
        <v>25</v>
      </c>
      <c r="H125" s="3">
        <v>26.3</v>
      </c>
      <c r="I125" s="3">
        <v>26.8</v>
      </c>
      <c r="J125" s="3">
        <v>53.8</v>
      </c>
      <c r="K125" s="3">
        <v>59.9</v>
      </c>
      <c r="L125" s="3">
        <v>253</v>
      </c>
      <c r="M125" s="3">
        <v>253</v>
      </c>
      <c r="N125" s="3">
        <v>264.85000000000002</v>
      </c>
    </row>
    <row r="126" spans="1:15" ht="15.75" customHeight="1">
      <c r="A126" s="18" t="s">
        <v>20</v>
      </c>
      <c r="B126" s="3"/>
      <c r="C126" s="3"/>
      <c r="D126" s="3"/>
      <c r="E126" s="3"/>
      <c r="F126" s="3"/>
      <c r="G126" s="3"/>
      <c r="H126" s="3"/>
      <c r="I126" s="3">
        <v>8130.1710628001811</v>
      </c>
      <c r="J126" s="3">
        <v>8587.7730172819138</v>
      </c>
      <c r="K126" s="3">
        <v>8592.8416007615524</v>
      </c>
      <c r="L126" s="3">
        <v>8377.0261670449345</v>
      </c>
      <c r="M126" s="3">
        <v>8697.6390046508404</v>
      </c>
      <c r="N126" s="3">
        <v>14982.715862470468</v>
      </c>
    </row>
    <row r="127" spans="1:15" ht="15.75" customHeight="1">
      <c r="A127" s="18" t="s">
        <v>21</v>
      </c>
      <c r="B127" s="3">
        <v>1575</v>
      </c>
      <c r="C127" s="3">
        <v>1575</v>
      </c>
      <c r="D127" s="3">
        <v>982880</v>
      </c>
      <c r="E127" s="3">
        <v>1166886</v>
      </c>
      <c r="F127" s="3">
        <f>F128</f>
        <v>498513</v>
      </c>
      <c r="G127" s="3">
        <f>G128</f>
        <v>572959</v>
      </c>
      <c r="H127" s="3">
        <f>H128</f>
        <v>352815</v>
      </c>
      <c r="I127" s="3">
        <v>108752.55650904866</v>
      </c>
      <c r="J127" s="3">
        <v>400881.3916411213</v>
      </c>
      <c r="K127" s="3">
        <v>367962.77166528004</v>
      </c>
      <c r="L127" s="3">
        <v>465046.7038721214</v>
      </c>
      <c r="M127" s="3">
        <v>395167.37409589882</v>
      </c>
      <c r="N127" s="3">
        <v>405125.69782496494</v>
      </c>
    </row>
    <row r="128" spans="1:15" s="22" customFormat="1" ht="15.75" customHeight="1">
      <c r="A128" s="19" t="s">
        <v>5</v>
      </c>
      <c r="B128" s="4"/>
      <c r="C128" s="4"/>
      <c r="D128" s="4">
        <v>981340</v>
      </c>
      <c r="E128" s="4">
        <v>1165346</v>
      </c>
      <c r="F128" s="4">
        <v>498513</v>
      </c>
      <c r="G128" s="4">
        <v>572959</v>
      </c>
      <c r="H128" s="4">
        <v>352815</v>
      </c>
      <c r="I128" s="4">
        <v>108531.20882959866</v>
      </c>
      <c r="J128" s="4">
        <v>400259.93118407129</v>
      </c>
      <c r="K128" s="4">
        <v>367194.98970000003</v>
      </c>
      <c r="L128" s="4">
        <v>463582.2816780564</v>
      </c>
      <c r="M128" s="4">
        <v>393297.5571998388</v>
      </c>
      <c r="N128" s="4">
        <v>402967.10099999997</v>
      </c>
    </row>
    <row r="129" spans="1:14" ht="15.75" customHeight="1">
      <c r="A129" s="18" t="s">
        <v>22</v>
      </c>
      <c r="B129" s="3">
        <f t="shared" ref="B129:C129" si="84">B130+B131+B132+B133</f>
        <v>19463</v>
      </c>
      <c r="C129" s="3">
        <f t="shared" si="84"/>
        <v>394</v>
      </c>
      <c r="D129" s="3">
        <f t="shared" ref="D129:M129" si="85">D130+D131+D132+D133</f>
        <v>408.7</v>
      </c>
      <c r="E129" s="3">
        <f t="shared" si="85"/>
        <v>345.2</v>
      </c>
      <c r="F129" s="3">
        <f t="shared" si="85"/>
        <v>6779.6</v>
      </c>
      <c r="G129" s="3">
        <f t="shared" si="85"/>
        <v>7103</v>
      </c>
      <c r="H129" s="3">
        <f t="shared" si="85"/>
        <v>8616.9342281849422</v>
      </c>
      <c r="I129" s="3">
        <f t="shared" si="85"/>
        <v>729.733017931321</v>
      </c>
      <c r="J129" s="3">
        <f t="shared" si="85"/>
        <v>585.98805354115348</v>
      </c>
      <c r="K129" s="3">
        <f t="shared" si="85"/>
        <v>484.25482109271337</v>
      </c>
      <c r="L129" s="3">
        <f t="shared" si="85"/>
        <v>480.09243183726232</v>
      </c>
      <c r="M129" s="3">
        <f t="shared" si="85"/>
        <v>51.324008353305459</v>
      </c>
      <c r="N129" s="3">
        <f t="shared" ref="N129" si="86">N130+N131+N132+N133</f>
        <v>92.65</v>
      </c>
    </row>
    <row r="130" spans="1:14" ht="15.75" customHeight="1">
      <c r="A130" s="18" t="s">
        <v>18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94.729277783943033</v>
      </c>
      <c r="J130" s="3">
        <v>3</v>
      </c>
      <c r="K130" s="3">
        <v>0</v>
      </c>
      <c r="L130" s="3">
        <v>11.196317782265767</v>
      </c>
      <c r="M130" s="3">
        <v>33.825187473305462</v>
      </c>
      <c r="N130" s="3">
        <v>56.65</v>
      </c>
    </row>
    <row r="131" spans="1:14" ht="15.75" customHeight="1">
      <c r="A131" s="18" t="s">
        <v>19</v>
      </c>
      <c r="B131" s="3">
        <v>3633</v>
      </c>
      <c r="C131" s="3">
        <v>0</v>
      </c>
      <c r="D131" s="3">
        <v>236.7</v>
      </c>
      <c r="E131" s="3">
        <v>106.2</v>
      </c>
      <c r="F131" s="3">
        <v>272.60000000000002</v>
      </c>
      <c r="G131" s="3">
        <v>216</v>
      </c>
      <c r="H131" s="3">
        <v>400.4</v>
      </c>
      <c r="I131" s="3">
        <v>207.1</v>
      </c>
      <c r="J131" s="3">
        <v>131</v>
      </c>
      <c r="K131" s="3">
        <v>32</v>
      </c>
      <c r="L131" s="3">
        <v>28</v>
      </c>
      <c r="M131" s="3">
        <v>17.399999999999999</v>
      </c>
      <c r="N131" s="3">
        <v>36</v>
      </c>
    </row>
    <row r="132" spans="1:14" ht="15.75" customHeight="1">
      <c r="A132" s="18" t="s">
        <v>20</v>
      </c>
      <c r="B132" s="3">
        <v>15830</v>
      </c>
      <c r="C132" s="3">
        <v>394</v>
      </c>
      <c r="D132" s="3">
        <v>172</v>
      </c>
      <c r="E132" s="3">
        <v>239</v>
      </c>
      <c r="F132" s="3">
        <v>6507</v>
      </c>
      <c r="G132" s="3">
        <v>6887</v>
      </c>
      <c r="H132" s="3">
        <v>8216.5342281849425</v>
      </c>
      <c r="I132" s="3">
        <v>427.90374014737802</v>
      </c>
      <c r="J132" s="3">
        <v>451.98805354115342</v>
      </c>
      <c r="K132" s="3">
        <v>452.25482109271337</v>
      </c>
      <c r="L132" s="3">
        <v>440.89611405499659</v>
      </c>
      <c r="M132" s="3">
        <v>9.882088E-2</v>
      </c>
      <c r="N132" s="3">
        <v>0</v>
      </c>
    </row>
    <row r="133" spans="1:14">
      <c r="A133" s="18" t="s">
        <v>21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>
      <c r="A134" s="18" t="s">
        <v>52</v>
      </c>
      <c r="B134" s="3">
        <f t="shared" ref="B134:M134" si="87">B135+B136+B137+B138</f>
        <v>23433</v>
      </c>
      <c r="C134" s="3">
        <f t="shared" si="87"/>
        <v>39341</v>
      </c>
      <c r="D134" s="3">
        <f t="shared" si="87"/>
        <v>90833</v>
      </c>
      <c r="E134" s="3">
        <f t="shared" si="87"/>
        <v>195433</v>
      </c>
      <c r="F134" s="3">
        <f t="shared" si="87"/>
        <v>273978</v>
      </c>
      <c r="G134" s="3">
        <f t="shared" si="87"/>
        <v>246016</v>
      </c>
      <c r="H134" s="3">
        <f t="shared" si="87"/>
        <v>927898.50998425391</v>
      </c>
      <c r="I134" s="3">
        <f t="shared" si="87"/>
        <v>1055167.0352886522</v>
      </c>
      <c r="J134" s="3">
        <f t="shared" si="87"/>
        <v>949508.327001923</v>
      </c>
      <c r="K134" s="3">
        <f t="shared" si="87"/>
        <v>882607.7032547628</v>
      </c>
      <c r="L134" s="3">
        <f t="shared" si="87"/>
        <v>229697.6111085462</v>
      </c>
      <c r="M134" s="3">
        <f t="shared" si="87"/>
        <v>98041.390662562524</v>
      </c>
      <c r="N134" s="3">
        <f t="shared" ref="N134" si="88">N135+N136+N137+N138</f>
        <v>30543.234439125998</v>
      </c>
    </row>
    <row r="135" spans="1:14">
      <c r="A135" s="18" t="s">
        <v>24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>
      <c r="A136" s="18" t="s">
        <v>25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>
      <c r="A137" s="18" t="s">
        <v>26</v>
      </c>
      <c r="B137" s="3">
        <v>23433</v>
      </c>
      <c r="C137" s="3">
        <v>39341</v>
      </c>
      <c r="D137" s="3">
        <v>90833</v>
      </c>
      <c r="E137" s="3">
        <v>195433</v>
      </c>
      <c r="F137" s="3">
        <v>273978</v>
      </c>
      <c r="G137" s="3">
        <v>246016</v>
      </c>
      <c r="H137" s="3">
        <v>195139.50998425391</v>
      </c>
      <c r="I137" s="3">
        <v>121407.17285724408</v>
      </c>
      <c r="J137" s="3">
        <v>119079.69770192301</v>
      </c>
      <c r="K137" s="3">
        <v>62657.726254762798</v>
      </c>
      <c r="L137" s="3">
        <v>132447.78851658921</v>
      </c>
      <c r="M137" s="3">
        <v>2041.401617704802</v>
      </c>
      <c r="N137" s="3">
        <v>2800.3586391259978</v>
      </c>
    </row>
    <row r="138" spans="1:14">
      <c r="A138" s="18" t="s">
        <v>27</v>
      </c>
      <c r="B138" s="3"/>
      <c r="C138" s="3"/>
      <c r="D138" s="3"/>
      <c r="E138" s="3"/>
      <c r="F138" s="3"/>
      <c r="G138" s="3"/>
      <c r="H138" s="3">
        <v>732759</v>
      </c>
      <c r="I138" s="3">
        <v>933759.86243140802</v>
      </c>
      <c r="J138" s="3">
        <v>830428.62930000003</v>
      </c>
      <c r="K138" s="3">
        <v>819949.97699999996</v>
      </c>
      <c r="L138" s="3">
        <v>97249.822591956996</v>
      </c>
      <c r="M138" s="3">
        <v>95999.989044857721</v>
      </c>
      <c r="N138" s="3">
        <v>27742.875799999998</v>
      </c>
    </row>
    <row r="139" spans="1:14">
      <c r="A139" s="19" t="s">
        <v>56</v>
      </c>
      <c r="B139" s="4"/>
      <c r="C139" s="4"/>
      <c r="D139" s="4"/>
      <c r="E139" s="4"/>
      <c r="F139" s="4"/>
      <c r="G139" s="4"/>
      <c r="H139" s="4">
        <v>732759</v>
      </c>
      <c r="I139" s="4">
        <v>933759.86243140802</v>
      </c>
      <c r="J139" s="4">
        <v>830428.62930000003</v>
      </c>
      <c r="K139" s="4">
        <v>819949.97699999996</v>
      </c>
      <c r="L139" s="4">
        <v>97249.822591956996</v>
      </c>
      <c r="M139" s="4">
        <v>95999.989044857721</v>
      </c>
      <c r="N139" s="4">
        <v>27742.875799999998</v>
      </c>
    </row>
    <row r="140" spans="1:14">
      <c r="A140" s="18" t="s">
        <v>28</v>
      </c>
      <c r="B140" s="3">
        <f t="shared" ref="B140:H140" si="89">B141+B148+B163+B168</f>
        <v>242623.23321400999</v>
      </c>
      <c r="C140" s="3">
        <f t="shared" si="89"/>
        <v>256198.12529336</v>
      </c>
      <c r="D140" s="3">
        <f t="shared" si="89"/>
        <v>436628.29647363996</v>
      </c>
      <c r="E140" s="3">
        <f t="shared" si="89"/>
        <v>2058327.5499993209</v>
      </c>
      <c r="F140" s="3">
        <f t="shared" si="89"/>
        <v>1610145.1665146588</v>
      </c>
      <c r="G140" s="3">
        <f t="shared" si="89"/>
        <v>1670312.2535560934</v>
      </c>
      <c r="H140" s="3">
        <f t="shared" si="89"/>
        <v>1892367.1398756991</v>
      </c>
      <c r="I140" s="3">
        <f t="shared" ref="I140" si="90">I141+I148+I163+I168</f>
        <v>1978473.4844796916</v>
      </c>
      <c r="J140" s="3">
        <f t="shared" ref="J140" si="91">J141+J148+J163+J168</f>
        <v>2437123.7611351805</v>
      </c>
      <c r="K140" s="3">
        <f t="shared" ref="K140" si="92">K141+K148+K163+K168</f>
        <v>2793979.4687399012</v>
      </c>
      <c r="L140" s="3">
        <f t="shared" ref="L140" si="93">L141+L148+L163+L168</f>
        <v>2941904.2248202241</v>
      </c>
      <c r="M140" s="3">
        <f t="shared" ref="M140:N140" si="94">M141+M148+M163+M168</f>
        <v>3056587.3001770522</v>
      </c>
      <c r="N140" s="3">
        <f t="shared" si="94"/>
        <v>3323118.0870100735</v>
      </c>
    </row>
    <row r="141" spans="1:14">
      <c r="A141" s="18" t="s">
        <v>29</v>
      </c>
      <c r="B141" s="3">
        <f t="shared" ref="B141:M141" si="95">B142+B145</f>
        <v>0</v>
      </c>
      <c r="C141" s="3">
        <f t="shared" si="95"/>
        <v>0</v>
      </c>
      <c r="D141" s="3">
        <f t="shared" si="95"/>
        <v>3569</v>
      </c>
      <c r="E141" s="3">
        <f t="shared" si="95"/>
        <v>2300</v>
      </c>
      <c r="F141" s="3">
        <f t="shared" si="95"/>
        <v>2477</v>
      </c>
      <c r="G141" s="3">
        <f>G142+G145</f>
        <v>2831</v>
      </c>
      <c r="H141" s="3">
        <f t="shared" si="95"/>
        <v>2880</v>
      </c>
      <c r="I141" s="3">
        <f t="shared" si="95"/>
        <v>3930.6</v>
      </c>
      <c r="J141" s="3">
        <f t="shared" si="95"/>
        <v>5852.7290000000003</v>
      </c>
      <c r="K141" s="3">
        <f t="shared" si="95"/>
        <v>5587.6469999999999</v>
      </c>
      <c r="L141" s="3">
        <f t="shared" si="95"/>
        <v>4939</v>
      </c>
      <c r="M141" s="3">
        <f t="shared" si="95"/>
        <v>5531.5769451599999</v>
      </c>
      <c r="N141" s="3">
        <f t="shared" ref="N141" si="96">N142+N145</f>
        <v>4818.9736540000004</v>
      </c>
    </row>
    <row r="142" spans="1:14">
      <c r="A142" s="18" t="s">
        <v>13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>
      <c r="A143" s="18" t="s">
        <v>30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>
      <c r="A144" s="18" t="s">
        <v>31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>
      <c r="A145" s="18" t="s">
        <v>15</v>
      </c>
      <c r="B145" s="3">
        <f t="shared" ref="B145:E145" si="97">B146+B147</f>
        <v>0</v>
      </c>
      <c r="C145" s="3">
        <f t="shared" si="97"/>
        <v>0</v>
      </c>
      <c r="D145" s="3">
        <f t="shared" si="97"/>
        <v>3569</v>
      </c>
      <c r="E145" s="3">
        <f t="shared" si="97"/>
        <v>2300</v>
      </c>
      <c r="F145" s="3">
        <f>F146+F147</f>
        <v>2477</v>
      </c>
      <c r="G145" s="3">
        <f>G146+G147</f>
        <v>2831</v>
      </c>
      <c r="H145" s="3">
        <f>H146+H147</f>
        <v>2880</v>
      </c>
      <c r="I145" s="3">
        <f t="shared" ref="I145:M145" si="98">I146+I147</f>
        <v>3930.6</v>
      </c>
      <c r="J145" s="3">
        <f t="shared" si="98"/>
        <v>5852.7290000000003</v>
      </c>
      <c r="K145" s="3">
        <f t="shared" si="98"/>
        <v>5587.6469999999999</v>
      </c>
      <c r="L145" s="3">
        <f t="shared" si="98"/>
        <v>4939</v>
      </c>
      <c r="M145" s="3">
        <f t="shared" si="98"/>
        <v>5531.5769451599999</v>
      </c>
      <c r="N145" s="3">
        <f t="shared" ref="N145" si="99">N146+N147</f>
        <v>4818.9736540000004</v>
      </c>
    </row>
    <row r="146" spans="1:14">
      <c r="A146" s="18" t="s">
        <v>30</v>
      </c>
      <c r="B146" s="3"/>
      <c r="C146" s="3"/>
      <c r="D146" s="3">
        <v>697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>
      <c r="A147" s="18" t="s">
        <v>31</v>
      </c>
      <c r="B147" s="3">
        <v>0</v>
      </c>
      <c r="C147" s="3">
        <v>0</v>
      </c>
      <c r="D147" s="3">
        <v>2872</v>
      </c>
      <c r="E147" s="3">
        <v>2300</v>
      </c>
      <c r="F147" s="3">
        <v>2477</v>
      </c>
      <c r="G147" s="3">
        <v>2831</v>
      </c>
      <c r="H147" s="3">
        <v>2880</v>
      </c>
      <c r="I147" s="3">
        <v>3930.6</v>
      </c>
      <c r="J147" s="3">
        <v>5852.7290000000003</v>
      </c>
      <c r="K147" s="3">
        <v>5587.6469999999999</v>
      </c>
      <c r="L147" s="3">
        <v>4939</v>
      </c>
      <c r="M147" s="3">
        <v>5531.5769451599999</v>
      </c>
      <c r="N147" s="3">
        <v>4818.9736540000004</v>
      </c>
    </row>
    <row r="148" spans="1:14">
      <c r="A148" s="18" t="s">
        <v>32</v>
      </c>
      <c r="B148" s="3">
        <f t="shared" ref="B148:M148" si="100">B149+B153+B156+B159</f>
        <v>115389.9</v>
      </c>
      <c r="C148" s="3">
        <f t="shared" si="100"/>
        <v>130869.3</v>
      </c>
      <c r="D148" s="3">
        <f t="shared" si="100"/>
        <v>345080</v>
      </c>
      <c r="E148" s="3">
        <f t="shared" si="100"/>
        <v>1488262</v>
      </c>
      <c r="F148" s="3">
        <f t="shared" si="100"/>
        <v>1128006.8</v>
      </c>
      <c r="G148" s="3">
        <f t="shared" si="100"/>
        <v>964291.7</v>
      </c>
      <c r="H148" s="3">
        <f t="shared" si="100"/>
        <v>1567055.7022288498</v>
      </c>
      <c r="I148" s="3">
        <f t="shared" si="100"/>
        <v>1525084.0340556828</v>
      </c>
      <c r="J148" s="3">
        <f t="shared" si="100"/>
        <v>1466297.2443753188</v>
      </c>
      <c r="K148" s="3">
        <f t="shared" si="100"/>
        <v>1772948.9820067543</v>
      </c>
      <c r="L148" s="3">
        <f t="shared" si="100"/>
        <v>1936531.8860487677</v>
      </c>
      <c r="M148" s="3">
        <f t="shared" si="100"/>
        <v>1920902.7871345743</v>
      </c>
      <c r="N148" s="3">
        <f t="shared" ref="N148" si="101">N149+N153+N156+N159</f>
        <v>1933337.4278679092</v>
      </c>
    </row>
    <row r="149" spans="1:14">
      <c r="A149" s="18" t="s">
        <v>18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>
      <c r="A150" s="18" t="s">
        <v>53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>
      <c r="A151" s="18" t="s">
        <v>54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>
      <c r="A152" s="18" t="s">
        <v>31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>
      <c r="A153" s="18" t="s">
        <v>19</v>
      </c>
      <c r="B153" s="3">
        <f t="shared" ref="B153:M153" si="102">B154+B155</f>
        <v>9687</v>
      </c>
      <c r="C153" s="3">
        <f t="shared" si="102"/>
        <v>12964.3</v>
      </c>
      <c r="D153" s="3">
        <f t="shared" si="102"/>
        <v>17023</v>
      </c>
      <c r="E153" s="3">
        <f t="shared" si="102"/>
        <v>22405</v>
      </c>
      <c r="F153" s="3">
        <f t="shared" si="102"/>
        <v>26899.8</v>
      </c>
      <c r="G153" s="3">
        <f t="shared" si="102"/>
        <v>31313.7</v>
      </c>
      <c r="H153" s="3">
        <f t="shared" si="102"/>
        <v>42403</v>
      </c>
      <c r="I153" s="3">
        <f t="shared" si="102"/>
        <v>46883.199999999997</v>
      </c>
      <c r="J153" s="3">
        <f t="shared" si="102"/>
        <v>49799.199999999997</v>
      </c>
      <c r="K153" s="3">
        <f t="shared" si="102"/>
        <v>46975.1</v>
      </c>
      <c r="L153" s="3">
        <f t="shared" si="102"/>
        <v>40320</v>
      </c>
      <c r="M153" s="3">
        <f t="shared" si="102"/>
        <v>36690</v>
      </c>
      <c r="N153" s="3">
        <f t="shared" ref="N153" si="103">N154+N155</f>
        <v>34439</v>
      </c>
    </row>
    <row r="154" spans="1:14" ht="15.75" customHeight="1">
      <c r="A154" s="18" t="s">
        <v>61</v>
      </c>
      <c r="B154" s="3">
        <v>9687</v>
      </c>
      <c r="C154" s="3">
        <v>12964.3</v>
      </c>
      <c r="D154" s="3">
        <v>17023</v>
      </c>
      <c r="E154" s="3">
        <v>22405</v>
      </c>
      <c r="F154" s="3">
        <v>26899.8</v>
      </c>
      <c r="G154" s="3">
        <v>31313.7</v>
      </c>
      <c r="H154" s="3">
        <v>42403</v>
      </c>
      <c r="I154" s="3">
        <v>46883.199999999997</v>
      </c>
      <c r="J154" s="3">
        <v>49799.199999999997</v>
      </c>
      <c r="K154" s="3">
        <v>46975.1</v>
      </c>
      <c r="L154" s="3">
        <v>40320</v>
      </c>
      <c r="M154" s="3">
        <v>36690</v>
      </c>
      <c r="N154" s="3">
        <v>34439</v>
      </c>
    </row>
    <row r="155" spans="1:14" ht="15.75" customHeight="1">
      <c r="A155" s="18" t="s">
        <v>31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>
      <c r="A156" s="18" t="s">
        <v>20</v>
      </c>
      <c r="B156" s="3">
        <f t="shared" ref="B156:E156" si="104">B157+B158</f>
        <v>93562</v>
      </c>
      <c r="C156" s="3">
        <f t="shared" si="104"/>
        <v>108187</v>
      </c>
      <c r="D156" s="3">
        <f t="shared" si="104"/>
        <v>91208</v>
      </c>
      <c r="E156" s="3">
        <f t="shared" si="104"/>
        <v>100296</v>
      </c>
      <c r="F156" s="3">
        <f>F157+F158</f>
        <v>122206</v>
      </c>
      <c r="G156" s="3">
        <f>G157+G158</f>
        <v>101920</v>
      </c>
      <c r="H156" s="3">
        <f>H157+H158</f>
        <v>97304.702228849652</v>
      </c>
      <c r="I156" s="3">
        <f t="shared" ref="I156:M156" si="105">I157+I158</f>
        <v>144695.85781359681</v>
      </c>
      <c r="J156" s="3">
        <f t="shared" si="105"/>
        <v>100591.51567531886</v>
      </c>
      <c r="K156" s="3">
        <f t="shared" si="105"/>
        <v>114503.64200675396</v>
      </c>
      <c r="L156" s="3">
        <f t="shared" si="105"/>
        <v>88195.63343022138</v>
      </c>
      <c r="M156" s="3">
        <f t="shared" si="105"/>
        <v>117181.70364124158</v>
      </c>
      <c r="N156" s="3">
        <f t="shared" ref="N156" si="106">N157+N158</f>
        <v>128945.72366790938</v>
      </c>
    </row>
    <row r="157" spans="1:14" ht="15.75" customHeight="1">
      <c r="A157" s="18" t="s">
        <v>30</v>
      </c>
      <c r="B157" s="3">
        <v>93562</v>
      </c>
      <c r="C157" s="3">
        <v>108187</v>
      </c>
      <c r="D157" s="3">
        <v>91208</v>
      </c>
      <c r="E157" s="3">
        <v>100296</v>
      </c>
      <c r="F157" s="3">
        <v>122206</v>
      </c>
      <c r="G157" s="3">
        <v>101920</v>
      </c>
      <c r="H157" s="3">
        <v>97304.702228849652</v>
      </c>
      <c r="I157" s="3">
        <v>144695.85781359681</v>
      </c>
      <c r="J157" s="3">
        <v>100591.51567531886</v>
      </c>
      <c r="K157" s="3">
        <v>114503.64200675396</v>
      </c>
      <c r="L157" s="3">
        <v>88195.63343022138</v>
      </c>
      <c r="M157" s="3">
        <v>117181.70364124158</v>
      </c>
      <c r="N157" s="3">
        <v>128945.72366790938</v>
      </c>
    </row>
    <row r="158" spans="1:14" ht="15.75" customHeight="1">
      <c r="A158" s="18" t="s">
        <v>31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>
      <c r="A159" s="18" t="s">
        <v>21</v>
      </c>
      <c r="B159" s="3">
        <f t="shared" ref="B159:M159" si="107">B160+B162</f>
        <v>12140.9</v>
      </c>
      <c r="C159" s="3">
        <f t="shared" si="107"/>
        <v>9718</v>
      </c>
      <c r="D159" s="3">
        <f t="shared" si="107"/>
        <v>236849</v>
      </c>
      <c r="E159" s="3">
        <f t="shared" si="107"/>
        <v>1365561</v>
      </c>
      <c r="F159" s="3">
        <f t="shared" si="107"/>
        <v>978901</v>
      </c>
      <c r="G159" s="3">
        <f t="shared" si="107"/>
        <v>831058</v>
      </c>
      <c r="H159" s="3">
        <f t="shared" si="107"/>
        <v>1427348</v>
      </c>
      <c r="I159" s="3">
        <f t="shared" si="107"/>
        <v>1333504.9762420862</v>
      </c>
      <c r="J159" s="3">
        <f t="shared" si="107"/>
        <v>1315906.5286999999</v>
      </c>
      <c r="K159" s="3">
        <f t="shared" si="107"/>
        <v>1611470.2400000002</v>
      </c>
      <c r="L159" s="3">
        <f t="shared" si="107"/>
        <v>1808016.2526185464</v>
      </c>
      <c r="M159" s="3">
        <f t="shared" si="107"/>
        <v>1767031.0834933326</v>
      </c>
      <c r="N159" s="3">
        <f t="shared" ref="N159" si="108">N160+N162</f>
        <v>1769952.7041999998</v>
      </c>
    </row>
    <row r="160" spans="1:14" ht="15.75" customHeight="1">
      <c r="A160" s="18" t="s">
        <v>30</v>
      </c>
      <c r="B160" s="3">
        <v>12140.9</v>
      </c>
      <c r="C160" s="3">
        <v>9718</v>
      </c>
      <c r="D160" s="3">
        <v>232811</v>
      </c>
      <c r="E160" s="3">
        <v>1362802</v>
      </c>
      <c r="F160" s="3">
        <v>978292</v>
      </c>
      <c r="G160" s="3">
        <v>830355</v>
      </c>
      <c r="H160" s="3">
        <v>1426367</v>
      </c>
      <c r="I160" s="3">
        <v>1333166.7762420862</v>
      </c>
      <c r="J160" s="3">
        <v>1315716.4236999999</v>
      </c>
      <c r="K160" s="3">
        <v>1611330.8720000002</v>
      </c>
      <c r="L160" s="3">
        <v>1807947.1006185464</v>
      </c>
      <c r="M160" s="3">
        <v>1766782.2774933325</v>
      </c>
      <c r="N160" s="3">
        <v>1769844.5491999998</v>
      </c>
    </row>
    <row r="161" spans="1:14" ht="15.75" customHeight="1">
      <c r="A161" s="19" t="s">
        <v>5</v>
      </c>
      <c r="B161" s="4"/>
      <c r="C161" s="4"/>
      <c r="D161" s="4">
        <v>220457</v>
      </c>
      <c r="E161" s="4">
        <v>1352239</v>
      </c>
      <c r="F161" s="4">
        <v>948085</v>
      </c>
      <c r="G161" s="4">
        <v>801141</v>
      </c>
      <c r="H161" s="4">
        <v>1403759</v>
      </c>
      <c r="I161" s="4">
        <v>1318732.7762420862</v>
      </c>
      <c r="J161" s="4">
        <v>1301001.2637</v>
      </c>
      <c r="K161" s="4">
        <v>1597768.1370000001</v>
      </c>
      <c r="L161" s="4">
        <v>1794589.8136185464</v>
      </c>
      <c r="M161" s="4">
        <v>1752752.4054933325</v>
      </c>
      <c r="N161" s="4">
        <v>1752119.9871999999</v>
      </c>
    </row>
    <row r="162" spans="1:14" ht="15.75" customHeight="1">
      <c r="A162" s="18" t="s">
        <v>31</v>
      </c>
      <c r="B162" s="3">
        <v>0</v>
      </c>
      <c r="C162" s="3">
        <v>0</v>
      </c>
      <c r="D162" s="3">
        <v>4038</v>
      </c>
      <c r="E162" s="3">
        <v>2759</v>
      </c>
      <c r="F162" s="3">
        <v>609</v>
      </c>
      <c r="G162" s="3">
        <v>703</v>
      </c>
      <c r="H162" s="3">
        <v>981</v>
      </c>
      <c r="I162" s="3">
        <v>338.20000000000005</v>
      </c>
      <c r="J162" s="3">
        <v>190.10499999999999</v>
      </c>
      <c r="K162" s="3">
        <v>139.36799999999999</v>
      </c>
      <c r="L162" s="3">
        <v>69.152000000000044</v>
      </c>
      <c r="M162" s="3">
        <v>248.80600000000001</v>
      </c>
      <c r="N162" s="3">
        <v>108.155</v>
      </c>
    </row>
    <row r="163" spans="1:14" ht="15.75" customHeight="1">
      <c r="A163" s="18" t="s">
        <v>33</v>
      </c>
      <c r="B163" s="3">
        <f t="shared" ref="B163:M163" si="109">B164+B165+B166+B167</f>
        <v>122118.33321401</v>
      </c>
      <c r="C163" s="3">
        <f t="shared" si="109"/>
        <v>120985.82529336</v>
      </c>
      <c r="D163" s="3">
        <f t="shared" si="109"/>
        <v>79886.196473639997</v>
      </c>
      <c r="E163" s="3">
        <f t="shared" si="109"/>
        <v>77881.649999321002</v>
      </c>
      <c r="F163" s="3">
        <f t="shared" si="109"/>
        <v>74583.643232242001</v>
      </c>
      <c r="G163" s="3">
        <f t="shared" si="109"/>
        <v>118336.55355609348</v>
      </c>
      <c r="H163" s="3">
        <f t="shared" si="109"/>
        <v>174394.36160215837</v>
      </c>
      <c r="I163" s="3">
        <f t="shared" si="109"/>
        <v>166014.91691342331</v>
      </c>
      <c r="J163" s="3">
        <f t="shared" si="109"/>
        <v>165059.67322144174</v>
      </c>
      <c r="K163" s="3">
        <f t="shared" si="109"/>
        <v>158665.99660983364</v>
      </c>
      <c r="L163" s="3">
        <f t="shared" si="109"/>
        <v>168675.3090297973</v>
      </c>
      <c r="M163" s="3">
        <f t="shared" si="109"/>
        <v>175815.69064540725</v>
      </c>
      <c r="N163" s="3">
        <f t="shared" ref="N163" si="110">N164+N165+N166+N167</f>
        <v>225800.60834804928</v>
      </c>
    </row>
    <row r="164" spans="1:14" ht="15.75" customHeight="1">
      <c r="A164" s="18" t="s">
        <v>18</v>
      </c>
      <c r="B164" s="3">
        <v>20.333214009999999</v>
      </c>
      <c r="C164" s="3">
        <v>34.825293359999996</v>
      </c>
      <c r="D164" s="3">
        <v>62.196473640000001</v>
      </c>
      <c r="E164" s="3">
        <v>129.649999321</v>
      </c>
      <c r="F164" s="3">
        <v>146.64323224199998</v>
      </c>
      <c r="G164" s="3">
        <v>115.55355609348001</v>
      </c>
      <c r="H164" s="3">
        <v>103.845173546371</v>
      </c>
      <c r="I164" s="3">
        <v>85.971419381503011</v>
      </c>
      <c r="J164" s="3">
        <v>342.10878811679089</v>
      </c>
      <c r="K164" s="3">
        <v>325.68158726121499</v>
      </c>
      <c r="L164" s="3">
        <v>323.09523226121496</v>
      </c>
      <c r="M164" s="3">
        <v>475.65202438848303</v>
      </c>
      <c r="N164" s="3">
        <v>247.43762182639901</v>
      </c>
    </row>
    <row r="165" spans="1:14" ht="15.75" customHeight="1">
      <c r="A165" s="18" t="s">
        <v>19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>
      <c r="A166" s="18" t="s">
        <v>20</v>
      </c>
      <c r="B166" s="3">
        <v>122098</v>
      </c>
      <c r="C166" s="3">
        <v>120951</v>
      </c>
      <c r="D166" s="3">
        <v>79824</v>
      </c>
      <c r="E166" s="3">
        <v>77752</v>
      </c>
      <c r="F166" s="3">
        <v>74437</v>
      </c>
      <c r="G166" s="3">
        <v>118221</v>
      </c>
      <c r="H166" s="3">
        <v>174290.516428612</v>
      </c>
      <c r="I166" s="3">
        <v>165928.94549404181</v>
      </c>
      <c r="J166" s="3">
        <v>164717.56443332497</v>
      </c>
      <c r="K166" s="3">
        <v>158340.31502257244</v>
      </c>
      <c r="L166" s="3">
        <v>168352.21379753607</v>
      </c>
      <c r="M166" s="3">
        <v>175340.03862101876</v>
      </c>
      <c r="N166" s="3">
        <v>225553.17072622289</v>
      </c>
    </row>
    <row r="167" spans="1:14" ht="15.75" customHeight="1">
      <c r="A167" s="18" t="s">
        <v>21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>
      <c r="A168" s="18" t="s">
        <v>55</v>
      </c>
      <c r="B168" s="3">
        <f t="shared" ref="B168:M168" si="111">B169+B172+B176+B179</f>
        <v>5115</v>
      </c>
      <c r="C168" s="3">
        <f t="shared" si="111"/>
        <v>4343</v>
      </c>
      <c r="D168" s="3">
        <f t="shared" si="111"/>
        <v>8093.1</v>
      </c>
      <c r="E168" s="3">
        <f t="shared" si="111"/>
        <v>489883.9</v>
      </c>
      <c r="F168" s="3">
        <f t="shared" si="111"/>
        <v>405077.72328241688</v>
      </c>
      <c r="G168" s="3">
        <f t="shared" si="111"/>
        <v>584853</v>
      </c>
      <c r="H168" s="3">
        <f t="shared" si="111"/>
        <v>148037.07604469103</v>
      </c>
      <c r="I168" s="3">
        <f t="shared" si="111"/>
        <v>283443.9335105854</v>
      </c>
      <c r="J168" s="3">
        <f t="shared" si="111"/>
        <v>799914.11453841988</v>
      </c>
      <c r="K168" s="3">
        <f t="shared" si="111"/>
        <v>856776.84312331316</v>
      </c>
      <c r="L168" s="3">
        <f t="shared" si="111"/>
        <v>831758.02974165929</v>
      </c>
      <c r="M168" s="3">
        <f t="shared" si="111"/>
        <v>954337.2454519103</v>
      </c>
      <c r="N168" s="3">
        <f t="shared" ref="N168" si="112">N169+N172+N176+N179</f>
        <v>1159161.0771401145</v>
      </c>
    </row>
    <row r="169" spans="1:14" ht="15.75" customHeight="1">
      <c r="A169" s="18" t="s">
        <v>18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>
      <c r="A170" s="18" t="s">
        <v>30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>
      <c r="A171" s="18" t="s">
        <v>31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>
      <c r="A172" s="18" t="s">
        <v>19</v>
      </c>
      <c r="B172" s="3">
        <f t="shared" ref="B172:E172" si="113">B173+B175</f>
        <v>702</v>
      </c>
      <c r="C172" s="3">
        <f t="shared" si="113"/>
        <v>770</v>
      </c>
      <c r="D172" s="3">
        <f t="shared" si="113"/>
        <v>4660</v>
      </c>
      <c r="E172" s="3">
        <f t="shared" si="113"/>
        <v>4504</v>
      </c>
      <c r="F172" s="3">
        <f>F173+F175</f>
        <v>4359</v>
      </c>
      <c r="G172" s="3">
        <f>G173+G175</f>
        <v>4543</v>
      </c>
      <c r="H172" s="3">
        <f>H173+H175</f>
        <v>4493</v>
      </c>
      <c r="I172" s="3">
        <f t="shared" ref="I172:M172" si="114">I173+I175</f>
        <v>4449</v>
      </c>
      <c r="J172" s="3">
        <f t="shared" si="114"/>
        <v>4818</v>
      </c>
      <c r="K172" s="3">
        <f t="shared" si="114"/>
        <v>4672</v>
      </c>
      <c r="L172" s="3">
        <f t="shared" si="114"/>
        <v>4605</v>
      </c>
      <c r="M172" s="3">
        <f t="shared" si="114"/>
        <v>4611</v>
      </c>
      <c r="N172" s="3">
        <f t="shared" ref="N172" si="115">N173+N175</f>
        <v>4899.3999999999996</v>
      </c>
    </row>
    <row r="173" spans="1:14" ht="15.75" customHeight="1">
      <c r="A173" s="18" t="s">
        <v>30</v>
      </c>
      <c r="B173" s="3">
        <f t="shared" ref="B173:E173" si="116">B174</f>
        <v>702</v>
      </c>
      <c r="C173" s="3">
        <f t="shared" si="116"/>
        <v>770</v>
      </c>
      <c r="D173" s="3">
        <f t="shared" si="116"/>
        <v>4597</v>
      </c>
      <c r="E173" s="3">
        <f t="shared" si="116"/>
        <v>4504</v>
      </c>
      <c r="F173" s="3">
        <f>F174</f>
        <v>4359</v>
      </c>
      <c r="G173" s="3">
        <f>G174</f>
        <v>4543</v>
      </c>
      <c r="H173" s="3">
        <f>H174</f>
        <v>4493</v>
      </c>
      <c r="I173" s="3">
        <v>4449</v>
      </c>
      <c r="J173" s="3">
        <v>4818</v>
      </c>
      <c r="K173" s="3">
        <v>4672</v>
      </c>
      <c r="L173" s="3">
        <v>4605</v>
      </c>
      <c r="M173" s="3">
        <v>4611</v>
      </c>
      <c r="N173" s="3">
        <v>4899.3999999999996</v>
      </c>
    </row>
    <row r="174" spans="1:14" ht="15.75" customHeight="1">
      <c r="A174" s="18" t="s">
        <v>62</v>
      </c>
      <c r="B174" s="4">
        <v>702</v>
      </c>
      <c r="C174" s="4">
        <v>770</v>
      </c>
      <c r="D174" s="4">
        <v>4597</v>
      </c>
      <c r="E174" s="4">
        <v>4504</v>
      </c>
      <c r="F174" s="4">
        <v>4359</v>
      </c>
      <c r="G174" s="4">
        <v>4543</v>
      </c>
      <c r="H174" s="4">
        <v>4493</v>
      </c>
      <c r="I174" s="4">
        <v>4449</v>
      </c>
      <c r="J174" s="4">
        <v>4818</v>
      </c>
      <c r="K174" s="4">
        <v>4672</v>
      </c>
      <c r="L174" s="4">
        <v>4605</v>
      </c>
      <c r="M174" s="4">
        <v>4611</v>
      </c>
      <c r="N174" s="4">
        <v>4899.3999999999996</v>
      </c>
    </row>
    <row r="175" spans="1:14" ht="15.75" customHeight="1">
      <c r="A175" s="18" t="s">
        <v>31</v>
      </c>
      <c r="B175" s="3"/>
      <c r="C175" s="3"/>
      <c r="D175" s="3">
        <v>63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>
      <c r="A176" s="18" t="s">
        <v>20</v>
      </c>
      <c r="B176" s="3">
        <f t="shared" ref="B176:E176" si="117">B177+B178</f>
        <v>4413</v>
      </c>
      <c r="C176" s="3">
        <f t="shared" si="117"/>
        <v>3573</v>
      </c>
      <c r="D176" s="3">
        <f t="shared" si="117"/>
        <v>3433.1</v>
      </c>
      <c r="E176" s="3">
        <f t="shared" si="117"/>
        <v>10210.9</v>
      </c>
      <c r="F176" s="3">
        <f>F177+F178</f>
        <v>15241.72328241688</v>
      </c>
      <c r="G176" s="3">
        <f>G177+G178</f>
        <v>19996</v>
      </c>
      <c r="H176" s="3">
        <f>H177+H178</f>
        <v>4718.0760446910217</v>
      </c>
      <c r="I176" s="3">
        <f t="shared" ref="I176:M176" si="118">I177+I178</f>
        <v>6816.7007455528501</v>
      </c>
      <c r="J176" s="3">
        <f t="shared" si="118"/>
        <v>7040.5934911256691</v>
      </c>
      <c r="K176" s="3">
        <f t="shared" si="118"/>
        <v>9576.5334233131416</v>
      </c>
      <c r="L176" s="3">
        <f t="shared" si="118"/>
        <v>9633.7620845260826</v>
      </c>
      <c r="M176" s="3">
        <f t="shared" si="118"/>
        <v>6225.685108227508</v>
      </c>
      <c r="N176" s="3">
        <f t="shared" ref="N176" si="119">N177+N178</f>
        <v>4359.7353401146156</v>
      </c>
    </row>
    <row r="177" spans="1:14" ht="15.75" customHeight="1">
      <c r="A177" s="18" t="s">
        <v>30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>
      <c r="A178" s="18" t="s">
        <v>31</v>
      </c>
      <c r="B178" s="3">
        <v>4413</v>
      </c>
      <c r="C178" s="3">
        <v>3573</v>
      </c>
      <c r="D178" s="3">
        <v>3433.1</v>
      </c>
      <c r="E178" s="3">
        <v>10210.9</v>
      </c>
      <c r="F178" s="3">
        <v>15241.72328241688</v>
      </c>
      <c r="G178" s="3">
        <v>19996</v>
      </c>
      <c r="H178" s="3">
        <v>4718.0760446910217</v>
      </c>
      <c r="I178" s="3">
        <v>6816.7007455528501</v>
      </c>
      <c r="J178" s="3">
        <v>7040.5934911256691</v>
      </c>
      <c r="K178" s="3">
        <v>9576.5334233131416</v>
      </c>
      <c r="L178" s="3">
        <v>9633.7620845260826</v>
      </c>
      <c r="M178" s="3">
        <v>6225.685108227508</v>
      </c>
      <c r="N178" s="3">
        <v>4359.7353401146156</v>
      </c>
    </row>
    <row r="179" spans="1:14" ht="15.75" customHeight="1">
      <c r="A179" s="18" t="s">
        <v>21</v>
      </c>
      <c r="B179" s="3">
        <f t="shared" ref="B179:E179" si="120">B180+B182</f>
        <v>0</v>
      </c>
      <c r="C179" s="3">
        <f t="shared" si="120"/>
        <v>0</v>
      </c>
      <c r="D179" s="3">
        <f t="shared" si="120"/>
        <v>0</v>
      </c>
      <c r="E179" s="3">
        <f t="shared" si="120"/>
        <v>475169</v>
      </c>
      <c r="F179" s="3">
        <f>F180+F182</f>
        <v>385477</v>
      </c>
      <c r="G179" s="3">
        <f>G180+G182</f>
        <v>560314</v>
      </c>
      <c r="H179" s="3">
        <f>H180+H182</f>
        <v>138826</v>
      </c>
      <c r="I179" s="3">
        <f t="shared" ref="I179:M179" si="121">I180+I182</f>
        <v>272178.23276503256</v>
      </c>
      <c r="J179" s="3">
        <f t="shared" si="121"/>
        <v>788055.52104729426</v>
      </c>
      <c r="K179" s="3">
        <f t="shared" si="121"/>
        <v>842528.30969999998</v>
      </c>
      <c r="L179" s="3">
        <f t="shared" si="121"/>
        <v>817519.26765713317</v>
      </c>
      <c r="M179" s="3">
        <f t="shared" si="121"/>
        <v>943500.56034368277</v>
      </c>
      <c r="N179" s="3">
        <f t="shared" ref="N179" si="122">N180+N182</f>
        <v>1149901.9417999999</v>
      </c>
    </row>
    <row r="180" spans="1:14" ht="15.75" customHeight="1">
      <c r="A180" s="18" t="s">
        <v>30</v>
      </c>
      <c r="B180" s="3">
        <f t="shared" ref="B180:E180" si="123">B181</f>
        <v>0</v>
      </c>
      <c r="C180" s="3">
        <f t="shared" si="123"/>
        <v>0</v>
      </c>
      <c r="D180" s="3">
        <f t="shared" si="123"/>
        <v>0</v>
      </c>
      <c r="E180" s="3">
        <f t="shared" si="123"/>
        <v>475169</v>
      </c>
      <c r="F180" s="3">
        <f>F181</f>
        <v>385477</v>
      </c>
      <c r="G180" s="3">
        <f>G181</f>
        <v>560314</v>
      </c>
      <c r="H180" s="3">
        <f>H181</f>
        <v>138826</v>
      </c>
      <c r="I180" s="3">
        <v>272178.23276503256</v>
      </c>
      <c r="J180" s="3">
        <v>788055.52104729426</v>
      </c>
      <c r="K180" s="3">
        <v>842528.30969999998</v>
      </c>
      <c r="L180" s="3">
        <v>817519.26765713317</v>
      </c>
      <c r="M180" s="3">
        <v>943500.56034368277</v>
      </c>
      <c r="N180" s="3">
        <v>1149901.9417999999</v>
      </c>
    </row>
    <row r="181" spans="1:14" ht="15.75" customHeight="1">
      <c r="A181" s="19" t="s">
        <v>5</v>
      </c>
      <c r="B181" s="4"/>
      <c r="C181" s="4"/>
      <c r="D181" s="4"/>
      <c r="E181" s="4">
        <v>475169</v>
      </c>
      <c r="F181" s="4">
        <v>385477</v>
      </c>
      <c r="G181" s="4">
        <v>560314</v>
      </c>
      <c r="H181" s="4">
        <v>138826</v>
      </c>
      <c r="I181" s="4">
        <v>272178.23276503256</v>
      </c>
      <c r="J181" s="4">
        <v>788055.52104729426</v>
      </c>
      <c r="K181" s="4">
        <v>842528.30969999998</v>
      </c>
      <c r="L181" s="4">
        <v>817519.26765713317</v>
      </c>
      <c r="M181" s="4">
        <v>943500.56034368277</v>
      </c>
      <c r="N181" s="4">
        <v>1149901.9417999999</v>
      </c>
    </row>
    <row r="182" spans="1:14" ht="15.75" customHeight="1" thickBot="1">
      <c r="A182" s="23" t="s">
        <v>31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</row>
    <row r="183" spans="1:14" ht="15.75" customHeight="1">
      <c r="A183" s="1" t="s">
        <v>59</v>
      </c>
      <c r="C183" s="25"/>
      <c r="D183" s="25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>
      <c r="A184" s="26"/>
    </row>
    <row r="185" spans="1:14">
      <c r="A185" s="26"/>
    </row>
    <row r="186" spans="1:14">
      <c r="A186" s="26"/>
    </row>
    <row r="187" spans="1:14">
      <c r="A187" s="26"/>
    </row>
    <row r="188" spans="1:14">
      <c r="A188" s="26"/>
    </row>
    <row r="189" spans="1:14">
      <c r="A189" s="26"/>
    </row>
    <row r="190" spans="1:14">
      <c r="A190" s="26"/>
    </row>
    <row r="191" spans="1:14">
      <c r="A191" s="26"/>
    </row>
    <row r="192" spans="1:14">
      <c r="A192" s="26"/>
    </row>
    <row r="193" spans="1:1">
      <c r="A193" s="26"/>
    </row>
    <row r="194" spans="1:1">
      <c r="A194" s="26"/>
    </row>
    <row r="195" spans="1:1">
      <c r="A195" s="26"/>
    </row>
    <row r="196" spans="1:1">
      <c r="A196" s="26"/>
    </row>
    <row r="197" spans="1:1">
      <c r="A197" s="26"/>
    </row>
    <row r="198" spans="1:1">
      <c r="A198" s="26"/>
    </row>
    <row r="199" spans="1:1">
      <c r="A199" s="26"/>
    </row>
    <row r="200" spans="1:1">
      <c r="A200" s="26"/>
    </row>
    <row r="201" spans="1:1">
      <c r="A201" s="26"/>
    </row>
    <row r="202" spans="1:1">
      <c r="A202" s="26"/>
    </row>
    <row r="203" spans="1:1">
      <c r="A203" s="26"/>
    </row>
    <row r="204" spans="1:1">
      <c r="A204" s="26"/>
    </row>
    <row r="205" spans="1:1">
      <c r="A205" s="26"/>
    </row>
    <row r="206" spans="1:1">
      <c r="A206" s="26"/>
    </row>
    <row r="207" spans="1:1">
      <c r="A207" s="26"/>
    </row>
    <row r="208" spans="1:1">
      <c r="A208" s="26"/>
    </row>
    <row r="209" spans="1:1">
      <c r="A209" s="26"/>
    </row>
    <row r="210" spans="1:1">
      <c r="A210" s="26"/>
    </row>
    <row r="211" spans="1:1">
      <c r="A211" s="26"/>
    </row>
    <row r="212" spans="1:1">
      <c r="A212" s="26"/>
    </row>
    <row r="213" spans="1:1">
      <c r="A213" s="26"/>
    </row>
    <row r="214" spans="1:1">
      <c r="A214" s="26"/>
    </row>
    <row r="215" spans="1:1">
      <c r="A215" s="26"/>
    </row>
    <row r="216" spans="1:1">
      <c r="A216" s="26"/>
    </row>
    <row r="217" spans="1:1">
      <c r="A217" s="26"/>
    </row>
    <row r="218" spans="1:1">
      <c r="A218" s="26"/>
    </row>
    <row r="219" spans="1:1">
      <c r="A219" s="26"/>
    </row>
    <row r="220" spans="1:1">
      <c r="A220" s="26"/>
    </row>
    <row r="221" spans="1:1">
      <c r="A221" s="26"/>
    </row>
    <row r="222" spans="1:1">
      <c r="A222" s="26"/>
    </row>
    <row r="223" spans="1:1">
      <c r="A223" s="26"/>
    </row>
    <row r="224" spans="1:1">
      <c r="A224" s="26"/>
    </row>
    <row r="225" spans="1:1">
      <c r="A225" s="26"/>
    </row>
    <row r="226" spans="1:1">
      <c r="A226" s="26"/>
    </row>
    <row r="227" spans="1:1">
      <c r="A227" s="26"/>
    </row>
    <row r="228" spans="1:1">
      <c r="A228" s="26"/>
    </row>
    <row r="229" spans="1:1">
      <c r="A229" s="26"/>
    </row>
    <row r="230" spans="1:1">
      <c r="A230" s="26"/>
    </row>
    <row r="231" spans="1:1">
      <c r="A231" s="26"/>
    </row>
    <row r="232" spans="1:1">
      <c r="A232" s="26"/>
    </row>
    <row r="233" spans="1:1">
      <c r="A233" s="26"/>
    </row>
    <row r="234" spans="1:1">
      <c r="A234" s="26"/>
    </row>
    <row r="235" spans="1:1">
      <c r="A235" s="26"/>
    </row>
    <row r="236" spans="1:1">
      <c r="A236" s="26"/>
    </row>
    <row r="237" spans="1:1">
      <c r="A237" s="26"/>
    </row>
    <row r="238" spans="1:1">
      <c r="A238" s="26"/>
    </row>
    <row r="239" spans="1:1">
      <c r="A239" s="26"/>
    </row>
    <row r="240" spans="1:1">
      <c r="A240" s="26"/>
    </row>
    <row r="241" spans="1:1">
      <c r="A241" s="26"/>
    </row>
    <row r="242" spans="1:1">
      <c r="A242" s="26"/>
    </row>
    <row r="243" spans="1:1">
      <c r="A243" s="26"/>
    </row>
    <row r="244" spans="1:1">
      <c r="A244" s="26"/>
    </row>
    <row r="245" spans="1:1">
      <c r="A245" s="26"/>
    </row>
    <row r="246" spans="1:1">
      <c r="A246" s="26"/>
    </row>
  </sheetData>
  <mergeCells count="1">
    <mergeCell ref="A1:N1"/>
  </mergeCells>
  <pageMargins left="0.70866141732283505" right="0" top="0" bottom="0" header="0.31496062992126" footer="0.31496062992126"/>
  <pageSetup paperSize="9" scale="85" fitToHeight="0" orientation="portrait" r:id="rId1"/>
  <rowBreaks count="1" manualBreakCount="1">
    <brk id="10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H8" sqref="H8"/>
    </sheetView>
  </sheetViews>
  <sheetFormatPr defaultColWidth="13.28515625" defaultRowHeight="15.75"/>
  <cols>
    <col min="1" max="1" width="74.140625" style="49" customWidth="1"/>
    <col min="2" max="2" width="14" style="49" bestFit="1" customWidth="1"/>
    <col min="3" max="3" width="14.140625" style="49" bestFit="1" customWidth="1"/>
    <col min="4" max="4" width="14.42578125" style="49" bestFit="1" customWidth="1"/>
    <col min="5" max="5" width="14.85546875" style="49" bestFit="1" customWidth="1"/>
    <col min="6" max="6" width="14.42578125" style="49" customWidth="1"/>
    <col min="7" max="7" width="13.85546875" style="49" bestFit="1" customWidth="1"/>
    <col min="8" max="16384" width="13.28515625" style="49"/>
  </cols>
  <sheetData>
    <row r="1" spans="1:6" ht="16.5">
      <c r="A1" s="67" t="s">
        <v>63</v>
      </c>
      <c r="B1" s="67"/>
      <c r="C1" s="67"/>
      <c r="D1" s="67"/>
      <c r="E1" s="67"/>
      <c r="F1" s="67"/>
    </row>
    <row r="2" spans="1:6" ht="6.75" customHeight="1">
      <c r="A2" s="48"/>
      <c r="B2" s="48"/>
      <c r="C2" s="48"/>
      <c r="D2" s="48"/>
      <c r="E2" s="48"/>
      <c r="F2" s="48"/>
    </row>
    <row r="3" spans="1:6" ht="16.5" thickBot="1">
      <c r="E3" s="11"/>
      <c r="F3" s="11" t="s">
        <v>60</v>
      </c>
    </row>
    <row r="4" spans="1:6" ht="18" thickBot="1">
      <c r="A4" s="27"/>
      <c r="B4" s="27">
        <v>2018</v>
      </c>
      <c r="C4" s="27">
        <v>2019</v>
      </c>
      <c r="D4" s="27">
        <v>2020</v>
      </c>
      <c r="E4" s="27">
        <v>2021</v>
      </c>
      <c r="F4" s="27" t="s">
        <v>105</v>
      </c>
    </row>
    <row r="5" spans="1:6" ht="16.5" thickBot="1">
      <c r="A5" s="28" t="s">
        <v>64</v>
      </c>
      <c r="B5" s="39">
        <f>B6-B87</f>
        <v>1097546.875</v>
      </c>
      <c r="C5" s="39">
        <v>992219</v>
      </c>
      <c r="D5" s="39">
        <v>726765.30000000075</v>
      </c>
      <c r="E5" s="39">
        <v>1818961.8999999985</v>
      </c>
      <c r="F5" s="39">
        <v>1582176.8609389216</v>
      </c>
    </row>
    <row r="6" spans="1:6" ht="16.5" thickTop="1">
      <c r="A6" s="29" t="s">
        <v>65</v>
      </c>
      <c r="B6" s="40">
        <f>B7+B22+B40+B44+B79</f>
        <v>16333167.875</v>
      </c>
      <c r="C6" s="40">
        <v>17316177</v>
      </c>
      <c r="D6" s="40">
        <v>19282343.300000001</v>
      </c>
      <c r="E6" s="40">
        <v>25112456</v>
      </c>
      <c r="F6" s="40">
        <v>25732479.582171947</v>
      </c>
    </row>
    <row r="7" spans="1:6" ht="15" customHeight="1">
      <c r="A7" s="30" t="s">
        <v>66</v>
      </c>
      <c r="B7" s="41">
        <f>B8+B15</f>
        <v>8983083.875</v>
      </c>
      <c r="C7" s="41">
        <v>9947461</v>
      </c>
      <c r="D7" s="41">
        <v>11215737.300000001</v>
      </c>
      <c r="E7" s="41">
        <v>14149038</v>
      </c>
      <c r="F7" s="41">
        <v>14712961.479500283</v>
      </c>
    </row>
    <row r="8" spans="1:6">
      <c r="A8" s="31" t="s">
        <v>67</v>
      </c>
      <c r="B8" s="41">
        <f>B9+B11+B13</f>
        <v>6992699</v>
      </c>
      <c r="C8" s="41">
        <v>7799580</v>
      </c>
      <c r="D8" s="41">
        <v>8972527</v>
      </c>
      <c r="E8" s="41">
        <v>11778980</v>
      </c>
      <c r="F8" s="41">
        <v>12028859.442289185</v>
      </c>
    </row>
    <row r="9" spans="1:6" ht="15" customHeight="1">
      <c r="A9" s="32" t="s">
        <v>68</v>
      </c>
      <c r="B9" s="42">
        <v>6960847</v>
      </c>
      <c r="C9" s="42">
        <v>7758624</v>
      </c>
      <c r="D9" s="42">
        <v>8822911</v>
      </c>
      <c r="E9" s="42">
        <v>11520676</v>
      </c>
      <c r="F9" s="42">
        <v>11703165.220289186</v>
      </c>
    </row>
    <row r="10" spans="1:6" ht="15" customHeight="1">
      <c r="A10" s="33" t="s">
        <v>69</v>
      </c>
      <c r="B10" s="43">
        <v>6943936.4259978803</v>
      </c>
      <c r="C10" s="43">
        <v>7741653.3252415098</v>
      </c>
      <c r="D10" s="43">
        <v>8795271.5999999996</v>
      </c>
      <c r="E10" s="43">
        <v>11488584</v>
      </c>
      <c r="F10" s="43">
        <v>11668236.920699999</v>
      </c>
    </row>
    <row r="11" spans="1:6" ht="15" customHeight="1">
      <c r="A11" s="32" t="s">
        <v>70</v>
      </c>
      <c r="B11" s="42">
        <v>3562</v>
      </c>
      <c r="C11" s="42">
        <v>1647</v>
      </c>
      <c r="D11" s="42">
        <v>949</v>
      </c>
      <c r="E11" s="42">
        <v>6399</v>
      </c>
      <c r="F11" s="42">
        <v>0</v>
      </c>
    </row>
    <row r="12" spans="1:6" ht="15" customHeight="1">
      <c r="A12" s="33" t="s">
        <v>69</v>
      </c>
      <c r="B12" s="43">
        <v>3562</v>
      </c>
      <c r="C12" s="43">
        <v>1647</v>
      </c>
      <c r="D12" s="43">
        <v>948.7</v>
      </c>
      <c r="E12" s="43">
        <v>6399</v>
      </c>
      <c r="F12" s="43">
        <v>0</v>
      </c>
    </row>
    <row r="13" spans="1:6" ht="15" customHeight="1">
      <c r="A13" s="32" t="s">
        <v>71</v>
      </c>
      <c r="B13" s="42">
        <v>28290</v>
      </c>
      <c r="C13" s="42">
        <v>39309</v>
      </c>
      <c r="D13" s="42">
        <v>148667</v>
      </c>
      <c r="E13" s="42">
        <v>251905</v>
      </c>
      <c r="F13" s="42">
        <v>325694.22200000001</v>
      </c>
    </row>
    <row r="14" spans="1:6" ht="15" customHeight="1">
      <c r="A14" s="33" t="s">
        <v>69</v>
      </c>
      <c r="B14" s="43">
        <v>28290</v>
      </c>
      <c r="C14" s="43">
        <v>39309</v>
      </c>
      <c r="D14" s="43">
        <v>148667.1</v>
      </c>
      <c r="E14" s="43">
        <v>251905</v>
      </c>
      <c r="F14" s="43">
        <v>325694.22200000001</v>
      </c>
    </row>
    <row r="15" spans="1:6" ht="15" customHeight="1">
      <c r="A15" s="31" t="s">
        <v>72</v>
      </c>
      <c r="B15" s="41">
        <f>B16+B18+B20</f>
        <v>1990384.875</v>
      </c>
      <c r="C15" s="41">
        <v>2147881</v>
      </c>
      <c r="D15" s="41">
        <v>2243210.2999999998</v>
      </c>
      <c r="E15" s="41">
        <v>2370058</v>
      </c>
      <c r="F15" s="41">
        <v>2684102.0372110968</v>
      </c>
    </row>
    <row r="16" spans="1:6" ht="15" customHeight="1">
      <c r="A16" s="32" t="s">
        <v>68</v>
      </c>
      <c r="B16" s="42">
        <v>1279844.575</v>
      </c>
      <c r="C16" s="42">
        <v>1518751.8419999999</v>
      </c>
      <c r="D16" s="42">
        <v>1463567</v>
      </c>
      <c r="E16" s="42">
        <v>1832650</v>
      </c>
      <c r="F16" s="42">
        <v>2134033.8216568176</v>
      </c>
    </row>
    <row r="17" spans="1:6" ht="15" customHeight="1">
      <c r="A17" s="33" t="s">
        <v>69</v>
      </c>
      <c r="B17" s="43">
        <v>1275609.875</v>
      </c>
      <c r="C17" s="43">
        <v>1513157.6126999999</v>
      </c>
      <c r="D17" s="43">
        <v>1457459</v>
      </c>
      <c r="E17" s="43">
        <v>1823360</v>
      </c>
      <c r="F17" s="43">
        <v>2124254.9695000001</v>
      </c>
    </row>
    <row r="18" spans="1:6" ht="15" customHeight="1">
      <c r="A18" s="32" t="s">
        <v>70</v>
      </c>
      <c r="B18" s="42">
        <v>112953.97500000001</v>
      </c>
      <c r="C18" s="42">
        <v>109284.393</v>
      </c>
      <c r="D18" s="42">
        <v>5285</v>
      </c>
      <c r="E18" s="42">
        <v>5569</v>
      </c>
      <c r="F18" s="42">
        <v>6630.0525253859005</v>
      </c>
    </row>
    <row r="19" spans="1:6" ht="15" customHeight="1">
      <c r="A19" s="33" t="s">
        <v>69</v>
      </c>
      <c r="B19" s="43">
        <v>112096</v>
      </c>
      <c r="C19" s="43">
        <v>108556</v>
      </c>
      <c r="D19" s="43">
        <v>4190</v>
      </c>
      <c r="E19" s="43">
        <v>4832</v>
      </c>
      <c r="F19" s="43">
        <v>5003.9274000000005</v>
      </c>
    </row>
    <row r="20" spans="1:6" ht="15" customHeight="1">
      <c r="A20" s="32" t="s">
        <v>71</v>
      </c>
      <c r="B20" s="42">
        <v>597586.32499999995</v>
      </c>
      <c r="C20" s="42">
        <v>519844.76500000001</v>
      </c>
      <c r="D20" s="42">
        <v>774358.3</v>
      </c>
      <c r="E20" s="42">
        <v>531839</v>
      </c>
      <c r="F20" s="42">
        <v>543438.16302889329</v>
      </c>
    </row>
    <row r="21" spans="1:6" ht="15" customHeight="1">
      <c r="A21" s="33" t="s">
        <v>69</v>
      </c>
      <c r="B21" s="43">
        <v>596237</v>
      </c>
      <c r="C21" s="43">
        <v>517635</v>
      </c>
      <c r="D21" s="43">
        <v>772033.1</v>
      </c>
      <c r="E21" s="43">
        <v>529535</v>
      </c>
      <c r="F21" s="43">
        <v>542882.22880000004</v>
      </c>
    </row>
    <row r="22" spans="1:6" ht="15" customHeight="1">
      <c r="A22" s="30" t="s">
        <v>73</v>
      </c>
      <c r="B22" s="41">
        <f>B23+B29</f>
        <v>4905073</v>
      </c>
      <c r="C22" s="41">
        <v>4756630</v>
      </c>
      <c r="D22" s="41">
        <v>5384281</v>
      </c>
      <c r="E22" s="41">
        <v>7855910</v>
      </c>
      <c r="F22" s="41">
        <v>7802772.6151404856</v>
      </c>
    </row>
    <row r="23" spans="1:6" ht="13.5" customHeight="1">
      <c r="A23" s="31" t="s">
        <v>67</v>
      </c>
      <c r="B23" s="41">
        <f>B24+B25+B26+B27</f>
        <v>4191501</v>
      </c>
      <c r="C23" s="41">
        <v>4253072</v>
      </c>
      <c r="D23" s="41">
        <v>4793560</v>
      </c>
      <c r="E23" s="41">
        <v>7043311</v>
      </c>
      <c r="F23" s="41">
        <v>6746336.2198171839</v>
      </c>
    </row>
    <row r="24" spans="1:6" ht="15" customHeight="1">
      <c r="A24" s="32" t="s">
        <v>74</v>
      </c>
      <c r="B24" s="42">
        <v>920</v>
      </c>
      <c r="C24" s="42">
        <v>1120</v>
      </c>
      <c r="D24" s="42">
        <v>1331</v>
      </c>
      <c r="E24" s="42">
        <v>1656</v>
      </c>
      <c r="F24" s="42">
        <v>1807.1913348199998</v>
      </c>
    </row>
    <row r="25" spans="1:6" ht="15" customHeight="1">
      <c r="A25" s="32" t="s">
        <v>75</v>
      </c>
      <c r="B25" s="42">
        <v>7212</v>
      </c>
      <c r="C25" s="42">
        <v>2650</v>
      </c>
      <c r="D25" s="42">
        <v>4310</v>
      </c>
      <c r="E25" s="42">
        <v>5453</v>
      </c>
      <c r="F25" s="42">
        <v>4648.4623544108963</v>
      </c>
    </row>
    <row r="26" spans="1:6" ht="15" customHeight="1">
      <c r="A26" s="32" t="s">
        <v>76</v>
      </c>
      <c r="B26" s="42">
        <v>840</v>
      </c>
      <c r="C26" s="42">
        <v>893</v>
      </c>
      <c r="D26" s="42">
        <v>5144</v>
      </c>
      <c r="E26" s="42">
        <v>5599</v>
      </c>
      <c r="F26" s="42">
        <v>6383.6647954025993</v>
      </c>
    </row>
    <row r="27" spans="1:6" ht="15" customHeight="1">
      <c r="A27" s="32" t="s">
        <v>77</v>
      </c>
      <c r="B27" s="42">
        <v>4182529</v>
      </c>
      <c r="C27" s="42">
        <v>4248409</v>
      </c>
      <c r="D27" s="42">
        <v>4782775</v>
      </c>
      <c r="E27" s="42">
        <v>7030603</v>
      </c>
      <c r="F27" s="42">
        <v>6733496.9013325507</v>
      </c>
    </row>
    <row r="28" spans="1:6" ht="14.25" customHeight="1">
      <c r="A28" s="33" t="s">
        <v>69</v>
      </c>
      <c r="B28" s="43">
        <v>4157647.7517430009</v>
      </c>
      <c r="C28" s="43">
        <v>4219442.5284999991</v>
      </c>
      <c r="D28" s="43">
        <v>4737503</v>
      </c>
      <c r="E28" s="43">
        <v>6983465</v>
      </c>
      <c r="F28" s="43">
        <v>6699468.6948000006</v>
      </c>
    </row>
    <row r="29" spans="1:6" ht="15" customHeight="1">
      <c r="A29" s="31" t="s">
        <v>78</v>
      </c>
      <c r="B29" s="41">
        <f t="shared" ref="B29" si="0">B30+B33+B35</f>
        <v>713572</v>
      </c>
      <c r="C29" s="41">
        <v>503558</v>
      </c>
      <c r="D29" s="41">
        <v>590721</v>
      </c>
      <c r="E29" s="41">
        <v>812599</v>
      </c>
      <c r="F29" s="41">
        <v>1056436.3953233017</v>
      </c>
    </row>
    <row r="30" spans="1:6" ht="15" customHeight="1">
      <c r="A30" s="32" t="s">
        <v>75</v>
      </c>
      <c r="B30" s="42">
        <f t="shared" ref="B30" si="1">B31+B32</f>
        <v>165862</v>
      </c>
      <c r="C30" s="42">
        <v>200473</v>
      </c>
      <c r="D30" s="42">
        <v>257163</v>
      </c>
      <c r="E30" s="42">
        <v>360830</v>
      </c>
      <c r="F30" s="42">
        <v>524801.50828977826</v>
      </c>
    </row>
    <row r="31" spans="1:6" ht="15" customHeight="1">
      <c r="A31" s="34" t="s">
        <v>79</v>
      </c>
      <c r="B31" s="42">
        <v>94295</v>
      </c>
      <c r="C31" s="42">
        <v>121889</v>
      </c>
      <c r="D31" s="42">
        <v>141022</v>
      </c>
      <c r="E31" s="42">
        <v>207034</v>
      </c>
      <c r="F31" s="42">
        <v>308068.38486414688</v>
      </c>
    </row>
    <row r="32" spans="1:6" ht="15" customHeight="1">
      <c r="A32" s="34" t="s">
        <v>80</v>
      </c>
      <c r="B32" s="42">
        <v>71567</v>
      </c>
      <c r="C32" s="42">
        <v>78584</v>
      </c>
      <c r="D32" s="42">
        <v>116141</v>
      </c>
      <c r="E32" s="42">
        <v>153796</v>
      </c>
      <c r="F32" s="42">
        <v>216733.12342563141</v>
      </c>
    </row>
    <row r="33" spans="1:7" ht="15" customHeight="1">
      <c r="A33" s="32" t="s">
        <v>76</v>
      </c>
      <c r="B33" s="42">
        <f t="shared" ref="B33" si="2">B34</f>
        <v>15441</v>
      </c>
      <c r="C33" s="42">
        <v>20978</v>
      </c>
      <c r="D33" s="42">
        <v>28378</v>
      </c>
      <c r="E33" s="42">
        <v>21160</v>
      </c>
      <c r="F33" s="42">
        <v>17782.988788999999</v>
      </c>
    </row>
    <row r="34" spans="1:7" ht="15" customHeight="1">
      <c r="A34" s="34" t="s">
        <v>80</v>
      </c>
      <c r="B34" s="42">
        <v>15441</v>
      </c>
      <c r="C34" s="42">
        <v>20978</v>
      </c>
      <c r="D34" s="42">
        <v>28378</v>
      </c>
      <c r="E34" s="42">
        <v>21160</v>
      </c>
      <c r="F34" s="42">
        <v>17782.988788999999</v>
      </c>
    </row>
    <row r="35" spans="1:7" ht="15" customHeight="1">
      <c r="A35" s="32" t="s">
        <v>77</v>
      </c>
      <c r="B35" s="42">
        <f t="shared" ref="B35" si="3">B36+B38</f>
        <v>532269</v>
      </c>
      <c r="C35" s="42">
        <v>282107</v>
      </c>
      <c r="D35" s="42">
        <v>305180</v>
      </c>
      <c r="E35" s="42">
        <v>430609</v>
      </c>
      <c r="F35" s="42">
        <v>513851.89824452339</v>
      </c>
    </row>
    <row r="36" spans="1:7" ht="15" customHeight="1">
      <c r="A36" s="34" t="s">
        <v>79</v>
      </c>
      <c r="B36" s="42">
        <v>29538</v>
      </c>
      <c r="C36" s="42">
        <v>21346</v>
      </c>
      <c r="D36" s="42">
        <v>36722</v>
      </c>
      <c r="E36" s="42">
        <v>58112</v>
      </c>
      <c r="F36" s="42">
        <v>48020.145400000001</v>
      </c>
    </row>
    <row r="37" spans="1:7" ht="15" customHeight="1">
      <c r="A37" s="33" t="s">
        <v>69</v>
      </c>
      <c r="B37" s="43">
        <v>29474.517280000004</v>
      </c>
      <c r="C37" s="43">
        <v>21264.658099999997</v>
      </c>
      <c r="D37" s="43">
        <v>36683</v>
      </c>
      <c r="E37" s="43">
        <v>57938</v>
      </c>
      <c r="F37" s="43">
        <v>47888.463100000001</v>
      </c>
    </row>
    <row r="38" spans="1:7" ht="15" customHeight="1">
      <c r="A38" s="34" t="s">
        <v>80</v>
      </c>
      <c r="B38" s="42">
        <v>502731</v>
      </c>
      <c r="C38" s="42">
        <v>260761</v>
      </c>
      <c r="D38" s="42">
        <v>268458</v>
      </c>
      <c r="E38" s="42">
        <v>372497</v>
      </c>
      <c r="F38" s="42">
        <v>465831.75284452341</v>
      </c>
    </row>
    <row r="39" spans="1:7" ht="15" customHeight="1">
      <c r="A39" s="33" t="s">
        <v>69</v>
      </c>
      <c r="B39" s="43">
        <v>496902.13968000002</v>
      </c>
      <c r="C39" s="43">
        <v>253528.8927</v>
      </c>
      <c r="D39" s="43">
        <v>260189</v>
      </c>
      <c r="E39" s="43">
        <v>362818</v>
      </c>
      <c r="F39" s="43">
        <v>456674.21640000003</v>
      </c>
    </row>
    <row r="40" spans="1:7">
      <c r="A40" s="50" t="s">
        <v>81</v>
      </c>
      <c r="B40" s="44">
        <f>B41+B42</f>
        <v>85743</v>
      </c>
      <c r="C40" s="44">
        <v>117292</v>
      </c>
      <c r="D40" s="44">
        <v>119187</v>
      </c>
      <c r="E40" s="44">
        <v>159429</v>
      </c>
      <c r="F40" s="44">
        <v>160753.47456708737</v>
      </c>
    </row>
    <row r="41" spans="1:7" ht="15" customHeight="1">
      <c r="A41" s="32" t="s">
        <v>82</v>
      </c>
      <c r="B41" s="42">
        <v>1685</v>
      </c>
      <c r="C41" s="42">
        <v>1855</v>
      </c>
      <c r="D41" s="42">
        <v>1827</v>
      </c>
      <c r="E41" s="42">
        <v>2070</v>
      </c>
      <c r="F41" s="42">
        <v>2690.8204670873465</v>
      </c>
    </row>
    <row r="42" spans="1:7" ht="15" customHeight="1">
      <c r="A42" s="32" t="s">
        <v>77</v>
      </c>
      <c r="B42" s="42">
        <f t="shared" ref="B42" si="4">B43</f>
        <v>84058</v>
      </c>
      <c r="C42" s="42">
        <v>115437</v>
      </c>
      <c r="D42" s="42">
        <v>117360</v>
      </c>
      <c r="E42" s="42">
        <v>157359</v>
      </c>
      <c r="F42" s="42">
        <v>158062.65410000001</v>
      </c>
    </row>
    <row r="43" spans="1:7" ht="15" customHeight="1">
      <c r="A43" s="33" t="s">
        <v>69</v>
      </c>
      <c r="B43" s="43">
        <v>84058</v>
      </c>
      <c r="C43" s="43">
        <v>115437</v>
      </c>
      <c r="D43" s="43">
        <v>117360</v>
      </c>
      <c r="E43" s="43">
        <v>157359</v>
      </c>
      <c r="F43" s="43">
        <v>158062.65410000001</v>
      </c>
    </row>
    <row r="44" spans="1:7" ht="15" customHeight="1">
      <c r="A44" s="30" t="s">
        <v>83</v>
      </c>
      <c r="B44" s="41">
        <f t="shared" ref="B44" si="5">B45+B50+B67+B70+B63</f>
        <v>2141683</v>
      </c>
      <c r="C44" s="41">
        <v>2225300</v>
      </c>
      <c r="D44" s="41">
        <v>2274898</v>
      </c>
      <c r="E44" s="41">
        <v>2575382</v>
      </c>
      <c r="F44" s="41">
        <v>2713782.1709747422</v>
      </c>
      <c r="G44" s="69"/>
    </row>
    <row r="45" spans="1:7" ht="15" customHeight="1">
      <c r="A45" s="31" t="s">
        <v>84</v>
      </c>
      <c r="B45" s="41">
        <f t="shared" ref="B45" si="6">B46+B47</f>
        <v>584954</v>
      </c>
      <c r="C45" s="41">
        <v>646127</v>
      </c>
      <c r="D45" s="41">
        <v>634306</v>
      </c>
      <c r="E45" s="41">
        <v>692483</v>
      </c>
      <c r="F45" s="41">
        <v>632359.80338607146</v>
      </c>
      <c r="G45" s="69"/>
    </row>
    <row r="46" spans="1:7" ht="15" customHeight="1">
      <c r="A46" s="32" t="s">
        <v>75</v>
      </c>
      <c r="B46" s="42">
        <v>215262</v>
      </c>
      <c r="C46" s="42">
        <v>282413</v>
      </c>
      <c r="D46" s="42">
        <v>308380</v>
      </c>
      <c r="E46" s="42">
        <v>339619</v>
      </c>
      <c r="F46" s="42">
        <v>251237.89305838032</v>
      </c>
      <c r="G46" s="69"/>
    </row>
    <row r="47" spans="1:7" ht="15" customHeight="1">
      <c r="A47" s="32" t="s">
        <v>77</v>
      </c>
      <c r="B47" s="42">
        <f t="shared" ref="B47" si="7">B48</f>
        <v>369692</v>
      </c>
      <c r="C47" s="42">
        <v>363714</v>
      </c>
      <c r="D47" s="42">
        <v>325926</v>
      </c>
      <c r="E47" s="42">
        <v>352864</v>
      </c>
      <c r="F47" s="42">
        <v>381121.91032769118</v>
      </c>
      <c r="G47" s="69"/>
    </row>
    <row r="48" spans="1:7" ht="15" customHeight="1">
      <c r="A48" s="34" t="s">
        <v>79</v>
      </c>
      <c r="B48" s="42">
        <v>369692</v>
      </c>
      <c r="C48" s="42">
        <v>363714</v>
      </c>
      <c r="D48" s="42">
        <v>325926</v>
      </c>
      <c r="E48" s="42">
        <v>352864</v>
      </c>
      <c r="F48" s="42">
        <v>381121.91032769118</v>
      </c>
      <c r="G48" s="69"/>
    </row>
    <row r="49" spans="1:7" ht="15" customHeight="1">
      <c r="A49" s="33" t="s">
        <v>69</v>
      </c>
      <c r="B49" s="43">
        <v>369684.21244044497</v>
      </c>
      <c r="C49" s="43">
        <v>363695.1937</v>
      </c>
      <c r="D49" s="43">
        <v>325716</v>
      </c>
      <c r="E49" s="43">
        <v>352675</v>
      </c>
      <c r="F49" s="43">
        <v>380605.74110000004</v>
      </c>
      <c r="G49" s="69"/>
    </row>
    <row r="50" spans="1:7" ht="15" customHeight="1">
      <c r="A50" s="31" t="s">
        <v>85</v>
      </c>
      <c r="B50" s="41">
        <f t="shared" ref="B50" si="8">B51+B53</f>
        <v>1165358</v>
      </c>
      <c r="C50" s="41">
        <v>1148597</v>
      </c>
      <c r="D50" s="41">
        <v>1185051</v>
      </c>
      <c r="E50" s="41">
        <v>1353223</v>
      </c>
      <c r="F50" s="41">
        <v>1481253.6303788861</v>
      </c>
      <c r="G50" s="69"/>
    </row>
    <row r="51" spans="1:7" ht="15" customHeight="1">
      <c r="A51" s="32" t="s">
        <v>82</v>
      </c>
      <c r="B51" s="42">
        <f t="shared" ref="B51" si="9">B52</f>
        <v>261988</v>
      </c>
      <c r="C51" s="42">
        <v>259596</v>
      </c>
      <c r="D51" s="42">
        <v>271545</v>
      </c>
      <c r="E51" s="42">
        <v>303561</v>
      </c>
      <c r="F51" s="42">
        <v>343562.9763301725</v>
      </c>
      <c r="G51" s="69"/>
    </row>
    <row r="52" spans="1:7" ht="15" customHeight="1">
      <c r="A52" s="34" t="s">
        <v>80</v>
      </c>
      <c r="B52" s="42">
        <v>261988</v>
      </c>
      <c r="C52" s="42">
        <v>259596</v>
      </c>
      <c r="D52" s="42">
        <v>271545</v>
      </c>
      <c r="E52" s="42">
        <v>303561</v>
      </c>
      <c r="F52" s="42">
        <v>343562.9763301725</v>
      </c>
      <c r="G52" s="69"/>
    </row>
    <row r="53" spans="1:7" ht="15" customHeight="1">
      <c r="A53" s="32" t="s">
        <v>77</v>
      </c>
      <c r="B53" s="42">
        <f t="shared" ref="B53" si="10">B54+B55</f>
        <v>903370</v>
      </c>
      <c r="C53" s="42">
        <v>889001</v>
      </c>
      <c r="D53" s="42">
        <v>913506</v>
      </c>
      <c r="E53" s="42">
        <v>1049662</v>
      </c>
      <c r="F53" s="42">
        <v>1137690.6540487136</v>
      </c>
      <c r="G53" s="69"/>
    </row>
    <row r="54" spans="1:7" ht="15" customHeight="1">
      <c r="A54" s="34" t="s">
        <v>79</v>
      </c>
      <c r="B54" s="42">
        <f t="shared" ref="B54" si="11">B61</f>
        <v>161</v>
      </c>
      <c r="C54" s="42">
        <v>171</v>
      </c>
      <c r="D54" s="42">
        <v>106</v>
      </c>
      <c r="E54" s="42">
        <v>157</v>
      </c>
      <c r="F54" s="42">
        <v>562.92891219694343</v>
      </c>
      <c r="G54" s="69"/>
    </row>
    <row r="55" spans="1:7" ht="15" customHeight="1">
      <c r="A55" s="34" t="s">
        <v>80</v>
      </c>
      <c r="B55" s="42">
        <f t="shared" ref="B55" si="12">B58+B62</f>
        <v>903209</v>
      </c>
      <c r="C55" s="42">
        <v>888830</v>
      </c>
      <c r="D55" s="42">
        <v>913400</v>
      </c>
      <c r="E55" s="42">
        <v>1049505</v>
      </c>
      <c r="F55" s="42">
        <v>1137127.7251365166</v>
      </c>
      <c r="G55" s="69"/>
    </row>
    <row r="56" spans="1:7" ht="15" customHeight="1">
      <c r="A56" s="35" t="s">
        <v>86</v>
      </c>
      <c r="B56" s="42">
        <f>B58</f>
        <v>902227</v>
      </c>
      <c r="C56" s="42">
        <v>887846</v>
      </c>
      <c r="D56" s="42">
        <v>913348</v>
      </c>
      <c r="E56" s="42">
        <v>1049407</v>
      </c>
      <c r="F56" s="42">
        <v>1137311.4823687135</v>
      </c>
      <c r="G56" s="69"/>
    </row>
    <row r="57" spans="1:7">
      <c r="A57" s="34" t="s">
        <v>79</v>
      </c>
      <c r="B57" s="42"/>
      <c r="C57" s="42"/>
      <c r="D57" s="42"/>
      <c r="E57" s="51"/>
      <c r="F57" s="42">
        <v>205.50301219694342</v>
      </c>
      <c r="G57" s="69"/>
    </row>
    <row r="58" spans="1:7">
      <c r="A58" s="34" t="s">
        <v>80</v>
      </c>
      <c r="B58" s="42">
        <f t="shared" ref="B58" si="13">B59</f>
        <v>902227</v>
      </c>
      <c r="C58" s="42">
        <v>887846</v>
      </c>
      <c r="D58" s="42">
        <v>913348</v>
      </c>
      <c r="E58" s="42">
        <v>1049407</v>
      </c>
      <c r="F58" s="42">
        <v>1137105.9793565166</v>
      </c>
      <c r="G58" s="69"/>
    </row>
    <row r="59" spans="1:7" ht="15" customHeight="1">
      <c r="A59" s="33" t="s">
        <v>69</v>
      </c>
      <c r="B59" s="43">
        <v>902227</v>
      </c>
      <c r="C59" s="43">
        <v>887846</v>
      </c>
      <c r="D59" s="43">
        <v>913348</v>
      </c>
      <c r="E59" s="43">
        <v>1049407</v>
      </c>
      <c r="F59" s="43">
        <v>1136988.8722999999</v>
      </c>
      <c r="G59" s="69"/>
    </row>
    <row r="60" spans="1:7" ht="15" customHeight="1">
      <c r="A60" s="52" t="s">
        <v>104</v>
      </c>
      <c r="B60" s="42">
        <f t="shared" ref="B60" si="14">B61+B62</f>
        <v>1143</v>
      </c>
      <c r="C60" s="42">
        <v>1155</v>
      </c>
      <c r="D60" s="42">
        <v>158</v>
      </c>
      <c r="E60" s="42">
        <v>255</v>
      </c>
      <c r="F60" s="42">
        <v>379.17168000000004</v>
      </c>
      <c r="G60" s="69"/>
    </row>
    <row r="61" spans="1:7" ht="15" customHeight="1">
      <c r="A61" s="53" t="s">
        <v>79</v>
      </c>
      <c r="B61" s="42">
        <v>161</v>
      </c>
      <c r="C61" s="42">
        <v>171</v>
      </c>
      <c r="D61" s="42">
        <v>106</v>
      </c>
      <c r="E61" s="42">
        <v>157</v>
      </c>
      <c r="F61" s="42">
        <v>357.42590000000001</v>
      </c>
      <c r="G61" s="69"/>
    </row>
    <row r="62" spans="1:7" ht="15" customHeight="1">
      <c r="A62" s="53" t="s">
        <v>80</v>
      </c>
      <c r="B62" s="42">
        <v>982</v>
      </c>
      <c r="C62" s="42">
        <v>984</v>
      </c>
      <c r="D62" s="42">
        <v>52</v>
      </c>
      <c r="E62" s="42">
        <v>98</v>
      </c>
      <c r="F62" s="42">
        <v>21.74578</v>
      </c>
    </row>
    <row r="63" spans="1:7" ht="15" customHeight="1">
      <c r="A63" s="31" t="s">
        <v>106</v>
      </c>
      <c r="B63" s="41">
        <f>B64</f>
        <v>0</v>
      </c>
      <c r="C63" s="41">
        <v>0</v>
      </c>
      <c r="D63" s="41">
        <v>0</v>
      </c>
      <c r="E63" s="41">
        <v>0</v>
      </c>
      <c r="F63" s="41">
        <v>6369.4504867990263</v>
      </c>
    </row>
    <row r="64" spans="1:7" ht="15" customHeight="1">
      <c r="A64" s="34" t="s">
        <v>107</v>
      </c>
      <c r="B64" s="42">
        <f t="shared" ref="B64" si="15">B65+B66</f>
        <v>0</v>
      </c>
      <c r="C64" s="42">
        <v>0</v>
      </c>
      <c r="D64" s="42">
        <v>0</v>
      </c>
      <c r="E64" s="42">
        <v>0</v>
      </c>
      <c r="F64" s="42">
        <v>6369.4504867990263</v>
      </c>
    </row>
    <row r="65" spans="1:6" ht="15" customHeight="1">
      <c r="A65" s="34" t="s">
        <v>108</v>
      </c>
      <c r="B65" s="42"/>
      <c r="C65" s="42"/>
      <c r="D65" s="42"/>
      <c r="E65" s="42"/>
      <c r="F65" s="42">
        <v>6369.4504867990263</v>
      </c>
    </row>
    <row r="66" spans="1:6" ht="15" hidden="1" customHeight="1">
      <c r="A66" s="34" t="s">
        <v>109</v>
      </c>
      <c r="B66" s="42"/>
      <c r="C66" s="42"/>
      <c r="D66" s="42"/>
      <c r="E66" s="42"/>
      <c r="F66" s="42">
        <v>0</v>
      </c>
    </row>
    <row r="67" spans="1:6" ht="15" customHeight="1">
      <c r="A67" s="31" t="s">
        <v>87</v>
      </c>
      <c r="B67" s="41">
        <f t="shared" ref="B67:B68" si="16">B68</f>
        <v>6138</v>
      </c>
      <c r="C67" s="41">
        <v>6663</v>
      </c>
      <c r="D67" s="41">
        <v>6316</v>
      </c>
      <c r="E67" s="41">
        <v>4954</v>
      </c>
      <c r="F67" s="41">
        <v>5712.6575000000003</v>
      </c>
    </row>
    <row r="68" spans="1:6" ht="15" customHeight="1">
      <c r="A68" s="32" t="s">
        <v>77</v>
      </c>
      <c r="B68" s="42">
        <f t="shared" si="16"/>
        <v>6138</v>
      </c>
      <c r="C68" s="42">
        <v>6663</v>
      </c>
      <c r="D68" s="42">
        <v>6316</v>
      </c>
      <c r="E68" s="42">
        <v>4954</v>
      </c>
      <c r="F68" s="42">
        <v>5712.6575000000003</v>
      </c>
    </row>
    <row r="69" spans="1:6" ht="15" customHeight="1">
      <c r="A69" s="34" t="s">
        <v>79</v>
      </c>
      <c r="B69" s="42">
        <v>6138</v>
      </c>
      <c r="C69" s="42">
        <v>6663</v>
      </c>
      <c r="D69" s="42">
        <v>6316</v>
      </c>
      <c r="E69" s="42">
        <v>4954</v>
      </c>
      <c r="F69" s="42">
        <v>5712.6575000000003</v>
      </c>
    </row>
    <row r="70" spans="1:6" ht="15" customHeight="1">
      <c r="A70" s="31" t="s">
        <v>88</v>
      </c>
      <c r="B70" s="41">
        <f t="shared" ref="B70" si="17">B71+B73</f>
        <v>385233</v>
      </c>
      <c r="C70" s="41">
        <v>423913</v>
      </c>
      <c r="D70" s="41">
        <v>449225</v>
      </c>
      <c r="E70" s="41">
        <v>524722</v>
      </c>
      <c r="F70" s="41">
        <v>588086.62922298477</v>
      </c>
    </row>
    <row r="71" spans="1:6" ht="15" customHeight="1">
      <c r="A71" s="32" t="s">
        <v>75</v>
      </c>
      <c r="B71" s="42">
        <f t="shared" ref="B71" si="18">B72</f>
        <v>2045</v>
      </c>
      <c r="C71" s="42">
        <v>1731</v>
      </c>
      <c r="D71" s="42">
        <v>1880</v>
      </c>
      <c r="E71" s="42">
        <v>1043</v>
      </c>
      <c r="F71" s="42">
        <v>850.35199298051998</v>
      </c>
    </row>
    <row r="72" spans="1:6" ht="15" customHeight="1">
      <c r="A72" s="34" t="s">
        <v>79</v>
      </c>
      <c r="B72" s="42">
        <v>2045</v>
      </c>
      <c r="C72" s="42">
        <v>1731</v>
      </c>
      <c r="D72" s="42">
        <v>1880</v>
      </c>
      <c r="E72" s="42">
        <v>1043</v>
      </c>
      <c r="F72" s="42">
        <v>850.35199298051998</v>
      </c>
    </row>
    <row r="73" spans="1:6" ht="15" customHeight="1">
      <c r="A73" s="32" t="s">
        <v>77</v>
      </c>
      <c r="B73" s="42">
        <f t="shared" ref="B73" si="19">B74</f>
        <v>383188</v>
      </c>
      <c r="C73" s="42">
        <v>422182</v>
      </c>
      <c r="D73" s="42">
        <v>447345</v>
      </c>
      <c r="E73" s="42">
        <v>523679</v>
      </c>
      <c r="F73" s="42">
        <v>587236.2772300042</v>
      </c>
    </row>
    <row r="74" spans="1:6" ht="15" customHeight="1">
      <c r="A74" s="35" t="s">
        <v>86</v>
      </c>
      <c r="B74" s="42">
        <f t="shared" ref="B74" si="20">B75+B77</f>
        <v>383188</v>
      </c>
      <c r="C74" s="42">
        <v>422182</v>
      </c>
      <c r="D74" s="42">
        <v>447345</v>
      </c>
      <c r="E74" s="42">
        <v>523679</v>
      </c>
      <c r="F74" s="42">
        <v>587236.2772300042</v>
      </c>
    </row>
    <row r="75" spans="1:6" ht="15" customHeight="1">
      <c r="A75" s="34" t="s">
        <v>79</v>
      </c>
      <c r="B75" s="42"/>
      <c r="C75" s="42"/>
      <c r="D75" s="42"/>
      <c r="E75" s="42"/>
      <c r="F75" s="42">
        <v>1513.4068300041633</v>
      </c>
    </row>
    <row r="76" spans="1:6" ht="15" hidden="1" customHeight="1">
      <c r="A76" s="33" t="s">
        <v>69</v>
      </c>
      <c r="B76" s="42"/>
      <c r="C76" s="42"/>
      <c r="D76" s="42"/>
      <c r="E76" s="42"/>
      <c r="F76" s="43">
        <v>0</v>
      </c>
    </row>
    <row r="77" spans="1:6" ht="15" customHeight="1">
      <c r="A77" s="34" t="s">
        <v>80</v>
      </c>
      <c r="B77" s="42">
        <v>383188</v>
      </c>
      <c r="C77" s="42">
        <v>422182</v>
      </c>
      <c r="D77" s="42">
        <v>447345</v>
      </c>
      <c r="E77" s="42">
        <v>523679</v>
      </c>
      <c r="F77" s="42">
        <v>585722.87040000001</v>
      </c>
    </row>
    <row r="78" spans="1:6" s="54" customFormat="1" ht="15" customHeight="1">
      <c r="A78" s="33" t="s">
        <v>69</v>
      </c>
      <c r="B78" s="43">
        <v>383188</v>
      </c>
      <c r="C78" s="43">
        <v>422182</v>
      </c>
      <c r="D78" s="43">
        <v>447345</v>
      </c>
      <c r="E78" s="43">
        <v>523679</v>
      </c>
      <c r="F78" s="43">
        <v>585722.87040000001</v>
      </c>
    </row>
    <row r="79" spans="1:6" ht="15" customHeight="1">
      <c r="A79" s="30" t="s">
        <v>89</v>
      </c>
      <c r="B79" s="41">
        <f t="shared" ref="B79" si="21">B80+B81+B82+B83</f>
        <v>217585</v>
      </c>
      <c r="C79" s="41">
        <v>269494</v>
      </c>
      <c r="D79" s="41">
        <v>288240</v>
      </c>
      <c r="E79" s="41">
        <v>372697</v>
      </c>
      <c r="F79" s="41">
        <v>342209.8419893508</v>
      </c>
    </row>
    <row r="80" spans="1:6" ht="14.25" customHeight="1">
      <c r="A80" s="36" t="s">
        <v>90</v>
      </c>
      <c r="B80" s="42">
        <v>17549</v>
      </c>
      <c r="C80" s="42">
        <v>22322</v>
      </c>
      <c r="D80" s="42">
        <v>29918</v>
      </c>
      <c r="E80" s="42">
        <v>31636</v>
      </c>
      <c r="F80" s="42">
        <v>31874.571515334042</v>
      </c>
    </row>
    <row r="81" spans="1:6" ht="15" customHeight="1">
      <c r="A81" s="36" t="s">
        <v>91</v>
      </c>
      <c r="B81" s="42">
        <v>4288</v>
      </c>
      <c r="C81" s="42">
        <v>4560</v>
      </c>
      <c r="D81" s="42">
        <v>5135</v>
      </c>
      <c r="E81" s="42">
        <v>13801</v>
      </c>
      <c r="F81" s="42">
        <v>12798.18948598</v>
      </c>
    </row>
    <row r="82" spans="1:6" ht="15" customHeight="1">
      <c r="A82" s="36" t="s">
        <v>92</v>
      </c>
      <c r="B82" s="42">
        <v>1026</v>
      </c>
      <c r="C82" s="42">
        <v>1259</v>
      </c>
      <c r="D82" s="42">
        <v>1977</v>
      </c>
      <c r="E82" s="42">
        <v>2132</v>
      </c>
      <c r="F82" s="42">
        <v>2414.7389791199998</v>
      </c>
    </row>
    <row r="83" spans="1:6" ht="15" customHeight="1">
      <c r="A83" s="36" t="s">
        <v>93</v>
      </c>
      <c r="B83" s="42">
        <f>B84+B85+B86</f>
        <v>194722</v>
      </c>
      <c r="C83" s="42">
        <v>241353</v>
      </c>
      <c r="D83" s="42">
        <v>251210</v>
      </c>
      <c r="E83" s="42">
        <v>325128</v>
      </c>
      <c r="F83" s="42">
        <v>295122.34200891678</v>
      </c>
    </row>
    <row r="84" spans="1:6" ht="15" customHeight="1">
      <c r="A84" s="32" t="s">
        <v>94</v>
      </c>
      <c r="B84" s="42">
        <v>21240</v>
      </c>
      <c r="C84" s="42">
        <v>48037</v>
      </c>
      <c r="D84" s="42">
        <v>48475</v>
      </c>
      <c r="E84" s="42">
        <v>111098</v>
      </c>
      <c r="F84" s="42">
        <v>97750.461995286852</v>
      </c>
    </row>
    <row r="85" spans="1:6" ht="15" customHeight="1">
      <c r="A85" s="32" t="s">
        <v>95</v>
      </c>
      <c r="B85" s="42">
        <v>161495</v>
      </c>
      <c r="C85" s="42">
        <v>176813</v>
      </c>
      <c r="D85" s="42">
        <v>202735</v>
      </c>
      <c r="E85" s="42">
        <v>214030</v>
      </c>
      <c r="F85" s="42">
        <v>197371.88001362991</v>
      </c>
    </row>
    <row r="86" spans="1:6" ht="15" hidden="1" customHeight="1">
      <c r="A86" s="32" t="s">
        <v>96</v>
      </c>
      <c r="B86" s="42">
        <v>11987</v>
      </c>
      <c r="C86" s="42">
        <v>16503</v>
      </c>
      <c r="D86" s="42">
        <v>0</v>
      </c>
      <c r="E86" s="42">
        <v>0</v>
      </c>
      <c r="F86" s="42">
        <v>0</v>
      </c>
    </row>
    <row r="87" spans="1:6" ht="15" customHeight="1">
      <c r="A87" s="37" t="s">
        <v>97</v>
      </c>
      <c r="B87" s="41">
        <f>B88+B103+B121+B125</f>
        <v>15235621</v>
      </c>
      <c r="C87" s="41">
        <v>16323958</v>
      </c>
      <c r="D87" s="41">
        <v>18555578</v>
      </c>
      <c r="E87" s="41">
        <v>23293494.100000001</v>
      </c>
      <c r="F87" s="41">
        <v>24150302.721233025</v>
      </c>
    </row>
    <row r="88" spans="1:6" ht="15" customHeight="1">
      <c r="A88" s="30" t="s">
        <v>66</v>
      </c>
      <c r="B88" s="41">
        <f>B89+B96</f>
        <v>10971450</v>
      </c>
      <c r="C88" s="41">
        <v>11816540</v>
      </c>
      <c r="D88" s="41">
        <v>13080264</v>
      </c>
      <c r="E88" s="41">
        <v>15939259</v>
      </c>
      <c r="F88" s="55">
        <v>16450792.502794273</v>
      </c>
    </row>
    <row r="89" spans="1:6" ht="15" customHeight="1">
      <c r="A89" s="31" t="s">
        <v>67</v>
      </c>
      <c r="B89" s="41">
        <f>B90+B92+B94</f>
        <v>6347782</v>
      </c>
      <c r="C89" s="41">
        <v>7477662</v>
      </c>
      <c r="D89" s="41">
        <v>9645992</v>
      </c>
      <c r="E89" s="41">
        <v>12207563</v>
      </c>
      <c r="F89" s="55">
        <v>12638969.375206882</v>
      </c>
    </row>
    <row r="90" spans="1:6" ht="15" customHeight="1">
      <c r="A90" s="32" t="s">
        <v>98</v>
      </c>
      <c r="B90" s="42">
        <v>6181778</v>
      </c>
      <c r="C90" s="42">
        <v>7337777</v>
      </c>
      <c r="D90" s="42">
        <v>9606266</v>
      </c>
      <c r="E90" s="42">
        <v>12141006</v>
      </c>
      <c r="F90" s="51">
        <v>12572513.707806883</v>
      </c>
    </row>
    <row r="91" spans="1:6" ht="15" customHeight="1">
      <c r="A91" s="33" t="s">
        <v>69</v>
      </c>
      <c r="B91" s="43">
        <v>6008629.3288601618</v>
      </c>
      <c r="C91" s="43">
        <v>7140496.8487430466</v>
      </c>
      <c r="D91" s="43">
        <v>9400217</v>
      </c>
      <c r="E91" s="43">
        <v>11913039</v>
      </c>
      <c r="F91" s="56">
        <v>12304806.277599001</v>
      </c>
    </row>
    <row r="92" spans="1:6" ht="15" customHeight="1">
      <c r="A92" s="32" t="s">
        <v>70</v>
      </c>
      <c r="B92" s="42">
        <v>1747</v>
      </c>
      <c r="C92" s="42">
        <v>1793</v>
      </c>
      <c r="D92" s="42">
        <v>3123</v>
      </c>
      <c r="E92" s="42">
        <v>3439</v>
      </c>
      <c r="F92" s="51">
        <v>4960.0333000000001</v>
      </c>
    </row>
    <row r="93" spans="1:6" ht="15" customHeight="1">
      <c r="A93" s="33" t="s">
        <v>69</v>
      </c>
      <c r="B93" s="43">
        <v>1747</v>
      </c>
      <c r="C93" s="43">
        <v>1793</v>
      </c>
      <c r="D93" s="43">
        <v>3123</v>
      </c>
      <c r="E93" s="43">
        <v>3439</v>
      </c>
      <c r="F93" s="56">
        <v>4960.0333000000001</v>
      </c>
    </row>
    <row r="94" spans="1:6" ht="15" customHeight="1">
      <c r="A94" s="32" t="s">
        <v>71</v>
      </c>
      <c r="B94" s="42">
        <v>164257</v>
      </c>
      <c r="C94" s="42">
        <v>138092</v>
      </c>
      <c r="D94" s="42">
        <v>36603</v>
      </c>
      <c r="E94" s="42">
        <v>63118</v>
      </c>
      <c r="F94" s="51">
        <v>61495.634100000003</v>
      </c>
    </row>
    <row r="95" spans="1:6" ht="15" customHeight="1">
      <c r="A95" s="33" t="s">
        <v>69</v>
      </c>
      <c r="B95" s="43">
        <v>164257</v>
      </c>
      <c r="C95" s="43">
        <v>138092</v>
      </c>
      <c r="D95" s="43">
        <v>36603</v>
      </c>
      <c r="E95" s="43">
        <v>63118</v>
      </c>
      <c r="F95" s="56">
        <v>61495.634100000003</v>
      </c>
    </row>
    <row r="96" spans="1:6" ht="15" customHeight="1">
      <c r="A96" s="31" t="s">
        <v>72</v>
      </c>
      <c r="B96" s="41">
        <f>B97+B99+B101</f>
        <v>4623668</v>
      </c>
      <c r="C96" s="41">
        <v>4338878</v>
      </c>
      <c r="D96" s="41">
        <v>3434272</v>
      </c>
      <c r="E96" s="41">
        <v>3731696</v>
      </c>
      <c r="F96" s="55">
        <v>3811823.1275873911</v>
      </c>
    </row>
    <row r="97" spans="1:6" ht="15" customHeight="1">
      <c r="A97" s="32" t="s">
        <v>68</v>
      </c>
      <c r="B97" s="42">
        <v>3855755.41</v>
      </c>
      <c r="C97" s="42">
        <v>3624464.7209500005</v>
      </c>
      <c r="D97" s="42">
        <v>2581255</v>
      </c>
      <c r="E97" s="42">
        <v>2881224</v>
      </c>
      <c r="F97" s="51">
        <v>2880190.9239348075</v>
      </c>
    </row>
    <row r="98" spans="1:6" ht="15" customHeight="1">
      <c r="A98" s="33" t="s">
        <v>69</v>
      </c>
      <c r="B98" s="43">
        <v>3844568.449</v>
      </c>
      <c r="C98" s="43">
        <v>3612612.7493700003</v>
      </c>
      <c r="D98" s="43">
        <v>2566948</v>
      </c>
      <c r="E98" s="43">
        <v>2864235</v>
      </c>
      <c r="F98" s="56">
        <v>2863087.9226970002</v>
      </c>
    </row>
    <row r="99" spans="1:6" ht="15" customHeight="1">
      <c r="A99" s="32" t="s">
        <v>70</v>
      </c>
      <c r="B99" s="42">
        <v>27543.915000000001</v>
      </c>
      <c r="C99" s="42">
        <v>28259.13</v>
      </c>
      <c r="D99" s="42">
        <v>124611</v>
      </c>
      <c r="E99" s="42">
        <v>125294</v>
      </c>
      <c r="F99" s="51">
        <v>135834.57519571998</v>
      </c>
    </row>
    <row r="100" spans="1:6" ht="15" customHeight="1">
      <c r="A100" s="33" t="s">
        <v>69</v>
      </c>
      <c r="B100" s="43">
        <v>24317</v>
      </c>
      <c r="C100" s="43">
        <v>26755</v>
      </c>
      <c r="D100" s="43">
        <v>123290</v>
      </c>
      <c r="E100" s="43">
        <v>124538</v>
      </c>
      <c r="F100" s="56">
        <v>134052.5814</v>
      </c>
    </row>
    <row r="101" spans="1:6" ht="15" customHeight="1">
      <c r="A101" s="32" t="s">
        <v>71</v>
      </c>
      <c r="B101" s="42">
        <v>740368.67500000005</v>
      </c>
      <c r="C101" s="42">
        <v>686154.14905000001</v>
      </c>
      <c r="D101" s="42">
        <v>728406</v>
      </c>
      <c r="E101" s="42">
        <v>725178</v>
      </c>
      <c r="F101" s="51">
        <v>795797.62845686346</v>
      </c>
    </row>
    <row r="102" spans="1:6" ht="15" customHeight="1">
      <c r="A102" s="33" t="s">
        <v>69</v>
      </c>
      <c r="B102" s="43">
        <v>739911</v>
      </c>
      <c r="C102" s="43">
        <v>685227</v>
      </c>
      <c r="D102" s="43">
        <v>727524</v>
      </c>
      <c r="E102" s="43">
        <v>723589</v>
      </c>
      <c r="F102" s="56">
        <v>794536.32186100003</v>
      </c>
    </row>
    <row r="103" spans="1:6" ht="15" customHeight="1">
      <c r="A103" s="30" t="s">
        <v>73</v>
      </c>
      <c r="B103" s="41">
        <f t="shared" ref="B103" si="22">B104+B108</f>
        <v>1109542</v>
      </c>
      <c r="C103" s="41">
        <v>1153758</v>
      </c>
      <c r="D103" s="41">
        <v>2570091</v>
      </c>
      <c r="E103" s="41">
        <v>3964191.8</v>
      </c>
      <c r="F103" s="55">
        <v>3802185.0608095936</v>
      </c>
    </row>
    <row r="104" spans="1:6" ht="15" customHeight="1">
      <c r="A104" s="31" t="s">
        <v>67</v>
      </c>
      <c r="B104" s="41">
        <f t="shared" ref="B104" si="23">B105+B106</f>
        <v>705352</v>
      </c>
      <c r="C104" s="41">
        <v>733270</v>
      </c>
      <c r="D104" s="41">
        <v>2285057</v>
      </c>
      <c r="E104" s="41">
        <v>3604196</v>
      </c>
      <c r="F104" s="55">
        <v>3349001.6401974745</v>
      </c>
    </row>
    <row r="105" spans="1:6" ht="15" customHeight="1">
      <c r="A105" s="32" t="s">
        <v>75</v>
      </c>
      <c r="B105" s="42">
        <v>175</v>
      </c>
      <c r="C105" s="42">
        <v>244</v>
      </c>
      <c r="D105" s="42">
        <v>160</v>
      </c>
      <c r="E105" s="42">
        <v>155</v>
      </c>
      <c r="F105" s="51">
        <v>1279.3841395155582</v>
      </c>
    </row>
    <row r="106" spans="1:6" ht="15" customHeight="1">
      <c r="A106" s="32" t="s">
        <v>77</v>
      </c>
      <c r="B106" s="42">
        <v>705177</v>
      </c>
      <c r="C106" s="42">
        <v>733026</v>
      </c>
      <c r="D106" s="42">
        <v>2284897</v>
      </c>
      <c r="E106" s="42">
        <v>3604041</v>
      </c>
      <c r="F106" s="51">
        <v>3347722.256057959</v>
      </c>
    </row>
    <row r="107" spans="1:6" ht="15" customHeight="1">
      <c r="A107" s="33" t="s">
        <v>69</v>
      </c>
      <c r="B107" s="43">
        <v>658829</v>
      </c>
      <c r="C107" s="43">
        <v>708688</v>
      </c>
      <c r="D107" s="43">
        <v>2266609</v>
      </c>
      <c r="E107" s="43">
        <v>3582470</v>
      </c>
      <c r="F107" s="56">
        <v>3308825.0462000002</v>
      </c>
    </row>
    <row r="108" spans="1:6" ht="15" customHeight="1">
      <c r="A108" s="31" t="s">
        <v>78</v>
      </c>
      <c r="B108" s="41">
        <f t="shared" ref="B108" si="24">B109+B112+B115+B118</f>
        <v>404190</v>
      </c>
      <c r="C108" s="41">
        <v>420488</v>
      </c>
      <c r="D108" s="41">
        <v>285034</v>
      </c>
      <c r="E108" s="41">
        <v>359995.80000000005</v>
      </c>
      <c r="F108" s="55">
        <v>453183.42061211891</v>
      </c>
    </row>
    <row r="109" spans="1:6" ht="15" customHeight="1">
      <c r="A109" s="32" t="s">
        <v>74</v>
      </c>
      <c r="B109" s="42">
        <f t="shared" ref="B109" si="25">B110+B111</f>
        <v>55</v>
      </c>
      <c r="C109" s="42">
        <v>78</v>
      </c>
      <c r="D109" s="42">
        <v>43</v>
      </c>
      <c r="E109" s="42">
        <v>49.4</v>
      </c>
      <c r="F109" s="51">
        <v>51.75</v>
      </c>
    </row>
    <row r="110" spans="1:6" ht="15" customHeight="1">
      <c r="A110" s="34" t="s">
        <v>79</v>
      </c>
      <c r="B110" s="42">
        <v>34</v>
      </c>
      <c r="C110" s="42">
        <v>57</v>
      </c>
      <c r="D110" s="42">
        <v>36</v>
      </c>
      <c r="E110" s="42">
        <v>44</v>
      </c>
      <c r="F110" s="51">
        <v>46.85</v>
      </c>
    </row>
    <row r="111" spans="1:6" ht="15" customHeight="1">
      <c r="A111" s="34" t="s">
        <v>80</v>
      </c>
      <c r="B111" s="42">
        <v>21</v>
      </c>
      <c r="C111" s="42">
        <v>21</v>
      </c>
      <c r="D111" s="42">
        <v>7</v>
      </c>
      <c r="E111" s="42">
        <v>5.4</v>
      </c>
      <c r="F111" s="51">
        <v>4.9000000000000004</v>
      </c>
    </row>
    <row r="112" spans="1:6" ht="15" customHeight="1">
      <c r="A112" s="32" t="s">
        <v>75</v>
      </c>
      <c r="B112" s="42">
        <f t="shared" ref="B112" si="26">B114+B113</f>
        <v>8698</v>
      </c>
      <c r="C112" s="42">
        <v>14983</v>
      </c>
      <c r="D112" s="42">
        <v>14217</v>
      </c>
      <c r="E112" s="42">
        <v>14625</v>
      </c>
      <c r="F112" s="51">
        <v>14282.30161347391</v>
      </c>
    </row>
    <row r="113" spans="1:6" ht="15" customHeight="1">
      <c r="A113" s="34" t="s">
        <v>79</v>
      </c>
      <c r="B113" s="42">
        <v>0</v>
      </c>
      <c r="C113" s="42">
        <v>0</v>
      </c>
      <c r="D113" s="42">
        <v>1</v>
      </c>
      <c r="E113" s="42">
        <v>19.899999999999999</v>
      </c>
      <c r="F113" s="51">
        <v>103.46380453</v>
      </c>
    </row>
    <row r="114" spans="1:6" ht="15" customHeight="1">
      <c r="A114" s="34" t="s">
        <v>80</v>
      </c>
      <c r="B114" s="42">
        <v>8698</v>
      </c>
      <c r="C114" s="42">
        <v>14983</v>
      </c>
      <c r="D114" s="42">
        <v>14216</v>
      </c>
      <c r="E114" s="42">
        <v>14605.1</v>
      </c>
      <c r="F114" s="51">
        <v>14178.83780894391</v>
      </c>
    </row>
    <row r="115" spans="1:6" ht="15" customHeight="1">
      <c r="A115" s="32" t="s">
        <v>76</v>
      </c>
      <c r="B115" s="42">
        <f t="shared" ref="B115" si="27">B116+B117</f>
        <v>270</v>
      </c>
      <c r="C115" s="42">
        <v>301</v>
      </c>
      <c r="D115" s="42">
        <v>325</v>
      </c>
      <c r="E115" s="42">
        <v>404</v>
      </c>
      <c r="F115" s="51">
        <v>342.45</v>
      </c>
    </row>
    <row r="116" spans="1:6" ht="15" customHeight="1">
      <c r="A116" s="34" t="s">
        <v>79</v>
      </c>
      <c r="B116" s="42">
        <v>17</v>
      </c>
      <c r="C116" s="42">
        <v>36</v>
      </c>
      <c r="D116" s="42">
        <v>25</v>
      </c>
      <c r="E116" s="42">
        <v>31</v>
      </c>
      <c r="F116" s="51">
        <v>38.450000000000003</v>
      </c>
    </row>
    <row r="117" spans="1:6" ht="15" customHeight="1">
      <c r="A117" s="34" t="s">
        <v>80</v>
      </c>
      <c r="B117" s="42">
        <v>253</v>
      </c>
      <c r="C117" s="42">
        <v>265</v>
      </c>
      <c r="D117" s="42">
        <v>300</v>
      </c>
      <c r="E117" s="42">
        <v>373</v>
      </c>
      <c r="F117" s="51">
        <v>304</v>
      </c>
    </row>
    <row r="118" spans="1:6" ht="15" customHeight="1">
      <c r="A118" s="32" t="s">
        <v>77</v>
      </c>
      <c r="B118" s="42">
        <f t="shared" ref="B118" si="28">B119</f>
        <v>395167</v>
      </c>
      <c r="C118" s="42">
        <v>405126</v>
      </c>
      <c r="D118" s="42">
        <v>270449</v>
      </c>
      <c r="E118" s="42">
        <v>344917.4</v>
      </c>
      <c r="F118" s="51">
        <v>438506.91899864498</v>
      </c>
    </row>
    <row r="119" spans="1:6" ht="15" customHeight="1">
      <c r="A119" s="34" t="s">
        <v>80</v>
      </c>
      <c r="B119" s="42">
        <v>395167</v>
      </c>
      <c r="C119" s="42">
        <v>405126</v>
      </c>
      <c r="D119" s="42">
        <v>270449</v>
      </c>
      <c r="E119" s="42">
        <v>344917.4</v>
      </c>
      <c r="F119" s="51">
        <v>438506.91899864498</v>
      </c>
    </row>
    <row r="120" spans="1:6" s="54" customFormat="1" ht="15" customHeight="1">
      <c r="A120" s="33" t="s">
        <v>69</v>
      </c>
      <c r="B120" s="43">
        <v>393298</v>
      </c>
      <c r="C120" s="43">
        <v>402967</v>
      </c>
      <c r="D120" s="43">
        <v>268913</v>
      </c>
      <c r="E120" s="43">
        <v>342924.6</v>
      </c>
      <c r="F120" s="56">
        <v>436614.6127</v>
      </c>
    </row>
    <row r="121" spans="1:6" s="59" customFormat="1">
      <c r="A121" s="57" t="s">
        <v>81</v>
      </c>
      <c r="B121" s="44">
        <f t="shared" ref="B121" si="29">B122+B123</f>
        <v>98041</v>
      </c>
      <c r="C121" s="44">
        <v>30543</v>
      </c>
      <c r="D121" s="44">
        <v>46359</v>
      </c>
      <c r="E121" s="44">
        <v>39491</v>
      </c>
      <c r="F121" s="58">
        <v>33710.93160152746</v>
      </c>
    </row>
    <row r="122" spans="1:6" ht="15" customHeight="1">
      <c r="A122" s="32" t="s">
        <v>75</v>
      </c>
      <c r="B122" s="42">
        <v>2041</v>
      </c>
      <c r="C122" s="42">
        <v>2800</v>
      </c>
      <c r="D122" s="42">
        <v>3154</v>
      </c>
      <c r="E122" s="42">
        <v>1707</v>
      </c>
      <c r="F122" s="51">
        <v>1799.9209015274607</v>
      </c>
    </row>
    <row r="123" spans="1:6" ht="15" customHeight="1">
      <c r="A123" s="32" t="s">
        <v>77</v>
      </c>
      <c r="B123" s="42">
        <f t="shared" ref="B123" si="30">B124</f>
        <v>96000</v>
      </c>
      <c r="C123" s="42">
        <v>27743</v>
      </c>
      <c r="D123" s="42">
        <v>43205</v>
      </c>
      <c r="E123" s="42">
        <v>37784</v>
      </c>
      <c r="F123" s="51">
        <v>31911.010700000003</v>
      </c>
    </row>
    <row r="124" spans="1:6" s="54" customFormat="1" ht="15" customHeight="1">
      <c r="A124" s="33" t="s">
        <v>69</v>
      </c>
      <c r="B124" s="43">
        <v>96000</v>
      </c>
      <c r="C124" s="43">
        <v>27743</v>
      </c>
      <c r="D124" s="43">
        <v>43205</v>
      </c>
      <c r="E124" s="43">
        <v>37784</v>
      </c>
      <c r="F124" s="56">
        <v>31911.010700000003</v>
      </c>
    </row>
    <row r="125" spans="1:6" ht="15" customHeight="1">
      <c r="A125" s="30" t="s">
        <v>83</v>
      </c>
      <c r="B125" s="41">
        <f>B126+B130+B151+B154+B164</f>
        <v>3056588</v>
      </c>
      <c r="C125" s="41">
        <v>3323117</v>
      </c>
      <c r="D125" s="41">
        <v>2858864</v>
      </c>
      <c r="E125" s="41">
        <v>3350552.3</v>
      </c>
      <c r="F125" s="55">
        <v>3863614.2260276312</v>
      </c>
    </row>
    <row r="126" spans="1:6" ht="15" customHeight="1">
      <c r="A126" s="31" t="s">
        <v>84</v>
      </c>
      <c r="B126" s="41">
        <f t="shared" ref="B126" si="31">B127+B129</f>
        <v>175816</v>
      </c>
      <c r="C126" s="41">
        <v>225800</v>
      </c>
      <c r="D126" s="41">
        <v>254818</v>
      </c>
      <c r="E126" s="41">
        <v>327165</v>
      </c>
      <c r="F126" s="55">
        <v>372380.32391804882</v>
      </c>
    </row>
    <row r="127" spans="1:6" ht="15" customHeight="1">
      <c r="A127" s="32" t="s">
        <v>99</v>
      </c>
      <c r="B127" s="42">
        <f>B128</f>
        <v>476</v>
      </c>
      <c r="C127" s="42">
        <v>247</v>
      </c>
      <c r="D127" s="42">
        <v>711</v>
      </c>
      <c r="E127" s="42">
        <v>446</v>
      </c>
      <c r="F127" s="51">
        <v>662.59421597720893</v>
      </c>
    </row>
    <row r="128" spans="1:6" ht="15" customHeight="1">
      <c r="A128" s="34" t="s">
        <v>79</v>
      </c>
      <c r="B128" s="42">
        <v>476</v>
      </c>
      <c r="C128" s="42">
        <v>247</v>
      </c>
      <c r="D128" s="42">
        <v>711</v>
      </c>
      <c r="E128" s="42">
        <v>446</v>
      </c>
      <c r="F128" s="51">
        <v>662.59421597720893</v>
      </c>
    </row>
    <row r="129" spans="1:6" ht="15" customHeight="1">
      <c r="A129" s="32" t="s">
        <v>82</v>
      </c>
      <c r="B129" s="42">
        <v>175340</v>
      </c>
      <c r="C129" s="42">
        <v>225553</v>
      </c>
      <c r="D129" s="42">
        <v>254107</v>
      </c>
      <c r="E129" s="42">
        <v>326719</v>
      </c>
      <c r="F129" s="51">
        <v>371717.72970207164</v>
      </c>
    </row>
    <row r="130" spans="1:6" ht="15" customHeight="1">
      <c r="A130" s="31" t="s">
        <v>85</v>
      </c>
      <c r="B130" s="41">
        <f t="shared" ref="B130" si="32">B134+B136+B138+B131</f>
        <v>1920903</v>
      </c>
      <c r="C130" s="41">
        <v>1933337</v>
      </c>
      <c r="D130" s="41">
        <v>2008160</v>
      </c>
      <c r="E130" s="41">
        <v>2245944</v>
      </c>
      <c r="F130" s="55">
        <v>2580505.1323354412</v>
      </c>
    </row>
    <row r="131" spans="1:6" ht="15" customHeight="1">
      <c r="A131" s="32" t="s">
        <v>74</v>
      </c>
      <c r="B131" s="42">
        <f t="shared" ref="B131" si="33">B132+B133</f>
        <v>0</v>
      </c>
      <c r="C131" s="42">
        <v>0</v>
      </c>
      <c r="D131" s="42">
        <v>1977</v>
      </c>
      <c r="E131" s="42">
        <v>34824</v>
      </c>
      <c r="F131" s="42">
        <v>50478.214999999997</v>
      </c>
    </row>
    <row r="132" spans="1:6" ht="15" customHeight="1">
      <c r="A132" s="34" t="s">
        <v>79</v>
      </c>
      <c r="B132" s="42">
        <v>0</v>
      </c>
      <c r="C132" s="42">
        <v>0</v>
      </c>
      <c r="D132" s="42">
        <v>1977</v>
      </c>
      <c r="E132" s="42">
        <v>0</v>
      </c>
      <c r="F132" s="42">
        <v>0</v>
      </c>
    </row>
    <row r="133" spans="1:6" ht="15" customHeight="1">
      <c r="A133" s="34" t="s">
        <v>80</v>
      </c>
      <c r="B133" s="42">
        <v>0</v>
      </c>
      <c r="C133" s="42">
        <v>0</v>
      </c>
      <c r="D133" s="42">
        <v>0</v>
      </c>
      <c r="E133" s="42">
        <v>34824</v>
      </c>
      <c r="F133" s="42">
        <v>50478.214999999997</v>
      </c>
    </row>
    <row r="134" spans="1:6" ht="15" customHeight="1">
      <c r="A134" s="32" t="s">
        <v>82</v>
      </c>
      <c r="B134" s="42">
        <f t="shared" ref="B134" si="34">B135</f>
        <v>117182</v>
      </c>
      <c r="C134" s="42">
        <v>128946</v>
      </c>
      <c r="D134" s="42">
        <v>107784</v>
      </c>
      <c r="E134" s="42">
        <v>115771</v>
      </c>
      <c r="F134" s="42">
        <v>167082.66294344087</v>
      </c>
    </row>
    <row r="135" spans="1:6" ht="15" customHeight="1">
      <c r="A135" s="34" t="s">
        <v>80</v>
      </c>
      <c r="B135" s="42">
        <v>117182</v>
      </c>
      <c r="C135" s="42">
        <v>128946</v>
      </c>
      <c r="D135" s="42">
        <v>107784</v>
      </c>
      <c r="E135" s="42">
        <v>115771</v>
      </c>
      <c r="F135" s="42">
        <v>167082.66294344087</v>
      </c>
    </row>
    <row r="136" spans="1:6" ht="15" customHeight="1">
      <c r="A136" s="32" t="s">
        <v>76</v>
      </c>
      <c r="B136" s="42">
        <f t="shared" ref="B136" si="35">B137</f>
        <v>36690</v>
      </c>
      <c r="C136" s="42">
        <v>34439</v>
      </c>
      <c r="D136" s="42">
        <v>53977</v>
      </c>
      <c r="E136" s="42">
        <v>62409</v>
      </c>
      <c r="F136" s="42">
        <v>67829</v>
      </c>
    </row>
    <row r="137" spans="1:6" ht="15" customHeight="1">
      <c r="A137" s="34" t="s">
        <v>100</v>
      </c>
      <c r="B137" s="42">
        <v>36690</v>
      </c>
      <c r="C137" s="42">
        <v>34439</v>
      </c>
      <c r="D137" s="42">
        <v>53977</v>
      </c>
      <c r="E137" s="42">
        <v>62409</v>
      </c>
      <c r="F137" s="42">
        <v>67829</v>
      </c>
    </row>
    <row r="138" spans="1:6" ht="15" customHeight="1">
      <c r="A138" s="32" t="s">
        <v>77</v>
      </c>
      <c r="B138" s="42">
        <f t="shared" ref="B138" si="36">B139+B140</f>
        <v>1767031</v>
      </c>
      <c r="C138" s="42">
        <v>1769952</v>
      </c>
      <c r="D138" s="42">
        <v>1844422</v>
      </c>
      <c r="E138" s="42">
        <v>2032940</v>
      </c>
      <c r="F138" s="42">
        <v>2295115.2543920004</v>
      </c>
    </row>
    <row r="139" spans="1:6" ht="15" customHeight="1">
      <c r="A139" s="34" t="s">
        <v>79</v>
      </c>
      <c r="B139" s="42">
        <f t="shared" ref="B139" si="37">B145</f>
        <v>249</v>
      </c>
      <c r="C139" s="42">
        <v>108</v>
      </c>
      <c r="D139" s="42">
        <v>187</v>
      </c>
      <c r="E139" s="42">
        <v>155</v>
      </c>
      <c r="F139" s="42">
        <v>264.61</v>
      </c>
    </row>
    <row r="140" spans="1:6" ht="15" customHeight="1">
      <c r="A140" s="34" t="s">
        <v>80</v>
      </c>
      <c r="B140" s="42">
        <f t="shared" ref="B140" si="38">B142+B146</f>
        <v>1766782</v>
      </c>
      <c r="C140" s="42">
        <v>1769844</v>
      </c>
      <c r="D140" s="42">
        <v>1844235</v>
      </c>
      <c r="E140" s="42">
        <v>2032785</v>
      </c>
      <c r="F140" s="42">
        <v>2294850.6443920005</v>
      </c>
    </row>
    <row r="141" spans="1:6" ht="15" customHeight="1">
      <c r="A141" s="35" t="s">
        <v>86</v>
      </c>
      <c r="B141" s="42">
        <f t="shared" ref="B141:B142" si="39">B142</f>
        <v>1752752</v>
      </c>
      <c r="C141" s="42">
        <v>1752119</v>
      </c>
      <c r="D141" s="42">
        <v>1823685</v>
      </c>
      <c r="E141" s="42">
        <v>2008960.4</v>
      </c>
      <c r="F141" s="51">
        <v>2267539.0163920005</v>
      </c>
    </row>
    <row r="142" spans="1:6" ht="15" customHeight="1">
      <c r="A142" s="34" t="s">
        <v>80</v>
      </c>
      <c r="B142" s="42">
        <f t="shared" si="39"/>
        <v>1752752</v>
      </c>
      <c r="C142" s="42">
        <v>1752119</v>
      </c>
      <c r="D142" s="42">
        <v>1823685</v>
      </c>
      <c r="E142" s="42">
        <v>2008960.4</v>
      </c>
      <c r="F142" s="42">
        <v>2267539.0163920005</v>
      </c>
    </row>
    <row r="143" spans="1:6" s="54" customFormat="1" ht="15" customHeight="1">
      <c r="A143" s="33" t="s">
        <v>69</v>
      </c>
      <c r="B143" s="43">
        <v>1752752</v>
      </c>
      <c r="C143" s="43">
        <v>1752119</v>
      </c>
      <c r="D143" s="43">
        <v>1819699</v>
      </c>
      <c r="E143" s="43">
        <v>2004572.4</v>
      </c>
      <c r="F143" s="43">
        <v>2262926.5270430003</v>
      </c>
    </row>
    <row r="144" spans="1:6" s="54" customFormat="1" ht="15" customHeight="1">
      <c r="A144" s="35" t="s">
        <v>104</v>
      </c>
      <c r="B144" s="42">
        <f>B145+B146</f>
        <v>14279</v>
      </c>
      <c r="C144" s="42">
        <v>17833</v>
      </c>
      <c r="D144" s="42">
        <v>20737.600000000002</v>
      </c>
      <c r="E144" s="42">
        <v>23979.9</v>
      </c>
      <c r="F144" s="42">
        <v>27576.238000000001</v>
      </c>
    </row>
    <row r="145" spans="1:6" s="54" customFormat="1" ht="15" customHeight="1">
      <c r="A145" s="34" t="s">
        <v>79</v>
      </c>
      <c r="B145" s="42">
        <v>249</v>
      </c>
      <c r="C145" s="42">
        <v>108</v>
      </c>
      <c r="D145" s="42">
        <v>187.4</v>
      </c>
      <c r="E145" s="42">
        <v>155.4</v>
      </c>
      <c r="F145" s="42">
        <v>264.61</v>
      </c>
    </row>
    <row r="146" spans="1:6" s="54" customFormat="1" ht="15" customHeight="1">
      <c r="A146" s="34" t="s">
        <v>80</v>
      </c>
      <c r="B146" s="42">
        <v>14030</v>
      </c>
      <c r="C146" s="42">
        <v>17725</v>
      </c>
      <c r="D146" s="42">
        <v>20550.2</v>
      </c>
      <c r="E146" s="42">
        <v>23824.5</v>
      </c>
      <c r="F146" s="42">
        <v>27311.628000000001</v>
      </c>
    </row>
    <row r="147" spans="1:6" s="54" customFormat="1" ht="15" customHeight="1">
      <c r="A147" s="31" t="s">
        <v>106</v>
      </c>
      <c r="B147" s="42">
        <f t="shared" ref="B147" si="40">B148</f>
        <v>0</v>
      </c>
      <c r="C147" s="42">
        <v>0</v>
      </c>
      <c r="D147" s="42">
        <v>0</v>
      </c>
      <c r="E147" s="42">
        <v>0</v>
      </c>
      <c r="F147" s="41">
        <v>601.56145251893395</v>
      </c>
    </row>
    <row r="148" spans="1:6" s="54" customFormat="1" ht="15" customHeight="1">
      <c r="A148" s="34" t="s">
        <v>107</v>
      </c>
      <c r="B148" s="42">
        <f t="shared" ref="B148" si="41">B149+B150</f>
        <v>0</v>
      </c>
      <c r="C148" s="42">
        <v>0</v>
      </c>
      <c r="D148" s="42">
        <v>0</v>
      </c>
      <c r="E148" s="42">
        <v>0</v>
      </c>
      <c r="F148" s="42">
        <v>601.56145251893395</v>
      </c>
    </row>
    <row r="149" spans="1:6" s="54" customFormat="1">
      <c r="A149" s="34" t="s">
        <v>108</v>
      </c>
      <c r="B149" s="42"/>
      <c r="C149" s="42"/>
      <c r="D149" s="42"/>
      <c r="E149" s="42"/>
      <c r="F149" s="42">
        <v>601.56145251893395</v>
      </c>
    </row>
    <row r="150" spans="1:6" s="54" customFormat="1" ht="15" hidden="1" customHeight="1">
      <c r="A150" s="34" t="s">
        <v>109</v>
      </c>
      <c r="B150" s="42"/>
      <c r="C150" s="42"/>
      <c r="D150" s="42"/>
      <c r="E150" s="42"/>
      <c r="F150" s="42">
        <v>0</v>
      </c>
    </row>
    <row r="151" spans="1:6" ht="15" customHeight="1">
      <c r="A151" s="31" t="s">
        <v>87</v>
      </c>
      <c r="B151" s="41">
        <f>B152</f>
        <v>5532</v>
      </c>
      <c r="C151" s="41">
        <v>4819</v>
      </c>
      <c r="D151" s="41">
        <v>5789</v>
      </c>
      <c r="E151" s="41">
        <v>6925</v>
      </c>
      <c r="F151" s="41">
        <v>9232.26</v>
      </c>
    </row>
    <row r="152" spans="1:6" ht="15" customHeight="1">
      <c r="A152" s="32" t="s">
        <v>77</v>
      </c>
      <c r="B152" s="42">
        <v>5532</v>
      </c>
      <c r="C152" s="42">
        <v>4819</v>
      </c>
      <c r="D152" s="42">
        <v>5789</v>
      </c>
      <c r="E152" s="42">
        <v>6925</v>
      </c>
      <c r="F152" s="42">
        <v>9232.26</v>
      </c>
    </row>
    <row r="153" spans="1:6" ht="15" customHeight="1">
      <c r="A153" s="34" t="s">
        <v>79</v>
      </c>
      <c r="B153" s="42">
        <v>5532</v>
      </c>
      <c r="C153" s="42">
        <v>4819</v>
      </c>
      <c r="D153" s="42">
        <v>5789</v>
      </c>
      <c r="E153" s="42">
        <v>6925</v>
      </c>
      <c r="F153" s="42">
        <v>9232.26</v>
      </c>
    </row>
    <row r="154" spans="1:6" ht="15" customHeight="1">
      <c r="A154" s="31" t="s">
        <v>101</v>
      </c>
      <c r="B154" s="41">
        <f t="shared" ref="B154" si="42">B156+B158+B155</f>
        <v>949726</v>
      </c>
      <c r="C154" s="41">
        <v>1154262</v>
      </c>
      <c r="D154" s="41">
        <v>584586</v>
      </c>
      <c r="E154" s="41">
        <v>756317.3</v>
      </c>
      <c r="F154" s="41">
        <v>887277.94832162233</v>
      </c>
    </row>
    <row r="155" spans="1:6" ht="15" customHeight="1">
      <c r="A155" s="32" t="s">
        <v>74</v>
      </c>
      <c r="B155" s="41"/>
      <c r="C155" s="41"/>
      <c r="D155" s="42">
        <v>2</v>
      </c>
      <c r="E155" s="42">
        <v>2.2999999999999998</v>
      </c>
      <c r="F155" s="42">
        <v>2.3045300000000002</v>
      </c>
    </row>
    <row r="156" spans="1:6" ht="15" customHeight="1">
      <c r="A156" s="32" t="s">
        <v>75</v>
      </c>
      <c r="B156" s="42">
        <f t="shared" ref="B156" si="43">B157</f>
        <v>6226</v>
      </c>
      <c r="C156" s="42">
        <v>4360</v>
      </c>
      <c r="D156" s="42">
        <v>4027</v>
      </c>
      <c r="E156" s="42">
        <v>4780</v>
      </c>
      <c r="F156" s="42">
        <v>7440.1158857285154</v>
      </c>
    </row>
    <row r="157" spans="1:6" ht="15" customHeight="1">
      <c r="A157" s="34" t="s">
        <v>79</v>
      </c>
      <c r="B157" s="42">
        <v>6226</v>
      </c>
      <c r="C157" s="42">
        <v>4360</v>
      </c>
      <c r="D157" s="42">
        <v>4027</v>
      </c>
      <c r="E157" s="42">
        <v>4780</v>
      </c>
      <c r="F157" s="42">
        <v>7440.1158857285154</v>
      </c>
    </row>
    <row r="158" spans="1:6" ht="15" customHeight="1">
      <c r="A158" s="32" t="s">
        <v>77</v>
      </c>
      <c r="B158" s="42">
        <f t="shared" ref="B158" si="44">B159</f>
        <v>943500</v>
      </c>
      <c r="C158" s="42">
        <v>1149902</v>
      </c>
      <c r="D158" s="42">
        <v>580557</v>
      </c>
      <c r="E158" s="42">
        <v>751535</v>
      </c>
      <c r="F158" s="42">
        <v>879835.52790589386</v>
      </c>
    </row>
    <row r="159" spans="1:6" ht="15" customHeight="1">
      <c r="A159" s="35" t="s">
        <v>86</v>
      </c>
      <c r="B159" s="42">
        <f t="shared" ref="B159" si="45">B162</f>
        <v>943500</v>
      </c>
      <c r="C159" s="42">
        <v>1149902</v>
      </c>
      <c r="D159" s="42">
        <v>580557</v>
      </c>
      <c r="E159" s="42">
        <v>751535</v>
      </c>
      <c r="F159" s="42">
        <v>879835.52790589386</v>
      </c>
    </row>
    <row r="160" spans="1:6" s="60" customFormat="1" ht="15" customHeight="1">
      <c r="A160" s="53" t="s">
        <v>79</v>
      </c>
      <c r="B160" s="51"/>
      <c r="C160" s="51"/>
      <c r="D160" s="51"/>
      <c r="E160" s="51"/>
      <c r="F160" s="51">
        <v>1031.7518058938924</v>
      </c>
    </row>
    <row r="161" spans="1:6" s="62" customFormat="1" ht="15" hidden="1" customHeight="1">
      <c r="A161" s="61" t="s">
        <v>69</v>
      </c>
      <c r="B161" s="56"/>
      <c r="C161" s="56"/>
      <c r="D161" s="56"/>
      <c r="E161" s="56"/>
      <c r="F161" s="56"/>
    </row>
    <row r="162" spans="1:6" ht="15" customHeight="1">
      <c r="A162" s="34" t="s">
        <v>80</v>
      </c>
      <c r="B162" s="42">
        <f t="shared" ref="B162" si="46">B163</f>
        <v>943500</v>
      </c>
      <c r="C162" s="42">
        <v>1149902</v>
      </c>
      <c r="D162" s="42">
        <v>580557</v>
      </c>
      <c r="E162" s="42">
        <v>751535</v>
      </c>
      <c r="F162" s="42">
        <v>878803.77610000002</v>
      </c>
    </row>
    <row r="163" spans="1:6" s="54" customFormat="1" ht="15" customHeight="1">
      <c r="A163" s="33" t="s">
        <v>69</v>
      </c>
      <c r="B163" s="43">
        <v>943500</v>
      </c>
      <c r="C163" s="43">
        <v>1149902</v>
      </c>
      <c r="D163" s="43">
        <v>580557</v>
      </c>
      <c r="E163" s="43">
        <v>751535</v>
      </c>
      <c r="F163" s="43">
        <v>878803.77610000002</v>
      </c>
    </row>
    <row r="164" spans="1:6" ht="15" customHeight="1" thickBot="1">
      <c r="A164" s="38" t="s">
        <v>102</v>
      </c>
      <c r="B164" s="45">
        <v>4611</v>
      </c>
      <c r="C164" s="45">
        <v>4899</v>
      </c>
      <c r="D164" s="45">
        <v>5511</v>
      </c>
      <c r="E164" s="45">
        <v>14201</v>
      </c>
      <c r="F164" s="45">
        <v>13617</v>
      </c>
    </row>
    <row r="165" spans="1:6" s="64" customFormat="1" ht="30" customHeight="1">
      <c r="A165" s="68" t="s">
        <v>103</v>
      </c>
      <c r="B165" s="68"/>
      <c r="C165" s="68"/>
      <c r="D165" s="68"/>
      <c r="E165" s="68"/>
      <c r="F165" s="63"/>
    </row>
    <row r="166" spans="1:6" s="64" customFormat="1">
      <c r="A166" s="46" t="s">
        <v>110</v>
      </c>
    </row>
    <row r="167" spans="1:6" s="64" customFormat="1">
      <c r="A167" s="47" t="s">
        <v>59</v>
      </c>
      <c r="D167" s="65"/>
      <c r="E167" s="65"/>
      <c r="F167" s="65"/>
    </row>
    <row r="168" spans="1:6">
      <c r="D168" s="66"/>
      <c r="E168" s="66"/>
      <c r="F168" s="66"/>
    </row>
  </sheetData>
  <mergeCells count="2">
    <mergeCell ref="A1:F1"/>
    <mergeCell ref="A165:E165"/>
  </mergeCells>
  <pageMargins left="0.7" right="0.7" top="0.75" bottom="0.75" header="0.3" footer="0.3"/>
  <pageSetup paperSize="9" scale="48" fitToHeight="2" orientation="portrait" r:id="rId1"/>
  <rowBreaks count="1" manualBreakCount="1">
    <brk id="79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4ADB13EAD0244AD330F302E84D579" ma:contentTypeVersion="1" ma:contentTypeDescription="Create a new document." ma:contentTypeScope="" ma:versionID="14e72610c8f811098bb9336d7d405f0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94991B-09EA-4FAC-BA76-E7BDF141943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D2CB706-08B0-4603-836B-3A07A02520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AB6A5C-380F-46E3-B24F-50D4CA86D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BPM5</vt:lpstr>
      <vt:lpstr>BPM6</vt:lpstr>
      <vt:lpstr>'BPM5'!Print_Area</vt:lpstr>
      <vt:lpstr>'BPM6'!Print_Area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Office of Director</cp:lastModifiedBy>
  <cp:lastPrinted>2022-04-12T05:32:51Z</cp:lastPrinted>
  <dcterms:created xsi:type="dcterms:W3CDTF">2014-03-14T07:43:38Z</dcterms:created>
  <dcterms:modified xsi:type="dcterms:W3CDTF">2024-03-29T11:30:04Z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0x0101007E64ADB13EAD0244AD330F302E84D579</vt:lpwstr>
  </property>
</Properties>
</file>