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knardeosingh\Desktop\NSDP KN\Historical Series\"/>
    </mc:Choice>
  </mc:AlternateContent>
  <xr:revisionPtr revIDLastSave="0" documentId="13_ncr:1_{D2397EF4-D0F9-4DF0-9F52-569F254EF129}" xr6:coauthVersionLast="47" xr6:coauthVersionMax="47" xr10:uidLastSave="{00000000-0000-0000-0000-000000000000}"/>
  <bookViews>
    <workbookView xWindow="-120" yWindow="-120" windowWidth="20730" windowHeight="11040" xr2:uid="{00000000-000D-0000-FFFF-FFFF00000000}"/>
  </bookViews>
  <sheets>
    <sheet name="GED" sheetId="2" r:id="rId1"/>
  </sheets>
  <externalReferences>
    <externalReference r:id="rId2"/>
    <externalReference r:id="rId3"/>
    <externalReference r:id="rId4"/>
    <externalReference r:id="rId5"/>
    <externalReference r:id="rId6"/>
    <externalReference r:id="rId7"/>
  </externalReferences>
  <definedNames>
    <definedName name="_bdm1">#REF!</definedName>
    <definedName name="a">'[1]10'!#REF!</definedName>
    <definedName name="aa">'[1]10'!#REF!</definedName>
    <definedName name="bb">'[2]10'!#REF!</definedName>
    <definedName name="BDM">#REF!</definedName>
    <definedName name="BDMM">#REF!</definedName>
    <definedName name="capital">[3]Static!$B$3</definedName>
    <definedName name="client">#REF!</definedName>
    <definedName name="data_8.4">#REF!</definedName>
    <definedName name="DATE">#REF!</definedName>
    <definedName name="DBML">#REF!</definedName>
    <definedName name="ftykffk">'[2]10'!#REF!</definedName>
    <definedName name="G">#REF!</definedName>
    <definedName name="high">[3]Loanstats!$S$4:$Y$38</definedName>
    <definedName name="I">#REF!</definedName>
    <definedName name="II">'[1]10'!#REF!</definedName>
    <definedName name="III">'[1]10'!#REF!</definedName>
    <definedName name="interest">[4]depoStats!$B$2:$H$50</definedName>
    <definedName name="INTERESTLOAN">[3]Loanstats!$C$3:$I$36</definedName>
    <definedName name="IV">'[1]10'!#REF!</definedName>
    <definedName name="LIST">[5]List!$A$11:$E$963</definedName>
    <definedName name="loan">[3]Loan!$Q$15:$Q$127</definedName>
    <definedName name="MUR">'[6]Input Sheet'!$B$4</definedName>
    <definedName name="MUR_loan">[3]Loan!$Q$15:$Q$133</definedName>
    <definedName name="MURCol">[3]Deposits!$AC$15:$AC$773</definedName>
    <definedName name="OtherCCY">[4]depoStats!$J$2:$O$50</definedName>
    <definedName name="OTHERCCY_Loan">[3]Loanstats!$K$3:$P$27</definedName>
    <definedName name="OUTPUT">#REF!</definedName>
    <definedName name="_xlnm.Print_Area" localSheetId="0">GED!$A$1:$AU$76</definedName>
    <definedName name="_xlnm.Print_Area">#REF!</definedName>
    <definedName name="PRINT_AREA_MI">#REF!</definedName>
    <definedName name="sector">'[4]8SDM'!$A$11:$B$153</definedName>
    <definedName name="USD">[4]Static!$B$8</definedName>
    <definedName name="V">'[1]10'!#REF!</definedName>
    <definedName name="VI">'[1]10'!#REF!</definedName>
    <definedName name="VII">'[1]10'!#REF!</definedName>
    <definedName name="vvv">'[2]10'!#REF!</definedName>
    <definedName name="wrn.Dept._.reporting." hidden="1">{#N/A,#N/A,TRUE,"Table1USD";#N/A,#N/A,TRUE,"Table1GBP"}</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87" i="2" l="1"/>
  <c r="BB65" i="2"/>
  <c r="BA65" i="2"/>
  <c r="AZ65" i="2"/>
  <c r="AY65" i="2"/>
  <c r="AX65" i="2"/>
  <c r="AW65" i="2"/>
  <c r="AV65" i="2"/>
  <c r="AU65" i="2"/>
  <c r="AT65" i="2"/>
  <c r="AS65" i="2"/>
  <c r="AR65" i="2"/>
  <c r="AQ65" i="2"/>
  <c r="AP65" i="2"/>
  <c r="AO65" i="2"/>
  <c r="AN65" i="2"/>
  <c r="AM65" i="2"/>
  <c r="AL65" i="2"/>
  <c r="AK65" i="2"/>
  <c r="AJ65" i="2"/>
  <c r="AI65" i="2"/>
  <c r="AH65" i="2"/>
  <c r="AG65" i="2"/>
  <c r="AF65" i="2"/>
  <c r="AE65" i="2"/>
  <c r="AD65" i="2"/>
  <c r="AC65" i="2"/>
  <c r="AB65" i="2"/>
  <c r="AA65" i="2"/>
  <c r="Z65" i="2"/>
  <c r="Y65" i="2"/>
  <c r="X65" i="2"/>
  <c r="W65" i="2"/>
  <c r="V65" i="2"/>
  <c r="U65" i="2"/>
  <c r="T65" i="2"/>
  <c r="S65" i="2"/>
  <c r="R65" i="2"/>
  <c r="Q65" i="2"/>
  <c r="P65" i="2"/>
  <c r="O65" i="2"/>
  <c r="AD59" i="2"/>
  <c r="AC59" i="2"/>
  <c r="AB59" i="2"/>
  <c r="AA59" i="2"/>
  <c r="Z59" i="2"/>
  <c r="Y59" i="2"/>
  <c r="X59" i="2"/>
  <c r="W59" i="2"/>
  <c r="W56" i="2" s="1"/>
  <c r="V59" i="2"/>
  <c r="U59" i="2"/>
  <c r="T59" i="2"/>
  <c r="S59" i="2"/>
  <c r="AV58" i="2"/>
  <c r="AP58" i="2"/>
  <c r="AO58" i="2"/>
  <c r="AN58" i="2"/>
  <c r="AN56" i="2" s="1"/>
  <c r="AN52" i="2" s="1"/>
  <c r="AM58" i="2"/>
  <c r="AL58" i="2"/>
  <c r="AL56" i="2" s="1"/>
  <c r="AK58" i="2"/>
  <c r="AK56" i="2" s="1"/>
  <c r="AK52" i="2" s="1"/>
  <c r="AJ58" i="2"/>
  <c r="AI58" i="2"/>
  <c r="AH58" i="2"/>
  <c r="AG58" i="2"/>
  <c r="AF58" i="2"/>
  <c r="AF56" i="2" s="1"/>
  <c r="AF52" i="2" s="1"/>
  <c r="AE58" i="2"/>
  <c r="AD58" i="2"/>
  <c r="AD56" i="2" s="1"/>
  <c r="AC58" i="2"/>
  <c r="AC56" i="2" s="1"/>
  <c r="AC52" i="2" s="1"/>
  <c r="AB58" i="2"/>
  <c r="AA58" i="2"/>
  <c r="Z58" i="2"/>
  <c r="Y58" i="2"/>
  <c r="X58" i="2"/>
  <c r="X56" i="2" s="1"/>
  <c r="X52" i="2" s="1"/>
  <c r="W58" i="2"/>
  <c r="V58" i="2"/>
  <c r="V56" i="2" s="1"/>
  <c r="U58" i="2"/>
  <c r="U56" i="2" s="1"/>
  <c r="U52" i="2" s="1"/>
  <c r="T58" i="2"/>
  <c r="S58" i="2"/>
  <c r="BB56" i="2"/>
  <c r="BA56" i="2"/>
  <c r="BA52" i="2" s="1"/>
  <c r="AZ56" i="2"/>
  <c r="AZ52" i="2" s="1"/>
  <c r="AZ44" i="2" s="1"/>
  <c r="AY56" i="2"/>
  <c r="AX56" i="2"/>
  <c r="AX52" i="2" s="1"/>
  <c r="AX44" i="2" s="1"/>
  <c r="AW56" i="2"/>
  <c r="AV56" i="2"/>
  <c r="AU56" i="2"/>
  <c r="AT56" i="2"/>
  <c r="AS56" i="2"/>
  <c r="AS52" i="2" s="1"/>
  <c r="AR56" i="2"/>
  <c r="AR52" i="2" s="1"/>
  <c r="AR44" i="2" s="1"/>
  <c r="AQ56" i="2"/>
  <c r="AP56" i="2"/>
  <c r="AP52" i="2" s="1"/>
  <c r="AP44" i="2" s="1"/>
  <c r="AO56" i="2"/>
  <c r="AM56" i="2"/>
  <c r="AJ56" i="2"/>
  <c r="AJ52" i="2" s="1"/>
  <c r="AJ44" i="2" s="1"/>
  <c r="AI56" i="2"/>
  <c r="AH56" i="2"/>
  <c r="AH52" i="2" s="1"/>
  <c r="AH44" i="2" s="1"/>
  <c r="AG56" i="2"/>
  <c r="AE56" i="2"/>
  <c r="AB56" i="2"/>
  <c r="AB52" i="2" s="1"/>
  <c r="AB44" i="2" s="1"/>
  <c r="AA56" i="2"/>
  <c r="Z56" i="2"/>
  <c r="Z52" i="2" s="1"/>
  <c r="Z44" i="2" s="1"/>
  <c r="Y56" i="2"/>
  <c r="T56" i="2"/>
  <c r="T52" i="2" s="1"/>
  <c r="T44" i="2" s="1"/>
  <c r="S56" i="2"/>
  <c r="R56" i="2"/>
  <c r="R52" i="2" s="1"/>
  <c r="R44" i="2" s="1"/>
  <c r="Q56" i="2"/>
  <c r="Q52" i="2" s="1"/>
  <c r="Q44" i="2" s="1"/>
  <c r="P56" i="2"/>
  <c r="O56" i="2"/>
  <c r="N56" i="2"/>
  <c r="M56" i="2"/>
  <c r="M52" i="2" s="1"/>
  <c r="L56" i="2"/>
  <c r="L52" i="2" s="1"/>
  <c r="L44" i="2" s="1"/>
  <c r="K56" i="2"/>
  <c r="J56" i="2"/>
  <c r="J52" i="2" s="1"/>
  <c r="J44" i="2" s="1"/>
  <c r="I56" i="2"/>
  <c r="I52" i="2" s="1"/>
  <c r="I44" i="2" s="1"/>
  <c r="H56" i="2"/>
  <c r="G56" i="2"/>
  <c r="F56" i="2"/>
  <c r="E56" i="2"/>
  <c r="E52" i="2" s="1"/>
  <c r="D56" i="2"/>
  <c r="D52" i="2" s="1"/>
  <c r="D44" i="2" s="1"/>
  <c r="C56" i="2"/>
  <c r="B56" i="2"/>
  <c r="B52" i="2" s="1"/>
  <c r="B44" i="2" s="1"/>
  <c r="BB53" i="2"/>
  <c r="BB52" i="2" s="1"/>
  <c r="BB44" i="2" s="1"/>
  <c r="BA53" i="2"/>
  <c r="AZ53" i="2"/>
  <c r="AY53" i="2"/>
  <c r="AX53" i="2"/>
  <c r="AW53" i="2"/>
  <c r="AW52" i="2" s="1"/>
  <c r="AW44" i="2" s="1"/>
  <c r="AV53" i="2"/>
  <c r="AU53" i="2"/>
  <c r="AU52" i="2" s="1"/>
  <c r="AT53" i="2"/>
  <c r="AT52" i="2" s="1"/>
  <c r="AT44" i="2" s="1"/>
  <c r="AS53" i="2"/>
  <c r="AR53" i="2"/>
  <c r="AQ53" i="2"/>
  <c r="AP53" i="2"/>
  <c r="AO53" i="2"/>
  <c r="AO52" i="2" s="1"/>
  <c r="AO44" i="2" s="1"/>
  <c r="AN53" i="2"/>
  <c r="AM53" i="2"/>
  <c r="AM52" i="2" s="1"/>
  <c r="AL53" i="2"/>
  <c r="AL52" i="2" s="1"/>
  <c r="AL44" i="2" s="1"/>
  <c r="AK53" i="2"/>
  <c r="AJ53" i="2"/>
  <c r="AI53" i="2"/>
  <c r="AH53" i="2"/>
  <c r="AG53" i="2"/>
  <c r="AG52" i="2" s="1"/>
  <c r="AG44" i="2" s="1"/>
  <c r="AF53" i="2"/>
  <c r="AE53" i="2"/>
  <c r="AE52" i="2" s="1"/>
  <c r="AD53" i="2"/>
  <c r="AD52" i="2" s="1"/>
  <c r="AD44" i="2" s="1"/>
  <c r="AC53" i="2"/>
  <c r="AB53" i="2"/>
  <c r="AA53" i="2"/>
  <c r="Z53" i="2"/>
  <c r="Y53" i="2"/>
  <c r="Y52" i="2" s="1"/>
  <c r="Y44" i="2" s="1"/>
  <c r="X53" i="2"/>
  <c r="W53" i="2"/>
  <c r="W52" i="2" s="1"/>
  <c r="V53" i="2"/>
  <c r="V52" i="2" s="1"/>
  <c r="V44" i="2" s="1"/>
  <c r="AY52" i="2"/>
  <c r="AY44" i="2" s="1"/>
  <c r="AV52" i="2"/>
  <c r="AQ52" i="2"/>
  <c r="AQ44" i="2" s="1"/>
  <c r="AI52" i="2"/>
  <c r="AI44" i="2" s="1"/>
  <c r="AA52" i="2"/>
  <c r="AA44" i="2" s="1"/>
  <c r="S52" i="2"/>
  <c r="S44" i="2" s="1"/>
  <c r="P52" i="2"/>
  <c r="O52" i="2"/>
  <c r="N52" i="2"/>
  <c r="K52" i="2"/>
  <c r="K44" i="2" s="1"/>
  <c r="H52" i="2"/>
  <c r="G52" i="2"/>
  <c r="F52" i="2"/>
  <c r="C52" i="2"/>
  <c r="C44" i="2" s="1"/>
  <c r="BB45" i="2"/>
  <c r="BA45" i="2"/>
  <c r="AZ45" i="2"/>
  <c r="AY45" i="2"/>
  <c r="AX45" i="2"/>
  <c r="AW45" i="2"/>
  <c r="AV45" i="2"/>
  <c r="AV44" i="2" s="1"/>
  <c r="AU45" i="2"/>
  <c r="AU44" i="2" s="1"/>
  <c r="AT45" i="2"/>
  <c r="AS45" i="2"/>
  <c r="AR45" i="2"/>
  <c r="AQ45" i="2"/>
  <c r="AP45" i="2"/>
  <c r="AO45" i="2"/>
  <c r="AN45" i="2"/>
  <c r="AN44" i="2" s="1"/>
  <c r="AM45" i="2"/>
  <c r="AM44" i="2" s="1"/>
  <c r="AL45" i="2"/>
  <c r="AK45" i="2"/>
  <c r="AK44" i="2" s="1"/>
  <c r="AJ45" i="2"/>
  <c r="AI45" i="2"/>
  <c r="AH45" i="2"/>
  <c r="AG45" i="2"/>
  <c r="AF45" i="2"/>
  <c r="AF44" i="2" s="1"/>
  <c r="AE45" i="2"/>
  <c r="AE44" i="2" s="1"/>
  <c r="AD45" i="2"/>
  <c r="AC45" i="2"/>
  <c r="AC44" i="2" s="1"/>
  <c r="AB45" i="2"/>
  <c r="AA45" i="2"/>
  <c r="Z45" i="2"/>
  <c r="Y45" i="2"/>
  <c r="X45" i="2"/>
  <c r="X44" i="2" s="1"/>
  <c r="W45" i="2"/>
  <c r="W44" i="2" s="1"/>
  <c r="V45" i="2"/>
  <c r="U45" i="2"/>
  <c r="U44" i="2" s="1"/>
  <c r="T45" i="2"/>
  <c r="S45" i="2"/>
  <c r="R45" i="2"/>
  <c r="Q45" i="2"/>
  <c r="P45" i="2"/>
  <c r="P44" i="2" s="1"/>
  <c r="O45" i="2"/>
  <c r="O44" i="2" s="1"/>
  <c r="N45" i="2"/>
  <c r="M45" i="2"/>
  <c r="L45" i="2"/>
  <c r="K45" i="2"/>
  <c r="J45" i="2"/>
  <c r="I45" i="2"/>
  <c r="H45" i="2"/>
  <c r="H44" i="2" s="1"/>
  <c r="G45" i="2"/>
  <c r="G44" i="2" s="1"/>
  <c r="F45" i="2"/>
  <c r="E45" i="2"/>
  <c r="D45" i="2"/>
  <c r="C45" i="2"/>
  <c r="B45" i="2"/>
  <c r="N44" i="2"/>
  <c r="F44" i="2"/>
  <c r="BB38" i="2"/>
  <c r="BA38" i="2"/>
  <c r="AZ38" i="2"/>
  <c r="AY38" i="2"/>
  <c r="AX38" i="2"/>
  <c r="AW38" i="2"/>
  <c r="AW31" i="2" s="1"/>
  <c r="AV38" i="2"/>
  <c r="AU38" i="2"/>
  <c r="AU31" i="2" s="1"/>
  <c r="AT38" i="2"/>
  <c r="AS38" i="2"/>
  <c r="AR38" i="2"/>
  <c r="AQ38" i="2"/>
  <c r="AP38" i="2"/>
  <c r="AO38" i="2"/>
  <c r="AO31" i="2" s="1"/>
  <c r="AN38" i="2"/>
  <c r="AM38" i="2"/>
  <c r="AM31" i="2" s="1"/>
  <c r="AL38" i="2"/>
  <c r="AK38" i="2"/>
  <c r="AJ38" i="2"/>
  <c r="AI38" i="2"/>
  <c r="AH38" i="2"/>
  <c r="AG38" i="2"/>
  <c r="AG31" i="2" s="1"/>
  <c r="AF38" i="2"/>
  <c r="AE38" i="2"/>
  <c r="AE31" i="2" s="1"/>
  <c r="AD38" i="2"/>
  <c r="AC38" i="2"/>
  <c r="AB38" i="2"/>
  <c r="AA38" i="2"/>
  <c r="Z38" i="2"/>
  <c r="Y38" i="2"/>
  <c r="Y31" i="2" s="1"/>
  <c r="X38" i="2"/>
  <c r="W38" i="2"/>
  <c r="W31" i="2" s="1"/>
  <c r="V38" i="2"/>
  <c r="U38" i="2"/>
  <c r="T38" i="2"/>
  <c r="S38" i="2"/>
  <c r="R38" i="2"/>
  <c r="Q38" i="2"/>
  <c r="Q31" i="2" s="1"/>
  <c r="P38" i="2"/>
  <c r="O38" i="2"/>
  <c r="O31" i="2" s="1"/>
  <c r="N38" i="2"/>
  <c r="N31" i="2" s="1"/>
  <c r="M38" i="2"/>
  <c r="L38" i="2"/>
  <c r="K38" i="2"/>
  <c r="J38" i="2"/>
  <c r="I38" i="2"/>
  <c r="I31" i="2" s="1"/>
  <c r="H38" i="2"/>
  <c r="G38" i="2"/>
  <c r="G31" i="2" s="1"/>
  <c r="F38" i="2"/>
  <c r="E38" i="2"/>
  <c r="D38" i="2"/>
  <c r="C38" i="2"/>
  <c r="B38" i="2"/>
  <c r="BB32" i="2"/>
  <c r="BB31" i="2" s="1"/>
  <c r="BA32" i="2"/>
  <c r="AZ32" i="2"/>
  <c r="AZ31" i="2" s="1"/>
  <c r="AY32" i="2"/>
  <c r="AY31" i="2" s="1"/>
  <c r="AX32" i="2"/>
  <c r="AW32" i="2"/>
  <c r="AV32" i="2"/>
  <c r="AU32" i="2"/>
  <c r="AT32" i="2"/>
  <c r="AT31" i="2" s="1"/>
  <c r="AS32" i="2"/>
  <c r="AR32" i="2"/>
  <c r="AR31" i="2" s="1"/>
  <c r="AQ32" i="2"/>
  <c r="AQ31" i="2" s="1"/>
  <c r="AP32" i="2"/>
  <c r="AO32" i="2"/>
  <c r="AN32" i="2"/>
  <c r="AM32" i="2"/>
  <c r="AL32" i="2"/>
  <c r="AL31" i="2" s="1"/>
  <c r="AK32" i="2"/>
  <c r="AJ32" i="2"/>
  <c r="AJ31" i="2" s="1"/>
  <c r="AI32" i="2"/>
  <c r="AI31" i="2" s="1"/>
  <c r="AH32" i="2"/>
  <c r="AG32" i="2"/>
  <c r="AF32" i="2"/>
  <c r="AE32" i="2"/>
  <c r="AD32" i="2"/>
  <c r="AD31" i="2" s="1"/>
  <c r="AC32" i="2"/>
  <c r="AB32" i="2"/>
  <c r="AB31" i="2" s="1"/>
  <c r="AA32" i="2"/>
  <c r="AA31" i="2" s="1"/>
  <c r="Z32" i="2"/>
  <c r="Y32" i="2"/>
  <c r="X32" i="2"/>
  <c r="W32" i="2"/>
  <c r="V32" i="2"/>
  <c r="V31" i="2" s="1"/>
  <c r="U32" i="2"/>
  <c r="T32" i="2"/>
  <c r="T31" i="2" s="1"/>
  <c r="S32" i="2"/>
  <c r="S31" i="2" s="1"/>
  <c r="R32" i="2"/>
  <c r="Q32" i="2"/>
  <c r="P32" i="2"/>
  <c r="O32" i="2"/>
  <c r="M32" i="2"/>
  <c r="M31" i="2" s="1"/>
  <c r="L32" i="2"/>
  <c r="K32" i="2"/>
  <c r="K31" i="2" s="1"/>
  <c r="J32" i="2"/>
  <c r="I32" i="2"/>
  <c r="H32" i="2"/>
  <c r="G32" i="2"/>
  <c r="F32" i="2"/>
  <c r="F31" i="2" s="1"/>
  <c r="E32" i="2"/>
  <c r="E31" i="2" s="1"/>
  <c r="D32" i="2"/>
  <c r="C32" i="2"/>
  <c r="C31" i="2" s="1"/>
  <c r="B32" i="2"/>
  <c r="BA31" i="2"/>
  <c r="AX31" i="2"/>
  <c r="AV31" i="2"/>
  <c r="AS31" i="2"/>
  <c r="AP31" i="2"/>
  <c r="AN31" i="2"/>
  <c r="AK31" i="2"/>
  <c r="AH31" i="2"/>
  <c r="AF31" i="2"/>
  <c r="AC31" i="2"/>
  <c r="Z31" i="2"/>
  <c r="X31" i="2"/>
  <c r="U31" i="2"/>
  <c r="R31" i="2"/>
  <c r="P31" i="2"/>
  <c r="L31" i="2"/>
  <c r="J31" i="2"/>
  <c r="H31" i="2"/>
  <c r="D31" i="2"/>
  <c r="B31" i="2"/>
  <c r="Y26" i="2"/>
  <c r="X26" i="2"/>
  <c r="X25" i="2" s="1"/>
  <c r="W26" i="2"/>
  <c r="W25" i="2" s="1"/>
  <c r="V26" i="2"/>
  <c r="U26" i="2"/>
  <c r="T26" i="2"/>
  <c r="BB25" i="2"/>
  <c r="BB18" i="2" s="1"/>
  <c r="BA25" i="2"/>
  <c r="AZ25" i="2"/>
  <c r="AY25" i="2"/>
  <c r="AX25" i="2"/>
  <c r="AW25" i="2"/>
  <c r="AV25" i="2"/>
  <c r="AU25" i="2"/>
  <c r="AT25" i="2"/>
  <c r="AT18" i="2" s="1"/>
  <c r="AS25" i="2"/>
  <c r="AR25" i="2"/>
  <c r="AQ25" i="2"/>
  <c r="AP25" i="2"/>
  <c r="AO25" i="2"/>
  <c r="AN25" i="2"/>
  <c r="AM25" i="2"/>
  <c r="AL25" i="2"/>
  <c r="AL18" i="2" s="1"/>
  <c r="AK25" i="2"/>
  <c r="AJ25" i="2"/>
  <c r="AI25" i="2"/>
  <c r="AH25" i="2"/>
  <c r="AG25" i="2"/>
  <c r="AF25" i="2"/>
  <c r="AE25" i="2"/>
  <c r="AD25" i="2"/>
  <c r="AD18" i="2" s="1"/>
  <c r="AC25" i="2"/>
  <c r="AB25" i="2"/>
  <c r="AA25" i="2"/>
  <c r="Z25" i="2"/>
  <c r="Y25" i="2"/>
  <c r="V25" i="2"/>
  <c r="V18" i="2" s="1"/>
  <c r="U25" i="2"/>
  <c r="T25" i="2"/>
  <c r="S25" i="2"/>
  <c r="R25" i="2"/>
  <c r="Q25" i="2"/>
  <c r="P25" i="2"/>
  <c r="O25" i="2"/>
  <c r="N25" i="2"/>
  <c r="N18" i="2" s="1"/>
  <c r="M25" i="2"/>
  <c r="L25" i="2"/>
  <c r="K25" i="2"/>
  <c r="J25" i="2"/>
  <c r="I25" i="2"/>
  <c r="H25" i="2"/>
  <c r="G25" i="2"/>
  <c r="F25" i="2"/>
  <c r="F18" i="2" s="1"/>
  <c r="E25" i="2"/>
  <c r="D25" i="2"/>
  <c r="C25" i="2"/>
  <c r="B25" i="2"/>
  <c r="BB19" i="2"/>
  <c r="BA19" i="2"/>
  <c r="AZ19" i="2"/>
  <c r="AY19" i="2"/>
  <c r="AY18" i="2" s="1"/>
  <c r="AX19" i="2"/>
  <c r="AX18" i="2" s="1"/>
  <c r="AW19" i="2"/>
  <c r="AV19" i="2"/>
  <c r="AV18" i="2" s="1"/>
  <c r="AU19" i="2"/>
  <c r="AU18" i="2" s="1"/>
  <c r="AT19" i="2"/>
  <c r="AS19" i="2"/>
  <c r="AR19" i="2"/>
  <c r="AQ19" i="2"/>
  <c r="AQ18" i="2" s="1"/>
  <c r="AP19" i="2"/>
  <c r="AP18" i="2" s="1"/>
  <c r="AO19" i="2"/>
  <c r="AN19" i="2"/>
  <c r="AN18" i="2" s="1"/>
  <c r="AM19" i="2"/>
  <c r="AM18" i="2" s="1"/>
  <c r="AL19" i="2"/>
  <c r="AK19" i="2"/>
  <c r="AJ19" i="2"/>
  <c r="AI19" i="2"/>
  <c r="AI18" i="2" s="1"/>
  <c r="AH19" i="2"/>
  <c r="AH18" i="2" s="1"/>
  <c r="AG19" i="2"/>
  <c r="AF19" i="2"/>
  <c r="AF18" i="2" s="1"/>
  <c r="AE19" i="2"/>
  <c r="AE18" i="2" s="1"/>
  <c r="AD19" i="2"/>
  <c r="AC19" i="2"/>
  <c r="AB19" i="2"/>
  <c r="AA19" i="2"/>
  <c r="AA18" i="2" s="1"/>
  <c r="Z19" i="2"/>
  <c r="Z18" i="2" s="1"/>
  <c r="Y19" i="2"/>
  <c r="X19" i="2"/>
  <c r="W19" i="2"/>
  <c r="V19" i="2"/>
  <c r="U19" i="2"/>
  <c r="T19" i="2"/>
  <c r="S19" i="2"/>
  <c r="S18" i="2" s="1"/>
  <c r="R19" i="2"/>
  <c r="R18" i="2" s="1"/>
  <c r="Q19" i="2"/>
  <c r="P19" i="2"/>
  <c r="P18" i="2" s="1"/>
  <c r="O19" i="2"/>
  <c r="O18" i="2" s="1"/>
  <c r="N19" i="2"/>
  <c r="M19" i="2"/>
  <c r="L19" i="2"/>
  <c r="K19" i="2"/>
  <c r="K18" i="2" s="1"/>
  <c r="J19" i="2"/>
  <c r="J18" i="2" s="1"/>
  <c r="I19" i="2"/>
  <c r="H19" i="2"/>
  <c r="H18" i="2" s="1"/>
  <c r="G19" i="2"/>
  <c r="G18" i="2" s="1"/>
  <c r="F19" i="2"/>
  <c r="E19" i="2"/>
  <c r="D19" i="2"/>
  <c r="C19" i="2"/>
  <c r="C18" i="2" s="1"/>
  <c r="B19" i="2"/>
  <c r="B18" i="2" s="1"/>
  <c r="BA18" i="2"/>
  <c r="AZ18" i="2"/>
  <c r="AW18" i="2"/>
  <c r="AS18" i="2"/>
  <c r="AR18" i="2"/>
  <c r="AO18" i="2"/>
  <c r="AK18" i="2"/>
  <c r="AJ18" i="2"/>
  <c r="AG18" i="2"/>
  <c r="AC18" i="2"/>
  <c r="AB18" i="2"/>
  <c r="Y18" i="2"/>
  <c r="U18" i="2"/>
  <c r="T18" i="2"/>
  <c r="Q18" i="2"/>
  <c r="M18" i="2"/>
  <c r="L18" i="2"/>
  <c r="I18" i="2"/>
  <c r="E18" i="2"/>
  <c r="D18" i="2"/>
  <c r="AY16" i="2"/>
  <c r="AX16" i="2"/>
  <c r="AW16" i="2"/>
  <c r="AY14" i="2"/>
  <c r="Z14" i="2"/>
  <c r="Z12" i="2" s="1"/>
  <c r="Z5" i="2" s="1"/>
  <c r="Y14" i="2"/>
  <c r="Y12" i="2" s="1"/>
  <c r="Y5" i="2" s="1"/>
  <c r="X14" i="2"/>
  <c r="W14" i="2"/>
  <c r="V14" i="2"/>
  <c r="U14" i="2"/>
  <c r="U12" i="2" s="1"/>
  <c r="U5" i="2" s="1"/>
  <c r="U70" i="2" s="1"/>
  <c r="T14" i="2"/>
  <c r="T12" i="2" s="1"/>
  <c r="S14" i="2"/>
  <c r="R14" i="2"/>
  <c r="R12" i="2" s="1"/>
  <c r="R5" i="2" s="1"/>
  <c r="R70" i="2" s="1"/>
  <c r="Q14" i="2"/>
  <c r="Q12" i="2" s="1"/>
  <c r="Q5" i="2" s="1"/>
  <c r="Q70" i="2" s="1"/>
  <c r="P14" i="2"/>
  <c r="O14" i="2"/>
  <c r="N14" i="2"/>
  <c r="M14" i="2"/>
  <c r="M12" i="2" s="1"/>
  <c r="M5" i="2" s="1"/>
  <c r="L14" i="2"/>
  <c r="L12" i="2" s="1"/>
  <c r="K14" i="2"/>
  <c r="J14" i="2"/>
  <c r="J12" i="2" s="1"/>
  <c r="J5" i="2" s="1"/>
  <c r="J70" i="2" s="1"/>
  <c r="I14" i="2"/>
  <c r="I12" i="2" s="1"/>
  <c r="I5" i="2" s="1"/>
  <c r="I70" i="2" s="1"/>
  <c r="H14" i="2"/>
  <c r="G14" i="2"/>
  <c r="F14" i="2"/>
  <c r="E14" i="2"/>
  <c r="E12" i="2" s="1"/>
  <c r="E5" i="2" s="1"/>
  <c r="D14" i="2"/>
  <c r="D12" i="2" s="1"/>
  <c r="C14" i="2"/>
  <c r="B14" i="2"/>
  <c r="B12" i="2" s="1"/>
  <c r="B5" i="2" s="1"/>
  <c r="B70" i="2" s="1"/>
  <c r="BB12" i="2"/>
  <c r="BA12" i="2"/>
  <c r="AZ12" i="2"/>
  <c r="AY12" i="2"/>
  <c r="AX12" i="2"/>
  <c r="AX5" i="2" s="1"/>
  <c r="AX70" i="2" s="1"/>
  <c r="AW12" i="2"/>
  <c r="AV12" i="2"/>
  <c r="AU12" i="2"/>
  <c r="AT12" i="2"/>
  <c r="AS12" i="2"/>
  <c r="AR12" i="2"/>
  <c r="AQ12" i="2"/>
  <c r="AP12" i="2"/>
  <c r="AP5" i="2" s="1"/>
  <c r="AP70" i="2" s="1"/>
  <c r="AO12" i="2"/>
  <c r="AN12" i="2"/>
  <c r="AM12" i="2"/>
  <c r="AL12" i="2"/>
  <c r="AK12" i="2"/>
  <c r="AJ12" i="2"/>
  <c r="AI12" i="2"/>
  <c r="AH12" i="2"/>
  <c r="AH5" i="2" s="1"/>
  <c r="AH70" i="2" s="1"/>
  <c r="AG12" i="2"/>
  <c r="AF12" i="2"/>
  <c r="AE12" i="2"/>
  <c r="AD12" i="2"/>
  <c r="AC12" i="2"/>
  <c r="AB12" i="2"/>
  <c r="AA12" i="2"/>
  <c r="X12" i="2"/>
  <c r="W12" i="2"/>
  <c r="V12" i="2"/>
  <c r="S12" i="2"/>
  <c r="P12" i="2"/>
  <c r="O12" i="2"/>
  <c r="N12" i="2"/>
  <c r="K12" i="2"/>
  <c r="H12" i="2"/>
  <c r="G12" i="2"/>
  <c r="F12" i="2"/>
  <c r="C12" i="2"/>
  <c r="BB6" i="2"/>
  <c r="BB5" i="2" s="1"/>
  <c r="BB70" i="2" s="1"/>
  <c r="BA6" i="2"/>
  <c r="AZ6" i="2"/>
  <c r="AZ5" i="2" s="1"/>
  <c r="AY6" i="2"/>
  <c r="AY5" i="2" s="1"/>
  <c r="AX6" i="2"/>
  <c r="AW6" i="2"/>
  <c r="AV6" i="2"/>
  <c r="AU6" i="2"/>
  <c r="AU5" i="2" s="1"/>
  <c r="AT6" i="2"/>
  <c r="AT5" i="2" s="1"/>
  <c r="AT70" i="2" s="1"/>
  <c r="AS6" i="2"/>
  <c r="AR6" i="2"/>
  <c r="AR5" i="2" s="1"/>
  <c r="AQ6" i="2"/>
  <c r="AQ5" i="2" s="1"/>
  <c r="AP6" i="2"/>
  <c r="AO6" i="2"/>
  <c r="AN6" i="2"/>
  <c r="AM6" i="2"/>
  <c r="AM5" i="2" s="1"/>
  <c r="AL6" i="2"/>
  <c r="AL5" i="2" s="1"/>
  <c r="AL70" i="2" s="1"/>
  <c r="AK6" i="2"/>
  <c r="AJ6" i="2"/>
  <c r="AJ5" i="2" s="1"/>
  <c r="AI6" i="2"/>
  <c r="AI5" i="2" s="1"/>
  <c r="AH6" i="2"/>
  <c r="AG6" i="2"/>
  <c r="AF6" i="2"/>
  <c r="AE6" i="2"/>
  <c r="AE5" i="2" s="1"/>
  <c r="AD6" i="2"/>
  <c r="AD5" i="2" s="1"/>
  <c r="AD70" i="2" s="1"/>
  <c r="AC6" i="2"/>
  <c r="AB6" i="2"/>
  <c r="AB5" i="2" s="1"/>
  <c r="AA6" i="2"/>
  <c r="AA5" i="2" s="1"/>
  <c r="Z6" i="2"/>
  <c r="Y6" i="2"/>
  <c r="X6" i="2"/>
  <c r="W6" i="2"/>
  <c r="W5" i="2" s="1"/>
  <c r="V6" i="2"/>
  <c r="V5" i="2" s="1"/>
  <c r="V70" i="2" s="1"/>
  <c r="U6" i="2"/>
  <c r="T6" i="2"/>
  <c r="T5" i="2" s="1"/>
  <c r="S6" i="2"/>
  <c r="S5" i="2" s="1"/>
  <c r="R6" i="2"/>
  <c r="Q6" i="2"/>
  <c r="P6" i="2"/>
  <c r="O6" i="2"/>
  <c r="O5" i="2" s="1"/>
  <c r="N6" i="2"/>
  <c r="N5" i="2" s="1"/>
  <c r="M6" i="2"/>
  <c r="L6" i="2"/>
  <c r="L5" i="2" s="1"/>
  <c r="L70" i="2" s="1"/>
  <c r="K6" i="2"/>
  <c r="K5" i="2" s="1"/>
  <c r="K70" i="2" s="1"/>
  <c r="J6" i="2"/>
  <c r="I6" i="2"/>
  <c r="H6" i="2"/>
  <c r="G6" i="2"/>
  <c r="G5" i="2" s="1"/>
  <c r="F6" i="2"/>
  <c r="F5" i="2" s="1"/>
  <c r="F70" i="2" s="1"/>
  <c r="E6" i="2"/>
  <c r="D6" i="2"/>
  <c r="D5" i="2" s="1"/>
  <c r="D70" i="2" s="1"/>
  <c r="C6" i="2"/>
  <c r="C5" i="2" s="1"/>
  <c r="B6" i="2"/>
  <c r="BA5" i="2"/>
  <c r="AW5" i="2"/>
  <c r="AW70" i="2" s="1"/>
  <c r="AV5" i="2"/>
  <c r="AV70" i="2" s="1"/>
  <c r="AS5" i="2"/>
  <c r="AO5" i="2"/>
  <c r="AO70" i="2" s="1"/>
  <c r="AN5" i="2"/>
  <c r="AN70" i="2" s="1"/>
  <c r="AK5" i="2"/>
  <c r="AK70" i="2" s="1"/>
  <c r="AG5" i="2"/>
  <c r="AG70" i="2" s="1"/>
  <c r="AF5" i="2"/>
  <c r="AC5" i="2"/>
  <c r="AC70" i="2" s="1"/>
  <c r="X5" i="2"/>
  <c r="P5" i="2"/>
  <c r="P70" i="2" s="1"/>
  <c r="H5" i="2"/>
  <c r="C70" i="2" l="1"/>
  <c r="S70" i="2"/>
  <c r="AA70" i="2"/>
  <c r="AI70" i="2"/>
  <c r="AQ70" i="2"/>
  <c r="AY70" i="2"/>
  <c r="E70" i="2"/>
  <c r="T70" i="2"/>
  <c r="AB70" i="2"/>
  <c r="AJ70" i="2"/>
  <c r="AR70" i="2"/>
  <c r="AZ70" i="2"/>
  <c r="H70" i="2"/>
  <c r="W18" i="2"/>
  <c r="N70" i="2"/>
  <c r="Y70" i="2"/>
  <c r="X18" i="2"/>
  <c r="X70" i="2"/>
  <c r="G70" i="2"/>
  <c r="O70" i="2"/>
  <c r="W70" i="2"/>
  <c r="AE70" i="2"/>
  <c r="AM70" i="2"/>
  <c r="AU70" i="2"/>
  <c r="Z70" i="2"/>
  <c r="E44" i="2"/>
  <c r="M44" i="2"/>
  <c r="M70" i="2" s="1"/>
  <c r="AS44" i="2"/>
  <c r="AS70" i="2" s="1"/>
  <c r="BA44" i="2"/>
  <c r="BA70" i="2" s="1"/>
  <c r="AF70" i="2"/>
</calcChain>
</file>

<file path=xl/sharedStrings.xml><?xml version="1.0" encoding="utf-8"?>
<sst xmlns="http://schemas.openxmlformats.org/spreadsheetml/2006/main" count="119" uniqueCount="61">
  <si>
    <t>Gross External Debt Position by Sector</t>
  </si>
  <si>
    <t>Rs Million</t>
  </si>
  <si>
    <t xml:space="preserve">   Short-term</t>
  </si>
  <si>
    <t xml:space="preserve">       Money market instruments</t>
  </si>
  <si>
    <t xml:space="preserve">       Loans</t>
  </si>
  <si>
    <t xml:space="preserve">      Trade credits</t>
  </si>
  <si>
    <t xml:space="preserve">       Other debt liabilities</t>
  </si>
  <si>
    <t xml:space="preserve">  Long-term</t>
  </si>
  <si>
    <t xml:space="preserve">       Bonds and notes</t>
  </si>
  <si>
    <t xml:space="preserve">       Trade credits</t>
  </si>
  <si>
    <t>Monetary Authorities</t>
  </si>
  <si>
    <t xml:space="preserve">  Short-term</t>
  </si>
  <si>
    <t xml:space="preserve">      Money market instruments</t>
  </si>
  <si>
    <t xml:space="preserve">      Loans</t>
  </si>
  <si>
    <t xml:space="preserve">      Currency and deposits</t>
  </si>
  <si>
    <t xml:space="preserve">      Other debt liabilities</t>
  </si>
  <si>
    <t xml:space="preserve">     Bonds and notes</t>
  </si>
  <si>
    <t xml:space="preserve">     Loans</t>
  </si>
  <si>
    <t xml:space="preserve">     Currency and deposits</t>
  </si>
  <si>
    <t>Other Deposit Taking institutions</t>
  </si>
  <si>
    <t xml:space="preserve">    Money market instruments</t>
  </si>
  <si>
    <t xml:space="preserve">    Loans</t>
  </si>
  <si>
    <t xml:space="preserve">    Currency and deposits</t>
  </si>
  <si>
    <t xml:space="preserve">    Bonds and notes</t>
  </si>
  <si>
    <t xml:space="preserve">     Other debt liabilities</t>
  </si>
  <si>
    <t xml:space="preserve">     Money market instruments</t>
  </si>
  <si>
    <t xml:space="preserve">    Trade credits</t>
  </si>
  <si>
    <t xml:space="preserve">     Trade credits</t>
  </si>
  <si>
    <t xml:space="preserve">      Direct Investment: Intercompany Lending</t>
  </si>
  <si>
    <t xml:space="preserve">      Debt liabilities to affiliated enterprises</t>
  </si>
  <si>
    <t xml:space="preserve">      Debt liabilities to direct investors</t>
  </si>
  <si>
    <t xml:space="preserve">          o/w Global Business</t>
  </si>
  <si>
    <t xml:space="preserve">          o/w Other </t>
  </si>
  <si>
    <t xml:space="preserve">     Other debt liabilities </t>
  </si>
  <si>
    <t xml:space="preserve">    Other debt liabilities </t>
  </si>
  <si>
    <t xml:space="preserve">1st Quarter </t>
  </si>
  <si>
    <t xml:space="preserve">2nd Quarter </t>
  </si>
  <si>
    <t xml:space="preserve">3rd Quarter </t>
  </si>
  <si>
    <t>Short-term</t>
  </si>
  <si>
    <t>3rd Quarter</t>
  </si>
  <si>
    <t>4th Quarter</t>
  </si>
  <si>
    <t>1st Quarter</t>
  </si>
  <si>
    <t>2nd Quarter</t>
  </si>
  <si>
    <t>Other Sectors</t>
  </si>
  <si>
    <t xml:space="preserve">                 Other</t>
  </si>
  <si>
    <t xml:space="preserve">                 Public Enterprise</t>
  </si>
  <si>
    <t xml:space="preserve">                Other </t>
  </si>
  <si>
    <t xml:space="preserve">4th Quarter </t>
  </si>
  <si>
    <r>
      <t>4th Quarter</t>
    </r>
    <r>
      <rPr>
        <b/>
        <vertAlign val="superscript"/>
        <sz val="10"/>
        <rFont val="Times New Roman"/>
        <family val="1"/>
      </rPr>
      <t xml:space="preserve"> </t>
    </r>
  </si>
  <si>
    <r>
      <t>2nd Quarter</t>
    </r>
    <r>
      <rPr>
        <b/>
        <vertAlign val="superscript"/>
        <sz val="10"/>
        <rFont val="Times New Roman"/>
        <family val="1"/>
      </rPr>
      <t xml:space="preserve"> </t>
    </r>
  </si>
  <si>
    <r>
      <t>4th Quarter</t>
    </r>
    <r>
      <rPr>
        <b/>
        <vertAlign val="superscript"/>
        <sz val="10"/>
        <rFont val="Times New Roman"/>
        <family val="1"/>
      </rPr>
      <t>2</t>
    </r>
  </si>
  <si>
    <r>
      <t>General Government</t>
    </r>
    <r>
      <rPr>
        <b/>
        <vertAlign val="superscript"/>
        <sz val="10"/>
        <rFont val="Times New Roman"/>
        <family val="1"/>
      </rPr>
      <t>1</t>
    </r>
  </si>
  <si>
    <r>
      <t xml:space="preserve">       Loans </t>
    </r>
    <r>
      <rPr>
        <i/>
        <sz val="10"/>
        <rFont val="Times New Roman"/>
        <family val="1"/>
      </rPr>
      <t>(Including EBU)</t>
    </r>
  </si>
  <si>
    <r>
      <t xml:space="preserve">       Other debt liabilities</t>
    </r>
    <r>
      <rPr>
        <vertAlign val="superscript"/>
        <sz val="10"/>
        <rFont val="Times New Roman"/>
        <family val="1"/>
      </rPr>
      <t>3</t>
    </r>
  </si>
  <si>
    <r>
      <t>Gross External Debt</t>
    </r>
    <r>
      <rPr>
        <b/>
        <vertAlign val="superscript"/>
        <sz val="10"/>
        <rFont val="Times New Roman"/>
        <family val="1"/>
      </rPr>
      <t>4</t>
    </r>
  </si>
  <si>
    <r>
      <rPr>
        <i/>
        <vertAlign val="superscript"/>
        <sz val="10"/>
        <rFont val="Times New Roman"/>
        <family val="1"/>
      </rPr>
      <t>1</t>
    </r>
    <r>
      <rPr>
        <i/>
        <sz val="10"/>
        <rFont val="Times New Roman"/>
        <family val="1"/>
      </rPr>
      <t xml:space="preserve"> These figures have been revised since September 2020 - Government securities provided as collaterals by local banks to foreign institutions, which were previously classified under Government external debt are now being reclassified as Government domestic debt. Such collaterals are already included in  the debt of Deposit Taking Institutions. </t>
    </r>
  </si>
  <si>
    <r>
      <rPr>
        <i/>
        <vertAlign val="superscript"/>
        <sz val="10"/>
        <rFont val="Times New Roman"/>
        <family val="1"/>
      </rPr>
      <t>2</t>
    </r>
    <r>
      <rPr>
        <i/>
        <sz val="10"/>
        <rFont val="Times New Roman"/>
        <family val="1"/>
      </rPr>
      <t xml:space="preserve"> Provisional</t>
    </r>
  </si>
  <si>
    <r>
      <rPr>
        <i/>
        <vertAlign val="superscript"/>
        <sz val="10"/>
        <rFont val="Times New Roman"/>
        <family val="1"/>
      </rPr>
      <t>3</t>
    </r>
    <r>
      <rPr>
        <i/>
        <sz val="10"/>
        <rFont val="Times New Roman"/>
        <family val="1"/>
      </rPr>
      <t xml:space="preserve"> Includes allocation of an additional amount of some SDR 136 M (Rs 8.2 billion) made by IMF to Mauritius in August 2021</t>
    </r>
  </si>
  <si>
    <r>
      <rPr>
        <i/>
        <vertAlign val="superscript"/>
        <sz val="10"/>
        <rFont val="Times New Roman"/>
        <family val="1"/>
      </rPr>
      <t xml:space="preserve">4 </t>
    </r>
    <r>
      <rPr>
        <i/>
        <sz val="10"/>
        <rFont val="Times New Roman"/>
        <family val="1"/>
      </rPr>
      <t xml:space="preserve">In line with the recommendation of IMF, the coverage of Gross External Debt has been extended. The cross border transactions of global business entitities are being included as part of Gross External Debt since December 2009.  To maintain consistency, the external positions of deposit taking institutions and monetary authorities are also included in the Gross External Debt. </t>
    </r>
  </si>
  <si>
    <r>
      <rPr>
        <i/>
        <vertAlign val="superscript"/>
        <sz val="10"/>
        <rFont val="Times New Roman"/>
        <family val="1"/>
      </rPr>
      <t>5</t>
    </r>
    <r>
      <rPr>
        <i/>
        <sz val="10"/>
        <rFont val="Times New Roman"/>
        <family val="1"/>
      </rPr>
      <t xml:space="preserve"> General Government Debt and Public Enterprise Debt do not include other Accounts Payable.</t>
    </r>
  </si>
  <si>
    <r>
      <rPr>
        <i/>
        <vertAlign val="superscript"/>
        <sz val="10"/>
        <rFont val="Times New Roman"/>
        <family val="1"/>
      </rPr>
      <t xml:space="preserve">6 </t>
    </r>
    <r>
      <rPr>
        <i/>
        <sz val="10"/>
        <rFont val="Times New Roman"/>
        <family val="1"/>
      </rPr>
      <t>Figures may not add up to totals due to rounding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</si>
</sst>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0.0"/>
    <numFmt numFmtId="166" formatCode="#,##0\ ;\(#,##0\)"/>
    <numFmt numFmtId="167" formatCode="dd\-mmm\-yy_)"/>
    <numFmt numFmtId="168" formatCode="0.000000_)"/>
    <numFmt numFmtId="169" formatCode="_(* #,##0.0_);_(* \(#,##0.0\);_(* &quot;-&quot;??_);_(@_)"/>
    <numFmt numFmtId="170" formatCode="0.0"/>
    <numFmt numFmtId="171" formatCode="#,##0.000000000000000000000"/>
    <numFmt numFmtId="172" formatCode="_(* #,##0_);_(* \(#,##0\);_(* &quot;-&quot;??_);_(@_)"/>
  </numFmts>
  <fonts count="20">
    <font>
      <sz val="10"/>
      <name val="Arial"/>
    </font>
    <font>
      <sz val="10"/>
      <name val="Arial"/>
      <family val="2"/>
    </font>
    <font>
      <sz val="10"/>
      <name val="Arial"/>
      <family val="2"/>
    </font>
    <font>
      <b/>
      <sz val="10"/>
      <color indexed="17"/>
      <name val="Arial"/>
      <family val="2"/>
    </font>
    <font>
      <sz val="10"/>
      <color indexed="12"/>
      <name val="CG Times (W1)"/>
    </font>
    <font>
      <b/>
      <sz val="10"/>
      <color indexed="12"/>
      <name val="Arial"/>
      <family val="2"/>
    </font>
    <font>
      <b/>
      <sz val="10"/>
      <color indexed="14"/>
      <name val="Arial"/>
      <family val="2"/>
    </font>
    <font>
      <sz val="11"/>
      <color indexed="8"/>
      <name val="Calibri"/>
      <family val="2"/>
    </font>
    <font>
      <sz val="10"/>
      <name val="Times New Roman"/>
      <family val="1"/>
    </font>
    <font>
      <b/>
      <sz val="10"/>
      <color indexed="8"/>
      <name val="Arial"/>
      <family val="2"/>
    </font>
    <font>
      <b/>
      <sz val="12"/>
      <name val="Times New Roman"/>
      <family val="1"/>
    </font>
    <font>
      <sz val="8"/>
      <name val="Arial"/>
    </font>
    <font>
      <b/>
      <sz val="11"/>
      <name val="Times New Roman"/>
      <family val="1"/>
    </font>
    <font>
      <b/>
      <sz val="10"/>
      <name val="Times New Roman"/>
      <family val="1"/>
    </font>
    <font>
      <b/>
      <vertAlign val="superscript"/>
      <sz val="10"/>
      <name val="Times New Roman"/>
      <family val="1"/>
    </font>
    <font>
      <i/>
      <sz val="10"/>
      <name val="Times New Roman"/>
      <family val="1"/>
    </font>
    <font>
      <vertAlign val="superscript"/>
      <sz val="10"/>
      <name val="Times New Roman"/>
      <family val="1"/>
    </font>
    <font>
      <sz val="11"/>
      <name val="Times New Roman"/>
      <family val="1"/>
    </font>
    <font>
      <i/>
      <vertAlign val="superscript"/>
      <sz val="10"/>
      <name val="Times New Roman"/>
      <family val="1"/>
    </font>
    <font>
      <b/>
      <sz val="10"/>
      <color rgb="FFFF0000"/>
      <name val="Times New Roman"/>
      <family val="1"/>
    </font>
  </fonts>
  <fills count="2">
    <fill>
      <patternFill patternType="none"/>
    </fill>
    <fill>
      <patternFill patternType="gray125"/>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9">
    <xf numFmtId="0" fontId="0" fillId="0" borderId="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6" fontId="3" fillId="0" borderId="0"/>
    <xf numFmtId="167" fontId="4" fillId="0" borderId="1" applyNumberFormat="0" applyFill="0" applyBorder="0" applyAlignment="0">
      <protection locked="0"/>
    </xf>
    <xf numFmtId="166" fontId="5" fillId="0" borderId="0">
      <protection locked="0"/>
    </xf>
    <xf numFmtId="166" fontId="5" fillId="0" borderId="0">
      <alignment horizontal="center"/>
      <protection locked="0"/>
    </xf>
    <xf numFmtId="168" fontId="6" fillId="0" borderId="0"/>
    <xf numFmtId="0" fontId="1" fillId="0" borderId="0"/>
    <xf numFmtId="0" fontId="2" fillId="0" borderId="0"/>
    <xf numFmtId="0" fontId="7" fillId="0" borderId="0"/>
    <xf numFmtId="0" fontId="1" fillId="0" borderId="0"/>
    <xf numFmtId="0" fontId="7" fillId="0" borderId="0"/>
    <xf numFmtId="0" fontId="8" fillId="0" borderId="0"/>
    <xf numFmtId="166" fontId="9" fillId="0" borderId="2"/>
    <xf numFmtId="166" fontId="9" fillId="0" borderId="0"/>
  </cellStyleXfs>
  <cellXfs count="51">
    <xf numFmtId="0" fontId="0" fillId="0" borderId="0" xfId="0"/>
    <xf numFmtId="0" fontId="10" fillId="0" borderId="0" xfId="14" applyFont="1" applyAlignment="1">
      <alignment horizontal="center" vertical="center" wrapText="1"/>
    </xf>
    <xf numFmtId="0" fontId="8" fillId="0" borderId="0" xfId="0" applyFont="1"/>
    <xf numFmtId="0" fontId="12" fillId="0" borderId="5" xfId="14" applyFont="1" applyBorder="1" applyAlignment="1">
      <alignment horizontal="left" vertical="center" wrapText="1"/>
    </xf>
    <xf numFmtId="0" fontId="13" fillId="0" borderId="0" xfId="14" applyFont="1" applyAlignment="1">
      <alignment horizontal="center" vertical="center" wrapText="1"/>
    </xf>
    <xf numFmtId="0" fontId="8" fillId="0" borderId="2" xfId="0" applyFont="1" applyBorder="1"/>
    <xf numFmtId="0" fontId="13" fillId="0" borderId="4" xfId="0" applyFont="1" applyBorder="1" applyAlignment="1">
      <alignment horizontal="center" vertical="center"/>
    </xf>
    <xf numFmtId="0" fontId="13" fillId="0" borderId="2" xfId="14" applyFont="1" applyBorder="1" applyAlignment="1">
      <alignment horizontal="center" vertical="center"/>
    </xf>
    <xf numFmtId="0" fontId="13" fillId="0" borderId="2" xfId="14" applyFont="1" applyBorder="1" applyAlignment="1">
      <alignment horizontal="center" vertical="center" wrapText="1" shrinkToFit="1"/>
    </xf>
    <xf numFmtId="0" fontId="8" fillId="0" borderId="2" xfId="0" applyFont="1" applyBorder="1" applyAlignment="1">
      <alignment horizontal="center" vertical="center" wrapText="1" shrinkToFi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xf>
    <xf numFmtId="0" fontId="13" fillId="0" borderId="7" xfId="0" applyFont="1" applyBorder="1" applyAlignment="1">
      <alignment horizontal="center"/>
    </xf>
    <xf numFmtId="0" fontId="8" fillId="0" borderId="4" xfId="0" applyFont="1" applyBorder="1"/>
    <xf numFmtId="0" fontId="13" fillId="0" borderId="4" xfId="0" applyFont="1" applyBorder="1" applyAlignment="1">
      <alignment horizontal="center"/>
    </xf>
    <xf numFmtId="0" fontId="13" fillId="0" borderId="2" xfId="0" applyFont="1" applyBorder="1" applyAlignment="1">
      <alignment horizontal="center"/>
    </xf>
    <xf numFmtId="0" fontId="13" fillId="0" borderId="2" xfId="14" applyFont="1" applyBorder="1" applyAlignment="1">
      <alignment horizontal="center" vertical="center" wrapText="1"/>
    </xf>
    <xf numFmtId="0" fontId="13" fillId="0" borderId="3" xfId="14" applyFont="1" applyBorder="1" applyAlignment="1">
      <alignment horizontal="center" vertical="center" wrapText="1"/>
    </xf>
    <xf numFmtId="165" fontId="13" fillId="0" borderId="2" xfId="0" applyNumberFormat="1" applyFont="1" applyBorder="1" applyAlignment="1">
      <alignment vertical="center" wrapText="1"/>
    </xf>
    <xf numFmtId="165" fontId="13" fillId="0" borderId="3" xfId="0" applyNumberFormat="1" applyFont="1" applyBorder="1" applyAlignment="1">
      <alignment vertical="center" wrapText="1"/>
    </xf>
    <xf numFmtId="0" fontId="8" fillId="0" borderId="0" xfId="0" applyFont="1" applyAlignment="1">
      <alignment vertical="center"/>
    </xf>
    <xf numFmtId="165" fontId="15" fillId="0" borderId="2" xfId="0" applyNumberFormat="1" applyFont="1" applyBorder="1" applyAlignment="1">
      <alignment vertical="center" wrapText="1"/>
    </xf>
    <xf numFmtId="165" fontId="8" fillId="0" borderId="2" xfId="0" applyNumberFormat="1" applyFont="1" applyBorder="1" applyAlignment="1">
      <alignment horizontal="right" vertical="center" wrapText="1"/>
    </xf>
    <xf numFmtId="165" fontId="8" fillId="0" borderId="2" xfId="0" applyNumberFormat="1" applyFont="1" applyBorder="1" applyAlignment="1">
      <alignment vertical="center" wrapText="1"/>
    </xf>
    <xf numFmtId="165" fontId="8" fillId="0" borderId="2" xfId="0" applyNumberFormat="1" applyFont="1" applyBorder="1" applyAlignment="1">
      <alignment vertical="center"/>
    </xf>
    <xf numFmtId="0" fontId="8" fillId="0" borderId="2" xfId="0" applyFont="1" applyBorder="1" applyAlignment="1">
      <alignment vertical="center"/>
    </xf>
    <xf numFmtId="170" fontId="8" fillId="0" borderId="2" xfId="0" applyNumberFormat="1" applyFont="1" applyBorder="1" applyAlignment="1">
      <alignment vertical="center"/>
    </xf>
    <xf numFmtId="165" fontId="8" fillId="0" borderId="2" xfId="0" applyNumberFormat="1" applyFont="1" applyBorder="1" applyAlignment="1">
      <alignment horizontal="right" vertical="center"/>
    </xf>
    <xf numFmtId="165" fontId="13" fillId="0" borderId="2" xfId="0" applyNumberFormat="1" applyFont="1" applyBorder="1" applyAlignment="1">
      <alignment horizontal="right" vertical="center" wrapText="1"/>
    </xf>
    <xf numFmtId="165" fontId="8" fillId="0" borderId="2" xfId="1" applyNumberFormat="1" applyFont="1" applyFill="1" applyBorder="1" applyAlignment="1">
      <alignment vertical="center"/>
    </xf>
    <xf numFmtId="169" fontId="8" fillId="0" borderId="2" xfId="1" applyNumberFormat="1" applyFont="1" applyFill="1" applyBorder="1" applyAlignment="1">
      <alignment vertical="center"/>
    </xf>
    <xf numFmtId="165" fontId="8" fillId="0" borderId="2" xfId="1" applyNumberFormat="1" applyFont="1" applyFill="1" applyBorder="1" applyAlignment="1">
      <alignment horizontal="right" vertical="center" wrapText="1"/>
    </xf>
    <xf numFmtId="3" fontId="8" fillId="0" borderId="2" xfId="0" applyNumberFormat="1" applyFont="1" applyBorder="1" applyAlignment="1">
      <alignment vertical="center"/>
    </xf>
    <xf numFmtId="3" fontId="15" fillId="0" borderId="2" xfId="0" applyNumberFormat="1" applyFont="1" applyBorder="1" applyAlignment="1">
      <alignment vertical="center"/>
    </xf>
    <xf numFmtId="165" fontId="15" fillId="0" borderId="2" xfId="0" applyNumberFormat="1" applyFont="1" applyBorder="1" applyAlignment="1">
      <alignment vertical="center"/>
    </xf>
    <xf numFmtId="0" fontId="17" fillId="0" borderId="0" xfId="0" applyFont="1" applyAlignment="1">
      <alignment horizontal="left" indent="4"/>
    </xf>
    <xf numFmtId="165" fontId="17" fillId="0" borderId="0" xfId="0" applyNumberFormat="1" applyFont="1"/>
    <xf numFmtId="0" fontId="17" fillId="0" borderId="0" xfId="0" applyFont="1"/>
    <xf numFmtId="0" fontId="15" fillId="0" borderId="0" xfId="14" applyFont="1" applyAlignment="1">
      <alignment vertical="top" wrapText="1"/>
    </xf>
    <xf numFmtId="0" fontId="15" fillId="0" borderId="0" xfId="14" applyFont="1"/>
    <xf numFmtId="0" fontId="15" fillId="0" borderId="0" xfId="0" applyFont="1" applyAlignment="1">
      <alignment vertical="top" wrapText="1"/>
    </xf>
    <xf numFmtId="0" fontId="15" fillId="0" borderId="0" xfId="0" applyFont="1"/>
    <xf numFmtId="0" fontId="15" fillId="0" borderId="0" xfId="15" applyFont="1" applyAlignment="1">
      <alignment horizontal="left"/>
    </xf>
    <xf numFmtId="0" fontId="19" fillId="0" borderId="0" xfId="0" applyFont="1" applyAlignment="1">
      <alignment horizontal="center"/>
    </xf>
    <xf numFmtId="3" fontId="8" fillId="0" borderId="0" xfId="0" applyNumberFormat="1" applyFont="1"/>
    <xf numFmtId="171" fontId="8" fillId="0" borderId="0" xfId="0" applyNumberFormat="1" applyFont="1"/>
    <xf numFmtId="165" fontId="8" fillId="0" borderId="0" xfId="0" applyNumberFormat="1" applyFont="1"/>
    <xf numFmtId="172" fontId="8" fillId="0" borderId="0" xfId="1" applyNumberFormat="1" applyFont="1" applyFill="1"/>
    <xf numFmtId="172" fontId="8" fillId="0" borderId="0" xfId="0" applyNumberFormat="1" applyFont="1"/>
  </cellXfs>
  <cellStyles count="19">
    <cellStyle name="Comma" xfId="1" builtinId="3"/>
    <cellStyle name="Comma 2" xfId="2" xr:uid="{00000000-0005-0000-0000-000001000000}"/>
    <cellStyle name="Comma 2 2" xfId="3" xr:uid="{00000000-0005-0000-0000-000002000000}"/>
    <cellStyle name="Comma 3" xfId="4" xr:uid="{00000000-0005-0000-0000-000003000000}"/>
    <cellStyle name="Comma 4" xfId="5" xr:uid="{00000000-0005-0000-0000-000004000000}"/>
    <cellStyle name="Crosspull" xfId="6" xr:uid="{00000000-0005-0000-0000-000005000000}"/>
    <cellStyle name="data_entry" xfId="7" xr:uid="{00000000-0005-0000-0000-000006000000}"/>
    <cellStyle name="dataentry" xfId="8" xr:uid="{00000000-0005-0000-0000-000007000000}"/>
    <cellStyle name="dataentry4" xfId="9" xr:uid="{00000000-0005-0000-0000-000008000000}"/>
    <cellStyle name="excrate" xfId="10" xr:uid="{00000000-0005-0000-0000-000009000000}"/>
    <cellStyle name="Normal" xfId="0" builtinId="0"/>
    <cellStyle name="Normal 2" xfId="11" xr:uid="{00000000-0005-0000-0000-00000B000000}"/>
    <cellStyle name="Normal 2 2" xfId="12" xr:uid="{00000000-0005-0000-0000-00000C000000}"/>
    <cellStyle name="Normal 2_CGDD-Jan-09" xfId="13" xr:uid="{00000000-0005-0000-0000-00000D000000}"/>
    <cellStyle name="Normal_Quarterly BOP 2001" xfId="14" xr:uid="{00000000-0005-0000-0000-00000E000000}"/>
    <cellStyle name="Normal_stock310309" xfId="15" xr:uid="{00000000-0005-0000-0000-00000F000000}"/>
    <cellStyle name="Standard_AFS Debt sec" xfId="16" xr:uid="{00000000-0005-0000-0000-000010000000}"/>
    <cellStyle name="Subtotal" xfId="17" xr:uid="{00000000-0005-0000-0000-000011000000}"/>
    <cellStyle name="Subtotal2"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jenchu/LOCALS~1/Temp/TD_80/f63edd01/Attach/BUG10183/Format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OCUME~1\jenchu\LOCALS~1\Temp\TD_80\f63edd01\Attach\BUG10183\Format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Finance\monthly\2005\09\BOM\Loan&amp;Deposits%2520analysis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Finance\monthly\2005\07\bom\Loan&amp;Deposits%2520analysi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ports/Mauritius/Monthly/2005/Alm0720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Finance\monthly\2005\09\BOM\Mau_regdist092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 val="Chart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 val="Chart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c"/>
      <sheetName val="Deposits"/>
      <sheetName val="depoStats"/>
      <sheetName val="Loan"/>
      <sheetName val="Loanstats"/>
      <sheetName val="5RDM"/>
      <sheetName val="5.1RDQ"/>
      <sheetName val="8SDM"/>
      <sheetName val="8.1SDM"/>
      <sheetName val="8.3SDQ"/>
      <sheetName val="8.4SDQ"/>
      <sheetName val="9SDQ"/>
      <sheetName val="9.1SDQ"/>
      <sheetName val="10SDQ"/>
      <sheetName val="11SDQ"/>
      <sheetName val="12SDQ"/>
      <sheetName val="12.1SDQ"/>
      <sheetName val="Credit"/>
      <sheetName val="19SDM"/>
      <sheetName val="22SDQ"/>
    </sheetNames>
    <sheetDataSet>
      <sheetData sheetId="0">
        <row r="3">
          <cell r="B3">
            <v>10834</v>
          </cell>
        </row>
      </sheetData>
      <sheetData sheetId="1">
        <row r="15">
          <cell r="AC15">
            <v>64244.826753999994</v>
          </cell>
        </row>
        <row r="16">
          <cell r="AC16">
            <v>84461.660201999999</v>
          </cell>
        </row>
        <row r="17">
          <cell r="AC17">
            <v>497193.70521400002</v>
          </cell>
        </row>
        <row r="18">
          <cell r="AC18">
            <v>8.4386240000000008</v>
          </cell>
        </row>
        <row r="19">
          <cell r="AC19">
            <v>889081.82153200009</v>
          </cell>
        </row>
        <row r="20">
          <cell r="AC20">
            <v>1068896.241036</v>
          </cell>
        </row>
        <row r="21">
          <cell r="AC21">
            <v>911370.8645860001</v>
          </cell>
        </row>
        <row r="22">
          <cell r="AC22">
            <v>16.349833999999998</v>
          </cell>
        </row>
        <row r="23">
          <cell r="AC23">
            <v>926824.09478600009</v>
          </cell>
        </row>
        <row r="24">
          <cell r="AC24">
            <v>495153.667862</v>
          </cell>
        </row>
        <row r="25">
          <cell r="AC25">
            <v>411401.37949000002</v>
          </cell>
        </row>
        <row r="26">
          <cell r="AC26">
            <v>427.73275399999994</v>
          </cell>
        </row>
        <row r="27">
          <cell r="AC27">
            <v>15219.058384</v>
          </cell>
        </row>
        <row r="28">
          <cell r="AC28">
            <v>944.07105999999987</v>
          </cell>
        </row>
        <row r="29">
          <cell r="AC29">
            <v>20608.174636</v>
          </cell>
        </row>
        <row r="30">
          <cell r="AC30">
            <v>17668.368999999999</v>
          </cell>
        </row>
        <row r="31">
          <cell r="AC31">
            <v>1007.3607400000001</v>
          </cell>
        </row>
        <row r="32">
          <cell r="AC32">
            <v>32478.154119999996</v>
          </cell>
        </row>
        <row r="33">
          <cell r="AC33">
            <v>128808.21156400001</v>
          </cell>
        </row>
        <row r="34">
          <cell r="AC34">
            <v>49317.428312000004</v>
          </cell>
        </row>
        <row r="35">
          <cell r="AC35">
            <v>2030.5438999999999</v>
          </cell>
        </row>
        <row r="36">
          <cell r="AC36">
            <v>10366.849584</v>
          </cell>
        </row>
        <row r="37">
          <cell r="AC37">
            <v>7005.1127479999996</v>
          </cell>
        </row>
        <row r="38">
          <cell r="AC38">
            <v>1563983.4547340001</v>
          </cell>
        </row>
        <row r="39">
          <cell r="AC39">
            <v>12904.238337999999</v>
          </cell>
        </row>
        <row r="40">
          <cell r="AC40">
            <v>50220.888493999999</v>
          </cell>
        </row>
        <row r="41">
          <cell r="AC41">
            <v>38170.006008000004</v>
          </cell>
        </row>
        <row r="42">
          <cell r="AC42">
            <v>14114.126054</v>
          </cell>
        </row>
        <row r="43">
          <cell r="AC43">
            <v>361066.042158</v>
          </cell>
        </row>
        <row r="44">
          <cell r="AC44">
            <v>60298.187791999997</v>
          </cell>
        </row>
        <row r="45">
          <cell r="AC45">
            <v>266195.33925200003</v>
          </cell>
        </row>
        <row r="46">
          <cell r="AC46">
            <v>2157649.6191720003</v>
          </cell>
        </row>
        <row r="47">
          <cell r="AC47">
            <v>1211291.164654</v>
          </cell>
        </row>
        <row r="48">
          <cell r="AC48">
            <v>199188.44537999999</v>
          </cell>
        </row>
        <row r="49">
          <cell r="AC49">
            <v>17403.079758</v>
          </cell>
        </row>
        <row r="50">
          <cell r="AC50">
            <v>1.0548280000000001</v>
          </cell>
        </row>
        <row r="51">
          <cell r="AC51">
            <v>50241.985053999997</v>
          </cell>
        </row>
        <row r="52">
          <cell r="AC52">
            <v>74.892787999999996</v>
          </cell>
        </row>
        <row r="53">
          <cell r="AC53">
            <v>29399.638601999995</v>
          </cell>
        </row>
        <row r="54">
          <cell r="AC54">
            <v>340235.29881399998</v>
          </cell>
        </row>
        <row r="55">
          <cell r="AC55">
            <v>292184.71892999997</v>
          </cell>
        </row>
        <row r="56">
          <cell r="AC56">
            <v>130.27125800000002</v>
          </cell>
        </row>
        <row r="57">
          <cell r="AC57">
            <v>677747.55914599996</v>
          </cell>
        </row>
        <row r="58">
          <cell r="AC58">
            <v>2.1096560000000002</v>
          </cell>
        </row>
        <row r="59">
          <cell r="AC59">
            <v>357.05927799999995</v>
          </cell>
        </row>
        <row r="60">
          <cell r="AC60">
            <v>66836.011736</v>
          </cell>
        </row>
        <row r="61">
          <cell r="AC61">
            <v>2.1096560000000002</v>
          </cell>
        </row>
        <row r="62">
          <cell r="AC62">
            <v>69130.790049999996</v>
          </cell>
        </row>
        <row r="63">
          <cell r="AC63">
            <v>28480.356</v>
          </cell>
        </row>
        <row r="64">
          <cell r="AC64">
            <v>68007.925644000003</v>
          </cell>
        </row>
        <row r="65">
          <cell r="AC65">
            <v>73.837959999999995</v>
          </cell>
        </row>
        <row r="66">
          <cell r="AC66">
            <v>11.075693999999999</v>
          </cell>
        </row>
        <row r="67">
          <cell r="AC67">
            <v>721242.86431199999</v>
          </cell>
        </row>
        <row r="68">
          <cell r="AC68">
            <v>44276.932713999995</v>
          </cell>
        </row>
        <row r="69">
          <cell r="AC69">
            <v>210166.56779</v>
          </cell>
        </row>
        <row r="70">
          <cell r="AC70">
            <v>0.52741400000000005</v>
          </cell>
        </row>
        <row r="71">
          <cell r="AC71">
            <v>4.7467259999999998</v>
          </cell>
        </row>
        <row r="72">
          <cell r="AC72">
            <v>332617.858412</v>
          </cell>
        </row>
        <row r="73">
          <cell r="AC73">
            <v>10205567.965041999</v>
          </cell>
        </row>
        <row r="74">
          <cell r="AC74">
            <v>1912.4031639999998</v>
          </cell>
        </row>
        <row r="75">
          <cell r="AC75">
            <v>768689.02775200002</v>
          </cell>
        </row>
        <row r="76">
          <cell r="AC76">
            <v>96169.196173999997</v>
          </cell>
        </row>
        <row r="77">
          <cell r="AC77">
            <v>49621.746189999998</v>
          </cell>
        </row>
        <row r="78">
          <cell r="AC78">
            <v>29172.543121630017</v>
          </cell>
        </row>
        <row r="79">
          <cell r="AC79">
            <v>239635.33345864696</v>
          </cell>
        </row>
        <row r="80">
          <cell r="AC80">
            <v>224866.62721983192</v>
          </cell>
        </row>
        <row r="81">
          <cell r="AC81">
            <v>533359.93847262196</v>
          </cell>
        </row>
        <row r="82">
          <cell r="AC82">
            <v>35921.582018958936</v>
          </cell>
        </row>
        <row r="83">
          <cell r="AC83">
            <v>281688.68969990284</v>
          </cell>
        </row>
        <row r="84">
          <cell r="AC84">
            <v>36735.452503969689</v>
          </cell>
        </row>
        <row r="85">
          <cell r="AC85">
            <v>354824.26097428205</v>
          </cell>
        </row>
        <row r="86">
          <cell r="AC86">
            <v>860710.70046462014</v>
          </cell>
        </row>
        <row r="87">
          <cell r="AC87">
            <v>138597.25082755368</v>
          </cell>
        </row>
        <row r="88">
          <cell r="AC88">
            <v>8249.3888493520481</v>
          </cell>
        </row>
        <row r="89">
          <cell r="AC89">
            <v>198395.25102316067</v>
          </cell>
        </row>
        <row r="90">
          <cell r="AC90">
            <v>1234291.2750467251</v>
          </cell>
        </row>
        <row r="91">
          <cell r="AC91">
            <v>3154208.7657908904</v>
          </cell>
        </row>
        <row r="92">
          <cell r="AC92">
            <v>100588.78316246196</v>
          </cell>
        </row>
        <row r="93">
          <cell r="AC93">
            <v>143022.22408036882</v>
          </cell>
        </row>
        <row r="94">
          <cell r="AC94">
            <v>112652.14572162981</v>
          </cell>
        </row>
        <row r="95">
          <cell r="AC95">
            <v>302271.43846507039</v>
          </cell>
        </row>
        <row r="96">
          <cell r="AC96">
            <v>15625.537629192928</v>
          </cell>
        </row>
        <row r="97">
          <cell r="AC97">
            <v>468.98988359124166</v>
          </cell>
        </row>
        <row r="98">
          <cell r="AC98">
            <v>71901.041924315272</v>
          </cell>
        </row>
        <row r="99">
          <cell r="AC99">
            <v>78540267.377412632</v>
          </cell>
        </row>
        <row r="100">
          <cell r="AC100">
            <v>10825.253133656617</v>
          </cell>
        </row>
        <row r="101">
          <cell r="AC101">
            <v>4885695.8471797276</v>
          </cell>
        </row>
        <row r="102">
          <cell r="AC102">
            <v>2230024.5210048086</v>
          </cell>
        </row>
        <row r="103">
          <cell r="AC103">
            <v>25845258.890077095</v>
          </cell>
        </row>
        <row r="104">
          <cell r="AC104">
            <v>148094.89264951754</v>
          </cell>
        </row>
        <row r="105">
          <cell r="AC105">
            <v>34655.130329490225</v>
          </cell>
        </row>
        <row r="106">
          <cell r="AC106">
            <v>174490.19224293451</v>
          </cell>
        </row>
        <row r="107">
          <cell r="AC107">
            <v>161803064.48674136</v>
          </cell>
        </row>
        <row r="108">
          <cell r="AC108">
            <v>9041484.4204737004</v>
          </cell>
        </row>
        <row r="109">
          <cell r="AC109">
            <v>98809.485665173052</v>
          </cell>
        </row>
        <row r="110">
          <cell r="AC110">
            <v>383654.31021145737</v>
          </cell>
        </row>
        <row r="111">
          <cell r="AC111">
            <v>6595192.3151337598</v>
          </cell>
        </row>
        <row r="112">
          <cell r="AC112">
            <v>1150048.5196972177</v>
          </cell>
        </row>
        <row r="113">
          <cell r="AC113">
            <v>463090879.9077332</v>
          </cell>
        </row>
        <row r="114">
          <cell r="AC114">
            <v>209114.89193112304</v>
          </cell>
        </row>
        <row r="115">
          <cell r="AC115">
            <v>549932.40605761553</v>
          </cell>
        </row>
        <row r="116">
          <cell r="AC116">
            <v>377241.79840617103</v>
          </cell>
        </row>
        <row r="117">
          <cell r="AC117">
            <v>853242.96142125363</v>
          </cell>
        </row>
        <row r="118">
          <cell r="AC118">
            <v>1489206.0721746632</v>
          </cell>
        </row>
        <row r="119">
          <cell r="AC119">
            <v>192.72739491090465</v>
          </cell>
        </row>
        <row r="120">
          <cell r="AC120">
            <v>68066058.541737214</v>
          </cell>
        </row>
        <row r="121">
          <cell r="AC121">
            <v>23506.178707477055</v>
          </cell>
        </row>
        <row r="122">
          <cell r="AC122">
            <v>264811.31902265083</v>
          </cell>
        </row>
        <row r="123">
          <cell r="AC123">
            <v>166745.89237126693</v>
          </cell>
        </row>
        <row r="124">
          <cell r="AC124">
            <v>371596.01942583983</v>
          </cell>
        </row>
        <row r="125">
          <cell r="AC125">
            <v>282735.86176822678</v>
          </cell>
        </row>
        <row r="126">
          <cell r="AC126">
            <v>211794.57840339819</v>
          </cell>
        </row>
        <row r="127">
          <cell r="AC127">
            <v>91898252.643064439</v>
          </cell>
        </row>
        <row r="128">
          <cell r="AC128">
            <v>144.39637637287592</v>
          </cell>
        </row>
        <row r="129">
          <cell r="AC129">
            <v>207017.2660586485</v>
          </cell>
        </row>
        <row r="130">
          <cell r="AC130">
            <v>5825191.4779745052</v>
          </cell>
        </row>
        <row r="131">
          <cell r="AC131">
            <v>62230.363122400449</v>
          </cell>
        </row>
        <row r="132">
          <cell r="AC132">
            <v>1870507.0794587876</v>
          </cell>
        </row>
        <row r="133">
          <cell r="AC133">
            <v>22343.549205978921</v>
          </cell>
        </row>
        <row r="134">
          <cell r="AC134">
            <v>12205.670558196487</v>
          </cell>
        </row>
        <row r="135">
          <cell r="AC135">
            <v>50792.618747641529</v>
          </cell>
        </row>
        <row r="136">
          <cell r="AC136">
            <v>186748077.60485011</v>
          </cell>
        </row>
        <row r="137">
          <cell r="AC137">
            <v>4970568.9941475736</v>
          </cell>
        </row>
        <row r="138">
          <cell r="AC138">
            <v>652107.16264321434</v>
          </cell>
        </row>
        <row r="139">
          <cell r="AC139">
            <v>4447.3487243604568</v>
          </cell>
        </row>
        <row r="140">
          <cell r="AC140">
            <v>15871.667816192148</v>
          </cell>
        </row>
        <row r="141">
          <cell r="AC141">
            <v>339634.59753079322</v>
          </cell>
        </row>
        <row r="142">
          <cell r="AC142">
            <v>633339.81046942889</v>
          </cell>
        </row>
        <row r="143">
          <cell r="AC143">
            <v>12826.515308675733</v>
          </cell>
        </row>
        <row r="144">
          <cell r="AC144">
            <v>1193101.0153278799</v>
          </cell>
        </row>
        <row r="145">
          <cell r="AC145">
            <v>0.29833962060511554</v>
          </cell>
        </row>
        <row r="146">
          <cell r="AC146">
            <v>16816.211055027943</v>
          </cell>
        </row>
        <row r="147">
          <cell r="AC147">
            <v>751788.39667979546</v>
          </cell>
        </row>
        <row r="148">
          <cell r="AC148">
            <v>0.29833962060511554</v>
          </cell>
        </row>
        <row r="149">
          <cell r="AC149">
            <v>6330141.4293957641</v>
          </cell>
        </row>
        <row r="150">
          <cell r="AC150">
            <v>67291.993125586843</v>
          </cell>
        </row>
        <row r="151">
          <cell r="AC151">
            <v>15902.396797114474</v>
          </cell>
        </row>
        <row r="152">
          <cell r="AC152">
            <v>201982.18828169594</v>
          </cell>
        </row>
        <row r="153">
          <cell r="AC153">
            <v>429702.43397261575</v>
          </cell>
        </row>
        <row r="154">
          <cell r="AC154">
            <v>5899341.702298562</v>
          </cell>
        </row>
        <row r="155">
          <cell r="AC155">
            <v>5973.3558837556229</v>
          </cell>
        </row>
        <row r="156">
          <cell r="AC156">
            <v>193.62241377271999</v>
          </cell>
        </row>
        <row r="157">
          <cell r="AC157">
            <v>2129525.5380681488</v>
          </cell>
        </row>
        <row r="158">
          <cell r="AC158">
            <v>736630.35723609081</v>
          </cell>
        </row>
        <row r="159">
          <cell r="AC159">
            <v>318476.94831671962</v>
          </cell>
        </row>
        <row r="160">
          <cell r="AC160">
            <v>194564.57029459093</v>
          </cell>
        </row>
        <row r="161">
          <cell r="AC161">
            <v>72462.815429914699</v>
          </cell>
        </row>
        <row r="162">
          <cell r="AC162">
            <v>49303.307361580788</v>
          </cell>
        </row>
        <row r="163">
          <cell r="AC163">
            <v>75901.77623662987</v>
          </cell>
        </row>
        <row r="164">
          <cell r="AC164">
            <v>11630.471769669823</v>
          </cell>
        </row>
        <row r="165">
          <cell r="AC165">
            <v>7159382.0733204745</v>
          </cell>
        </row>
        <row r="166">
          <cell r="AC166">
            <v>5802.1089415282868</v>
          </cell>
        </row>
        <row r="167">
          <cell r="AC167">
            <v>874264.86610795185</v>
          </cell>
        </row>
        <row r="168">
          <cell r="AC168">
            <v>5191.1093985290108</v>
          </cell>
        </row>
        <row r="169">
          <cell r="AC169">
            <v>498680.64263386279</v>
          </cell>
        </row>
        <row r="170">
          <cell r="AC170">
            <v>552847.18415092747</v>
          </cell>
        </row>
        <row r="171">
          <cell r="AC171">
            <v>1986230.3332349267</v>
          </cell>
        </row>
        <row r="172">
          <cell r="AC172">
            <v>22932.471617053416</v>
          </cell>
        </row>
        <row r="173">
          <cell r="AC173">
            <v>310641.65486076748</v>
          </cell>
        </row>
        <row r="174">
          <cell r="AC174">
            <v>8204.3395666406777</v>
          </cell>
        </row>
        <row r="175">
          <cell r="AC175">
            <v>691675.94652407081</v>
          </cell>
        </row>
        <row r="176">
          <cell r="AC176">
            <v>2983.3962060511553</v>
          </cell>
        </row>
        <row r="177">
          <cell r="AC177">
            <v>295932.9148856941</v>
          </cell>
        </row>
        <row r="178">
          <cell r="AC178">
            <v>5630373.3190023992</v>
          </cell>
        </row>
        <row r="179">
          <cell r="AC179">
            <v>23378.489349858064</v>
          </cell>
        </row>
        <row r="180">
          <cell r="AC180">
            <v>2237.5471545383666</v>
          </cell>
        </row>
        <row r="181">
          <cell r="AC181">
            <v>307497655.27679372</v>
          </cell>
        </row>
        <row r="182">
          <cell r="AC182">
            <v>2411186.7805229556</v>
          </cell>
        </row>
        <row r="183">
          <cell r="AC183">
            <v>1578697.8148090977</v>
          </cell>
        </row>
        <row r="184">
          <cell r="AC184">
            <v>8968942.2467047032</v>
          </cell>
        </row>
        <row r="185">
          <cell r="AC185">
            <v>7674793.3035382507</v>
          </cell>
        </row>
        <row r="186">
          <cell r="AC186">
            <v>396479166.45350301</v>
          </cell>
        </row>
        <row r="187">
          <cell r="AC187">
            <v>80697.585637857104</v>
          </cell>
        </row>
        <row r="188">
          <cell r="AC188">
            <v>383597.62568354246</v>
          </cell>
        </row>
        <row r="189">
          <cell r="AC189">
            <v>48046.104200350834</v>
          </cell>
        </row>
        <row r="190">
          <cell r="AC190">
            <v>143973.62913047848</v>
          </cell>
        </row>
        <row r="191">
          <cell r="AC191">
            <v>16476.998906399927</v>
          </cell>
        </row>
        <row r="192">
          <cell r="AC192">
            <v>59099.587143770361</v>
          </cell>
        </row>
        <row r="193">
          <cell r="AC193">
            <v>41175.044398194419</v>
          </cell>
        </row>
        <row r="194">
          <cell r="AC194">
            <v>27982.168035415601</v>
          </cell>
        </row>
        <row r="195">
          <cell r="AC195">
            <v>62844.942740846978</v>
          </cell>
        </row>
        <row r="196">
          <cell r="AC196">
            <v>1573231.6362803704</v>
          </cell>
        </row>
        <row r="197">
          <cell r="AC197">
            <v>2827.9612637158903</v>
          </cell>
        </row>
        <row r="198">
          <cell r="AC198">
            <v>4479697.6894226698</v>
          </cell>
        </row>
        <row r="199">
          <cell r="AC199">
            <v>6550.9413892471275</v>
          </cell>
        </row>
        <row r="200">
          <cell r="AC200">
            <v>2476.5171906430642</v>
          </cell>
        </row>
        <row r="201">
          <cell r="AC201">
            <v>42286.061145327876</v>
          </cell>
        </row>
        <row r="202">
          <cell r="AC202">
            <v>374117.88423881488</v>
          </cell>
        </row>
        <row r="203">
          <cell r="AC203">
            <v>56.087848673761719</v>
          </cell>
        </row>
        <row r="204">
          <cell r="AC204">
            <v>208355.31925706242</v>
          </cell>
        </row>
        <row r="205">
          <cell r="AC205">
            <v>56621613.160759881</v>
          </cell>
        </row>
        <row r="206">
          <cell r="AC206">
            <v>4227.7707635950928</v>
          </cell>
        </row>
        <row r="207">
          <cell r="AC207">
            <v>10671.906568665589</v>
          </cell>
        </row>
        <row r="208">
          <cell r="AC208">
            <v>39250.753845291423</v>
          </cell>
        </row>
        <row r="209">
          <cell r="AC209">
            <v>4624.2641193792906</v>
          </cell>
        </row>
        <row r="210">
          <cell r="AC210">
            <v>8080.2302844689484</v>
          </cell>
        </row>
        <row r="211">
          <cell r="AC211">
            <v>225115.144123796</v>
          </cell>
        </row>
        <row r="212">
          <cell r="AC212">
            <v>1002856.9994188923</v>
          </cell>
        </row>
        <row r="213">
          <cell r="AC213">
            <v>22957104.922847543</v>
          </cell>
        </row>
        <row r="214">
          <cell r="AC214">
            <v>19313.015339872156</v>
          </cell>
        </row>
        <row r="215">
          <cell r="AC215">
            <v>2861903.6606917549</v>
          </cell>
        </row>
        <row r="216">
          <cell r="AC216">
            <v>2.9833962060511556</v>
          </cell>
        </row>
        <row r="217">
          <cell r="AC217">
            <v>148885.79098374175</v>
          </cell>
        </row>
        <row r="218">
          <cell r="AC218">
            <v>3646497.183713668</v>
          </cell>
        </row>
        <row r="219">
          <cell r="AC219">
            <v>48180.953708864348</v>
          </cell>
        </row>
        <row r="220">
          <cell r="AC220">
            <v>164306.07095395832</v>
          </cell>
        </row>
        <row r="221">
          <cell r="AC221">
            <v>22375.471545383665</v>
          </cell>
        </row>
        <row r="222">
          <cell r="AC222">
            <v>102713.5579404116</v>
          </cell>
        </row>
        <row r="223">
          <cell r="AC223">
            <v>609880.47108238679</v>
          </cell>
        </row>
        <row r="224">
          <cell r="AC224">
            <v>6979704.650094077</v>
          </cell>
        </row>
        <row r="225">
          <cell r="AC225">
            <v>258277.97967101942</v>
          </cell>
        </row>
        <row r="226">
          <cell r="AC226">
            <v>601607.51340300695</v>
          </cell>
        </row>
        <row r="227">
          <cell r="AC227">
            <v>633330.56194119004</v>
          </cell>
        </row>
        <row r="228">
          <cell r="AC228">
            <v>356993.78669532249</v>
          </cell>
        </row>
        <row r="229">
          <cell r="AC229">
            <v>4483.149478833072</v>
          </cell>
        </row>
        <row r="230">
          <cell r="AC230">
            <v>203411.23506439445</v>
          </cell>
        </row>
        <row r="231">
          <cell r="AC231">
            <v>128576.02297142787</v>
          </cell>
        </row>
        <row r="232">
          <cell r="AC232">
            <v>26045829.036934469</v>
          </cell>
        </row>
        <row r="233">
          <cell r="AC233">
            <v>1500320.1180610654</v>
          </cell>
        </row>
        <row r="234">
          <cell r="AC234">
            <v>165712.44392549086</v>
          </cell>
        </row>
        <row r="235">
          <cell r="AC235">
            <v>192.13071566969441</v>
          </cell>
        </row>
        <row r="236">
          <cell r="AC236">
            <v>61741.682823849282</v>
          </cell>
        </row>
        <row r="237">
          <cell r="AC237">
            <v>1334909.8921712476</v>
          </cell>
        </row>
        <row r="238">
          <cell r="AC238">
            <v>17342.780485395975</v>
          </cell>
        </row>
        <row r="239">
          <cell r="AC239">
            <v>32760.673738647736</v>
          </cell>
        </row>
        <row r="240">
          <cell r="AC240">
            <v>63065.71406009476</v>
          </cell>
        </row>
        <row r="241">
          <cell r="AC241">
            <v>58832.573183328786</v>
          </cell>
        </row>
        <row r="242">
          <cell r="AC242">
            <v>365661.74603238347</v>
          </cell>
        </row>
        <row r="243">
          <cell r="AC243">
            <v>1048.9621060475861</v>
          </cell>
        </row>
        <row r="244">
          <cell r="AC244">
            <v>368896.94087822537</v>
          </cell>
        </row>
        <row r="245">
          <cell r="AC245">
            <v>21362.608533429298</v>
          </cell>
        </row>
        <row r="246">
          <cell r="AC246">
            <v>654109.61817671591</v>
          </cell>
        </row>
        <row r="247">
          <cell r="AC247">
            <v>237878.41143290343</v>
          </cell>
        </row>
        <row r="248">
          <cell r="AC248">
            <v>357812.72895388346</v>
          </cell>
        </row>
        <row r="249">
          <cell r="AC249">
            <v>102367.18564088906</v>
          </cell>
        </row>
        <row r="250">
          <cell r="AC250">
            <v>200233.02308608813</v>
          </cell>
        </row>
        <row r="251">
          <cell r="AC251">
            <v>1143.5357657794077</v>
          </cell>
        </row>
        <row r="252">
          <cell r="AC252">
            <v>165812.98437763477</v>
          </cell>
        </row>
        <row r="253">
          <cell r="AC253">
            <v>298339.62060511555</v>
          </cell>
        </row>
        <row r="254">
          <cell r="AC254">
            <v>972968.44120780996</v>
          </cell>
        </row>
        <row r="255">
          <cell r="AC255">
            <v>293097.79347108369</v>
          </cell>
        </row>
        <row r="256">
          <cell r="AC256">
            <v>8839753.4341525547</v>
          </cell>
        </row>
        <row r="257">
          <cell r="AC257">
            <v>780142.29588248511</v>
          </cell>
        </row>
        <row r="258">
          <cell r="AC258">
            <v>335959.9484238</v>
          </cell>
        </row>
        <row r="259">
          <cell r="AC259">
            <v>8506775.9869159423</v>
          </cell>
        </row>
        <row r="260">
          <cell r="AC260">
            <v>59790990.407881208</v>
          </cell>
        </row>
        <row r="261">
          <cell r="AC261">
            <v>2739.056056775566</v>
          </cell>
        </row>
        <row r="262">
          <cell r="AC262">
            <v>897.40557878018751</v>
          </cell>
        </row>
        <row r="263">
          <cell r="AC263">
            <v>3651.6769562066147</v>
          </cell>
        </row>
        <row r="264">
          <cell r="AC264">
            <v>4205.6936316703141</v>
          </cell>
        </row>
        <row r="265">
          <cell r="AC265">
            <v>360141.26969270647</v>
          </cell>
        </row>
        <row r="266">
          <cell r="AC266">
            <v>554718.66859098338</v>
          </cell>
        </row>
        <row r="267">
          <cell r="AC267">
            <v>1382438.4235801212</v>
          </cell>
        </row>
        <row r="268">
          <cell r="AC268">
            <v>2616.992063364065</v>
          </cell>
        </row>
        <row r="269">
          <cell r="AC269">
            <v>12781.404223568687</v>
          </cell>
        </row>
        <row r="270">
          <cell r="AC270">
            <v>96344.801070075409</v>
          </cell>
        </row>
        <row r="271">
          <cell r="AC271">
            <v>330.14184794367702</v>
          </cell>
        </row>
        <row r="272">
          <cell r="AC272">
            <v>1.9701559553331105</v>
          </cell>
        </row>
        <row r="273">
          <cell r="AC273">
            <v>143876.47844871291</v>
          </cell>
        </row>
        <row r="274">
          <cell r="AC274">
            <v>453851.16399607837</v>
          </cell>
        </row>
        <row r="275">
          <cell r="AC275">
            <v>3397885.1404815097</v>
          </cell>
        </row>
        <row r="276">
          <cell r="AC276">
            <v>894.13717453951665</v>
          </cell>
        </row>
        <row r="277">
          <cell r="AC277">
            <v>20.84403381161253</v>
          </cell>
        </row>
        <row r="278">
          <cell r="AC278">
            <v>95204.046294860309</v>
          </cell>
        </row>
        <row r="279">
          <cell r="AC279">
            <v>1245.2513302971968</v>
          </cell>
        </row>
        <row r="280">
          <cell r="AC280">
            <v>1115782.9268350853</v>
          </cell>
        </row>
        <row r="281">
          <cell r="AC281">
            <v>252419.81193905449</v>
          </cell>
        </row>
        <row r="282">
          <cell r="AC282">
            <v>9.3438772258952714</v>
          </cell>
        </row>
        <row r="283">
          <cell r="AC283">
            <v>117105.37575257223</v>
          </cell>
        </row>
        <row r="284">
          <cell r="AC284">
            <v>22685.1370050072</v>
          </cell>
        </row>
        <row r="285">
          <cell r="AC285">
            <v>10368937.573704993</v>
          </cell>
        </row>
        <row r="286">
          <cell r="AC286">
            <v>12128.352639212062</v>
          </cell>
        </row>
        <row r="287">
          <cell r="AC287">
            <v>38958.577333583722</v>
          </cell>
        </row>
        <row r="288">
          <cell r="AC288">
            <v>244.01894755318807</v>
          </cell>
        </row>
        <row r="289">
          <cell r="AC289">
            <v>33163.217174168836</v>
          </cell>
        </row>
        <row r="290">
          <cell r="AC290">
            <v>15.0939555187539</v>
          </cell>
        </row>
        <row r="291">
          <cell r="AC291">
            <v>2102072.2936155275</v>
          </cell>
        </row>
        <row r="292">
          <cell r="AC292">
            <v>6660.3875625968103</v>
          </cell>
        </row>
        <row r="293">
          <cell r="AC293">
            <v>1428103.820010101</v>
          </cell>
        </row>
        <row r="294">
          <cell r="AC294">
            <v>51490.513592975803</v>
          </cell>
        </row>
        <row r="295">
          <cell r="AC295">
            <v>129406375.21128716</v>
          </cell>
        </row>
        <row r="296">
          <cell r="AC296">
            <v>10331.093792800439</v>
          </cell>
        </row>
        <row r="297">
          <cell r="AC297">
            <v>4854.8629786392012</v>
          </cell>
        </row>
        <row r="298">
          <cell r="AC298">
            <v>1780179.6763622616</v>
          </cell>
        </row>
        <row r="299">
          <cell r="AC299">
            <v>33338.235182207725</v>
          </cell>
        </row>
        <row r="300">
          <cell r="AC300">
            <v>2202.6393660581589</v>
          </cell>
        </row>
        <row r="301">
          <cell r="AC301">
            <v>402665.04517273081</v>
          </cell>
        </row>
        <row r="302">
          <cell r="AC302">
            <v>194.78390217058603</v>
          </cell>
        </row>
        <row r="303">
          <cell r="AC303">
            <v>14116.082829074629</v>
          </cell>
        </row>
        <row r="304">
          <cell r="AC304">
            <v>28927.206371798547</v>
          </cell>
        </row>
        <row r="305">
          <cell r="AC305">
            <v>11336.998114157394</v>
          </cell>
        </row>
        <row r="306">
          <cell r="AC306">
            <v>5939.1121167363553</v>
          </cell>
        </row>
        <row r="307">
          <cell r="AC307">
            <v>168334.26078322297</v>
          </cell>
        </row>
        <row r="308">
          <cell r="AC308">
            <v>384.53648583492077</v>
          </cell>
        </row>
        <row r="309">
          <cell r="AC309">
            <v>144.4707171080731</v>
          </cell>
        </row>
        <row r="310">
          <cell r="AC310">
            <v>1351573.1529712994</v>
          </cell>
        </row>
        <row r="311">
          <cell r="AC311">
            <v>360915.88296764414</v>
          </cell>
        </row>
        <row r="312">
          <cell r="AC312">
            <v>3578336.2537473589</v>
          </cell>
        </row>
        <row r="313">
          <cell r="AC313">
            <v>1915810.5475269158</v>
          </cell>
        </row>
        <row r="314">
          <cell r="AC314">
            <v>6874.9382172242831</v>
          </cell>
        </row>
        <row r="315">
          <cell r="AC315">
            <v>450923.33118625771</v>
          </cell>
        </row>
        <row r="316">
          <cell r="AC316">
            <v>591367.90094459825</v>
          </cell>
        </row>
        <row r="317">
          <cell r="AC317">
            <v>2729158.0431827502</v>
          </cell>
        </row>
        <row r="318">
          <cell r="AC318">
            <v>7327747.6514920052</v>
          </cell>
        </row>
        <row r="319">
          <cell r="AC319">
            <v>2546583.7422402785</v>
          </cell>
        </row>
        <row r="320">
          <cell r="AC320">
            <v>12369948.286886489</v>
          </cell>
        </row>
        <row r="321">
          <cell r="AC321">
            <v>1622777.7920931238</v>
          </cell>
        </row>
        <row r="322">
          <cell r="AC322">
            <v>3104.8204316374377</v>
          </cell>
        </row>
        <row r="323">
          <cell r="AC323">
            <v>532246.69448199996</v>
          </cell>
        </row>
        <row r="324">
          <cell r="AC324">
            <v>429.84241000000003</v>
          </cell>
        </row>
        <row r="325">
          <cell r="AC325">
            <v>171674710.22720894</v>
          </cell>
        </row>
        <row r="326">
          <cell r="AC326">
            <v>0.52741400000000005</v>
          </cell>
        </row>
        <row r="327">
          <cell r="AC327">
            <v>207196.86651025276</v>
          </cell>
        </row>
        <row r="328">
          <cell r="AC328">
            <v>1399197.69716</v>
          </cell>
        </row>
        <row r="329">
          <cell r="AC329">
            <v>6511.9283340774546</v>
          </cell>
        </row>
        <row r="330">
          <cell r="AC330">
            <v>5118.5528699999995</v>
          </cell>
        </row>
        <row r="331">
          <cell r="AC331">
            <v>6564991.3953399053</v>
          </cell>
        </row>
        <row r="332">
          <cell r="AC332">
            <v>0.52741400000000005</v>
          </cell>
        </row>
        <row r="333">
          <cell r="AC333">
            <v>320047.58926480322</v>
          </cell>
        </row>
        <row r="334">
          <cell r="AC334">
            <v>220.45905199999999</v>
          </cell>
        </row>
        <row r="335">
          <cell r="AC335">
            <v>18837911.582435854</v>
          </cell>
        </row>
        <row r="336">
          <cell r="AC336">
            <v>1.5822419999999999</v>
          </cell>
        </row>
        <row r="337">
          <cell r="AC337">
            <v>19222.021755587597</v>
          </cell>
        </row>
        <row r="338">
          <cell r="AC338">
            <v>876412.61303668807</v>
          </cell>
        </row>
        <row r="339">
          <cell r="AC339">
            <v>193256.35105823755</v>
          </cell>
        </row>
        <row r="340">
          <cell r="AC340">
            <v>12008.319754848639</v>
          </cell>
        </row>
        <row r="341">
          <cell r="AC341">
            <v>33496.080903439346</v>
          </cell>
        </row>
        <row r="342">
          <cell r="AC342">
            <v>105946.39690599999</v>
          </cell>
        </row>
        <row r="343">
          <cell r="AC343">
            <v>2150716.2347279997</v>
          </cell>
        </row>
        <row r="344">
          <cell r="AC344">
            <v>70332.073859552955</v>
          </cell>
        </row>
        <row r="345">
          <cell r="AC345">
            <v>24617.575863999999</v>
          </cell>
        </row>
        <row r="346">
          <cell r="AC346">
            <v>57053939.491695724</v>
          </cell>
        </row>
        <row r="347">
          <cell r="AC347">
            <v>1248220.1675957784</v>
          </cell>
        </row>
        <row r="348">
          <cell r="AC348">
            <v>281.03592261001882</v>
          </cell>
        </row>
        <row r="349">
          <cell r="AC349">
            <v>4690489.5483612139</v>
          </cell>
        </row>
        <row r="350">
          <cell r="AC350">
            <v>32896.158846314582</v>
          </cell>
        </row>
        <row r="351">
          <cell r="AC351">
            <v>2139084.6378519577</v>
          </cell>
        </row>
        <row r="352">
          <cell r="AC352">
            <v>611100.38179104123</v>
          </cell>
        </row>
        <row r="353">
          <cell r="AC353">
            <v>93000.813251991465</v>
          </cell>
        </row>
        <row r="354">
          <cell r="AC354">
            <v>148985.73475664441</v>
          </cell>
        </row>
        <row r="355">
          <cell r="AC355">
            <v>16605.866729882418</v>
          </cell>
        </row>
        <row r="356">
          <cell r="AC356">
            <v>22241.04838</v>
          </cell>
        </row>
        <row r="357">
          <cell r="AC357">
            <v>745.84905151278883</v>
          </cell>
        </row>
        <row r="358">
          <cell r="AC358">
            <v>84700.408327515936</v>
          </cell>
        </row>
        <row r="359">
          <cell r="AC359">
            <v>684831.14060852758</v>
          </cell>
        </row>
        <row r="360">
          <cell r="AC360">
            <v>2022289.4498189839</v>
          </cell>
        </row>
        <row r="361">
          <cell r="AC361">
            <v>108433.1795472615</v>
          </cell>
        </row>
        <row r="362">
          <cell r="AC362">
            <v>170351.92336552098</v>
          </cell>
        </row>
        <row r="363">
          <cell r="AC363">
            <v>694789.36031400005</v>
          </cell>
        </row>
        <row r="364">
          <cell r="AC364">
            <v>7378432.7270339997</v>
          </cell>
        </row>
        <row r="365">
          <cell r="AC365">
            <v>9966937.3910859991</v>
          </cell>
        </row>
        <row r="366">
          <cell r="AC366">
            <v>3553969.7455480001</v>
          </cell>
        </row>
        <row r="367">
          <cell r="AC367">
            <v>5220.9433605895219</v>
          </cell>
        </row>
        <row r="368">
          <cell r="AC368">
            <v>5220.9433605895219</v>
          </cell>
        </row>
        <row r="369">
          <cell r="AC369">
            <v>8003539.6982754394</v>
          </cell>
        </row>
        <row r="370">
          <cell r="AC370">
            <v>11744.735844361585</v>
          </cell>
        </row>
        <row r="371">
          <cell r="AC371">
            <v>4098319.4275694978</v>
          </cell>
        </row>
        <row r="372">
          <cell r="AC372">
            <v>11071.77575289929</v>
          </cell>
        </row>
        <row r="373">
          <cell r="AC373">
            <v>13141.444558435092</v>
          </cell>
        </row>
        <row r="374">
          <cell r="AC374">
            <v>8823496.9827039987</v>
          </cell>
        </row>
        <row r="375">
          <cell r="AC375">
            <v>12859589.835695257</v>
          </cell>
        </row>
        <row r="376">
          <cell r="AC376">
            <v>285969.8632555863</v>
          </cell>
        </row>
        <row r="377">
          <cell r="AC377">
            <v>54471.742948943815</v>
          </cell>
        </row>
        <row r="378">
          <cell r="AC378">
            <v>550250.73443280114</v>
          </cell>
        </row>
        <row r="379">
          <cell r="AC379">
            <v>4178653.0526392395</v>
          </cell>
        </row>
        <row r="380">
          <cell r="AC380">
            <v>300393.09221374057</v>
          </cell>
        </row>
        <row r="381">
          <cell r="AC381">
            <v>38890.980945999996</v>
          </cell>
        </row>
        <row r="382">
          <cell r="AC382">
            <v>546.92831799999999</v>
          </cell>
        </row>
        <row r="383">
          <cell r="AC383">
            <v>769.41788154059293</v>
          </cell>
        </row>
        <row r="384">
          <cell r="AC384">
            <v>26468.799004</v>
          </cell>
        </row>
        <row r="385">
          <cell r="AC385">
            <v>348.16233724616984</v>
          </cell>
        </row>
        <row r="386">
          <cell r="AC386">
            <v>541754.91705682932</v>
          </cell>
        </row>
        <row r="387">
          <cell r="AC387">
            <v>908507.98942138627</v>
          </cell>
        </row>
        <row r="388">
          <cell r="AC388">
            <v>92074547.193332791</v>
          </cell>
        </row>
        <row r="389">
          <cell r="AC389">
            <v>309785.46802775864</v>
          </cell>
        </row>
        <row r="390">
          <cell r="AC390">
            <v>3948757.7348928852</v>
          </cell>
        </row>
        <row r="391">
          <cell r="AC391">
            <v>500877.01892075763</v>
          </cell>
        </row>
        <row r="392">
          <cell r="AC392">
            <v>9185082.5276519991</v>
          </cell>
        </row>
        <row r="393">
          <cell r="AC393">
            <v>5196.1811720792966</v>
          </cell>
        </row>
        <row r="394">
          <cell r="AC394">
            <v>143421.10415311781</v>
          </cell>
        </row>
        <row r="395">
          <cell r="AC395">
            <v>84161.606972703099</v>
          </cell>
        </row>
        <row r="396">
          <cell r="AC396">
            <v>1516838.8845143502</v>
          </cell>
        </row>
        <row r="397">
          <cell r="AC397">
            <v>4383899.9422275051</v>
          </cell>
        </row>
        <row r="398">
          <cell r="AC398">
            <v>6663.1170865946506</v>
          </cell>
        </row>
        <row r="399">
          <cell r="AC399">
            <v>20.569146</v>
          </cell>
        </row>
        <row r="400">
          <cell r="AC400">
            <v>469459.76849369466</v>
          </cell>
        </row>
        <row r="401">
          <cell r="AC401">
            <v>1079092.0366282475</v>
          </cell>
        </row>
        <row r="402">
          <cell r="AC402">
            <v>1224689.0503219343</v>
          </cell>
        </row>
        <row r="403">
          <cell r="AC403">
            <v>246380859.10860366</v>
          </cell>
        </row>
        <row r="404">
          <cell r="AC404">
            <v>111414.3346357392</v>
          </cell>
        </row>
        <row r="405">
          <cell r="AC405">
            <v>194219.09301393022</v>
          </cell>
        </row>
        <row r="406">
          <cell r="AC406">
            <v>77568.301357330041</v>
          </cell>
        </row>
        <row r="407">
          <cell r="AC407">
            <v>415409.57942866592</v>
          </cell>
        </row>
        <row r="408">
          <cell r="AC408">
            <v>432102.27788076334</v>
          </cell>
        </row>
        <row r="409">
          <cell r="AC409">
            <v>1718410.2591384731</v>
          </cell>
        </row>
        <row r="410">
          <cell r="AC410">
            <v>467389.58986631583</v>
          </cell>
        </row>
        <row r="411">
          <cell r="AC411">
            <v>12472.087839396856</v>
          </cell>
        </row>
        <row r="412">
          <cell r="AC412">
            <v>10861.179135423343</v>
          </cell>
        </row>
        <row r="413">
          <cell r="AC413">
            <v>1985.7137099999998</v>
          </cell>
        </row>
        <row r="414">
          <cell r="AC414">
            <v>8018129.9974211315</v>
          </cell>
        </row>
        <row r="415">
          <cell r="AC415">
            <v>83833.830534077089</v>
          </cell>
        </row>
        <row r="416">
          <cell r="AC416">
            <v>92616.870442967236</v>
          </cell>
        </row>
        <row r="417">
          <cell r="AC417">
            <v>1242.5873839999999</v>
          </cell>
        </row>
        <row r="418">
          <cell r="AC418">
            <v>721495.58828279329</v>
          </cell>
        </row>
        <row r="419">
          <cell r="AC419">
            <v>1935467.2501097252</v>
          </cell>
        </row>
        <row r="420">
          <cell r="AC420">
            <v>1250510.8068605429</v>
          </cell>
        </row>
        <row r="421">
          <cell r="AC421">
            <v>3157995.1085224873</v>
          </cell>
        </row>
        <row r="422">
          <cell r="AC422">
            <v>5556100.8391686156</v>
          </cell>
        </row>
        <row r="423">
          <cell r="AC423">
            <v>1081739.947682109</v>
          </cell>
        </row>
        <row r="424">
          <cell r="AC424">
            <v>1680383.724534</v>
          </cell>
        </row>
        <row r="425">
          <cell r="AC425">
            <v>241.65509269014359</v>
          </cell>
        </row>
        <row r="426">
          <cell r="AC426">
            <v>2869206.5901184115</v>
          </cell>
        </row>
        <row r="427">
          <cell r="AC427">
            <v>91117.991906352574</v>
          </cell>
        </row>
        <row r="428">
          <cell r="AC428">
            <v>45440.704293606352</v>
          </cell>
        </row>
        <row r="429">
          <cell r="AC429">
            <v>709280.66919635807</v>
          </cell>
        </row>
        <row r="430">
          <cell r="AC430">
            <v>49458388.473126017</v>
          </cell>
        </row>
        <row r="431">
          <cell r="AC431">
            <v>4821973.7859543012</v>
          </cell>
        </row>
        <row r="432">
          <cell r="AC432">
            <v>219740.67948116572</v>
          </cell>
        </row>
        <row r="433">
          <cell r="AC433">
            <v>4.2193120000000004</v>
          </cell>
        </row>
        <row r="434">
          <cell r="AC434">
            <v>36227731.574152254</v>
          </cell>
        </row>
        <row r="435">
          <cell r="AC435">
            <v>99320.243095649013</v>
          </cell>
        </row>
        <row r="436">
          <cell r="AC436">
            <v>28938.943198696208</v>
          </cell>
        </row>
        <row r="437">
          <cell r="AC437">
            <v>455053.85402800003</v>
          </cell>
        </row>
        <row r="438">
          <cell r="AC438">
            <v>10793.975095375557</v>
          </cell>
        </row>
        <row r="439">
          <cell r="AC439">
            <v>49350871.348954245</v>
          </cell>
        </row>
        <row r="440">
          <cell r="AC440">
            <v>1.5822419999999999</v>
          </cell>
        </row>
        <row r="441">
          <cell r="AC441">
            <v>2296365.4074199065</v>
          </cell>
        </row>
        <row r="442">
          <cell r="AC442">
            <v>147886.94993395577</v>
          </cell>
        </row>
        <row r="443">
          <cell r="AC443">
            <v>26665.893629305832</v>
          </cell>
        </row>
        <row r="444">
          <cell r="AC444">
            <v>1552345.1777814268</v>
          </cell>
        </row>
        <row r="445">
          <cell r="AC445">
            <v>3064756.8689819998</v>
          </cell>
        </row>
        <row r="446">
          <cell r="AC446">
            <v>11092.565433718801</v>
          </cell>
        </row>
        <row r="447">
          <cell r="AC447">
            <v>416613.37979780755</v>
          </cell>
        </row>
        <row r="448">
          <cell r="AC448">
            <v>151846.81171824751</v>
          </cell>
        </row>
        <row r="449">
          <cell r="AC449">
            <v>4881.1345327202962</v>
          </cell>
        </row>
        <row r="450">
          <cell r="AC450">
            <v>2006.417944314358</v>
          </cell>
        </row>
        <row r="451">
          <cell r="AC451">
            <v>10862863.616267821</v>
          </cell>
        </row>
        <row r="452">
          <cell r="AC452">
            <v>420957.20467381802</v>
          </cell>
        </row>
        <row r="453">
          <cell r="AC453">
            <v>5032691.3583273143</v>
          </cell>
        </row>
        <row r="454">
          <cell r="AC454">
            <v>36077871.125616908</v>
          </cell>
        </row>
        <row r="455">
          <cell r="AC455">
            <v>1056456.9939964279</v>
          </cell>
        </row>
        <row r="456">
          <cell r="AC456">
            <v>14927941.132897949</v>
          </cell>
        </row>
        <row r="457">
          <cell r="AC457">
            <v>10340086.977496546</v>
          </cell>
        </row>
        <row r="458">
          <cell r="AC458">
            <v>2546928.1788822152</v>
          </cell>
        </row>
        <row r="459">
          <cell r="AC459">
            <v>63546.637528510226</v>
          </cell>
        </row>
        <row r="460">
          <cell r="AC460">
            <v>16572.085019911869</v>
          </cell>
        </row>
        <row r="461">
          <cell r="AC461">
            <v>7.9112099999999996</v>
          </cell>
        </row>
        <row r="462">
          <cell r="AC462">
            <v>113399.18813162502</v>
          </cell>
        </row>
        <row r="463">
          <cell r="AC463">
            <v>383573.16183465283</v>
          </cell>
        </row>
        <row r="464">
          <cell r="AC464">
            <v>372520.61910231278</v>
          </cell>
        </row>
        <row r="465">
          <cell r="AC465">
            <v>496383.12921558268</v>
          </cell>
        </row>
        <row r="466">
          <cell r="AC466">
            <v>16128.538229533153</v>
          </cell>
        </row>
        <row r="467">
          <cell r="AC467">
            <v>9513.8639154279062</v>
          </cell>
        </row>
        <row r="468">
          <cell r="AC468">
            <v>166584.23931400001</v>
          </cell>
        </row>
        <row r="469">
          <cell r="AC469">
            <v>2570.0884219999998</v>
          </cell>
        </row>
        <row r="470">
          <cell r="AC470">
            <v>3017.705262420744</v>
          </cell>
        </row>
        <row r="471">
          <cell r="AC471">
            <v>146932.26314801941</v>
          </cell>
        </row>
        <row r="472">
          <cell r="AC472">
            <v>1029681.0130471188</v>
          </cell>
        </row>
        <row r="473">
          <cell r="AC473">
            <v>219269.17306115132</v>
          </cell>
        </row>
        <row r="474">
          <cell r="AC474">
            <v>50870.223897133677</v>
          </cell>
        </row>
        <row r="475">
          <cell r="AC475">
            <v>639594.79895503575</v>
          </cell>
        </row>
        <row r="476">
          <cell r="AC476">
            <v>9555309.6772683393</v>
          </cell>
        </row>
        <row r="477">
          <cell r="AC477">
            <v>7256314.4060928002</v>
          </cell>
        </row>
        <row r="478">
          <cell r="AC478">
            <v>67517.059934852703</v>
          </cell>
        </row>
        <row r="479">
          <cell r="AC479">
            <v>82013.404414000004</v>
          </cell>
        </row>
        <row r="480">
          <cell r="AC480">
            <v>116352.45203599505</v>
          </cell>
        </row>
        <row r="481">
          <cell r="AC481">
            <v>3606504.4592319317</v>
          </cell>
        </row>
        <row r="482">
          <cell r="AC482">
            <v>72496.527807043065</v>
          </cell>
        </row>
        <row r="483">
          <cell r="AC483">
            <v>1023699.0053143656</v>
          </cell>
        </row>
        <row r="484">
          <cell r="AC484">
            <v>42841.56951889459</v>
          </cell>
        </row>
        <row r="485">
          <cell r="AC485">
            <v>21019.407630869922</v>
          </cell>
        </row>
        <row r="486">
          <cell r="AC486">
            <v>38.453648583492082</v>
          </cell>
        </row>
        <row r="487">
          <cell r="AC487">
            <v>568771.16880999994</v>
          </cell>
        </row>
        <row r="488">
          <cell r="AC488">
            <v>412693.01637600001</v>
          </cell>
        </row>
        <row r="489">
          <cell r="AC489">
            <v>65250.455101786036</v>
          </cell>
        </row>
        <row r="490">
          <cell r="AC490">
            <v>64826.51450090616</v>
          </cell>
        </row>
        <row r="491">
          <cell r="AC491">
            <v>2205688.0685339998</v>
          </cell>
        </row>
        <row r="492">
          <cell r="AC492">
            <v>171287.51641573865</v>
          </cell>
        </row>
        <row r="493">
          <cell r="AC493">
            <v>83803.599427976966</v>
          </cell>
        </row>
        <row r="494">
          <cell r="AC494">
            <v>35486.523576</v>
          </cell>
        </row>
        <row r="495">
          <cell r="AC495">
            <v>2337.4068260470326</v>
          </cell>
        </row>
        <row r="496">
          <cell r="AC496">
            <v>860776.33518115326</v>
          </cell>
        </row>
        <row r="497">
          <cell r="AC497">
            <v>22972.150786593898</v>
          </cell>
        </row>
        <row r="498">
          <cell r="AC498">
            <v>7471861.2019045493</v>
          </cell>
        </row>
        <row r="499">
          <cell r="AC499">
            <v>1714857.0858159999</v>
          </cell>
        </row>
        <row r="500">
          <cell r="AC500">
            <v>3934544.6840871489</v>
          </cell>
        </row>
        <row r="501">
          <cell r="AC501">
            <v>5169.3306062248375</v>
          </cell>
        </row>
        <row r="502">
          <cell r="AC502">
            <v>8483.4541900000004</v>
          </cell>
        </row>
        <row r="503">
          <cell r="AC503">
            <v>5866.5173782890161</v>
          </cell>
        </row>
        <row r="504">
          <cell r="AC504">
            <v>77633.231144000005</v>
          </cell>
        </row>
        <row r="505">
          <cell r="AC505">
            <v>6032534.8292384744</v>
          </cell>
        </row>
        <row r="506">
          <cell r="AC506">
            <v>72959.252558601613</v>
          </cell>
        </row>
        <row r="507">
          <cell r="AC507">
            <v>2225783.0718070217</v>
          </cell>
        </row>
        <row r="508">
          <cell r="AC508">
            <v>27359.53324721273</v>
          </cell>
        </row>
        <row r="509">
          <cell r="AC509">
            <v>143203.01789045546</v>
          </cell>
        </row>
        <row r="510">
          <cell r="AC510">
            <v>403396.0238757105</v>
          </cell>
        </row>
        <row r="511">
          <cell r="AC511">
            <v>1782.5220548251955</v>
          </cell>
        </row>
        <row r="512">
          <cell r="AC512">
            <v>130075.47790458922</v>
          </cell>
        </row>
        <row r="513">
          <cell r="AC513">
            <v>737467.66633314406</v>
          </cell>
        </row>
        <row r="514">
          <cell r="AC514">
            <v>97925.505369320104</v>
          </cell>
        </row>
        <row r="515">
          <cell r="AC515">
            <v>268995034.27281082</v>
          </cell>
        </row>
        <row r="516">
          <cell r="AC516">
            <v>994.66429509745535</v>
          </cell>
        </row>
        <row r="517">
          <cell r="AC517">
            <v>8668399.6863410398</v>
          </cell>
        </row>
        <row r="518">
          <cell r="AC518">
            <v>304.31787799999995</v>
          </cell>
        </row>
        <row r="519">
          <cell r="AC519">
            <v>4734493.6870980002</v>
          </cell>
        </row>
        <row r="520">
          <cell r="AC520">
            <v>148233.62057309892</v>
          </cell>
        </row>
        <row r="521">
          <cell r="AC521">
            <v>147936.98992999998</v>
          </cell>
        </row>
        <row r="522">
          <cell r="AC522">
            <v>32957017.308099996</v>
          </cell>
        </row>
        <row r="523">
          <cell r="AC523">
            <v>113249.71998170186</v>
          </cell>
        </row>
        <row r="524">
          <cell r="AC524">
            <v>3538.9479399999996</v>
          </cell>
        </row>
        <row r="525">
          <cell r="AC525">
            <v>32167400.788182344</v>
          </cell>
        </row>
        <row r="526">
          <cell r="AC526">
            <v>7349.5965536070216</v>
          </cell>
        </row>
        <row r="527">
          <cell r="AC527">
            <v>2752743.580229308</v>
          </cell>
        </row>
        <row r="528">
          <cell r="AC528">
            <v>2692.975884</v>
          </cell>
        </row>
        <row r="529">
          <cell r="AC529">
            <v>5548589.1979474705</v>
          </cell>
        </row>
        <row r="530">
          <cell r="AC530">
            <v>1254762.7431334071</v>
          </cell>
        </row>
        <row r="531">
          <cell r="AC531">
            <v>36939.21846484299</v>
          </cell>
        </row>
        <row r="532">
          <cell r="AC532">
            <v>284384.78485131124</v>
          </cell>
        </row>
        <row r="533">
          <cell r="AC533">
            <v>180772.62797363708</v>
          </cell>
        </row>
        <row r="534">
          <cell r="AC534">
            <v>440135.37050517672</v>
          </cell>
        </row>
        <row r="535">
          <cell r="AC535">
            <v>4922.9020796050108</v>
          </cell>
        </row>
        <row r="536">
          <cell r="AC536">
            <v>1032514.046084385</v>
          </cell>
        </row>
        <row r="537">
          <cell r="AC537">
            <v>198467.90545684192</v>
          </cell>
        </row>
        <row r="538">
          <cell r="AC538">
            <v>15491752.763271835</v>
          </cell>
        </row>
        <row r="539">
          <cell r="AC539">
            <v>12219227.233246</v>
          </cell>
        </row>
        <row r="540">
          <cell r="AC540">
            <v>3901807.9862518017</v>
          </cell>
        </row>
        <row r="541">
          <cell r="AC541">
            <v>255078.58557965019</v>
          </cell>
        </row>
        <row r="542">
          <cell r="AC542">
            <v>34080.802283977006</v>
          </cell>
        </row>
        <row r="543">
          <cell r="AC543">
            <v>6852577.364320308</v>
          </cell>
        </row>
        <row r="544">
          <cell r="AC544">
            <v>566.84527914971954</v>
          </cell>
        </row>
        <row r="545">
          <cell r="AC545">
            <v>23232.601275382163</v>
          </cell>
        </row>
        <row r="546">
          <cell r="AC546">
            <v>1985417.656108398</v>
          </cell>
        </row>
        <row r="547">
          <cell r="AC547">
            <v>1790.0377236306933</v>
          </cell>
        </row>
        <row r="548">
          <cell r="AC548">
            <v>1044703.9046426893</v>
          </cell>
        </row>
        <row r="549">
          <cell r="AC549">
            <v>198157.17600591775</v>
          </cell>
        </row>
        <row r="550">
          <cell r="AC550">
            <v>2563931.2961596046</v>
          </cell>
        </row>
        <row r="551">
          <cell r="AC551">
            <v>316932.14576122636</v>
          </cell>
        </row>
        <row r="552">
          <cell r="AC552">
            <v>1170422.132388341</v>
          </cell>
        </row>
        <row r="553">
          <cell r="AC553">
            <v>9605.3424250022999</v>
          </cell>
        </row>
        <row r="554">
          <cell r="AC554">
            <v>85018.736702701601</v>
          </cell>
        </row>
        <row r="555">
          <cell r="AC555">
            <v>12603.058932842501</v>
          </cell>
        </row>
        <row r="556">
          <cell r="AC556">
            <v>107640.93511432569</v>
          </cell>
        </row>
        <row r="557">
          <cell r="AC557">
            <v>1012883.8382648068</v>
          </cell>
        </row>
        <row r="558">
          <cell r="AC558">
            <v>154543.80188851774</v>
          </cell>
        </row>
        <row r="559">
          <cell r="AC559">
            <v>836714.35805799998</v>
          </cell>
        </row>
        <row r="560">
          <cell r="AC560">
            <v>11921.138642</v>
          </cell>
        </row>
        <row r="561">
          <cell r="AC561">
            <v>36367.599751763584</v>
          </cell>
        </row>
        <row r="562">
          <cell r="AC562">
            <v>5062.2266824276003</v>
          </cell>
        </row>
        <row r="563">
          <cell r="AC563">
            <v>4938.4157398764773</v>
          </cell>
        </row>
        <row r="564">
          <cell r="AC564">
            <v>2377673.0975819007</v>
          </cell>
        </row>
        <row r="565">
          <cell r="AC565">
            <v>2747184.3197389524</v>
          </cell>
        </row>
        <row r="566">
          <cell r="AC566">
            <v>5290.1581525699085</v>
          </cell>
        </row>
        <row r="567">
          <cell r="AC567">
            <v>5560.7521884587477</v>
          </cell>
        </row>
        <row r="568">
          <cell r="AC568">
            <v>3350.6522790160529</v>
          </cell>
        </row>
        <row r="569">
          <cell r="AC569">
            <v>5974103.8211844806</v>
          </cell>
        </row>
        <row r="570">
          <cell r="AC570">
            <v>1491722.865214088</v>
          </cell>
        </row>
        <row r="571">
          <cell r="AC571">
            <v>254201165.77205431</v>
          </cell>
        </row>
        <row r="572">
          <cell r="AC572">
            <v>1698031.1828313372</v>
          </cell>
        </row>
        <row r="573">
          <cell r="AC573">
            <v>1491698.1030255777</v>
          </cell>
        </row>
        <row r="574">
          <cell r="AC574">
            <v>422.15056315623849</v>
          </cell>
        </row>
        <row r="575">
          <cell r="AC575">
            <v>22599599.782042503</v>
          </cell>
        </row>
        <row r="576">
          <cell r="AC576">
            <v>696411.15836400003</v>
          </cell>
        </row>
        <row r="577">
          <cell r="AC577">
            <v>4433.7890690020395</v>
          </cell>
        </row>
        <row r="578">
          <cell r="AC578">
            <v>5071.7735502869646</v>
          </cell>
        </row>
        <row r="579">
          <cell r="AC579">
            <v>5071.7735502869646</v>
          </cell>
        </row>
        <row r="580">
          <cell r="AC580">
            <v>8957743.472366048</v>
          </cell>
        </row>
        <row r="581">
          <cell r="AC581">
            <v>66531.693857999999</v>
          </cell>
        </row>
        <row r="582">
          <cell r="AC582">
            <v>99.645433282108584</v>
          </cell>
        </row>
        <row r="583">
          <cell r="AC583">
            <v>443596.40844381665</v>
          </cell>
        </row>
        <row r="584">
          <cell r="AC584">
            <v>5556.8248720170377</v>
          </cell>
        </row>
        <row r="585">
          <cell r="AC585">
            <v>25102.295677714425</v>
          </cell>
        </row>
        <row r="586">
          <cell r="AC586">
            <v>298339.62060511555</v>
          </cell>
        </row>
        <row r="587">
          <cell r="AC587">
            <v>1613.71900785307</v>
          </cell>
        </row>
        <row r="588">
          <cell r="AC588">
            <v>5255700.0243179994</v>
          </cell>
        </row>
        <row r="589">
          <cell r="AC589">
            <v>8255711.5609315345</v>
          </cell>
        </row>
        <row r="590">
          <cell r="AC590">
            <v>6.8282179727696217</v>
          </cell>
        </row>
        <row r="591">
          <cell r="AC591">
            <v>52806.112847105454</v>
          </cell>
        </row>
        <row r="592">
          <cell r="AC592">
            <v>789738.68811886921</v>
          </cell>
        </row>
        <row r="593">
          <cell r="AC593">
            <v>71099336.429750234</v>
          </cell>
        </row>
        <row r="594">
          <cell r="AC594">
            <v>22224.698546</v>
          </cell>
        </row>
        <row r="595">
          <cell r="AC595">
            <v>779565.00871661422</v>
          </cell>
        </row>
        <row r="596">
          <cell r="AC596">
            <v>17.968994665183214</v>
          </cell>
        </row>
        <row r="597">
          <cell r="AC597">
            <v>139.02626320198385</v>
          </cell>
        </row>
        <row r="598">
          <cell r="AC598">
            <v>284730.58000630705</v>
          </cell>
        </row>
        <row r="599">
          <cell r="AC599">
            <v>1373456.2661722908</v>
          </cell>
        </row>
        <row r="600">
          <cell r="AC600">
            <v>10164499.790468646</v>
          </cell>
        </row>
        <row r="601">
          <cell r="AC601">
            <v>2983.3962060511553</v>
          </cell>
        </row>
        <row r="602">
          <cell r="AC602">
            <v>6195815.2085767929</v>
          </cell>
        </row>
        <row r="603">
          <cell r="AC603">
            <v>269153.25853105972</v>
          </cell>
        </row>
        <row r="604">
          <cell r="AC604">
            <v>2385175.444021258</v>
          </cell>
        </row>
        <row r="605">
          <cell r="AC605">
            <v>164471.35110377354</v>
          </cell>
        </row>
        <row r="606">
          <cell r="AC606">
            <v>25642649.591912892</v>
          </cell>
        </row>
        <row r="607">
          <cell r="AC607">
            <v>60243.719588790977</v>
          </cell>
        </row>
        <row r="608">
          <cell r="AC608">
            <v>1818801.8398117146</v>
          </cell>
        </row>
        <row r="609">
          <cell r="AC609">
            <v>104318.92343888774</v>
          </cell>
        </row>
        <row r="610">
          <cell r="AC610">
            <v>225813.25883601196</v>
          </cell>
        </row>
        <row r="611">
          <cell r="AC611">
            <v>1579744.6885378007</v>
          </cell>
        </row>
        <row r="612">
          <cell r="AC612">
            <v>15886732.176994983</v>
          </cell>
        </row>
        <row r="613">
          <cell r="AC613">
            <v>2917302.6431815396</v>
          </cell>
        </row>
        <row r="614">
          <cell r="AC614">
            <v>2429696.9639437795</v>
          </cell>
        </row>
        <row r="615">
          <cell r="AC615">
            <v>5734176.7115768818</v>
          </cell>
        </row>
        <row r="616">
          <cell r="AC616">
            <v>183.01265800000002</v>
          </cell>
        </row>
        <row r="617">
          <cell r="AC617">
            <v>149.76648954376805</v>
          </cell>
        </row>
        <row r="618">
          <cell r="AC618">
            <v>900.29569800000002</v>
          </cell>
        </row>
        <row r="619">
          <cell r="AC619">
            <v>900052.14955457556</v>
          </cell>
        </row>
        <row r="620">
          <cell r="AC620">
            <v>1273038.2242675428</v>
          </cell>
        </row>
        <row r="621">
          <cell r="AC621">
            <v>224239.91415123089</v>
          </cell>
        </row>
        <row r="622">
          <cell r="AC622">
            <v>1135998.397214639</v>
          </cell>
        </row>
        <row r="623">
          <cell r="AC623">
            <v>1135998.397214639</v>
          </cell>
        </row>
        <row r="624">
          <cell r="AC624">
            <v>2461732.6724043568</v>
          </cell>
        </row>
        <row r="625">
          <cell r="AC625">
            <v>2375082.9129958074</v>
          </cell>
        </row>
        <row r="626">
          <cell r="AC626">
            <v>29.828531144204138</v>
          </cell>
        </row>
        <row r="627">
          <cell r="AC627">
            <v>10964315.766308</v>
          </cell>
        </row>
        <row r="628">
          <cell r="AC628">
            <v>165148373.20481274</v>
          </cell>
        </row>
        <row r="629">
          <cell r="AC629">
            <v>492021.7023019566</v>
          </cell>
        </row>
        <row r="630">
          <cell r="AC630">
            <v>164698.38755505404</v>
          </cell>
        </row>
        <row r="631">
          <cell r="AC631">
            <v>1798339.8611306828</v>
          </cell>
        </row>
        <row r="632">
          <cell r="AC632">
            <v>477343.3929681849</v>
          </cell>
        </row>
        <row r="633">
          <cell r="AC633">
            <v>560430854.77960002</v>
          </cell>
        </row>
        <row r="634">
          <cell r="AC634">
            <v>131853500</v>
          </cell>
        </row>
        <row r="635">
          <cell r="AC635">
            <v>8738754.7382539995</v>
          </cell>
        </row>
        <row r="636">
          <cell r="AC636">
            <v>7283955.4749720003</v>
          </cell>
        </row>
        <row r="637">
          <cell r="AC637">
            <v>1593735.4058879998</v>
          </cell>
        </row>
        <row r="638">
          <cell r="AC638">
            <v>59382193.616290003</v>
          </cell>
        </row>
        <row r="639">
          <cell r="AC639">
            <v>904010.27480200003</v>
          </cell>
        </row>
        <row r="640">
          <cell r="AC640">
            <v>2487082.9518519999</v>
          </cell>
        </row>
        <row r="641">
          <cell r="AC641">
            <v>34072009.248865999</v>
          </cell>
        </row>
        <row r="642">
          <cell r="AC642">
            <v>2983396.2060511555</v>
          </cell>
        </row>
        <row r="643">
          <cell r="AC643">
            <v>22665038.787784509</v>
          </cell>
        </row>
        <row r="644">
          <cell r="AC644">
            <v>8340138.988506197</v>
          </cell>
        </row>
        <row r="645">
          <cell r="AC645">
            <v>14171131.978742989</v>
          </cell>
        </row>
        <row r="646">
          <cell r="AC646">
            <v>751372.21290905133</v>
          </cell>
        </row>
        <row r="647">
          <cell r="AC647">
            <v>6075530.3420016011</v>
          </cell>
        </row>
        <row r="648">
          <cell r="AC648">
            <v>1432030.1789045546</v>
          </cell>
        </row>
        <row r="649">
          <cell r="AC649">
            <v>53742960.713767365</v>
          </cell>
        </row>
        <row r="650">
          <cell r="AC650">
            <v>67091415.520238951</v>
          </cell>
        </row>
        <row r="651">
          <cell r="AC651">
            <v>1551366.0271466007</v>
          </cell>
        </row>
        <row r="652">
          <cell r="AC652">
            <v>924450.6620672826</v>
          </cell>
        </row>
        <row r="653">
          <cell r="AC653">
            <v>12401227.406069212</v>
          </cell>
        </row>
        <row r="654">
          <cell r="AC654">
            <v>1664597.5484114459</v>
          </cell>
        </row>
        <row r="655">
          <cell r="AC655">
            <v>3417785.5554634775</v>
          </cell>
        </row>
        <row r="656">
          <cell r="AC656">
            <v>103523265.69269605</v>
          </cell>
        </row>
        <row r="657">
          <cell r="AC657">
            <v>491155.92072296049</v>
          </cell>
        </row>
        <row r="658">
          <cell r="AC658">
            <v>3010576.0387697518</v>
          </cell>
        </row>
        <row r="659">
          <cell r="AC659">
            <v>1525863.4167262439</v>
          </cell>
        </row>
        <row r="660">
          <cell r="AC660">
            <v>918460.00571830873</v>
          </cell>
        </row>
        <row r="661">
          <cell r="AC661">
            <v>2489466.6218754291</v>
          </cell>
        </row>
        <row r="662">
          <cell r="AC662">
            <v>1179510.4642000489</v>
          </cell>
        </row>
        <row r="663">
          <cell r="AC663">
            <v>155763115.91793081</v>
          </cell>
        </row>
        <row r="664">
          <cell r="AC664">
            <v>145668.53029245415</v>
          </cell>
        </row>
        <row r="665">
          <cell r="AC665">
            <v>3066198.876052002</v>
          </cell>
        </row>
        <row r="666">
          <cell r="AC666">
            <v>18145132.79651</v>
          </cell>
        </row>
        <row r="667">
          <cell r="AC667">
            <v>2203237.799829158</v>
          </cell>
        </row>
        <row r="668">
          <cell r="AC668">
            <v>705341.69118550874</v>
          </cell>
        </row>
        <row r="669">
          <cell r="AC669">
            <v>3662541.8377875546</v>
          </cell>
        </row>
        <row r="670">
          <cell r="AC670">
            <v>1114143.6446970131</v>
          </cell>
        </row>
        <row r="671">
          <cell r="AC671">
            <v>9163362.7848701496</v>
          </cell>
        </row>
        <row r="672">
          <cell r="AC672">
            <v>2322794.7067319099</v>
          </cell>
        </row>
        <row r="673">
          <cell r="AC673">
            <v>2193684.22100819</v>
          </cell>
        </row>
        <row r="674">
          <cell r="AC674">
            <v>1845949</v>
          </cell>
        </row>
        <row r="675">
          <cell r="AC675">
            <v>11933584.824204622</v>
          </cell>
        </row>
        <row r="676">
          <cell r="AC676">
            <v>1845949</v>
          </cell>
        </row>
        <row r="677">
          <cell r="AC677">
            <v>36781729.999952003</v>
          </cell>
        </row>
        <row r="678">
          <cell r="AC678">
            <v>1297288.9676733224</v>
          </cell>
        </row>
        <row r="679">
          <cell r="AC679">
            <v>3016316.0027379999</v>
          </cell>
        </row>
        <row r="680">
          <cell r="AC680">
            <v>2637070</v>
          </cell>
        </row>
        <row r="681">
          <cell r="AC681">
            <v>1512084.5443203871</v>
          </cell>
        </row>
        <row r="682">
          <cell r="AC682">
            <v>11933584.824204622</v>
          </cell>
        </row>
        <row r="683">
          <cell r="AC683">
            <v>4256091.845439516</v>
          </cell>
        </row>
        <row r="684">
          <cell r="AC684">
            <v>5447027.244651488</v>
          </cell>
        </row>
        <row r="685">
          <cell r="AC685">
            <v>9075483.5019774791</v>
          </cell>
        </row>
        <row r="686">
          <cell r="AC686">
            <v>16692847.025228487</v>
          </cell>
        </row>
        <row r="687">
          <cell r="AC687">
            <v>30880170.394342002</v>
          </cell>
        </row>
        <row r="688">
          <cell r="AC688">
            <v>54848118.667431362</v>
          </cell>
        </row>
        <row r="689">
          <cell r="AC689">
            <v>11005773.119834818</v>
          </cell>
        </row>
        <row r="690">
          <cell r="AC690">
            <v>24035976.470879652</v>
          </cell>
        </row>
        <row r="691">
          <cell r="AC691">
            <v>68017913.090443209</v>
          </cell>
        </row>
        <row r="692">
          <cell r="AC692">
            <v>65338465.289864548</v>
          </cell>
        </row>
        <row r="693">
          <cell r="AC693">
            <v>64499743.114457376</v>
          </cell>
        </row>
        <row r="694">
          <cell r="AC694">
            <v>43395353.489454217</v>
          </cell>
        </row>
        <row r="695">
          <cell r="AC695">
            <v>338166781.10600001</v>
          </cell>
        </row>
        <row r="696">
          <cell r="AC696">
            <v>374497299.14301753</v>
          </cell>
        </row>
        <row r="697">
          <cell r="AC697">
            <v>392434363.79914951</v>
          </cell>
        </row>
        <row r="698">
          <cell r="AC698">
            <v>14113020.594255999</v>
          </cell>
        </row>
        <row r="699">
          <cell r="AC699">
            <v>6723254.79519</v>
          </cell>
        </row>
        <row r="700">
          <cell r="AC700">
            <v>115920825.90814878</v>
          </cell>
        </row>
        <row r="701">
          <cell r="AC701">
            <v>7786136.6333442861</v>
          </cell>
        </row>
        <row r="702">
          <cell r="AC702">
            <v>5966792.4121023109</v>
          </cell>
        </row>
        <row r="703">
          <cell r="AC703">
            <v>8950188.6181534659</v>
          </cell>
        </row>
        <row r="704">
          <cell r="AC704">
            <v>2225716.0877700001</v>
          </cell>
        </row>
        <row r="705">
          <cell r="AC705">
            <v>2999382.4362816601</v>
          </cell>
        </row>
        <row r="706">
          <cell r="AC706">
            <v>61629507.126501746</v>
          </cell>
        </row>
        <row r="707">
          <cell r="AC707">
            <v>2996163.0534357098</v>
          </cell>
        </row>
        <row r="708">
          <cell r="AC708">
            <v>136724566.46554375</v>
          </cell>
        </row>
        <row r="709">
          <cell r="AC709">
            <v>30060579.941304337</v>
          </cell>
        </row>
        <row r="710">
          <cell r="AC710">
            <v>3985807.3627099996</v>
          </cell>
        </row>
        <row r="711">
          <cell r="AC711">
            <v>5565954.933102482</v>
          </cell>
        </row>
        <row r="712">
          <cell r="AC712">
            <v>93816950.253957644</v>
          </cell>
        </row>
        <row r="713">
          <cell r="AC713">
            <v>1398670.6126713043</v>
          </cell>
        </row>
      </sheetData>
      <sheetData sheetId="2" refreshError="1"/>
      <sheetData sheetId="3">
        <row r="15">
          <cell r="Q15">
            <v>267754849.70859998</v>
          </cell>
        </row>
        <row r="16">
          <cell r="Q16">
            <v>292676005.07099998</v>
          </cell>
        </row>
        <row r="17">
          <cell r="Q17">
            <v>131853500</v>
          </cell>
        </row>
        <row r="18">
          <cell r="Q18">
            <v>2983396.2060511555</v>
          </cell>
        </row>
        <row r="19">
          <cell r="Q19">
            <v>1845949</v>
          </cell>
        </row>
        <row r="20">
          <cell r="Q20">
            <v>11933584.824204622</v>
          </cell>
        </row>
        <row r="21">
          <cell r="Q21">
            <v>1845949</v>
          </cell>
        </row>
        <row r="22">
          <cell r="Q22">
            <v>2637070</v>
          </cell>
        </row>
        <row r="23">
          <cell r="Q23">
            <v>70467221.70768708</v>
          </cell>
        </row>
        <row r="24">
          <cell r="Q24">
            <v>11933584.824204622</v>
          </cell>
        </row>
        <row r="25">
          <cell r="Q25">
            <v>89738171.161053911</v>
          </cell>
        </row>
        <row r="26">
          <cell r="Q26">
            <v>29595290.364027463</v>
          </cell>
        </row>
        <row r="27">
          <cell r="Q27">
            <v>8300058.3257947778</v>
          </cell>
        </row>
        <row r="28">
          <cell r="Q28">
            <v>127184805.65262207</v>
          </cell>
        </row>
        <row r="29">
          <cell r="Q29">
            <v>37373506.677123927</v>
          </cell>
        </row>
        <row r="30">
          <cell r="Q30">
            <v>31172910.277787313</v>
          </cell>
        </row>
        <row r="31">
          <cell r="Q31">
            <v>596679241.21023107</v>
          </cell>
        </row>
        <row r="32">
          <cell r="Q32">
            <v>10298832.873098891</v>
          </cell>
        </row>
        <row r="33">
          <cell r="Q33">
            <v>596679241.21023107</v>
          </cell>
        </row>
        <row r="34">
          <cell r="Q34">
            <v>90009011.028790146</v>
          </cell>
        </row>
        <row r="35">
          <cell r="Q35">
            <v>56492141.820587017</v>
          </cell>
        </row>
        <row r="36">
          <cell r="Q36">
            <v>32175092.731324017</v>
          </cell>
        </row>
        <row r="37">
          <cell r="Q37">
            <v>75877054.622308031</v>
          </cell>
        </row>
      </sheetData>
      <sheetData sheetId="4">
        <row r="3">
          <cell r="D3" t="str">
            <v>Data</v>
          </cell>
          <cell r="L3" t="str">
            <v>Data</v>
          </cell>
        </row>
        <row r="4">
          <cell r="C4" t="str">
            <v>CCY/BOM</v>
          </cell>
          <cell r="D4" t="str">
            <v>Min of Interest rate</v>
          </cell>
          <cell r="E4" t="str">
            <v>Max of Interest rate</v>
          </cell>
          <cell r="F4" t="str">
            <v>Sum of Calculated annual interest</v>
          </cell>
          <cell r="G4" t="str">
            <v>Sum of WBS Assets</v>
          </cell>
          <cell r="H4" t="str">
            <v>Average Interest</v>
          </cell>
          <cell r="I4" t="str">
            <v>Depo in Source Currency</v>
          </cell>
          <cell r="K4" t="str">
            <v>Other ccy</v>
          </cell>
          <cell r="L4" t="str">
            <v>Min of Min of Interest rate</v>
          </cell>
          <cell r="M4" t="str">
            <v>Max of Max of Interest rate</v>
          </cell>
          <cell r="N4" t="str">
            <v>Sum of Sum of Calculated annual interest</v>
          </cell>
          <cell r="O4" t="str">
            <v>Sum of Sum of WBS Assets</v>
          </cell>
          <cell r="P4" t="str">
            <v>Average Interest</v>
          </cell>
          <cell r="S4" t="str">
            <v>conso</v>
          </cell>
          <cell r="T4" t="str">
            <v>Min of Min of Interest rate</v>
          </cell>
          <cell r="U4" t="str">
            <v>Max of Max of Interest rate</v>
          </cell>
          <cell r="V4" t="str">
            <v>Sum of Sum of Calculated annual interest</v>
          </cell>
          <cell r="W4" t="str">
            <v>Sum of Sum of WBS Assets</v>
          </cell>
          <cell r="X4" t="str">
            <v>Average Interest</v>
          </cell>
          <cell r="Y4" t="str">
            <v>Depo in Source Currency</v>
          </cell>
        </row>
        <row r="5">
          <cell r="C5" t="str">
            <v>(blank)</v>
          </cell>
          <cell r="H5" t="e">
            <v>#DIV/0!</v>
          </cell>
          <cell r="I5" t="e">
            <v>#N/A</v>
          </cell>
          <cell r="K5" t="str">
            <v>(blank)</v>
          </cell>
          <cell r="L5">
            <v>2.4</v>
          </cell>
          <cell r="M5">
            <v>5.59</v>
          </cell>
          <cell r="N5">
            <v>2177584.9499438205</v>
          </cell>
          <cell r="O5">
            <v>-48870649.400598526</v>
          </cell>
          <cell r="P5">
            <v>4.4558134108141223</v>
          </cell>
          <cell r="S5" t="str">
            <v>(blan</v>
          </cell>
          <cell r="X5" t="e">
            <v>#DIV/0!</v>
          </cell>
          <cell r="Y5" t="e">
            <v>#N/A</v>
          </cell>
        </row>
        <row r="6">
          <cell r="C6" t="str">
            <v>GBPAJ1</v>
          </cell>
          <cell r="D6">
            <v>5.07</v>
          </cell>
          <cell r="E6">
            <v>5.07</v>
          </cell>
          <cell r="F6">
            <v>538738.90980000002</v>
          </cell>
          <cell r="G6">
            <v>-10626014</v>
          </cell>
          <cell r="H6">
            <v>5.07</v>
          </cell>
          <cell r="I6">
            <v>10626014</v>
          </cell>
          <cell r="K6" t="str">
            <v>AJTRUE</v>
          </cell>
          <cell r="L6">
            <v>5.07</v>
          </cell>
          <cell r="M6">
            <v>5.07</v>
          </cell>
          <cell r="N6">
            <v>538738.90980000002</v>
          </cell>
          <cell r="O6">
            <v>-10626014</v>
          </cell>
          <cell r="P6">
            <v>5.07</v>
          </cell>
          <cell r="S6" t="str">
            <v>GBPAB</v>
          </cell>
          <cell r="T6">
            <v>5.59</v>
          </cell>
          <cell r="U6">
            <v>5.59</v>
          </cell>
          <cell r="V6">
            <v>139750</v>
          </cell>
          <cell r="W6">
            <v>-2500000</v>
          </cell>
          <cell r="X6">
            <v>5.59</v>
          </cell>
          <cell r="Y6">
            <v>2500000</v>
          </cell>
        </row>
        <row r="7">
          <cell r="C7" t="str">
            <v>GBPAB17</v>
          </cell>
          <cell r="D7">
            <v>5.59</v>
          </cell>
          <cell r="E7">
            <v>5.59</v>
          </cell>
          <cell r="F7">
            <v>139750</v>
          </cell>
          <cell r="G7">
            <v>-2500000</v>
          </cell>
          <cell r="H7">
            <v>5.59</v>
          </cell>
          <cell r="I7">
            <v>2500000</v>
          </cell>
          <cell r="K7" t="str">
            <v>anFALSE</v>
          </cell>
          <cell r="P7" t="e">
            <v>#DIV/0!</v>
          </cell>
          <cell r="S7" t="str">
            <v>GBPAH</v>
          </cell>
          <cell r="T7">
            <v>5.3</v>
          </cell>
          <cell r="U7">
            <v>5.3</v>
          </cell>
          <cell r="V7">
            <v>6360</v>
          </cell>
          <cell r="W7">
            <v>-120000</v>
          </cell>
          <cell r="X7">
            <v>5.3</v>
          </cell>
          <cell r="Y7">
            <v>120000</v>
          </cell>
        </row>
        <row r="8">
          <cell r="C8" t="str">
            <v>USDAG7</v>
          </cell>
          <cell r="D8">
            <v>4.21</v>
          </cell>
          <cell r="E8">
            <v>4.21</v>
          </cell>
          <cell r="F8">
            <v>2381.4494927088331</v>
          </cell>
          <cell r="G8">
            <v>-56566.496263867768</v>
          </cell>
          <cell r="H8">
            <v>4.21</v>
          </cell>
          <cell r="I8">
            <v>100000</v>
          </cell>
          <cell r="K8" t="str">
            <v>ABTRUE</v>
          </cell>
          <cell r="L8">
            <v>2.4</v>
          </cell>
          <cell r="M8">
            <v>5.59</v>
          </cell>
          <cell r="N8">
            <v>248338.68827662594</v>
          </cell>
          <cell r="O8">
            <v>-5223428.8428898724</v>
          </cell>
          <cell r="P8">
            <v>4.7543231801590329</v>
          </cell>
          <cell r="S8" t="str">
            <v>GBPAJ</v>
          </cell>
          <cell r="T8">
            <v>5.07</v>
          </cell>
          <cell r="U8">
            <v>5.07</v>
          </cell>
          <cell r="V8">
            <v>538738.90980000002</v>
          </cell>
          <cell r="W8">
            <v>-10626014</v>
          </cell>
          <cell r="X8">
            <v>5.07</v>
          </cell>
          <cell r="Y8">
            <v>10626014</v>
          </cell>
        </row>
        <row r="9">
          <cell r="C9" t="str">
            <v>GBPAH6</v>
          </cell>
          <cell r="D9">
            <v>5.3</v>
          </cell>
          <cell r="E9">
            <v>5.3</v>
          </cell>
          <cell r="F9">
            <v>6360</v>
          </cell>
          <cell r="G9">
            <v>-120000</v>
          </cell>
          <cell r="H9">
            <v>5.3</v>
          </cell>
          <cell r="I9">
            <v>120000</v>
          </cell>
          <cell r="K9" t="str">
            <v>AGTRUE</v>
          </cell>
          <cell r="L9">
            <v>4.21</v>
          </cell>
          <cell r="M9">
            <v>4.59</v>
          </cell>
          <cell r="N9">
            <v>370910.57678876404</v>
          </cell>
          <cell r="O9">
            <v>-8485986.7535973024</v>
          </cell>
          <cell r="P9">
            <v>4.3708597191897693</v>
          </cell>
          <cell r="S9" t="str">
            <v>USDAE</v>
          </cell>
          <cell r="T9">
            <v>4.1500000000000004</v>
          </cell>
          <cell r="U9">
            <v>4.4000000000000004</v>
          </cell>
          <cell r="V9">
            <v>19345.741722242776</v>
          </cell>
          <cell r="W9">
            <v>-452531.97011094214</v>
          </cell>
          <cell r="X9">
            <v>4.2750000000000004</v>
          </cell>
          <cell r="Y9">
            <v>800000</v>
          </cell>
        </row>
        <row r="10">
          <cell r="C10" t="str">
            <v>USDAE11</v>
          </cell>
          <cell r="D10">
            <v>4.1500000000000004</v>
          </cell>
          <cell r="E10">
            <v>4.4000000000000004</v>
          </cell>
          <cell r="F10">
            <v>19345.741722242776</v>
          </cell>
          <cell r="G10">
            <v>-452531.97011094214</v>
          </cell>
          <cell r="H10">
            <v>4.2750000000000004</v>
          </cell>
          <cell r="I10">
            <v>800000</v>
          </cell>
          <cell r="K10" t="str">
            <v>AHTRUE</v>
          </cell>
          <cell r="L10">
            <v>5.3</v>
          </cell>
          <cell r="M10">
            <v>5.3</v>
          </cell>
          <cell r="N10">
            <v>6360</v>
          </cell>
          <cell r="O10">
            <v>-120000</v>
          </cell>
          <cell r="P10">
            <v>5.3</v>
          </cell>
          <cell r="S10" t="str">
            <v>USDAG</v>
          </cell>
          <cell r="T10">
            <v>4.21</v>
          </cell>
          <cell r="U10">
            <v>4.59</v>
          </cell>
          <cell r="V10">
            <v>370910.57678876404</v>
          </cell>
          <cell r="W10">
            <v>-8485986.7535973024</v>
          </cell>
          <cell r="X10">
            <v>4.3708597191897693</v>
          </cell>
          <cell r="Y10">
            <v>15001789.599999998</v>
          </cell>
        </row>
        <row r="11">
          <cell r="C11" t="str">
            <v>USDAF8</v>
          </cell>
          <cell r="D11">
            <v>3.6</v>
          </cell>
          <cell r="E11">
            <v>3.6</v>
          </cell>
          <cell r="F11">
            <v>48099.215824318948</v>
          </cell>
          <cell r="G11">
            <v>-1336089.328453304</v>
          </cell>
          <cell r="H11">
            <v>3.6</v>
          </cell>
          <cell r="I11">
            <v>2361980</v>
          </cell>
          <cell r="K11" t="str">
            <v>AETRUE</v>
          </cell>
          <cell r="L11">
            <v>4.1500000000000004</v>
          </cell>
          <cell r="M11">
            <v>4.4000000000000004</v>
          </cell>
          <cell r="N11">
            <v>19345.741722242776</v>
          </cell>
          <cell r="O11">
            <v>-452531.97011094214</v>
          </cell>
          <cell r="P11">
            <v>4.2750000000000004</v>
          </cell>
          <cell r="S11" t="str">
            <v>(blank)</v>
          </cell>
          <cell r="T11">
            <v>2.4</v>
          </cell>
          <cell r="U11">
            <v>5.59</v>
          </cell>
          <cell r="V11">
            <v>2177584.9499438205</v>
          </cell>
          <cell r="W11">
            <v>-48870649.400598526</v>
          </cell>
          <cell r="X11">
            <v>4.4558134108141223</v>
          </cell>
          <cell r="Y11" t="e">
            <v>#N/A</v>
          </cell>
        </row>
        <row r="12">
          <cell r="C12" t="str">
            <v>USDAG1</v>
          </cell>
          <cell r="D12">
            <v>4.2300000000000004</v>
          </cell>
          <cell r="E12">
            <v>4.59</v>
          </cell>
          <cell r="F12">
            <v>368529.1272960552</v>
          </cell>
          <cell r="G12">
            <v>-8429420.2573334351</v>
          </cell>
          <cell r="H12">
            <v>4.3719391849687632</v>
          </cell>
          <cell r="I12">
            <v>14901789.6</v>
          </cell>
          <cell r="K12" t="str">
            <v>AFTRUE</v>
          </cell>
          <cell r="L12">
            <v>3.6</v>
          </cell>
          <cell r="M12">
            <v>4.18</v>
          </cell>
          <cell r="N12">
            <v>993891.03335618787</v>
          </cell>
          <cell r="O12">
            <v>-23962687.834000409</v>
          </cell>
          <cell r="P12">
            <v>4.1476608978145029</v>
          </cell>
          <cell r="S12" t="str">
            <v>USDAF</v>
          </cell>
          <cell r="T12">
            <v>3.6</v>
          </cell>
          <cell r="U12">
            <v>4.18</v>
          </cell>
          <cell r="V12">
            <v>993891.03335618787</v>
          </cell>
          <cell r="W12">
            <v>-23962687.834000409</v>
          </cell>
          <cell r="X12">
            <v>4.1476608978145029</v>
          </cell>
          <cell r="Y12">
            <v>42361979.999999993</v>
          </cell>
        </row>
        <row r="13">
          <cell r="C13" t="str">
            <v>EURAB8</v>
          </cell>
          <cell r="D13">
            <v>2.4</v>
          </cell>
          <cell r="E13">
            <v>2.4</v>
          </cell>
          <cell r="F13">
            <v>3776.9456218279124</v>
          </cell>
          <cell r="G13">
            <v>-157372.7342428297</v>
          </cell>
          <cell r="H13">
            <v>2.4</v>
          </cell>
          <cell r="I13">
            <v>230955</v>
          </cell>
          <cell r="K13" t="str">
            <v>Grand Total</v>
          </cell>
          <cell r="L13">
            <v>2.4</v>
          </cell>
          <cell r="M13">
            <v>5.59</v>
          </cell>
          <cell r="N13">
            <v>4355169.8998876419</v>
          </cell>
          <cell r="O13">
            <v>-97741298.801197037</v>
          </cell>
          <cell r="P13">
            <v>4.4558134108141232</v>
          </cell>
          <cell r="S13" t="str">
            <v>EURAB</v>
          </cell>
          <cell r="T13">
            <v>2.4</v>
          </cell>
          <cell r="U13">
            <v>2.4</v>
          </cell>
          <cell r="V13">
            <v>3776.9456218279124</v>
          </cell>
          <cell r="W13">
            <v>-157372.7342428297</v>
          </cell>
          <cell r="X13">
            <v>2.4</v>
          </cell>
          <cell r="Y13">
            <v>230955</v>
          </cell>
        </row>
        <row r="14">
          <cell r="C14" t="str">
            <v>USDAB13</v>
          </cell>
          <cell r="D14">
            <v>4.05</v>
          </cell>
          <cell r="E14">
            <v>4.12</v>
          </cell>
          <cell r="F14">
            <v>104811.74265479803</v>
          </cell>
          <cell r="G14">
            <v>-2566056.1086470429</v>
          </cell>
          <cell r="H14">
            <v>4.0845460199255026</v>
          </cell>
          <cell r="I14">
            <v>4536353.28</v>
          </cell>
          <cell r="S14" t="str">
            <v>USDAB</v>
          </cell>
          <cell r="T14">
            <v>4.05</v>
          </cell>
          <cell r="U14">
            <v>4.12</v>
          </cell>
          <cell r="V14">
            <v>104811.74265479803</v>
          </cell>
          <cell r="W14">
            <v>-2566056.1086470429</v>
          </cell>
          <cell r="X14">
            <v>4.0845460199255026</v>
          </cell>
          <cell r="Y14">
            <v>4536353.28</v>
          </cell>
        </row>
        <row r="15">
          <cell r="C15" t="str">
            <v>USDAF9</v>
          </cell>
          <cell r="D15">
            <v>4.18</v>
          </cell>
          <cell r="E15">
            <v>4.18</v>
          </cell>
          <cell r="F15">
            <v>945791.81753186893</v>
          </cell>
          <cell r="G15">
            <v>-22626598.505547106</v>
          </cell>
          <cell r="H15">
            <v>4.18</v>
          </cell>
          <cell r="I15">
            <v>40000000</v>
          </cell>
          <cell r="S15" t="str">
            <v>Grand Total</v>
          </cell>
          <cell r="T15">
            <v>2.4</v>
          </cell>
          <cell r="U15">
            <v>5.59</v>
          </cell>
          <cell r="V15">
            <v>4355169.899887641</v>
          </cell>
          <cell r="W15">
            <v>-97741298.801197052</v>
          </cell>
        </row>
        <row r="16">
          <cell r="C16" t="str">
            <v>Grand Total</v>
          </cell>
          <cell r="D16">
            <v>2.4</v>
          </cell>
          <cell r="E16">
            <v>5.59</v>
          </cell>
          <cell r="F16">
            <v>2177584.9499438205</v>
          </cell>
          <cell r="G16">
            <v>-48870649.400598526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c"/>
      <sheetName val="Deposits"/>
      <sheetName val="depoStats"/>
      <sheetName val="Loan"/>
      <sheetName val="Loanstats"/>
      <sheetName val="5RDM"/>
      <sheetName val="5.1RDQ"/>
      <sheetName val="8SDM"/>
      <sheetName val="8.1SDM"/>
      <sheetName val="8.3SDQ"/>
      <sheetName val="8.4SDQ"/>
      <sheetName val="9SDQ"/>
      <sheetName val="9.1SDQ"/>
      <sheetName val="10SDQ"/>
      <sheetName val="11SDQ"/>
      <sheetName val="12SDQ"/>
      <sheetName val="12.1SDQ"/>
      <sheetName val="Credit"/>
      <sheetName val="19SDM"/>
      <sheetName val="22SDQ"/>
    </sheetNames>
    <sheetDataSet>
      <sheetData sheetId="0" refreshError="1">
        <row r="8">
          <cell r="B8">
            <v>1.7611593999999999</v>
          </cell>
        </row>
      </sheetData>
      <sheetData sheetId="1"/>
      <sheetData sheetId="2" refreshError="1">
        <row r="2">
          <cell r="J2" t="str">
            <v>Remaining Currencies Pivot Table</v>
          </cell>
        </row>
        <row r="3">
          <cell r="C3" t="str">
            <v>Data</v>
          </cell>
          <cell r="K3" t="str">
            <v>Data</v>
          </cell>
        </row>
        <row r="4">
          <cell r="B4" t="str">
            <v>CCY/MAT</v>
          </cell>
          <cell r="C4" t="str">
            <v>Min of GMIS Interest/Lookup int</v>
          </cell>
          <cell r="D4" t="str">
            <v>Max of GMIS Interest/Lookup int</v>
          </cell>
          <cell r="E4" t="str">
            <v>Sum of Calculated annual interest</v>
          </cell>
          <cell r="F4" t="str">
            <v>Sum of WBS Liabilities</v>
          </cell>
          <cell r="G4" t="str">
            <v>Average Interest</v>
          </cell>
          <cell r="H4" t="str">
            <v>Depo in Source Currency</v>
          </cell>
          <cell r="J4" t="str">
            <v>Other ccy</v>
          </cell>
          <cell r="K4" t="str">
            <v>Min of Min of GMIS Interest/Lookup int</v>
          </cell>
          <cell r="L4" t="str">
            <v>Max of Max of GMIS Interest/Lookup int</v>
          </cell>
          <cell r="M4" t="str">
            <v>Sum of Sum of Calculated annual interest</v>
          </cell>
          <cell r="N4" t="str">
            <v>Sum of Sum of WBS Liabilities</v>
          </cell>
          <cell r="O4" t="str">
            <v>Average Interest</v>
          </cell>
        </row>
        <row r="5">
          <cell r="B5" t="str">
            <v>AUD11</v>
          </cell>
          <cell r="C5">
            <v>5.15</v>
          </cell>
          <cell r="D5">
            <v>5.35</v>
          </cell>
          <cell r="E5">
            <v>8243.887017300498</v>
          </cell>
          <cell r="F5">
            <v>158380.36665772536</v>
          </cell>
          <cell r="G5">
            <v>5.2051192905218491</v>
          </cell>
          <cell r="H5">
            <v>366960.42000000004</v>
          </cell>
          <cell r="J5" t="str">
            <v>10TRUE</v>
          </cell>
          <cell r="K5">
            <v>1.7</v>
          </cell>
          <cell r="L5">
            <v>6.7</v>
          </cell>
          <cell r="M5">
            <v>3884860.4408848989</v>
          </cell>
          <cell r="N5">
            <v>131118999.46579529</v>
          </cell>
          <cell r="O5">
            <v>2.9628508886679947</v>
          </cell>
        </row>
        <row r="6">
          <cell r="B6" t="str">
            <v>AUD9</v>
          </cell>
          <cell r="C6">
            <v>1</v>
          </cell>
          <cell r="D6">
            <v>1</v>
          </cell>
          <cell r="E6">
            <v>27.20879740297239</v>
          </cell>
          <cell r="F6">
            <v>2720.8797402972391</v>
          </cell>
          <cell r="G6">
            <v>1</v>
          </cell>
          <cell r="H6">
            <v>6304.16</v>
          </cell>
          <cell r="J6" t="str">
            <v>11FALSE</v>
          </cell>
          <cell r="K6">
            <v>5.15</v>
          </cell>
          <cell r="L6">
            <v>5.35</v>
          </cell>
          <cell r="M6">
            <v>8243.887017300498</v>
          </cell>
          <cell r="N6">
            <v>158380.36665772536</v>
          </cell>
          <cell r="O6">
            <v>5.2051192905218491</v>
          </cell>
        </row>
        <row r="7">
          <cell r="B7" t="str">
            <v>CHF9</v>
          </cell>
          <cell r="C7">
            <v>0</v>
          </cell>
          <cell r="D7">
            <v>0</v>
          </cell>
          <cell r="E7">
            <v>0</v>
          </cell>
          <cell r="F7">
            <v>32464.833996949561</v>
          </cell>
          <cell r="G7">
            <v>0</v>
          </cell>
          <cell r="H7">
            <v>73459.92</v>
          </cell>
          <cell r="J7" t="str">
            <v>11TRUE</v>
          </cell>
          <cell r="K7">
            <v>1</v>
          </cell>
          <cell r="L7">
            <v>4.6399999999999997</v>
          </cell>
          <cell r="M7">
            <v>525305.0524252702</v>
          </cell>
          <cell r="N7">
            <v>13280709.143071374</v>
          </cell>
          <cell r="O7">
            <v>3.9553991188740478</v>
          </cell>
        </row>
        <row r="8">
          <cell r="B8" t="str">
            <v>EUR10</v>
          </cell>
          <cell r="C8">
            <v>1.7</v>
          </cell>
          <cell r="D8">
            <v>1.75</v>
          </cell>
          <cell r="E8">
            <v>15488.766003342083</v>
          </cell>
          <cell r="F8">
            <v>886062.33846237918</v>
          </cell>
          <cell r="G8">
            <v>1.748044729022157</v>
          </cell>
          <cell r="H8">
            <v>1284148.3500000001</v>
          </cell>
          <cell r="J8" t="str">
            <v>12TRUE</v>
          </cell>
          <cell r="K8">
            <v>1.7</v>
          </cell>
          <cell r="L8">
            <v>4.91</v>
          </cell>
          <cell r="M8">
            <v>691291.53692913137</v>
          </cell>
          <cell r="N8">
            <v>16077546.394338334</v>
          </cell>
          <cell r="O8">
            <v>4.2997328073179615</v>
          </cell>
        </row>
        <row r="9">
          <cell r="B9" t="str">
            <v>EUR11</v>
          </cell>
          <cell r="C9">
            <v>1</v>
          </cell>
          <cell r="D9">
            <v>1.85</v>
          </cell>
          <cell r="E9">
            <v>1605.9934640441697</v>
          </cell>
          <cell r="F9">
            <v>90469.568447791215</v>
          </cell>
          <cell r="G9">
            <v>1.7751753342019834</v>
          </cell>
          <cell r="H9">
            <v>131115.32</v>
          </cell>
          <cell r="J9" t="str">
            <v>13TRUE</v>
          </cell>
          <cell r="K9">
            <v>3.2</v>
          </cell>
          <cell r="L9">
            <v>4.8</v>
          </cell>
          <cell r="M9">
            <v>16657.653225483169</v>
          </cell>
          <cell r="N9">
            <v>490051.02547787555</v>
          </cell>
          <cell r="O9">
            <v>3.3991670988218785</v>
          </cell>
        </row>
        <row r="10">
          <cell r="B10" t="str">
            <v>EUR9</v>
          </cell>
          <cell r="C10">
            <v>0</v>
          </cell>
          <cell r="D10">
            <v>0.25</v>
          </cell>
          <cell r="E10">
            <v>8206.8104309229293</v>
          </cell>
          <cell r="F10">
            <v>5933044.5476408424</v>
          </cell>
          <cell r="G10">
            <v>0.13832376219366505</v>
          </cell>
          <cell r="H10">
            <v>8598615.5100000016</v>
          </cell>
          <cell r="J10" t="str">
            <v>14TRUE</v>
          </cell>
          <cell r="K10">
            <v>5.09</v>
          </cell>
          <cell r="L10">
            <v>5.09</v>
          </cell>
          <cell r="M10">
            <v>127250</v>
          </cell>
          <cell r="N10">
            <v>2500000</v>
          </cell>
          <cell r="O10">
            <v>5.09</v>
          </cell>
        </row>
        <row r="11">
          <cell r="B11" t="str">
            <v>GBP10</v>
          </cell>
          <cell r="C11">
            <v>3.95</v>
          </cell>
          <cell r="D11">
            <v>3.95</v>
          </cell>
          <cell r="E11">
            <v>22980.355425000002</v>
          </cell>
          <cell r="F11">
            <v>581781.15</v>
          </cell>
          <cell r="G11">
            <v>3.9499999999999997</v>
          </cell>
          <cell r="H11">
            <v>581781.15</v>
          </cell>
          <cell r="J11" t="str">
            <v>15TRUE</v>
          </cell>
          <cell r="K11">
            <v>3.62</v>
          </cell>
          <cell r="L11">
            <v>3.62</v>
          </cell>
          <cell r="M11">
            <v>46862.157054040646</v>
          </cell>
          <cell r="N11">
            <v>1294534.7252497417</v>
          </cell>
          <cell r="O11">
            <v>3.6199999999999997</v>
          </cell>
        </row>
        <row r="12">
          <cell r="B12" t="str">
            <v>GBP11</v>
          </cell>
          <cell r="C12">
            <v>3.9</v>
          </cell>
          <cell r="D12">
            <v>4.6399999999999997</v>
          </cell>
          <cell r="E12">
            <v>419436.13220400002</v>
          </cell>
          <cell r="F12">
            <v>9325484.1300000008</v>
          </cell>
          <cell r="G12">
            <v>4.4977410969439937</v>
          </cell>
          <cell r="H12">
            <v>9325484.1300000008</v>
          </cell>
          <cell r="J12" t="str">
            <v>17TRUE</v>
          </cell>
          <cell r="K12">
            <v>3.8</v>
          </cell>
          <cell r="L12">
            <v>3.8</v>
          </cell>
          <cell r="M12">
            <v>47254.47338838267</v>
          </cell>
          <cell r="N12">
            <v>1243538.7733784914</v>
          </cell>
          <cell r="O12">
            <v>3.8</v>
          </cell>
        </row>
        <row r="13">
          <cell r="B13" t="str">
            <v>GBP12</v>
          </cell>
          <cell r="C13">
            <v>3.95</v>
          </cell>
          <cell r="D13">
            <v>4.91</v>
          </cell>
          <cell r="E13">
            <v>558339.60045999999</v>
          </cell>
          <cell r="F13">
            <v>11485663.970000001</v>
          </cell>
          <cell r="G13">
            <v>4.8611869711525255</v>
          </cell>
          <cell r="H13">
            <v>11485663.970000001</v>
          </cell>
          <cell r="J13" t="str">
            <v>18TRUE</v>
          </cell>
          <cell r="K13">
            <v>3.95</v>
          </cell>
          <cell r="L13">
            <v>3.95</v>
          </cell>
          <cell r="M13">
            <v>48489.251739507512</v>
          </cell>
          <cell r="N13">
            <v>1227575.9934052534</v>
          </cell>
          <cell r="O13">
            <v>3.95</v>
          </cell>
        </row>
        <row r="14">
          <cell r="B14" t="str">
            <v>GBP13</v>
          </cell>
          <cell r="C14">
            <v>4.8</v>
          </cell>
          <cell r="D14">
            <v>4.8</v>
          </cell>
          <cell r="E14">
            <v>2400</v>
          </cell>
          <cell r="F14">
            <v>50000</v>
          </cell>
          <cell r="G14">
            <v>4.8</v>
          </cell>
          <cell r="H14">
            <v>50000</v>
          </cell>
          <cell r="J14" t="str">
            <v>9FALSE</v>
          </cell>
          <cell r="K14">
            <v>0</v>
          </cell>
          <cell r="L14">
            <v>1</v>
          </cell>
          <cell r="M14">
            <v>27.20879740297239</v>
          </cell>
          <cell r="N14">
            <v>92546.373646354055</v>
          </cell>
          <cell r="O14">
            <v>2.9400176723233827E-2</v>
          </cell>
        </row>
        <row r="15">
          <cell r="B15" t="str">
            <v>GBP14</v>
          </cell>
          <cell r="C15">
            <v>5.09</v>
          </cell>
          <cell r="D15">
            <v>5.09</v>
          </cell>
          <cell r="E15">
            <v>127250</v>
          </cell>
          <cell r="F15">
            <v>2500000</v>
          </cell>
          <cell r="G15">
            <v>5.09</v>
          </cell>
          <cell r="H15">
            <v>2500000</v>
          </cell>
          <cell r="J15" t="str">
            <v>9TRUE</v>
          </cell>
          <cell r="K15">
            <v>0</v>
          </cell>
          <cell r="L15">
            <v>4</v>
          </cell>
          <cell r="M15">
            <v>317994.49260066781</v>
          </cell>
          <cell r="N15">
            <v>84580963.831121266</v>
          </cell>
          <cell r="O15">
            <v>0.37596461212666255</v>
          </cell>
        </row>
        <row r="16">
          <cell r="B16" t="str">
            <v>GBP9</v>
          </cell>
          <cell r="C16">
            <v>0</v>
          </cell>
          <cell r="D16">
            <v>1.75</v>
          </cell>
          <cell r="E16">
            <v>11152.5496</v>
          </cell>
          <cell r="F16">
            <v>2109043.5499999998</v>
          </cell>
          <cell r="G16">
            <v>0.52879655330019149</v>
          </cell>
          <cell r="H16">
            <v>2109043.5499999998</v>
          </cell>
          <cell r="J16" t="str">
            <v>(blank)</v>
          </cell>
          <cell r="O16" t="e">
            <v>#DIV/0!</v>
          </cell>
        </row>
        <row r="17">
          <cell r="B17" t="str">
            <v>JPY9</v>
          </cell>
          <cell r="C17">
            <v>0</v>
          </cell>
          <cell r="D17">
            <v>0</v>
          </cell>
          <cell r="E17">
            <v>0</v>
          </cell>
          <cell r="F17">
            <v>55237.199646036373</v>
          </cell>
          <cell r="G17">
            <v>0</v>
          </cell>
          <cell r="H17">
            <v>10905000</v>
          </cell>
          <cell r="J17" t="str">
            <v>anFALSE</v>
          </cell>
          <cell r="O17" t="e">
            <v>#DIV/0!</v>
          </cell>
        </row>
        <row r="18">
          <cell r="B18" t="str">
            <v>SGD9</v>
          </cell>
          <cell r="C18">
            <v>0</v>
          </cell>
          <cell r="D18">
            <v>0</v>
          </cell>
          <cell r="E18">
            <v>0</v>
          </cell>
          <cell r="F18">
            <v>2123.4602630708769</v>
          </cell>
          <cell r="G18">
            <v>0</v>
          </cell>
          <cell r="H18">
            <v>6207.89</v>
          </cell>
          <cell r="J18" t="str">
            <v>ndFALSE</v>
          </cell>
          <cell r="K18">
            <v>0</v>
          </cell>
          <cell r="L18">
            <v>6.7</v>
          </cell>
          <cell r="M18">
            <v>5714236.1540620858</v>
          </cell>
          <cell r="N18">
            <v>252064846.09214169</v>
          </cell>
        </row>
        <row r="19">
          <cell r="B19" t="str">
            <v>USD10</v>
          </cell>
          <cell r="C19">
            <v>2.5</v>
          </cell>
          <cell r="D19">
            <v>3.1</v>
          </cell>
          <cell r="E19">
            <v>3718102.5971272108</v>
          </cell>
          <cell r="F19">
            <v>127724811.85973287</v>
          </cell>
          <cell r="G19">
            <v>2.9110260903812675</v>
          </cell>
          <cell r="H19">
            <v>224943753.02000001</v>
          </cell>
          <cell r="J19" t="str">
            <v>FALSE</v>
          </cell>
        </row>
        <row r="20">
          <cell r="B20" t="str">
            <v>USD11</v>
          </cell>
          <cell r="C20">
            <v>2.2999999999999998</v>
          </cell>
          <cell r="D20">
            <v>2.8</v>
          </cell>
          <cell r="E20">
            <v>104262.92675722597</v>
          </cell>
          <cell r="F20">
            <v>3864755.4446235821</v>
          </cell>
          <cell r="G20">
            <v>2.6977884694430112</v>
          </cell>
          <cell r="H20">
            <v>6806450.3800000008</v>
          </cell>
          <cell r="J20" t="str">
            <v>Grand Total</v>
          </cell>
          <cell r="K20">
            <v>0</v>
          </cell>
          <cell r="L20">
            <v>6.7</v>
          </cell>
          <cell r="M20">
            <v>11428472.30812417</v>
          </cell>
          <cell r="N20">
            <v>504129692.18428338</v>
          </cell>
        </row>
        <row r="21">
          <cell r="B21" t="str">
            <v>USD12</v>
          </cell>
          <cell r="C21">
            <v>2.5</v>
          </cell>
          <cell r="D21">
            <v>3.65</v>
          </cell>
          <cell r="E21">
            <v>129591.00312271563</v>
          </cell>
          <cell r="F21">
            <v>4400693.5999092422</v>
          </cell>
          <cell r="G21">
            <v>2.9447858656959953</v>
          </cell>
          <cell r="H21">
            <v>7750322.9000000004</v>
          </cell>
        </row>
        <row r="22">
          <cell r="B22" t="str">
            <v>USD13</v>
          </cell>
          <cell r="C22">
            <v>3.2</v>
          </cell>
          <cell r="D22">
            <v>3.35</v>
          </cell>
          <cell r="E22">
            <v>14257.653225483167</v>
          </cell>
          <cell r="F22">
            <v>440051.02547787555</v>
          </cell>
          <cell r="G22">
            <v>3.24</v>
          </cell>
          <cell r="H22">
            <v>775000</v>
          </cell>
        </row>
        <row r="23">
          <cell r="B23" t="str">
            <v>USD15</v>
          </cell>
          <cell r="C23">
            <v>3.62</v>
          </cell>
          <cell r="D23">
            <v>3.62</v>
          </cell>
          <cell r="E23">
            <v>46862.157054040646</v>
          </cell>
          <cell r="F23">
            <v>1294534.7252497417</v>
          </cell>
          <cell r="G23">
            <v>3.6199999999999997</v>
          </cell>
          <cell r="H23">
            <v>2279882</v>
          </cell>
        </row>
        <row r="24">
          <cell r="B24" t="str">
            <v>USD17</v>
          </cell>
          <cell r="C24">
            <v>3.8</v>
          </cell>
          <cell r="D24">
            <v>3.8</v>
          </cell>
          <cell r="E24">
            <v>47254.47338838267</v>
          </cell>
          <cell r="F24">
            <v>1243538.7733784914</v>
          </cell>
          <cell r="G24">
            <v>3.8</v>
          </cell>
          <cell r="H24">
            <v>2190070</v>
          </cell>
        </row>
        <row r="25">
          <cell r="B25" t="str">
            <v>USD18</v>
          </cell>
          <cell r="C25">
            <v>3.95</v>
          </cell>
          <cell r="D25">
            <v>3.95</v>
          </cell>
          <cell r="E25">
            <v>48489.251739507512</v>
          </cell>
          <cell r="F25">
            <v>1227575.9934052534</v>
          </cell>
          <cell r="G25">
            <v>3.95</v>
          </cell>
          <cell r="H25">
            <v>2161957</v>
          </cell>
        </row>
        <row r="26">
          <cell r="B26" t="str">
            <v>USD9</v>
          </cell>
          <cell r="C26">
            <v>0</v>
          </cell>
          <cell r="D26">
            <v>0.75</v>
          </cell>
          <cell r="E26">
            <v>292370.92313298013</v>
          </cell>
          <cell r="F26">
            <v>75918720.184743851</v>
          </cell>
          <cell r="G26">
            <v>0.38511044762281588</v>
          </cell>
          <cell r="H26">
            <v>133704967.68933137</v>
          </cell>
        </row>
        <row r="27">
          <cell r="B27" t="str">
            <v>ZAR10</v>
          </cell>
          <cell r="C27">
            <v>6.3</v>
          </cell>
          <cell r="D27">
            <v>6.7</v>
          </cell>
          <cell r="E27">
            <v>128288.7223293461</v>
          </cell>
          <cell r="F27">
            <v>1926344.1176000508</v>
          </cell>
          <cell r="G27">
            <v>6.6596991242237387</v>
          </cell>
          <cell r="H27">
            <v>22285288.91</v>
          </cell>
        </row>
        <row r="28">
          <cell r="B28" t="str">
            <v>ZAR9</v>
          </cell>
          <cell r="C28">
            <v>1</v>
          </cell>
          <cell r="D28">
            <v>4</v>
          </cell>
          <cell r="E28">
            <v>6264.2094367647696</v>
          </cell>
          <cell r="F28">
            <v>620155.54873657902</v>
          </cell>
          <cell r="G28">
            <v>1.0101029410325557</v>
          </cell>
          <cell r="H28">
            <v>7174390.8300000019</v>
          </cell>
        </row>
        <row r="29">
          <cell r="B29" t="str">
            <v>(blank)</v>
          </cell>
          <cell r="G29" t="e">
            <v>#DIV/0!</v>
          </cell>
          <cell r="H29" t="e">
            <v>#N/A</v>
          </cell>
        </row>
        <row r="30">
          <cell r="B30" t="str">
            <v>EUR12</v>
          </cell>
          <cell r="C30">
            <v>1.7</v>
          </cell>
          <cell r="D30">
            <v>1.9</v>
          </cell>
          <cell r="E30">
            <v>3360.9333464157326</v>
          </cell>
          <cell r="F30">
            <v>191188.82442909054</v>
          </cell>
          <cell r="G30">
            <v>1.7579130770074163</v>
          </cell>
          <cell r="H30">
            <v>277085.26</v>
          </cell>
        </row>
        <row r="31">
          <cell r="B31" t="str">
            <v>Grand Total</v>
          </cell>
          <cell r="C31">
            <v>0</v>
          </cell>
          <cell r="D31">
            <v>6.7</v>
          </cell>
          <cell r="E31">
            <v>5714236.1540620858</v>
          </cell>
          <cell r="F31">
            <v>252064846.09214169</v>
          </cell>
          <cell r="G31">
            <v>2.2669706794311417</v>
          </cell>
          <cell r="H31" t="e">
            <v>#REF!</v>
          </cell>
        </row>
        <row r="32">
          <cell r="G32" t="e">
            <v>#DIV/0!</v>
          </cell>
          <cell r="H32" t="e">
            <v>#REF!</v>
          </cell>
        </row>
        <row r="34">
          <cell r="G34" t="e">
            <v>#DIV/0!</v>
          </cell>
        </row>
      </sheetData>
      <sheetData sheetId="3"/>
      <sheetData sheetId="4"/>
      <sheetData sheetId="5"/>
      <sheetData sheetId="6"/>
      <sheetData sheetId="7" refreshError="1">
        <row r="11">
          <cell r="A11" t="str">
            <v>AA</v>
          </cell>
          <cell r="B11" t="str">
            <v>Agriculture &amp; Fishing</v>
          </cell>
        </row>
        <row r="12">
          <cell r="B12" t="str">
            <v xml:space="preserve">  - of which</v>
          </cell>
        </row>
        <row r="13">
          <cell r="A13" t="str">
            <v>AA1</v>
          </cell>
          <cell r="B13" t="str">
            <v xml:space="preserve">      Mauritius Sugar Syndicate</v>
          </cell>
        </row>
        <row r="14">
          <cell r="A14" t="str">
            <v>AA2</v>
          </cell>
          <cell r="B14" t="str">
            <v xml:space="preserve">      Sugar Industry - Estates</v>
          </cell>
        </row>
        <row r="15">
          <cell r="A15" t="str">
            <v>AA3</v>
          </cell>
          <cell r="B15" t="str">
            <v xml:space="preserve">      Sugar Industry - Others</v>
          </cell>
        </row>
        <row r="16">
          <cell r="A16" t="str">
            <v>AA4</v>
          </cell>
          <cell r="B16" t="str">
            <v xml:space="preserve">      Agricultural Development Certificate Holders</v>
          </cell>
        </row>
        <row r="17">
          <cell r="A17" t="str">
            <v>AA5</v>
          </cell>
          <cell r="B17" t="str">
            <v xml:space="preserve">      Agro-based Industrial Certificate Holders</v>
          </cell>
        </row>
        <row r="18">
          <cell r="A18" t="str">
            <v>AA6</v>
          </cell>
          <cell r="B18" t="str">
            <v xml:space="preserve">      Sugarcane Planters</v>
          </cell>
        </row>
        <row r="19">
          <cell r="A19" t="str">
            <v>AA7</v>
          </cell>
          <cell r="B19" t="str">
            <v xml:space="preserve">      Other Plantation</v>
          </cell>
        </row>
        <row r="20">
          <cell r="A20" t="str">
            <v>AA8</v>
          </cell>
          <cell r="B20" t="str">
            <v xml:space="preserve">      Animal Breeding</v>
          </cell>
        </row>
        <row r="21">
          <cell r="A21" t="str">
            <v>AA9</v>
          </cell>
          <cell r="B21" t="str">
            <v xml:space="preserve">      Fishing</v>
          </cell>
        </row>
        <row r="22">
          <cell r="A22" t="str">
            <v>AA10</v>
          </cell>
          <cell r="B22" t="str">
            <v xml:space="preserve">      Other</v>
          </cell>
        </row>
        <row r="24">
          <cell r="A24" t="str">
            <v>AB</v>
          </cell>
          <cell r="B24" t="str">
            <v>Manufacturing</v>
          </cell>
        </row>
        <row r="25">
          <cell r="B25" t="str">
            <v xml:space="preserve">  - of which</v>
          </cell>
        </row>
        <row r="26">
          <cell r="A26" t="str">
            <v>AB1</v>
          </cell>
          <cell r="B26" t="str">
            <v xml:space="preserve">      Export Enterprise Certificate Holders</v>
          </cell>
        </row>
        <row r="27">
          <cell r="A27" t="str">
            <v>AB2</v>
          </cell>
          <cell r="B27" t="str">
            <v xml:space="preserve">      Export Service Certificate Holders</v>
          </cell>
        </row>
        <row r="28">
          <cell r="A28" t="str">
            <v>AB3</v>
          </cell>
          <cell r="B28" t="str">
            <v xml:space="preserve">      Pioneer Status Certificate Holders</v>
          </cell>
        </row>
        <row r="29">
          <cell r="A29" t="str">
            <v>AB4</v>
          </cell>
          <cell r="B29" t="str">
            <v xml:space="preserve">      Small and Medium Enterprise Certificate Holders</v>
          </cell>
        </row>
        <row r="30">
          <cell r="A30" t="str">
            <v>AB5</v>
          </cell>
          <cell r="B30" t="str">
            <v xml:space="preserve">      Strategic Local Enterprise Certificate Holders</v>
          </cell>
        </row>
        <row r="31">
          <cell r="A31" t="str">
            <v>AB6</v>
          </cell>
          <cell r="B31" t="str">
            <v xml:space="preserve">      Furnitures &amp; Wood Products</v>
          </cell>
        </row>
        <row r="32">
          <cell r="A32" t="str">
            <v>AB7</v>
          </cell>
          <cell r="B32" t="str">
            <v xml:space="preserve">      Printing &amp; Publishing</v>
          </cell>
        </row>
        <row r="33">
          <cell r="A33" t="str">
            <v>AB8</v>
          </cell>
          <cell r="B33" t="str">
            <v xml:space="preserve">      Steel/Metal Products</v>
          </cell>
        </row>
        <row r="34">
          <cell r="A34" t="str">
            <v>AB9</v>
          </cell>
          <cell r="B34" t="str">
            <v xml:space="preserve">      Food &amp; Beverages</v>
          </cell>
        </row>
        <row r="35">
          <cell r="A35" t="str">
            <v>AB10</v>
          </cell>
          <cell r="B35" t="str">
            <v xml:space="preserve">      Plastic Products</v>
          </cell>
        </row>
        <row r="36">
          <cell r="A36" t="str">
            <v>AB11</v>
          </cell>
          <cell r="B36" t="str">
            <v xml:space="preserve">      Pharmaceuticals &amp; Health Care</v>
          </cell>
        </row>
        <row r="37">
          <cell r="A37" t="str">
            <v>AB12</v>
          </cell>
          <cell r="B37" t="str">
            <v xml:space="preserve">      Jewellery &amp; Precision Engineering</v>
          </cell>
        </row>
        <row r="38">
          <cell r="A38" t="str">
            <v>AB13</v>
          </cell>
          <cell r="B38" t="str">
            <v xml:space="preserve">      Electronics</v>
          </cell>
        </row>
        <row r="39">
          <cell r="A39" t="str">
            <v>AB14</v>
          </cell>
          <cell r="B39" t="str">
            <v xml:space="preserve">      Leather Products &amp; Footwear</v>
          </cell>
        </row>
        <row r="40">
          <cell r="A40" t="str">
            <v>AB15</v>
          </cell>
          <cell r="B40" t="str">
            <v xml:space="preserve">      Paints</v>
          </cell>
        </row>
        <row r="41">
          <cell r="A41" t="str">
            <v>AB16</v>
          </cell>
          <cell r="B41" t="str">
            <v xml:space="preserve">      Cement</v>
          </cell>
        </row>
        <row r="42">
          <cell r="A42" t="str">
            <v>AB17</v>
          </cell>
          <cell r="B42" t="str">
            <v xml:space="preserve">      Other</v>
          </cell>
        </row>
        <row r="44">
          <cell r="A44" t="str">
            <v>AC</v>
          </cell>
          <cell r="B44" t="str">
            <v>Tourism</v>
          </cell>
        </row>
        <row r="45">
          <cell r="B45" t="str">
            <v xml:space="preserve">  - of which</v>
          </cell>
        </row>
        <row r="46">
          <cell r="A46" t="str">
            <v>AC1</v>
          </cell>
          <cell r="B46" t="str">
            <v xml:space="preserve">      Hotels</v>
          </cell>
        </row>
        <row r="47">
          <cell r="A47" t="str">
            <v>AC2</v>
          </cell>
          <cell r="B47" t="str">
            <v xml:space="preserve">      Tour Operators &amp; Travel Agents</v>
          </cell>
        </row>
        <row r="48">
          <cell r="A48" t="str">
            <v>AC3</v>
          </cell>
          <cell r="B48" t="str">
            <v xml:space="preserve">      Hotel Development Certificate Holders</v>
          </cell>
        </row>
        <row r="49">
          <cell r="A49" t="str">
            <v>AC4</v>
          </cell>
          <cell r="B49" t="str">
            <v xml:space="preserve">      Hotel Management Service Certificate Holders</v>
          </cell>
        </row>
        <row r="50">
          <cell r="A50" t="str">
            <v>AC5</v>
          </cell>
          <cell r="B50" t="str">
            <v xml:space="preserve">      Restaurants</v>
          </cell>
        </row>
        <row r="51">
          <cell r="A51" t="str">
            <v>AC6</v>
          </cell>
          <cell r="B51" t="str">
            <v xml:space="preserve">      Duty-Free Shops</v>
          </cell>
        </row>
        <row r="52">
          <cell r="A52" t="str">
            <v>AC7</v>
          </cell>
          <cell r="B52" t="str">
            <v xml:space="preserve">      Other</v>
          </cell>
        </row>
        <row r="54">
          <cell r="A54" t="str">
            <v>AD</v>
          </cell>
          <cell r="B54" t="str">
            <v>Transport</v>
          </cell>
        </row>
        <row r="55">
          <cell r="B55" t="str">
            <v xml:space="preserve">  - of which</v>
          </cell>
        </row>
        <row r="56">
          <cell r="A56" t="str">
            <v>AD1</v>
          </cell>
          <cell r="B56" t="str">
            <v xml:space="preserve">      Airlines</v>
          </cell>
        </row>
        <row r="57">
          <cell r="A57" t="str">
            <v>AD2</v>
          </cell>
          <cell r="B57" t="str">
            <v xml:space="preserve">      Buses, Lorries, Trucks &amp; Cars</v>
          </cell>
        </row>
        <row r="58">
          <cell r="A58" t="str">
            <v>AD3</v>
          </cell>
          <cell r="B58" t="str">
            <v xml:space="preserve">      Shipping &amp; Freight Forwarders</v>
          </cell>
        </row>
        <row r="59">
          <cell r="A59" t="str">
            <v>AD4</v>
          </cell>
          <cell r="B59" t="str">
            <v xml:space="preserve">      Other</v>
          </cell>
        </row>
        <row r="61">
          <cell r="A61" t="str">
            <v>AE</v>
          </cell>
          <cell r="B61" t="str">
            <v>Construction</v>
          </cell>
        </row>
        <row r="62">
          <cell r="B62" t="str">
            <v xml:space="preserve">  - of which</v>
          </cell>
        </row>
        <row r="63">
          <cell r="A63" t="str">
            <v>AE1</v>
          </cell>
          <cell r="B63" t="str">
            <v xml:space="preserve">      Building &amp; Housing Contractors</v>
          </cell>
        </row>
        <row r="64">
          <cell r="A64" t="str">
            <v>AE2</v>
          </cell>
          <cell r="B64" t="str">
            <v xml:space="preserve">      Property Development - Commercial</v>
          </cell>
        </row>
        <row r="65">
          <cell r="A65" t="str">
            <v>AE3</v>
          </cell>
          <cell r="B65" t="str">
            <v xml:space="preserve">      Property Development - Residential</v>
          </cell>
        </row>
        <row r="66">
          <cell r="A66" t="str">
            <v>AE4</v>
          </cell>
          <cell r="B66" t="str">
            <v xml:space="preserve">      Property Development - Land Parcelling</v>
          </cell>
        </row>
        <row r="67">
          <cell r="A67" t="str">
            <v>AE5</v>
          </cell>
          <cell r="B67" t="str">
            <v xml:space="preserve">      Housing</v>
          </cell>
        </row>
        <row r="68">
          <cell r="A68" t="str">
            <v>AE6</v>
          </cell>
          <cell r="B68" t="str">
            <v xml:space="preserve">      Housing - Staff</v>
          </cell>
        </row>
        <row r="69">
          <cell r="A69" t="str">
            <v>AE7</v>
          </cell>
          <cell r="B69" t="str">
            <v xml:space="preserve">      Housing Development Certificate Holders</v>
          </cell>
        </row>
        <row r="70">
          <cell r="A70" t="str">
            <v>AE8</v>
          </cell>
          <cell r="B70" t="str">
            <v xml:space="preserve">      Industrial Building Enterprise Certificate Holders</v>
          </cell>
        </row>
        <row r="71">
          <cell r="A71" t="str">
            <v>AE9</v>
          </cell>
          <cell r="B71" t="str">
            <v xml:space="preserve">      Building Supplies &amp; Materials</v>
          </cell>
        </row>
        <row r="72">
          <cell r="A72" t="str">
            <v>AE10</v>
          </cell>
          <cell r="B72" t="str">
            <v xml:space="preserve">      Stone Crushing and Concrete Products</v>
          </cell>
        </row>
        <row r="73">
          <cell r="A73" t="str">
            <v>AE11</v>
          </cell>
          <cell r="B73" t="str">
            <v xml:space="preserve">      Other</v>
          </cell>
        </row>
        <row r="75">
          <cell r="A75" t="str">
            <v>AF</v>
          </cell>
          <cell r="B75" t="str">
            <v>Traders</v>
          </cell>
        </row>
        <row r="76">
          <cell r="B76" t="str">
            <v xml:space="preserve">  - of which</v>
          </cell>
        </row>
        <row r="77">
          <cell r="A77" t="str">
            <v>AF1</v>
          </cell>
          <cell r="B77" t="str">
            <v xml:space="preserve">      Marketing Companies</v>
          </cell>
        </row>
        <row r="78">
          <cell r="A78" t="str">
            <v>AF2</v>
          </cell>
          <cell r="B78" t="str">
            <v xml:space="preserve">      Wholesalers</v>
          </cell>
        </row>
        <row r="79">
          <cell r="A79" t="str">
            <v>AF3</v>
          </cell>
          <cell r="B79" t="str">
            <v xml:space="preserve">      Retailers - Hypermarkets</v>
          </cell>
        </row>
        <row r="80">
          <cell r="A80" t="str">
            <v>AF4</v>
          </cell>
          <cell r="B80" t="str">
            <v xml:space="preserve">      Retailers - Supermarkets</v>
          </cell>
        </row>
        <row r="81">
          <cell r="A81" t="str">
            <v>AF5</v>
          </cell>
          <cell r="B81" t="str">
            <v xml:space="preserve">      Retailers - Shops &amp; Snacks</v>
          </cell>
        </row>
        <row r="82">
          <cell r="A82" t="str">
            <v>AF6</v>
          </cell>
          <cell r="B82" t="str">
            <v xml:space="preserve">      Retailers - Pharmaceuticals &amp; Chemists</v>
          </cell>
        </row>
        <row r="83">
          <cell r="A83" t="str">
            <v>AF7</v>
          </cell>
          <cell r="B83" t="str">
            <v xml:space="preserve">      Retailers - Other</v>
          </cell>
        </row>
        <row r="84">
          <cell r="A84" t="str">
            <v>AF8</v>
          </cell>
          <cell r="B84" t="str">
            <v xml:space="preserve">      Automobile Dealers &amp; Garages</v>
          </cell>
        </row>
        <row r="85">
          <cell r="A85" t="str">
            <v>AF9</v>
          </cell>
          <cell r="B85" t="str">
            <v xml:space="preserve">      Petroleum and Energy Products</v>
          </cell>
        </row>
        <row r="86">
          <cell r="A86" t="str">
            <v>AF10</v>
          </cell>
          <cell r="B86" t="str">
            <v xml:space="preserve">      Tyre Dealers and Suppliers</v>
          </cell>
        </row>
        <row r="87">
          <cell r="A87" t="str">
            <v>AF11</v>
          </cell>
          <cell r="B87" t="str">
            <v xml:space="preserve">      Other</v>
          </cell>
        </row>
        <row r="89">
          <cell r="A89" t="str">
            <v>AG</v>
          </cell>
          <cell r="B89" t="str">
            <v>Information Communication and Technology</v>
          </cell>
        </row>
        <row r="90">
          <cell r="B90" t="str">
            <v xml:space="preserve">  - of which</v>
          </cell>
        </row>
        <row r="91">
          <cell r="A91" t="str">
            <v>AG1</v>
          </cell>
          <cell r="B91" t="str">
            <v xml:space="preserve">      Telecommunications</v>
          </cell>
        </row>
        <row r="92">
          <cell r="A92" t="str">
            <v>AG2</v>
          </cell>
          <cell r="B92" t="str">
            <v xml:space="preserve">      Internet</v>
          </cell>
        </row>
        <row r="93">
          <cell r="A93" t="str">
            <v>AG3</v>
          </cell>
          <cell r="B93" t="str">
            <v xml:space="preserve">      E-Commerce</v>
          </cell>
        </row>
        <row r="94">
          <cell r="A94" t="str">
            <v>AG4</v>
          </cell>
          <cell r="B94" t="str">
            <v xml:space="preserve">      Information Technology - Hardware</v>
          </cell>
        </row>
        <row r="95">
          <cell r="A95" t="str">
            <v>AG5</v>
          </cell>
          <cell r="B95" t="str">
            <v xml:space="preserve">      Information Technology - Software</v>
          </cell>
        </row>
        <row r="96">
          <cell r="A96" t="str">
            <v>AG6</v>
          </cell>
          <cell r="B96" t="str">
            <v xml:space="preserve">      Personal Computers</v>
          </cell>
        </row>
        <row r="97">
          <cell r="A97" t="str">
            <v>AG7</v>
          </cell>
          <cell r="B97" t="str">
            <v xml:space="preserve">      Other</v>
          </cell>
        </row>
        <row r="99">
          <cell r="A99" t="str">
            <v>AH</v>
          </cell>
          <cell r="B99" t="str">
            <v>Financial and Business Services</v>
          </cell>
        </row>
        <row r="100">
          <cell r="B100" t="str">
            <v xml:space="preserve">  - of which</v>
          </cell>
        </row>
        <row r="101">
          <cell r="A101" t="str">
            <v>AH1</v>
          </cell>
          <cell r="B101" t="str">
            <v xml:space="preserve">      Stockbrokers &amp; Stockbroking Companies</v>
          </cell>
        </row>
        <row r="102">
          <cell r="A102" t="str">
            <v>AH2</v>
          </cell>
          <cell r="B102" t="str">
            <v xml:space="preserve">      Insurance Companies</v>
          </cell>
        </row>
        <row r="103">
          <cell r="A103" t="str">
            <v>AH3</v>
          </cell>
          <cell r="B103" t="str">
            <v xml:space="preserve">      Nonbank Deposit-Taking Institutions</v>
          </cell>
        </row>
        <row r="104">
          <cell r="A104" t="str">
            <v>AH4</v>
          </cell>
          <cell r="B104" t="str">
            <v xml:space="preserve">      Mutual Funds</v>
          </cell>
        </row>
        <row r="105">
          <cell r="A105" t="str">
            <v>AH5</v>
          </cell>
          <cell r="B105" t="str">
            <v xml:space="preserve">      Accounting &amp; Consultancy Services</v>
          </cell>
        </row>
        <row r="106">
          <cell r="A106" t="str">
            <v>AH6</v>
          </cell>
          <cell r="B106" t="str">
            <v xml:space="preserve">      Investment Companies</v>
          </cell>
        </row>
        <row r="107">
          <cell r="A107" t="str">
            <v>AH7</v>
          </cell>
          <cell r="B107" t="str">
            <v xml:space="preserve">      Public Fnancial Corporations</v>
          </cell>
        </row>
        <row r="108">
          <cell r="A108" t="str">
            <v>AH8</v>
          </cell>
          <cell r="B108" t="str">
            <v xml:space="preserve">      Other</v>
          </cell>
        </row>
        <row r="110">
          <cell r="A110" t="str">
            <v>AI</v>
          </cell>
          <cell r="B110" t="str">
            <v>Infrastructure</v>
          </cell>
        </row>
        <row r="111">
          <cell r="B111" t="str">
            <v xml:space="preserve">  - of which</v>
          </cell>
        </row>
        <row r="112">
          <cell r="A112" t="str">
            <v>AI1</v>
          </cell>
          <cell r="B112" t="str">
            <v xml:space="preserve">      Airport Development</v>
          </cell>
        </row>
        <row r="113">
          <cell r="A113" t="str">
            <v>AI2</v>
          </cell>
          <cell r="B113" t="str">
            <v xml:space="preserve">      Port Development</v>
          </cell>
        </row>
        <row r="114">
          <cell r="A114" t="str">
            <v>AI3</v>
          </cell>
          <cell r="B114" t="str">
            <v xml:space="preserve">      Power Generation</v>
          </cell>
        </row>
        <row r="115">
          <cell r="A115" t="str">
            <v>AI4</v>
          </cell>
          <cell r="B115" t="str">
            <v xml:space="preserve">      Water Development</v>
          </cell>
        </row>
        <row r="116">
          <cell r="A116" t="str">
            <v>AI5</v>
          </cell>
          <cell r="B116" t="str">
            <v xml:space="preserve">      Road Development</v>
          </cell>
        </row>
        <row r="117">
          <cell r="A117" t="str">
            <v>AI6</v>
          </cell>
          <cell r="B117" t="str">
            <v xml:space="preserve">      Other</v>
          </cell>
        </row>
        <row r="119">
          <cell r="A119" t="str">
            <v>AJ</v>
          </cell>
          <cell r="B119" t="str">
            <v>Global Business Licence Holders</v>
          </cell>
        </row>
        <row r="120">
          <cell r="B120" t="str">
            <v xml:space="preserve">  - of which</v>
          </cell>
        </row>
        <row r="121">
          <cell r="A121" t="str">
            <v>AJ1</v>
          </cell>
          <cell r="B121" t="str">
            <v xml:space="preserve">      Category 1 </v>
          </cell>
        </row>
        <row r="122">
          <cell r="A122" t="str">
            <v>AJ2</v>
          </cell>
          <cell r="B122" t="str">
            <v xml:space="preserve">      Category 2</v>
          </cell>
        </row>
        <row r="123">
          <cell r="A123" t="str">
            <v>AJ3</v>
          </cell>
          <cell r="B123" t="str">
            <v xml:space="preserve">      Other</v>
          </cell>
        </row>
        <row r="125">
          <cell r="A125" t="str">
            <v>AK</v>
          </cell>
          <cell r="B125" t="str">
            <v>State and Local Government</v>
          </cell>
        </row>
        <row r="127">
          <cell r="A127" t="str">
            <v>AL</v>
          </cell>
          <cell r="B127" t="str">
            <v>Public Nonfinancial Corporations</v>
          </cell>
        </row>
        <row r="129">
          <cell r="A129" t="str">
            <v>AM</v>
          </cell>
          <cell r="B129" t="str">
            <v>Regional Development Certificate Holders</v>
          </cell>
        </row>
        <row r="131">
          <cell r="A131" t="str">
            <v>AN</v>
          </cell>
          <cell r="B131" t="str">
            <v>Freeport Enterprise Certificate Holders</v>
          </cell>
        </row>
        <row r="133">
          <cell r="A133" t="str">
            <v>AO</v>
          </cell>
          <cell r="B133" t="str">
            <v>Regional Headquarters Certificate Holders</v>
          </cell>
        </row>
        <row r="135">
          <cell r="A135" t="str">
            <v>AP</v>
          </cell>
          <cell r="B135" t="str">
            <v>Health Development Certificate Holders</v>
          </cell>
        </row>
        <row r="137">
          <cell r="A137" t="str">
            <v>AQ</v>
          </cell>
          <cell r="B137" t="str">
            <v>Modernisation &amp; Expansion Enterprise Cert. Holders</v>
          </cell>
        </row>
        <row r="139">
          <cell r="A139" t="str">
            <v>AR</v>
          </cell>
          <cell r="B139" t="str">
            <v>Personal</v>
          </cell>
        </row>
        <row r="140">
          <cell r="B140" t="str">
            <v xml:space="preserve">  - of which</v>
          </cell>
        </row>
        <row r="141">
          <cell r="A141" t="str">
            <v>AR1</v>
          </cell>
          <cell r="B141" t="str">
            <v xml:space="preserve">      Credit Card Advances</v>
          </cell>
        </row>
        <row r="143">
          <cell r="A143" t="str">
            <v>AS</v>
          </cell>
          <cell r="B143" t="str">
            <v>Professional</v>
          </cell>
        </row>
        <row r="144">
          <cell r="B144" t="str">
            <v xml:space="preserve">  - of which</v>
          </cell>
        </row>
        <row r="145">
          <cell r="A145" t="str">
            <v>AS1</v>
          </cell>
          <cell r="B145" t="str">
            <v xml:space="preserve">      Credit Card Advances</v>
          </cell>
        </row>
        <row r="147">
          <cell r="A147" t="str">
            <v>AT</v>
          </cell>
          <cell r="B147" t="str">
            <v>Human Resource Development Certificate Holders</v>
          </cell>
        </row>
        <row r="149">
          <cell r="A149" t="str">
            <v>AU</v>
          </cell>
          <cell r="B149" t="str">
            <v>Media, Entertainment and Recreational Activities</v>
          </cell>
        </row>
        <row r="151">
          <cell r="A151" t="str">
            <v>AV</v>
          </cell>
          <cell r="B151" t="str">
            <v>Education</v>
          </cell>
        </row>
        <row r="153">
          <cell r="A153" t="str">
            <v>AW</v>
          </cell>
          <cell r="B153" t="str">
            <v xml:space="preserve">Other </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2"/>
      <sheetName val="nos&amp;oths"/>
      <sheetName val="Grp loans"/>
      <sheetName val="Loans"/>
      <sheetName val="Sheet1"/>
      <sheetName val="Deposits "/>
      <sheetName val="GrpDeposits"/>
      <sheetName val="IB F.Depo"/>
      <sheetName val="IB loan db"/>
      <sheetName val="BOM"/>
      <sheetName val="Control"/>
      <sheetName val="List"/>
      <sheetName val="TAbles"/>
      <sheetName val="Interest"/>
    </sheetNames>
    <sheetDataSet>
      <sheetData sheetId="0"/>
      <sheetData sheetId="1"/>
      <sheetData sheetId="2"/>
      <sheetData sheetId="3"/>
      <sheetData sheetId="4"/>
      <sheetData sheetId="5"/>
      <sheetData sheetId="6"/>
      <sheetData sheetId="7"/>
      <sheetData sheetId="8"/>
      <sheetData sheetId="9"/>
      <sheetData sheetId="10"/>
      <sheetData sheetId="11" refreshError="1">
        <row r="11">
          <cell r="A11" t="str">
            <v>Account</v>
          </cell>
          <cell r="B11" t="str">
            <v>Customer name</v>
          </cell>
          <cell r="C11" t="str">
            <v>O/I/L/B/X</v>
          </cell>
          <cell r="D11" t="str">
            <v>Residence</v>
          </cell>
          <cell r="E11" t="str">
            <v>Business</v>
          </cell>
        </row>
        <row r="12">
          <cell r="A12" t="str">
            <v>110007</v>
          </cell>
          <cell r="B12" t="str">
            <v>MAURITIUS COMMERCIAL BANK LTD</v>
          </cell>
          <cell r="C12" t="str">
            <v>B</v>
          </cell>
          <cell r="D12" t="str">
            <v>MAURITIUS</v>
          </cell>
          <cell r="E12" t="str">
            <v>BANK</v>
          </cell>
        </row>
        <row r="13">
          <cell r="A13" t="str">
            <v>110077</v>
          </cell>
          <cell r="B13" t="str">
            <v>FNB BOTSWANA</v>
          </cell>
          <cell r="C13" t="str">
            <v>B</v>
          </cell>
          <cell r="D13" t="str">
            <v>BOTSWANA</v>
          </cell>
          <cell r="E13" t="str">
            <v>BANK</v>
          </cell>
        </row>
        <row r="14">
          <cell r="A14" t="str">
            <v>110078</v>
          </cell>
          <cell r="B14" t="str">
            <v>KINGDOM BANK AFRICA LIMITED</v>
          </cell>
          <cell r="C14" t="str">
            <v>B</v>
          </cell>
          <cell r="D14" t="str">
            <v>BOTSWANA</v>
          </cell>
          <cell r="E14" t="str">
            <v>BANK</v>
          </cell>
        </row>
        <row r="15">
          <cell r="A15" t="str">
            <v>210024</v>
          </cell>
          <cell r="B15" t="str">
            <v>DEUTSCHE BANK AG MUMBAI</v>
          </cell>
          <cell r="C15" t="str">
            <v>B</v>
          </cell>
          <cell r="D15" t="str">
            <v>INDIA</v>
          </cell>
          <cell r="E15" t="str">
            <v>BANK</v>
          </cell>
        </row>
        <row r="16">
          <cell r="A16" t="str">
            <v>210026</v>
          </cell>
          <cell r="B16" t="str">
            <v>BANKERS TRUST CO NY</v>
          </cell>
          <cell r="C16" t="str">
            <v>B</v>
          </cell>
          <cell r="D16" t="str">
            <v>UNITED STATES OF AMERICA</v>
          </cell>
          <cell r="E16" t="str">
            <v>BANK</v>
          </cell>
        </row>
        <row r="17">
          <cell r="A17" t="str">
            <v>210122</v>
          </cell>
          <cell r="B17" t="str">
            <v>DEUTSCHE BANK AG          LDN</v>
          </cell>
          <cell r="C17" t="str">
            <v>B</v>
          </cell>
          <cell r="D17" t="str">
            <v>UNITED KINGDOM</v>
          </cell>
          <cell r="E17" t="str">
            <v>BANK</v>
          </cell>
        </row>
        <row r="18">
          <cell r="A18" t="str">
            <v>220060</v>
          </cell>
          <cell r="B18" t="str">
            <v>MORGAN GRENFELL + CO LTD LDN</v>
          </cell>
          <cell r="C18" t="str">
            <v>B</v>
          </cell>
          <cell r="D18" t="str">
            <v>UNITED KINGDOM</v>
          </cell>
          <cell r="E18" t="str">
            <v>BANK</v>
          </cell>
        </row>
        <row r="19">
          <cell r="A19" t="str">
            <v>220126</v>
          </cell>
          <cell r="B19" t="str">
            <v>DEUTSCHE INT TRUST CORP (MAUR)</v>
          </cell>
          <cell r="C19" t="str">
            <v>M</v>
          </cell>
          <cell r="D19" t="str">
            <v>MAURITIUS</v>
          </cell>
          <cell r="E19" t="str">
            <v>OTHER FINANCIAL INSTITUTIONS</v>
          </cell>
        </row>
        <row r="20">
          <cell r="A20" t="str">
            <v>220137</v>
          </cell>
          <cell r="B20" t="str">
            <v>DEUTSCHE EQUITIES (MTIUS)LTD</v>
          </cell>
          <cell r="C20" t="str">
            <v>GBC1</v>
          </cell>
          <cell r="D20" t="str">
            <v>MAURITIUS</v>
          </cell>
          <cell r="E20" t="str">
            <v>OTHER FINANCIAL INSTITUTIONS</v>
          </cell>
        </row>
        <row r="21">
          <cell r="A21" t="str">
            <v>228001</v>
          </cell>
          <cell r="B21" t="str">
            <v>DEUTSCHE BANK INT LIMITED JSY</v>
          </cell>
          <cell r="C21" t="str">
            <v>B</v>
          </cell>
          <cell r="D21" t="str">
            <v>JERSEY</v>
          </cell>
          <cell r="E21" t="str">
            <v>BANK</v>
          </cell>
        </row>
        <row r="22">
          <cell r="A22" t="str">
            <v>500000</v>
          </cell>
          <cell r="B22" t="str">
            <v>PASTEL LIMITED</v>
          </cell>
          <cell r="C22" t="str">
            <v>GBC1</v>
          </cell>
          <cell r="D22" t="str">
            <v>MAURITIUS</v>
          </cell>
          <cell r="E22" t="str">
            <v>OTHER FINANCIAL INSTITUTIONS</v>
          </cell>
        </row>
        <row r="23">
          <cell r="A23" t="str">
            <v>500001</v>
          </cell>
          <cell r="B23" t="str">
            <v>HIGH ECONOMY HOLDINGS LTD</v>
          </cell>
          <cell r="C23" t="str">
            <v>GBC1</v>
          </cell>
          <cell r="D23" t="str">
            <v>MAURITIUS</v>
          </cell>
          <cell r="E23" t="str">
            <v>OTHER FINANCIAL INSTITUTIONS</v>
          </cell>
        </row>
        <row r="24">
          <cell r="A24" t="str">
            <v>500002</v>
          </cell>
          <cell r="B24" t="str">
            <v>MULIALAND FINANCE LIMITED</v>
          </cell>
          <cell r="C24" t="str">
            <v>GBC1</v>
          </cell>
          <cell r="D24" t="str">
            <v>MAURITIUS</v>
          </cell>
          <cell r="E24" t="str">
            <v>OTHER FINANCIAL INSTITUTIONS</v>
          </cell>
        </row>
        <row r="25">
          <cell r="A25" t="str">
            <v>500003</v>
          </cell>
          <cell r="B25" t="str">
            <v>MULIAKERAMIK FINANCE LIMITED</v>
          </cell>
          <cell r="C25" t="str">
            <v>GBC1</v>
          </cell>
          <cell r="D25" t="str">
            <v>MAURITIUS</v>
          </cell>
          <cell r="E25" t="str">
            <v>OTHER FINANCIAL INSTITUTIONS</v>
          </cell>
        </row>
        <row r="26">
          <cell r="A26" t="str">
            <v>500004</v>
          </cell>
          <cell r="B26" t="str">
            <v>MULIAGLASS FINANCE LIMITED</v>
          </cell>
          <cell r="C26" t="str">
            <v>GBC1</v>
          </cell>
          <cell r="D26" t="str">
            <v>MAURITIUS</v>
          </cell>
          <cell r="E26" t="str">
            <v>OTHER FINANCIAL INSTITUTIONS</v>
          </cell>
        </row>
        <row r="27">
          <cell r="A27" t="str">
            <v>500005</v>
          </cell>
          <cell r="B27" t="str">
            <v>LALETHA NITHIYANANDAN</v>
          </cell>
          <cell r="C27" t="str">
            <v>P</v>
          </cell>
          <cell r="D27" t="str">
            <v>SINGAPORE</v>
          </cell>
          <cell r="E27" t="str">
            <v>OTHER ADVANCES</v>
          </cell>
        </row>
        <row r="28">
          <cell r="A28" t="str">
            <v>500006</v>
          </cell>
          <cell r="B28" t="str">
            <v>ACCENT SERVICES</v>
          </cell>
          <cell r="C28" t="str">
            <v>GBC1</v>
          </cell>
          <cell r="D28" t="str">
            <v>MAURITIUS</v>
          </cell>
          <cell r="E28" t="str">
            <v>OTHER FINANCIAL INSTITUTIONS</v>
          </cell>
        </row>
        <row r="29">
          <cell r="A29" t="str">
            <v>500007</v>
          </cell>
          <cell r="B29" t="str">
            <v>FINANCIAL SOLUTIONS(MTIUS)LTD</v>
          </cell>
          <cell r="C29" t="str">
            <v>GBC1</v>
          </cell>
          <cell r="D29" t="str">
            <v>MAURITIUS</v>
          </cell>
          <cell r="E29" t="str">
            <v>OTHER FINANCIAL INSTITUTIONS</v>
          </cell>
        </row>
        <row r="30">
          <cell r="A30" t="str">
            <v>500008</v>
          </cell>
          <cell r="B30" t="str">
            <v>MR LAM SUNG FOON AH-YEN ANDRE</v>
          </cell>
          <cell r="C30" t="str">
            <v>P</v>
          </cell>
          <cell r="D30" t="str">
            <v>MAURITIUS</v>
          </cell>
          <cell r="E30" t="str">
            <v>OTHER ADVANCES</v>
          </cell>
        </row>
        <row r="31">
          <cell r="A31" t="str">
            <v>500009</v>
          </cell>
          <cell r="B31" t="str">
            <v>DBMGOF MAURITIUS LIMITED</v>
          </cell>
          <cell r="C31" t="str">
            <v>GBC1</v>
          </cell>
          <cell r="D31" t="str">
            <v>MAURITIUS</v>
          </cell>
          <cell r="E31" t="str">
            <v>OTHER FINANCIAL INSTITUTIONS</v>
          </cell>
        </row>
        <row r="32">
          <cell r="A32" t="str">
            <v>500010</v>
          </cell>
          <cell r="B32" t="str">
            <v>702671 KADINE HOLDINGS LTD</v>
          </cell>
          <cell r="C32" t="str">
            <v>F</v>
          </cell>
          <cell r="D32" t="str">
            <v>GUERNSEY</v>
          </cell>
          <cell r="E32" t="str">
            <v>OTHER FINANCIAL INSTITUTIONS</v>
          </cell>
        </row>
        <row r="33">
          <cell r="A33" t="str">
            <v>500011</v>
          </cell>
          <cell r="B33" t="str">
            <v>DEUTSCHE G.E.M.FUND MTIUS LTD</v>
          </cell>
          <cell r="C33" t="str">
            <v>GBC1</v>
          </cell>
          <cell r="D33" t="str">
            <v>MAURITIUS</v>
          </cell>
          <cell r="E33" t="str">
            <v>OTHER FINANCIAL INSTITUTIONS</v>
          </cell>
        </row>
        <row r="34">
          <cell r="A34" t="str">
            <v>500012</v>
          </cell>
          <cell r="B34" t="str">
            <v>DBAG AS CUSTODIAN D.IND.F(M)LT</v>
          </cell>
          <cell r="C34" t="str">
            <v>GBC1</v>
          </cell>
          <cell r="D34" t="str">
            <v>MAURITIUS</v>
          </cell>
          <cell r="E34" t="str">
            <v>OTHER FINANCIAL INSTITUTIONS</v>
          </cell>
        </row>
        <row r="35">
          <cell r="A35" t="str">
            <v>500013</v>
          </cell>
          <cell r="B35" t="str">
            <v>CMA INDIA GROWTH F(MTIUS)LTD</v>
          </cell>
          <cell r="C35" t="str">
            <v>GBC1</v>
          </cell>
          <cell r="D35" t="str">
            <v>MAURITIUS</v>
          </cell>
          <cell r="E35" t="str">
            <v>OTHER FINANCIAL INSTITUTIONS</v>
          </cell>
        </row>
        <row r="36">
          <cell r="A36" t="str">
            <v>500014</v>
          </cell>
          <cell r="B36" t="str">
            <v>MRS GE &amp; MR AR PARNWELL</v>
          </cell>
          <cell r="C36" t="str">
            <v>P</v>
          </cell>
          <cell r="D36" t="str">
            <v>SPAIN</v>
          </cell>
          <cell r="E36" t="str">
            <v>OTHER ADVANCES</v>
          </cell>
        </row>
        <row r="37">
          <cell r="A37" t="str">
            <v>500015</v>
          </cell>
          <cell r="B37" t="str">
            <v>DEUTSCHE DEBT INVESTMENT(MTIUS</v>
          </cell>
          <cell r="C37" t="str">
            <v>GBC1</v>
          </cell>
          <cell r="D37" t="str">
            <v>MAURITIUS</v>
          </cell>
          <cell r="E37" t="str">
            <v>OTHER FINANCIAL INSTITUTIONS</v>
          </cell>
        </row>
        <row r="38">
          <cell r="A38" t="str">
            <v>500016</v>
          </cell>
          <cell r="B38" t="str">
            <v>DEUTSCHE INTL.TRUST CORP.M.LTD</v>
          </cell>
          <cell r="C38" t="str">
            <v>GBC1</v>
          </cell>
          <cell r="D38" t="str">
            <v>MAURITIUS</v>
          </cell>
          <cell r="E38" t="str">
            <v>OTHER FINANCIAL INSTITUTIONS</v>
          </cell>
        </row>
        <row r="39">
          <cell r="A39" t="str">
            <v>500017</v>
          </cell>
          <cell r="B39" t="str">
            <v>INTL SOURCE &amp; DESIGN SOL.LTD</v>
          </cell>
          <cell r="C39" t="str">
            <v>GBC1</v>
          </cell>
          <cell r="D39" t="str">
            <v>MAURITIUS</v>
          </cell>
          <cell r="E39" t="str">
            <v>OTHER FINANCIAL INSTITUTIONS</v>
          </cell>
        </row>
        <row r="40">
          <cell r="A40" t="str">
            <v>500018</v>
          </cell>
          <cell r="B40" t="str">
            <v>FASTROCK INTL INVESTMENTS LTD</v>
          </cell>
          <cell r="C40" t="str">
            <v>GBC1</v>
          </cell>
          <cell r="D40" t="str">
            <v>MAURITIUS</v>
          </cell>
          <cell r="E40" t="str">
            <v>OTHER FINANCIAL INSTITUTIONS</v>
          </cell>
        </row>
        <row r="41">
          <cell r="A41" t="str">
            <v>500019</v>
          </cell>
          <cell r="B41" t="str">
            <v>SHENVALLA LTD</v>
          </cell>
          <cell r="C41" t="str">
            <v>F</v>
          </cell>
          <cell r="D41" t="str">
            <v>ISLE OF MAN</v>
          </cell>
          <cell r="E41" t="str">
            <v>OTHER FINANCIAL INSTITUTIONS</v>
          </cell>
        </row>
        <row r="42">
          <cell r="A42" t="str">
            <v>500020</v>
          </cell>
          <cell r="B42" t="str">
            <v>ZIP GLOBAL NETWORK LIMITED</v>
          </cell>
          <cell r="C42" t="str">
            <v>GBC1</v>
          </cell>
          <cell r="D42" t="str">
            <v>MAURITIUS</v>
          </cell>
          <cell r="E42" t="str">
            <v>OTHER FINANCIAL INSTITUTIONS</v>
          </cell>
        </row>
        <row r="43">
          <cell r="A43" t="str">
            <v>500021</v>
          </cell>
          <cell r="B43" t="str">
            <v>ALTS LIMITED</v>
          </cell>
          <cell r="C43" t="str">
            <v>GBC1</v>
          </cell>
          <cell r="D43" t="str">
            <v>MAURITIUS</v>
          </cell>
          <cell r="E43" t="str">
            <v>OTHER FINANCIAL INSTITUTIONS</v>
          </cell>
        </row>
        <row r="44">
          <cell r="A44" t="str">
            <v>500022</v>
          </cell>
          <cell r="B44" t="str">
            <v>STRATAL LIMITED</v>
          </cell>
          <cell r="C44" t="str">
            <v>GBC1</v>
          </cell>
          <cell r="D44" t="str">
            <v>MAURITIUS</v>
          </cell>
          <cell r="E44" t="str">
            <v>OTHER FINANCIAL INSTITUTIONS</v>
          </cell>
        </row>
        <row r="45">
          <cell r="A45" t="str">
            <v>500023</v>
          </cell>
          <cell r="B45" t="str">
            <v>IDEAL SOLUTIONS INC.</v>
          </cell>
          <cell r="C45" t="str">
            <v>GBC1</v>
          </cell>
          <cell r="D45" t="str">
            <v>MAURITIUS</v>
          </cell>
          <cell r="E45" t="str">
            <v>OTHER FINANCIAL INSTITUTIONS</v>
          </cell>
        </row>
        <row r="46">
          <cell r="A46" t="str">
            <v>500024</v>
          </cell>
          <cell r="B46" t="str">
            <v>702955 REDWAN INVESTMENTS LTD</v>
          </cell>
          <cell r="C46" t="str">
            <v>F</v>
          </cell>
          <cell r="D46" t="str">
            <v>GUERNSEY</v>
          </cell>
          <cell r="E46" t="str">
            <v>OTHER FINANCIAL INSTITUTIONS</v>
          </cell>
        </row>
        <row r="47">
          <cell r="A47" t="str">
            <v>500025</v>
          </cell>
          <cell r="B47" t="str">
            <v>SHD CORPORATION</v>
          </cell>
          <cell r="C47" t="str">
            <v>GBC2</v>
          </cell>
          <cell r="D47" t="str">
            <v>MAURITIUS</v>
          </cell>
          <cell r="E47" t="str">
            <v>CLOSED</v>
          </cell>
        </row>
        <row r="48">
          <cell r="A48" t="str">
            <v>500026</v>
          </cell>
          <cell r="B48" t="str">
            <v>RAJMEN HOLDINGS PVT LTD</v>
          </cell>
          <cell r="C48" t="str">
            <v>GBC1</v>
          </cell>
          <cell r="D48" t="str">
            <v>MAURITIUS</v>
          </cell>
          <cell r="E48" t="str">
            <v>OTHER FINANCIAL INSTITUTIONS</v>
          </cell>
        </row>
        <row r="49">
          <cell r="A49" t="str">
            <v>500027</v>
          </cell>
          <cell r="B49" t="str">
            <v>HERALD INVESTMENT COMPANY LTD</v>
          </cell>
          <cell r="C49" t="str">
            <v>GBC1</v>
          </cell>
          <cell r="D49" t="str">
            <v>MAURITIUS</v>
          </cell>
          <cell r="E49" t="str">
            <v>OTHER FINANCIAL INSTITUTIONS</v>
          </cell>
        </row>
        <row r="50">
          <cell r="A50" t="str">
            <v>500028</v>
          </cell>
          <cell r="B50" t="str">
            <v>NEWBURY INVESTMENTS LIMITED</v>
          </cell>
          <cell r="C50" t="str">
            <v>GBC1</v>
          </cell>
          <cell r="D50" t="str">
            <v>MAURITIUS</v>
          </cell>
          <cell r="E50" t="str">
            <v>OTHER FINANCIAL INSTITUTIONS</v>
          </cell>
        </row>
        <row r="51">
          <cell r="A51" t="str">
            <v>500029</v>
          </cell>
          <cell r="B51" t="str">
            <v>POWERLINE LTD</v>
          </cell>
          <cell r="C51" t="str">
            <v>GBC1</v>
          </cell>
          <cell r="D51" t="str">
            <v>MAURITIUS</v>
          </cell>
          <cell r="E51" t="str">
            <v>OTHER FINANCIAL INSTITUTIONS</v>
          </cell>
        </row>
        <row r="52">
          <cell r="A52" t="str">
            <v>500030</v>
          </cell>
          <cell r="B52" t="str">
            <v>KEE CHONG LI KWONG WING</v>
          </cell>
          <cell r="C52" t="str">
            <v>P</v>
          </cell>
          <cell r="D52" t="str">
            <v>MAURITIUS</v>
          </cell>
          <cell r="E52" t="str">
            <v>OTHER ADVANCES</v>
          </cell>
        </row>
        <row r="53">
          <cell r="A53" t="str">
            <v>500031</v>
          </cell>
          <cell r="B53" t="str">
            <v>GLOBUS MOTOR NOVA LIMITED</v>
          </cell>
          <cell r="C53" t="str">
            <v>GBC2</v>
          </cell>
          <cell r="D53" t="str">
            <v>MAURITIUS</v>
          </cell>
          <cell r="E53" t="str">
            <v>OTHER FINANCIAL INSTITUTIONS</v>
          </cell>
        </row>
        <row r="54">
          <cell r="A54" t="str">
            <v>500032</v>
          </cell>
          <cell r="B54" t="str">
            <v>ARACHON INVESTMENTS LIMITED</v>
          </cell>
          <cell r="C54" t="str">
            <v>F</v>
          </cell>
          <cell r="D54" t="str">
            <v>GUERNSEY</v>
          </cell>
          <cell r="E54" t="str">
            <v>OTHER FINANCIAL INSTITUTIONS</v>
          </cell>
        </row>
        <row r="55">
          <cell r="A55" t="str">
            <v>500033</v>
          </cell>
          <cell r="B55" t="str">
            <v>AMANIND INVESTMENTS LIMITED</v>
          </cell>
          <cell r="C55" t="str">
            <v>GBC2</v>
          </cell>
          <cell r="D55" t="str">
            <v>MAURITIUS</v>
          </cell>
          <cell r="E55" t="str">
            <v>OTHER FINANCIAL INSTITUTIONS</v>
          </cell>
        </row>
        <row r="56">
          <cell r="A56" t="str">
            <v>500034</v>
          </cell>
          <cell r="B56" t="str">
            <v>*KEY_ERR</v>
          </cell>
          <cell r="D56" t="str">
            <v>*KEY_ERR</v>
          </cell>
          <cell r="E56" t="str">
            <v>*KEY_ERR</v>
          </cell>
        </row>
        <row r="57">
          <cell r="A57" t="str">
            <v>500035</v>
          </cell>
          <cell r="B57" t="str">
            <v>P.T TMFC LIMITED</v>
          </cell>
          <cell r="C57" t="str">
            <v>GBC2</v>
          </cell>
          <cell r="D57" t="str">
            <v>MAURITIUS</v>
          </cell>
          <cell r="E57" t="str">
            <v>OTHER FINANCIAL INSTITUTIONS</v>
          </cell>
        </row>
        <row r="58">
          <cell r="A58" t="str">
            <v>500036</v>
          </cell>
          <cell r="B58" t="str">
            <v>*KEY_ERR</v>
          </cell>
          <cell r="D58" t="str">
            <v>*KEY_ERR</v>
          </cell>
          <cell r="E58" t="str">
            <v>*KEY_ERR</v>
          </cell>
        </row>
        <row r="59">
          <cell r="A59" t="str">
            <v>500037</v>
          </cell>
          <cell r="B59" t="str">
            <v>IFS T'EES RE:TLC FAMILY TRUST</v>
          </cell>
          <cell r="C59" t="str">
            <v>GBC1</v>
          </cell>
          <cell r="D59" t="str">
            <v>MAURITIUS</v>
          </cell>
          <cell r="E59" t="str">
            <v>OTHER FINANCIAL INSTITUTIONS</v>
          </cell>
        </row>
        <row r="60">
          <cell r="A60" t="str">
            <v>500038</v>
          </cell>
          <cell r="B60" t="str">
            <v>MILLHILL INVESTMENTS LIMITED</v>
          </cell>
          <cell r="C60" t="str">
            <v>GBC1</v>
          </cell>
          <cell r="D60" t="str">
            <v>MAURITIUS</v>
          </cell>
          <cell r="E60" t="str">
            <v>OTHER FINANCIAL INSTITUTIONS</v>
          </cell>
        </row>
        <row r="61">
          <cell r="A61" t="str">
            <v>500039</v>
          </cell>
          <cell r="B61" t="str">
            <v>FEES IN ADVANCE HOLDING A/C</v>
          </cell>
          <cell r="C61" t="str">
            <v>X</v>
          </cell>
          <cell r="D61" t="str">
            <v>MAURITIUS</v>
          </cell>
          <cell r="E61" t="str">
            <v>OTHER FINANCIAL INSTITUTIONS</v>
          </cell>
        </row>
        <row r="62">
          <cell r="A62" t="str">
            <v>500040</v>
          </cell>
          <cell r="B62" t="str">
            <v>KB CONSULTING S.A.</v>
          </cell>
          <cell r="C62" t="str">
            <v>GBC2</v>
          </cell>
          <cell r="D62" t="str">
            <v>MAURITIUS</v>
          </cell>
          <cell r="E62" t="str">
            <v>OTHER FINANCIAL INSTITUTIONS</v>
          </cell>
        </row>
        <row r="63">
          <cell r="A63" t="str">
            <v>500041</v>
          </cell>
          <cell r="B63" t="str">
            <v>OAKLEY HOLDING LIMITED</v>
          </cell>
          <cell r="C63" t="str">
            <v>F</v>
          </cell>
          <cell r="D63" t="str">
            <v>GUERNSEY</v>
          </cell>
          <cell r="E63" t="str">
            <v>OTHER FINANCIAL INSTITUTIONS</v>
          </cell>
        </row>
        <row r="64">
          <cell r="A64" t="str">
            <v>500042</v>
          </cell>
          <cell r="B64" t="str">
            <v>RENAISSANCE EAST. HLDS CORP</v>
          </cell>
          <cell r="C64" t="str">
            <v>GBC2</v>
          </cell>
          <cell r="D64" t="str">
            <v>MAURITIUS</v>
          </cell>
          <cell r="E64" t="str">
            <v>OTHER FINANCIAL INSTITUTIONS</v>
          </cell>
        </row>
        <row r="65">
          <cell r="A65" t="str">
            <v>500043</v>
          </cell>
          <cell r="B65" t="str">
            <v>AREDIN INVESTMENT LTD</v>
          </cell>
          <cell r="C65" t="str">
            <v>GBC1</v>
          </cell>
          <cell r="D65" t="str">
            <v>MAURITIUS</v>
          </cell>
          <cell r="E65" t="str">
            <v>OTHER FINANCIAL INSTITUTIONS</v>
          </cell>
        </row>
        <row r="66">
          <cell r="A66" t="str">
            <v>500044</v>
          </cell>
          <cell r="B66" t="str">
            <v>AREDIN INTERNATIONAL LTD</v>
          </cell>
          <cell r="C66" t="str">
            <v>GBC1</v>
          </cell>
          <cell r="D66" t="str">
            <v>MAURITIUS</v>
          </cell>
          <cell r="E66" t="str">
            <v>OTHER FINANCIAL INSTITUTIONS</v>
          </cell>
        </row>
        <row r="67">
          <cell r="A67" t="str">
            <v>500045</v>
          </cell>
          <cell r="B67" t="str">
            <v>KR INVESTMENTS CORPORATION</v>
          </cell>
          <cell r="C67" t="str">
            <v>GBC1</v>
          </cell>
          <cell r="D67" t="str">
            <v>MAURITIUS</v>
          </cell>
          <cell r="E67" t="str">
            <v>OTHER FINANCIAL INSTITUTIONS</v>
          </cell>
        </row>
        <row r="68">
          <cell r="A68" t="str">
            <v>500046</v>
          </cell>
          <cell r="B68" t="str">
            <v>HEMERY TRUST(MAURITIUS)LIMITED</v>
          </cell>
          <cell r="C68" t="str">
            <v>M</v>
          </cell>
          <cell r="D68" t="str">
            <v>MAURITIUS</v>
          </cell>
          <cell r="E68" t="str">
            <v>OTHER FINANCIAL INSTITUTIONS</v>
          </cell>
        </row>
        <row r="69">
          <cell r="A69" t="str">
            <v>500047</v>
          </cell>
          <cell r="B69" t="str">
            <v>ITNET CORP.</v>
          </cell>
          <cell r="C69" t="str">
            <v>GBC1</v>
          </cell>
          <cell r="D69" t="str">
            <v>MAURITIUS</v>
          </cell>
          <cell r="E69" t="str">
            <v>OTHER FINANCIAL INSTITUTIONS</v>
          </cell>
        </row>
        <row r="70">
          <cell r="A70" t="str">
            <v>500048</v>
          </cell>
          <cell r="B70" t="str">
            <v>*KEY_ERR</v>
          </cell>
          <cell r="D70" t="str">
            <v>*KEY_ERR</v>
          </cell>
          <cell r="E70" t="str">
            <v>*KEY_ERR</v>
          </cell>
        </row>
        <row r="71">
          <cell r="A71" t="str">
            <v>500049</v>
          </cell>
          <cell r="B71" t="str">
            <v>CASTERITE INTERNATIONAL LTD</v>
          </cell>
          <cell r="C71" t="str">
            <v>GBC2</v>
          </cell>
          <cell r="D71" t="str">
            <v>MAURITIUS</v>
          </cell>
          <cell r="E71" t="str">
            <v>OTHER FINANCIAL INSTITUTIONS</v>
          </cell>
        </row>
        <row r="72">
          <cell r="A72" t="str">
            <v>500050</v>
          </cell>
          <cell r="B72" t="str">
            <v>RMC INVESTMENTS LIMITED</v>
          </cell>
          <cell r="C72" t="str">
            <v>GBC1</v>
          </cell>
          <cell r="D72" t="str">
            <v>MAURITIUS</v>
          </cell>
          <cell r="E72" t="str">
            <v>OTHER FINANCIAL INSTITUTIONS</v>
          </cell>
        </row>
        <row r="73">
          <cell r="A73" t="str">
            <v>500051</v>
          </cell>
          <cell r="B73" t="str">
            <v>*KEY_ERR</v>
          </cell>
          <cell r="D73" t="str">
            <v>*KEY_ERR</v>
          </cell>
          <cell r="E73" t="str">
            <v>*KEY_ERR</v>
          </cell>
        </row>
        <row r="74">
          <cell r="A74" t="str">
            <v>500052</v>
          </cell>
          <cell r="B74" t="str">
            <v>BLUE OCEAN INVESTMENTS LIMITED</v>
          </cell>
          <cell r="C74" t="str">
            <v>GBC2</v>
          </cell>
          <cell r="D74" t="str">
            <v>MAURITIUS</v>
          </cell>
          <cell r="E74" t="str">
            <v>OTHER FINANCIAL INSTITUTIONS</v>
          </cell>
        </row>
        <row r="75">
          <cell r="A75" t="str">
            <v>500053</v>
          </cell>
          <cell r="B75" t="str">
            <v>NUPLAS LIMITED</v>
          </cell>
          <cell r="C75" t="str">
            <v>GBC1</v>
          </cell>
          <cell r="D75" t="str">
            <v>MAURITIUS</v>
          </cell>
          <cell r="E75" t="str">
            <v>OTHER FINANCIAL INSTITUTIONS</v>
          </cell>
        </row>
        <row r="76">
          <cell r="A76" t="str">
            <v>500054</v>
          </cell>
          <cell r="B76" t="str">
            <v>TANDON CAPITAL OFFSHORE</v>
          </cell>
          <cell r="C76" t="str">
            <v>GBC1</v>
          </cell>
          <cell r="D76" t="str">
            <v>MAURITIUS</v>
          </cell>
          <cell r="E76" t="str">
            <v>OTHER FINANCIAL INSTITUTIONS</v>
          </cell>
        </row>
        <row r="77">
          <cell r="A77" t="str">
            <v>500055</v>
          </cell>
          <cell r="B77" t="str">
            <v>SPG INFINITY TECHNOLOGY FUND I</v>
          </cell>
          <cell r="C77" t="str">
            <v>GBC1</v>
          </cell>
          <cell r="D77" t="str">
            <v>MAURITIUS</v>
          </cell>
          <cell r="E77" t="str">
            <v>OTHER FINANCIAL INSTITUTIONS</v>
          </cell>
        </row>
        <row r="78">
          <cell r="A78" t="str">
            <v>500056</v>
          </cell>
          <cell r="B78" t="str">
            <v>*KEY_ERR</v>
          </cell>
          <cell r="D78" t="str">
            <v>*KEY_ERR</v>
          </cell>
          <cell r="E78" t="str">
            <v>*KEY_ERR</v>
          </cell>
        </row>
        <row r="79">
          <cell r="A79" t="str">
            <v>500057</v>
          </cell>
          <cell r="B79" t="str">
            <v>MR BALZARETTI DENIS</v>
          </cell>
          <cell r="C79" t="str">
            <v>P</v>
          </cell>
          <cell r="D79" t="str">
            <v>SWITZERLAND</v>
          </cell>
          <cell r="E79" t="str">
            <v>OTHER ADVANCES</v>
          </cell>
        </row>
        <row r="80">
          <cell r="A80" t="str">
            <v>500058</v>
          </cell>
          <cell r="B80" t="str">
            <v>ACCESS DEVELOPMENT CORPORATION</v>
          </cell>
          <cell r="C80" t="str">
            <v>F</v>
          </cell>
          <cell r="D80" t="str">
            <v>UNITED STATES OF AMERICA</v>
          </cell>
          <cell r="E80" t="str">
            <v>OTHER FINANCIAL INSTITUTIONS</v>
          </cell>
        </row>
        <row r="81">
          <cell r="A81" t="str">
            <v>500059</v>
          </cell>
          <cell r="B81" t="str">
            <v>ROSELLINI INTL. ALPHA LTD</v>
          </cell>
          <cell r="C81" t="str">
            <v>GBC1</v>
          </cell>
          <cell r="D81" t="str">
            <v>MAURITIUS</v>
          </cell>
          <cell r="E81" t="str">
            <v>OTHER FINANCIAL INSTITUTIONS</v>
          </cell>
        </row>
        <row r="82">
          <cell r="A82" t="str">
            <v>500060</v>
          </cell>
          <cell r="B82" t="str">
            <v>ROSELLINI INTL. BETA LTD</v>
          </cell>
          <cell r="C82" t="str">
            <v>GBC1</v>
          </cell>
          <cell r="D82" t="str">
            <v>MAURITIUS</v>
          </cell>
          <cell r="E82" t="str">
            <v>OTHER FINANCIAL INSTITUTIONS</v>
          </cell>
        </row>
        <row r="83">
          <cell r="A83" t="str">
            <v>500061</v>
          </cell>
          <cell r="B83" t="str">
            <v>ROSELLINI INTL. GAMMA LTD</v>
          </cell>
          <cell r="C83" t="str">
            <v>GBC1</v>
          </cell>
          <cell r="D83" t="str">
            <v>MAURITIUS</v>
          </cell>
          <cell r="E83" t="str">
            <v>OTHER FINANCIAL INSTITUTIONS</v>
          </cell>
        </row>
        <row r="84">
          <cell r="A84" t="str">
            <v>500062</v>
          </cell>
          <cell r="B84" t="str">
            <v>TELLIAC S.A.</v>
          </cell>
          <cell r="C84" t="str">
            <v>GBC1</v>
          </cell>
          <cell r="D84" t="str">
            <v>MAURITIUS</v>
          </cell>
          <cell r="E84" t="str">
            <v>OTHER FINANCIAL INSTITUTIONS</v>
          </cell>
        </row>
        <row r="85">
          <cell r="A85" t="str">
            <v>500063</v>
          </cell>
          <cell r="B85" t="str">
            <v>FIRST DTV MAURITIUS LIMITED</v>
          </cell>
          <cell r="C85" t="str">
            <v>GBC1</v>
          </cell>
          <cell r="D85" t="str">
            <v>MAURITIUS</v>
          </cell>
          <cell r="E85" t="str">
            <v>OTHER FINANCIAL INSTITUTIONS</v>
          </cell>
        </row>
        <row r="86">
          <cell r="A86" t="str">
            <v>500064</v>
          </cell>
          <cell r="B86" t="str">
            <v>COMPUSOFT INC</v>
          </cell>
          <cell r="C86" t="str">
            <v>GBC2</v>
          </cell>
          <cell r="D86" t="str">
            <v>MAURITIUS</v>
          </cell>
          <cell r="E86" t="str">
            <v>OTHER FINANCIAL INSTITUTIONS</v>
          </cell>
        </row>
        <row r="87">
          <cell r="A87" t="str">
            <v>500065</v>
          </cell>
          <cell r="B87" t="str">
            <v>LA VALLIERE ASSET MGMT S. A.</v>
          </cell>
          <cell r="C87" t="str">
            <v>GBC1</v>
          </cell>
          <cell r="D87" t="str">
            <v>MAURITIUS</v>
          </cell>
          <cell r="E87" t="str">
            <v>OTHER FINANCIAL INSTITUTIONS</v>
          </cell>
        </row>
        <row r="88">
          <cell r="A88" t="str">
            <v>500066</v>
          </cell>
          <cell r="B88" t="str">
            <v>MR V.C.ANANTAPADMANBHAN</v>
          </cell>
          <cell r="C88" t="str">
            <v>P</v>
          </cell>
          <cell r="D88" t="str">
            <v>UNITED STATES OF AMERICA</v>
          </cell>
          <cell r="E88" t="str">
            <v>OTHER ADVANCES</v>
          </cell>
        </row>
        <row r="89">
          <cell r="A89" t="str">
            <v>500067</v>
          </cell>
          <cell r="B89" t="str">
            <v>BAY HILL INTERNATIONAL LIMITED</v>
          </cell>
          <cell r="C89" t="str">
            <v>F</v>
          </cell>
          <cell r="D89" t="str">
            <v>JERSEY</v>
          </cell>
          <cell r="E89" t="str">
            <v>OTHER FINANCIAL INSTITUTIONS</v>
          </cell>
        </row>
        <row r="90">
          <cell r="A90" t="str">
            <v>500068</v>
          </cell>
          <cell r="B90" t="str">
            <v>SUMUS NOS LIMITED</v>
          </cell>
          <cell r="C90" t="str">
            <v>GBC1</v>
          </cell>
          <cell r="D90" t="str">
            <v>MAURITIUS</v>
          </cell>
          <cell r="E90" t="str">
            <v>OTHER FINANCIAL INSTITUTIONS</v>
          </cell>
        </row>
        <row r="91">
          <cell r="A91" t="str">
            <v>500069</v>
          </cell>
          <cell r="B91" t="str">
            <v>DTV MAURITIUS HOLDINGS</v>
          </cell>
          <cell r="C91" t="str">
            <v>GBC1</v>
          </cell>
          <cell r="D91" t="str">
            <v>MAURITIUS</v>
          </cell>
          <cell r="E91" t="str">
            <v>OTHER FINANCIAL INSTITUTIONS</v>
          </cell>
        </row>
        <row r="92">
          <cell r="A92" t="str">
            <v>500070</v>
          </cell>
          <cell r="B92" t="str">
            <v>HWIC ASIA FUND CLASS A</v>
          </cell>
          <cell r="C92" t="str">
            <v>GBC1</v>
          </cell>
          <cell r="D92" t="str">
            <v>MAURITIUS</v>
          </cell>
          <cell r="E92" t="str">
            <v>OTHER FINANCIAL INSTITUTIONS</v>
          </cell>
        </row>
        <row r="93">
          <cell r="A93" t="str">
            <v>500071</v>
          </cell>
          <cell r="B93" t="str">
            <v>HWIC ASIA FUND CLASS B</v>
          </cell>
          <cell r="C93" t="str">
            <v>GBC1</v>
          </cell>
          <cell r="D93" t="str">
            <v>MAURITIUS</v>
          </cell>
          <cell r="E93" t="str">
            <v>OTHER FINANCIAL INSTITUTIONS</v>
          </cell>
        </row>
        <row r="94">
          <cell r="A94" t="str">
            <v>500072</v>
          </cell>
          <cell r="B94" t="str">
            <v>*KEY_ERR</v>
          </cell>
          <cell r="D94" t="str">
            <v>*KEY_ERR</v>
          </cell>
          <cell r="E94" t="str">
            <v>*KEY_ERR</v>
          </cell>
        </row>
        <row r="95">
          <cell r="A95" t="str">
            <v>500073</v>
          </cell>
          <cell r="B95" t="str">
            <v>*KEY_ERR</v>
          </cell>
          <cell r="D95" t="str">
            <v>*KEY_ERR</v>
          </cell>
          <cell r="E95" t="str">
            <v>*KEY_ERR</v>
          </cell>
        </row>
        <row r="96">
          <cell r="A96" t="str">
            <v>500074</v>
          </cell>
          <cell r="B96" t="str">
            <v>*KEY_ERR</v>
          </cell>
          <cell r="D96" t="str">
            <v>*KEY_ERR</v>
          </cell>
          <cell r="E96" t="str">
            <v>*KEY_ERR</v>
          </cell>
        </row>
        <row r="97">
          <cell r="A97" t="str">
            <v>500075</v>
          </cell>
          <cell r="B97" t="str">
            <v>LOCKLEIGH ESTATES LTD</v>
          </cell>
          <cell r="C97" t="str">
            <v>F</v>
          </cell>
          <cell r="D97" t="str">
            <v>JERSEY</v>
          </cell>
          <cell r="E97" t="str">
            <v>OTHER FINANCIAL INSTITUTIONS</v>
          </cell>
        </row>
        <row r="98">
          <cell r="A98" t="str">
            <v>500076</v>
          </cell>
          <cell r="B98" t="str">
            <v>SAFARI DAWN LTD</v>
          </cell>
          <cell r="C98" t="str">
            <v>F</v>
          </cell>
          <cell r="D98" t="str">
            <v>JERSEY</v>
          </cell>
          <cell r="E98" t="str">
            <v>OTHER FINANCIAL INSTITUTIONS</v>
          </cell>
        </row>
        <row r="99">
          <cell r="A99" t="str">
            <v>500077</v>
          </cell>
          <cell r="B99" t="str">
            <v>*KEY_ERR</v>
          </cell>
          <cell r="D99" t="str">
            <v>*KEY_ERR</v>
          </cell>
          <cell r="E99" t="str">
            <v>*KEY_ERR</v>
          </cell>
        </row>
        <row r="100">
          <cell r="A100" t="str">
            <v>500078</v>
          </cell>
          <cell r="B100" t="str">
            <v>*KEY_ERR</v>
          </cell>
          <cell r="D100" t="str">
            <v>*KEY_ERR</v>
          </cell>
          <cell r="E100" t="str">
            <v>*KEY_ERR</v>
          </cell>
        </row>
        <row r="101">
          <cell r="A101" t="str">
            <v>500079</v>
          </cell>
          <cell r="B101" t="str">
            <v>PRINCE REEF INVESTMENTS LTD</v>
          </cell>
          <cell r="C101" t="str">
            <v>GBC2</v>
          </cell>
          <cell r="D101" t="str">
            <v>MAURITIUS</v>
          </cell>
          <cell r="E101" t="str">
            <v>OTHER FINANCIAL INSTITUTIONS</v>
          </cell>
        </row>
        <row r="102">
          <cell r="A102" t="str">
            <v>500080</v>
          </cell>
          <cell r="B102" t="str">
            <v>EVON CORPORATION</v>
          </cell>
          <cell r="C102" t="str">
            <v>GBC1</v>
          </cell>
          <cell r="D102" t="str">
            <v>MAURITIUS</v>
          </cell>
          <cell r="E102" t="str">
            <v>OTHER FINANCIAL INSTITUTIONS</v>
          </cell>
        </row>
        <row r="103">
          <cell r="A103" t="str">
            <v>500081</v>
          </cell>
          <cell r="B103" t="str">
            <v>FINCH SOFTWARE LTD</v>
          </cell>
          <cell r="C103" t="str">
            <v>GBC1</v>
          </cell>
          <cell r="D103" t="str">
            <v>MAURITIUS</v>
          </cell>
          <cell r="E103" t="str">
            <v>OTHER FINANCIAL INSTITUTIONS</v>
          </cell>
        </row>
        <row r="104">
          <cell r="A104" t="str">
            <v>500082</v>
          </cell>
          <cell r="B104" t="str">
            <v>*KEY_ERR</v>
          </cell>
          <cell r="D104" t="str">
            <v>*KEY_ERR</v>
          </cell>
          <cell r="E104" t="str">
            <v>*KEY_ERR</v>
          </cell>
        </row>
        <row r="105">
          <cell r="A105" t="str">
            <v>500083</v>
          </cell>
          <cell r="B105" t="str">
            <v>*KEY_ERR</v>
          </cell>
          <cell r="D105" t="str">
            <v>*KEY_ERR</v>
          </cell>
          <cell r="E105" t="str">
            <v>*KEY_ERR</v>
          </cell>
        </row>
        <row r="106">
          <cell r="A106" t="str">
            <v>500084</v>
          </cell>
          <cell r="B106" t="str">
            <v>FEDNAV INTERNATIONAL LIMITED</v>
          </cell>
          <cell r="C106" t="str">
            <v>GBC1</v>
          </cell>
          <cell r="D106" t="str">
            <v>MAURITIUS</v>
          </cell>
          <cell r="E106" t="str">
            <v>OTHER FINANCIAL INSTITUTIONS</v>
          </cell>
        </row>
        <row r="107">
          <cell r="A107" t="str">
            <v>500085</v>
          </cell>
          <cell r="B107" t="str">
            <v>*KEY_ERR</v>
          </cell>
          <cell r="D107" t="str">
            <v>*KEY_ERR</v>
          </cell>
          <cell r="E107" t="str">
            <v>*KEY_ERR</v>
          </cell>
        </row>
        <row r="108">
          <cell r="A108" t="str">
            <v>500086</v>
          </cell>
          <cell r="B108" t="str">
            <v>*KEY_ERR</v>
          </cell>
          <cell r="D108" t="str">
            <v>*KEY_ERR</v>
          </cell>
          <cell r="E108" t="str">
            <v>*KEY_ERR</v>
          </cell>
        </row>
        <row r="109">
          <cell r="A109" t="str">
            <v>500087</v>
          </cell>
          <cell r="B109" t="str">
            <v>*KEY_ERR</v>
          </cell>
          <cell r="D109" t="str">
            <v>*KEY_ERR</v>
          </cell>
          <cell r="E109" t="str">
            <v>*KEY_ERR</v>
          </cell>
        </row>
        <row r="110">
          <cell r="A110" t="str">
            <v>500088</v>
          </cell>
          <cell r="B110" t="str">
            <v>SAMSON INTERNATIONAL INC</v>
          </cell>
          <cell r="C110" t="str">
            <v>GBC2</v>
          </cell>
          <cell r="D110" t="str">
            <v>MAURITIUS</v>
          </cell>
          <cell r="E110" t="str">
            <v>OTHER FINANCIAL INSTITUTIONS</v>
          </cell>
        </row>
        <row r="111">
          <cell r="A111" t="str">
            <v>500089</v>
          </cell>
          <cell r="B111" t="str">
            <v>DOSSIER STOCK INC</v>
          </cell>
          <cell r="C111" t="str">
            <v>GBC1</v>
          </cell>
          <cell r="D111" t="str">
            <v>MAURITIUS</v>
          </cell>
          <cell r="E111" t="str">
            <v>OTHER FINANCIAL INSTITUTIONS</v>
          </cell>
        </row>
        <row r="112">
          <cell r="A112" t="str">
            <v>500090</v>
          </cell>
          <cell r="B112" t="str">
            <v>HIGHVELD INVESTMENTS LIMITED</v>
          </cell>
          <cell r="C112" t="str">
            <v>GBC1</v>
          </cell>
          <cell r="D112" t="str">
            <v>MAURITIUS</v>
          </cell>
          <cell r="E112" t="str">
            <v>OTHER FINANCIAL INSTITUTIONS</v>
          </cell>
        </row>
        <row r="113">
          <cell r="A113" t="str">
            <v>500091</v>
          </cell>
          <cell r="B113" t="str">
            <v>TAIB SECURITIES MAURITIUS LTD</v>
          </cell>
          <cell r="C113" t="str">
            <v>GBC1</v>
          </cell>
          <cell r="D113" t="str">
            <v>MAURITIUS</v>
          </cell>
          <cell r="E113" t="str">
            <v>OTHER FINANCIAL INSTITUTIONS</v>
          </cell>
        </row>
        <row r="114">
          <cell r="A114" t="str">
            <v>500092</v>
          </cell>
          <cell r="B114" t="str">
            <v>INTERCOAST INV. HLDGS LIMITED</v>
          </cell>
          <cell r="C114" t="str">
            <v>GBC1</v>
          </cell>
          <cell r="D114" t="str">
            <v>MAURITIUS</v>
          </cell>
          <cell r="E114" t="str">
            <v>OTHER FINANCIAL INSTITUTIONS</v>
          </cell>
        </row>
        <row r="115">
          <cell r="A115" t="str">
            <v>500093</v>
          </cell>
          <cell r="B115" t="str">
            <v>MIBRO INTL. SECURITIES LIMITED</v>
          </cell>
          <cell r="C115" t="str">
            <v>GBC1</v>
          </cell>
          <cell r="D115" t="str">
            <v>MAURITIUS</v>
          </cell>
          <cell r="E115" t="str">
            <v>OTHER FINANCIAL INSTITUTIONS</v>
          </cell>
        </row>
        <row r="116">
          <cell r="A116" t="str">
            <v>500094</v>
          </cell>
          <cell r="B116" t="str">
            <v>THE AIG AFRICAN INFRA.FUND LLC</v>
          </cell>
          <cell r="C116" t="str">
            <v>GBC1</v>
          </cell>
          <cell r="D116" t="str">
            <v>MAURITIUS</v>
          </cell>
          <cell r="E116" t="str">
            <v>OTHER FINANCIAL INSTITUTIONS</v>
          </cell>
        </row>
        <row r="117">
          <cell r="A117" t="str">
            <v>500095</v>
          </cell>
          <cell r="B117" t="str">
            <v>AIG AFRICAN INFR.MGMNT LLC</v>
          </cell>
          <cell r="C117" t="str">
            <v>GBC1</v>
          </cell>
          <cell r="D117" t="str">
            <v>MAURITIUS</v>
          </cell>
          <cell r="E117" t="str">
            <v>OTHER FINANCIAL INSTITUTIONS</v>
          </cell>
        </row>
        <row r="118">
          <cell r="A118" t="str">
            <v>500096</v>
          </cell>
          <cell r="B118" t="str">
            <v>RAYTEK INVESTMENTS (MTIUS) LTD</v>
          </cell>
          <cell r="C118" t="str">
            <v>GBC1</v>
          </cell>
          <cell r="D118" t="str">
            <v>MAURITIUS</v>
          </cell>
          <cell r="E118" t="str">
            <v>OTHER FINANCIAL INSTITUTIONS</v>
          </cell>
        </row>
        <row r="119">
          <cell r="A119" t="str">
            <v>500097</v>
          </cell>
          <cell r="B119" t="str">
            <v>RPG GLOBAL MUSIC LIMITED</v>
          </cell>
          <cell r="C119" t="str">
            <v>GBC2</v>
          </cell>
          <cell r="D119" t="str">
            <v>MAURITIUS</v>
          </cell>
          <cell r="E119" t="str">
            <v>OTHER FINANCIAL INSTITUTIONS</v>
          </cell>
        </row>
        <row r="120">
          <cell r="A120" t="str">
            <v>500098</v>
          </cell>
          <cell r="B120" t="str">
            <v>TD WATERHOUSE PACIFIC LTD</v>
          </cell>
          <cell r="C120" t="str">
            <v>GBC1</v>
          </cell>
          <cell r="D120" t="str">
            <v>MAURITIUS</v>
          </cell>
          <cell r="E120" t="str">
            <v>OTHER FINANCIAL INSTITUTIONS</v>
          </cell>
        </row>
        <row r="121">
          <cell r="A121" t="str">
            <v>500099</v>
          </cell>
          <cell r="B121" t="str">
            <v>MORGAN STANLEY D.W.MTIUS LTD</v>
          </cell>
          <cell r="C121" t="str">
            <v>GBC1</v>
          </cell>
          <cell r="D121" t="str">
            <v>MAURITIUS</v>
          </cell>
          <cell r="E121" t="str">
            <v>OTHER FINANCIAL INSTITUTIONS</v>
          </cell>
        </row>
        <row r="122">
          <cell r="A122" t="str">
            <v>500100</v>
          </cell>
          <cell r="B122" t="str">
            <v>*KEY_ERR</v>
          </cell>
          <cell r="D122" t="str">
            <v>*KEY_ERR</v>
          </cell>
          <cell r="E122" t="str">
            <v>*KEY_ERR</v>
          </cell>
        </row>
        <row r="123">
          <cell r="A123" t="str">
            <v>500101</v>
          </cell>
          <cell r="B123" t="str">
            <v>*KEY_ERR</v>
          </cell>
          <cell r="D123" t="str">
            <v>*KEY_ERR</v>
          </cell>
          <cell r="E123" t="str">
            <v>*KEY_ERR</v>
          </cell>
        </row>
        <row r="124">
          <cell r="A124" t="str">
            <v>500102</v>
          </cell>
          <cell r="B124" t="str">
            <v>UNIVERSAL ENG.CON.MTIUS LTD</v>
          </cell>
          <cell r="C124" t="str">
            <v>GBC1</v>
          </cell>
          <cell r="D124" t="str">
            <v>MAURITIUS</v>
          </cell>
          <cell r="E124" t="str">
            <v>OTHER FINANCIAL INSTITUTIONS</v>
          </cell>
        </row>
        <row r="125">
          <cell r="A125" t="str">
            <v>500103</v>
          </cell>
          <cell r="B125" t="str">
            <v>BELIZE SECURITIES LIMITED</v>
          </cell>
          <cell r="C125" t="str">
            <v>GBC1</v>
          </cell>
          <cell r="D125" t="str">
            <v>MAURITIUS</v>
          </cell>
          <cell r="E125" t="str">
            <v>OTHER FINANCIAL INSTITUTIONS</v>
          </cell>
        </row>
        <row r="126">
          <cell r="A126" t="str">
            <v>500104</v>
          </cell>
          <cell r="B126" t="str">
            <v>ICICI GLOBAL OPPOR. FUND LLC</v>
          </cell>
          <cell r="C126" t="str">
            <v>GBC1</v>
          </cell>
          <cell r="D126" t="str">
            <v>MAURITIUS</v>
          </cell>
          <cell r="E126" t="str">
            <v>OTHER FINANCIAL INSTITUTIONS</v>
          </cell>
        </row>
        <row r="127">
          <cell r="A127" t="str">
            <v>500105</v>
          </cell>
          <cell r="B127" t="str">
            <v>*KEY_ERR</v>
          </cell>
          <cell r="D127" t="str">
            <v>*KEY_ERR</v>
          </cell>
          <cell r="E127" t="str">
            <v>*KEY_ERR</v>
          </cell>
        </row>
        <row r="128">
          <cell r="A128" t="str">
            <v>500106</v>
          </cell>
          <cell r="B128" t="str">
            <v>PRINCIPAL FIN.GROUP(MTIUS)LTD</v>
          </cell>
          <cell r="C128" t="str">
            <v>GBC1</v>
          </cell>
          <cell r="D128" t="str">
            <v>MAURITIUS</v>
          </cell>
          <cell r="E128" t="str">
            <v>OTHER FINANCIAL INSTITUTIONS</v>
          </cell>
        </row>
        <row r="129">
          <cell r="A129" t="str">
            <v>500107</v>
          </cell>
          <cell r="B129" t="str">
            <v>RIMOSAN INVESTMENT LIMITED</v>
          </cell>
          <cell r="C129" t="str">
            <v>GBC1</v>
          </cell>
          <cell r="D129" t="str">
            <v>MAURITIUS</v>
          </cell>
          <cell r="E129" t="str">
            <v>OTHER FINANCIAL INSTITUTIONS</v>
          </cell>
        </row>
        <row r="130">
          <cell r="A130" t="str">
            <v>500108</v>
          </cell>
          <cell r="B130" t="str">
            <v>GENESIS INDIAN INV.CO LIMITED</v>
          </cell>
          <cell r="C130" t="str">
            <v>GBC1</v>
          </cell>
          <cell r="D130" t="str">
            <v>MAURITIUS</v>
          </cell>
          <cell r="E130" t="str">
            <v>OTHER FINANCIAL INSTITUTIONS</v>
          </cell>
        </row>
        <row r="131">
          <cell r="A131" t="str">
            <v>500109</v>
          </cell>
          <cell r="B131" t="str">
            <v>GBS HOLDINGS PRIVATE LIMITED</v>
          </cell>
          <cell r="C131" t="str">
            <v>GBC1</v>
          </cell>
          <cell r="D131" t="str">
            <v>MAURITIUS</v>
          </cell>
          <cell r="E131" t="str">
            <v>OTHER FINANCIAL INSTITUTIONS</v>
          </cell>
        </row>
        <row r="132">
          <cell r="A132" t="str">
            <v>500110</v>
          </cell>
          <cell r="B132" t="str">
            <v>PROSPEROUS INVEST. LTD</v>
          </cell>
          <cell r="C132" t="str">
            <v>GBC1</v>
          </cell>
          <cell r="D132" t="str">
            <v>MAURITIUS</v>
          </cell>
          <cell r="E132" t="str">
            <v>OTHER FINANCIAL INSTITUTIONS</v>
          </cell>
        </row>
        <row r="133">
          <cell r="A133" t="str">
            <v>500111</v>
          </cell>
          <cell r="B133" t="str">
            <v>MR &amp;/OR MRS KOO MOY SING K.K.S</v>
          </cell>
          <cell r="C133" t="str">
            <v>P</v>
          </cell>
          <cell r="D133" t="str">
            <v>MAURITIUS</v>
          </cell>
          <cell r="E133" t="str">
            <v>OTHER ADVANCES</v>
          </cell>
        </row>
        <row r="134">
          <cell r="A134" t="str">
            <v>500112</v>
          </cell>
          <cell r="B134" t="str">
            <v>HEXCEL-CHINA HOLDINGS CORP</v>
          </cell>
          <cell r="C134" t="str">
            <v>GBC1</v>
          </cell>
          <cell r="D134" t="str">
            <v>MAURITIUS</v>
          </cell>
          <cell r="E134" t="str">
            <v>OTHER FINANCIAL INSTITUTIONS</v>
          </cell>
        </row>
        <row r="135">
          <cell r="A135" t="str">
            <v>500113</v>
          </cell>
          <cell r="B135" t="str">
            <v>INTL.FILM PROD.DIST.LIMITED</v>
          </cell>
          <cell r="C135" t="str">
            <v>GBC1</v>
          </cell>
          <cell r="D135" t="str">
            <v>MAURITIUS</v>
          </cell>
          <cell r="E135" t="str">
            <v>OTHER FINANCIAL INSTITUTIONS</v>
          </cell>
        </row>
        <row r="136">
          <cell r="A136" t="str">
            <v>500114</v>
          </cell>
          <cell r="B136" t="str">
            <v>*KEY_ERR</v>
          </cell>
          <cell r="D136" t="str">
            <v>*KEY_ERR</v>
          </cell>
          <cell r="E136" t="str">
            <v>*KEY_ERR</v>
          </cell>
        </row>
        <row r="137">
          <cell r="A137" t="str">
            <v>500115</v>
          </cell>
          <cell r="B137" t="str">
            <v>*KEY_ERR</v>
          </cell>
          <cell r="D137" t="str">
            <v>*KEY_ERR</v>
          </cell>
          <cell r="E137" t="str">
            <v>*KEY_ERR</v>
          </cell>
        </row>
        <row r="138">
          <cell r="A138" t="str">
            <v>500116</v>
          </cell>
          <cell r="B138" t="str">
            <v>GOLDERA INTERNATIONAL LTD</v>
          </cell>
          <cell r="C138" t="str">
            <v>GBC1</v>
          </cell>
          <cell r="D138" t="str">
            <v>MAURITIUS</v>
          </cell>
          <cell r="E138" t="str">
            <v>OTHER FINANCIAL INSTITUTIONS</v>
          </cell>
        </row>
        <row r="139">
          <cell r="A139" t="str">
            <v>500117</v>
          </cell>
          <cell r="B139" t="str">
            <v>CONVERGELABS CORP.</v>
          </cell>
          <cell r="C139" t="str">
            <v>GBC1</v>
          </cell>
          <cell r="D139" t="str">
            <v>MAURITIUS</v>
          </cell>
          <cell r="E139" t="str">
            <v>OTHER FINANCIAL INSTITUTIONS</v>
          </cell>
        </row>
        <row r="140">
          <cell r="A140" t="str">
            <v>500118</v>
          </cell>
          <cell r="B140" t="str">
            <v>CYCLE AND CARRIAGE(MTIUS)LTD</v>
          </cell>
          <cell r="C140" t="str">
            <v>GBC1</v>
          </cell>
          <cell r="D140" t="str">
            <v>MAURITIUS</v>
          </cell>
          <cell r="E140" t="str">
            <v>OTHER FINANCIAL INSTITUTIONS</v>
          </cell>
        </row>
        <row r="141">
          <cell r="A141" t="str">
            <v>500119</v>
          </cell>
          <cell r="B141" t="str">
            <v>INVESTEC BANK (MAURITIUS) LTD</v>
          </cell>
          <cell r="C141" t="str">
            <v>B</v>
          </cell>
          <cell r="D141" t="str">
            <v>MAURITIUS</v>
          </cell>
          <cell r="E141" t="str">
            <v>BANK</v>
          </cell>
        </row>
        <row r="142">
          <cell r="A142" t="str">
            <v>500120</v>
          </cell>
          <cell r="B142" t="str">
            <v>INTERNATIONAL MNGT (MTIUS) LTD</v>
          </cell>
          <cell r="C142" t="str">
            <v>M</v>
          </cell>
          <cell r="D142" t="str">
            <v>MAURITIUS</v>
          </cell>
          <cell r="E142" t="str">
            <v>OTHER FINANCIAL INSTITUTIONS</v>
          </cell>
        </row>
        <row r="143">
          <cell r="A143" t="str">
            <v>500121</v>
          </cell>
          <cell r="B143" t="str">
            <v>JUMPSTARTUP VENTURE FUND I LLC</v>
          </cell>
          <cell r="C143" t="str">
            <v>GBC1</v>
          </cell>
          <cell r="D143" t="str">
            <v>MAURITIUS</v>
          </cell>
          <cell r="E143" t="str">
            <v>OTHER FINANCIAL INSTITUTIONS</v>
          </cell>
        </row>
        <row r="144">
          <cell r="A144" t="str">
            <v>500122</v>
          </cell>
          <cell r="B144" t="str">
            <v>JUMPSTARTUP ADVISORS LLC</v>
          </cell>
          <cell r="C144" t="str">
            <v>GBC1</v>
          </cell>
          <cell r="D144" t="str">
            <v>MAURITIUS</v>
          </cell>
          <cell r="E144" t="str">
            <v>OTHER FINANCIAL INSTITUTIONS</v>
          </cell>
        </row>
        <row r="145">
          <cell r="A145" t="str">
            <v>500123</v>
          </cell>
          <cell r="B145" t="str">
            <v>MR WARREN LUYT</v>
          </cell>
          <cell r="C145" t="str">
            <v>P</v>
          </cell>
          <cell r="D145" t="str">
            <v>MAURITIUS</v>
          </cell>
          <cell r="E145" t="str">
            <v>OTHER ADVANCES</v>
          </cell>
        </row>
        <row r="146">
          <cell r="A146" t="str">
            <v>500124</v>
          </cell>
          <cell r="B146" t="str">
            <v>RR DONNELLEY (MTIUS) LTD</v>
          </cell>
          <cell r="C146" t="str">
            <v>GBC1</v>
          </cell>
          <cell r="D146" t="str">
            <v>MAURITIUS</v>
          </cell>
          <cell r="E146" t="str">
            <v>OTHER FINANCIAL INSTITUTIONS</v>
          </cell>
        </row>
        <row r="147">
          <cell r="A147" t="str">
            <v>500125</v>
          </cell>
          <cell r="B147" t="str">
            <v>YANNIS CORPORATION</v>
          </cell>
          <cell r="C147" t="str">
            <v>GBC1</v>
          </cell>
          <cell r="D147" t="str">
            <v>MAURITIUS</v>
          </cell>
          <cell r="E147" t="str">
            <v>OTHER FINANCIAL INSTITUTIONS</v>
          </cell>
        </row>
        <row r="148">
          <cell r="A148" t="str">
            <v>500126</v>
          </cell>
          <cell r="B148" t="str">
            <v>DBAG AS CUSTODIAN FOR INDIA F.</v>
          </cell>
          <cell r="C148" t="str">
            <v>F</v>
          </cell>
          <cell r="D148" t="str">
            <v>UNITED STATES OF AMERICA</v>
          </cell>
          <cell r="E148" t="str">
            <v>OTHER FINANCIAL INSTITUTIONS</v>
          </cell>
        </row>
        <row r="149">
          <cell r="A149" t="str">
            <v>500127</v>
          </cell>
          <cell r="B149" t="str">
            <v>*KEY_ERR</v>
          </cell>
          <cell r="D149" t="str">
            <v>*KEY_ERR</v>
          </cell>
          <cell r="E149" t="str">
            <v>*KEY_ERR</v>
          </cell>
        </row>
        <row r="150">
          <cell r="A150" t="str">
            <v>500128</v>
          </cell>
          <cell r="B150" t="str">
            <v>STRATEGIC VENTURES F MTIUS LTD</v>
          </cell>
          <cell r="C150" t="str">
            <v>GBC1</v>
          </cell>
          <cell r="D150" t="str">
            <v>MAURITIUS</v>
          </cell>
          <cell r="E150" t="str">
            <v>OTHER FINANCIAL INSTITUTIONS</v>
          </cell>
        </row>
        <row r="151">
          <cell r="A151" t="str">
            <v>500129</v>
          </cell>
          <cell r="B151" t="str">
            <v>IFS TRUSTEES RE SANNOX TRUST</v>
          </cell>
          <cell r="C151" t="str">
            <v>GBC1</v>
          </cell>
          <cell r="D151" t="str">
            <v>MAURITIUS</v>
          </cell>
          <cell r="E151" t="str">
            <v>OTHER FINANCIAL INSTITUTIONS</v>
          </cell>
        </row>
        <row r="152">
          <cell r="A152" t="str">
            <v>500130</v>
          </cell>
          <cell r="B152" t="str">
            <v>ASIAN COMPUTERS EXPERTS LTD</v>
          </cell>
          <cell r="C152" t="str">
            <v>GBC1</v>
          </cell>
          <cell r="D152" t="str">
            <v>MAURITIUS</v>
          </cell>
          <cell r="E152" t="str">
            <v>OTHER FINANCIAL INSTITUTIONS</v>
          </cell>
        </row>
        <row r="153">
          <cell r="A153" t="str">
            <v>500131</v>
          </cell>
          <cell r="B153" t="str">
            <v>IFS TRUSTEES RE:PERIVOLI TRUST</v>
          </cell>
          <cell r="C153" t="str">
            <v>GBC1</v>
          </cell>
          <cell r="D153" t="str">
            <v>MAURITIUS</v>
          </cell>
          <cell r="E153" t="str">
            <v>OTHER FINANCIAL INSTITUTIONS</v>
          </cell>
        </row>
        <row r="154">
          <cell r="A154" t="str">
            <v>500132</v>
          </cell>
          <cell r="B154" t="str">
            <v>RISHIMA INVESTMENTS LIMITED</v>
          </cell>
          <cell r="C154" t="str">
            <v>GBC1</v>
          </cell>
          <cell r="D154" t="str">
            <v>MAURITIUS</v>
          </cell>
          <cell r="E154" t="str">
            <v>OTHER FINANCIAL INSTITUTIONS</v>
          </cell>
        </row>
        <row r="155">
          <cell r="A155" t="str">
            <v>500133</v>
          </cell>
          <cell r="B155" t="str">
            <v>SHUTTLE INVESTMENTS LIMITED</v>
          </cell>
          <cell r="C155" t="str">
            <v>GBC1</v>
          </cell>
          <cell r="D155" t="str">
            <v>MAURITIUS</v>
          </cell>
          <cell r="E155" t="str">
            <v>OTHER FINANCIAL INSTITUTIONS</v>
          </cell>
        </row>
        <row r="156">
          <cell r="A156" t="str">
            <v>500134</v>
          </cell>
          <cell r="B156" t="str">
            <v>EROS BROADBAND LIMITED</v>
          </cell>
          <cell r="C156" t="str">
            <v>GBC1</v>
          </cell>
          <cell r="D156" t="str">
            <v>MAURITIUS</v>
          </cell>
          <cell r="E156" t="str">
            <v>OTHER FINANCIAL INSTITUTIONS</v>
          </cell>
        </row>
        <row r="157">
          <cell r="A157" t="str">
            <v>500135</v>
          </cell>
          <cell r="B157" t="str">
            <v>GINNY INVESTMENTS LIMITED</v>
          </cell>
          <cell r="C157" t="str">
            <v>GBC1</v>
          </cell>
          <cell r="D157" t="str">
            <v>MAURITIUS</v>
          </cell>
          <cell r="E157" t="str">
            <v>OTHER FINANCIAL INSTITUTIONS</v>
          </cell>
        </row>
        <row r="158">
          <cell r="A158" t="str">
            <v>500136</v>
          </cell>
          <cell r="B158" t="str">
            <v>CONNECTCAPITAL HOLDINGS</v>
          </cell>
          <cell r="C158" t="str">
            <v>GBC1</v>
          </cell>
          <cell r="D158" t="str">
            <v>MAURITIUS</v>
          </cell>
          <cell r="E158" t="str">
            <v>OTHER FINANCIAL INSTITUTIONS</v>
          </cell>
        </row>
        <row r="159">
          <cell r="A159" t="str">
            <v>500137</v>
          </cell>
          <cell r="B159" t="str">
            <v>QUEST HOLDINGS INC.</v>
          </cell>
          <cell r="C159" t="str">
            <v>GBC1</v>
          </cell>
          <cell r="D159" t="str">
            <v>MAURITIUS</v>
          </cell>
          <cell r="E159" t="str">
            <v>OTHER FINANCIAL INSTITUTIONS</v>
          </cell>
        </row>
        <row r="160">
          <cell r="A160" t="str">
            <v>500138</v>
          </cell>
          <cell r="B160" t="str">
            <v>GREEN DOT CAPITAL (MTIUS)LTD</v>
          </cell>
          <cell r="C160" t="str">
            <v>GBC1</v>
          </cell>
          <cell r="D160" t="str">
            <v>MAURITIUS</v>
          </cell>
          <cell r="E160" t="str">
            <v>OTHER FINANCIAL INSTITUTIONS</v>
          </cell>
        </row>
        <row r="161">
          <cell r="A161" t="str">
            <v>500139</v>
          </cell>
          <cell r="B161" t="str">
            <v>REGINA ESTATES LIMITED</v>
          </cell>
          <cell r="C161" t="str">
            <v>F</v>
          </cell>
          <cell r="D161" t="str">
            <v>MAURITIUS</v>
          </cell>
          <cell r="E161" t="str">
            <v>OTHER FINANCIAL INSTITUTIONS</v>
          </cell>
        </row>
        <row r="162">
          <cell r="A162" t="str">
            <v>500140</v>
          </cell>
          <cell r="B162" t="str">
            <v>CARRICK HOLDINGS LIMITED</v>
          </cell>
          <cell r="C162" t="str">
            <v>GBC2</v>
          </cell>
          <cell r="D162" t="str">
            <v>MAURITIUS</v>
          </cell>
          <cell r="E162" t="str">
            <v>OTHER FINANCIAL INSTITUTIONS</v>
          </cell>
        </row>
        <row r="163">
          <cell r="A163" t="str">
            <v>500141</v>
          </cell>
          <cell r="B163" t="str">
            <v>GLOBAL ENV.TECHNOLOGIES LTD</v>
          </cell>
          <cell r="C163" t="str">
            <v>GBC1</v>
          </cell>
          <cell r="D163" t="str">
            <v>MAURITIUS</v>
          </cell>
          <cell r="E163" t="str">
            <v>OTHER FINANCIAL INSTITUTIONS</v>
          </cell>
        </row>
        <row r="164">
          <cell r="A164" t="str">
            <v>500142</v>
          </cell>
          <cell r="B164" t="str">
            <v>INDASIA HOLDERINGS LIMITED</v>
          </cell>
          <cell r="C164" t="str">
            <v>GBC1</v>
          </cell>
          <cell r="D164" t="str">
            <v>MAURITIUS</v>
          </cell>
          <cell r="E164" t="str">
            <v>OTHER FINANCIAL INSTITUTIONS</v>
          </cell>
        </row>
        <row r="165">
          <cell r="A165" t="str">
            <v>500143</v>
          </cell>
          <cell r="B165" t="str">
            <v>SPACELINK COMMUNICATIONS</v>
          </cell>
          <cell r="C165" t="str">
            <v>GBC1</v>
          </cell>
          <cell r="D165" t="str">
            <v>MAURITIUS</v>
          </cell>
          <cell r="E165" t="str">
            <v>OTHER FINANCIAL INSTITUTIONS</v>
          </cell>
        </row>
        <row r="166">
          <cell r="A166" t="str">
            <v>500144</v>
          </cell>
          <cell r="B166" t="str">
            <v>INTECH.PCI (INDIA) LIMITED</v>
          </cell>
          <cell r="C166" t="str">
            <v>GBC1</v>
          </cell>
          <cell r="D166" t="str">
            <v>MAURITIUS</v>
          </cell>
          <cell r="E166" t="str">
            <v>OTHER FINANCIAL INSTITUTIONS</v>
          </cell>
        </row>
        <row r="167">
          <cell r="A167" t="str">
            <v>500145</v>
          </cell>
          <cell r="B167" t="str">
            <v>ENFIELD SOLUTIONS INC.</v>
          </cell>
          <cell r="C167" t="str">
            <v>GBC1</v>
          </cell>
          <cell r="D167" t="str">
            <v>MAURITIUS</v>
          </cell>
          <cell r="E167" t="str">
            <v>OTHER FINANCIAL INSTITUTIONS</v>
          </cell>
        </row>
        <row r="168">
          <cell r="A168" t="str">
            <v>500146</v>
          </cell>
          <cell r="B168" t="str">
            <v>NUCLEUS INV.&amp; SEC.PVT LIMITED</v>
          </cell>
          <cell r="C168" t="str">
            <v>GBC1</v>
          </cell>
          <cell r="D168" t="str">
            <v>MAURITIUS</v>
          </cell>
          <cell r="E168" t="str">
            <v>OTHER FINANCIAL INSTITUTIONS</v>
          </cell>
        </row>
        <row r="169">
          <cell r="A169" t="str">
            <v>500147</v>
          </cell>
          <cell r="B169" t="str">
            <v>LONDON NETWORK COMM CORP</v>
          </cell>
          <cell r="C169" t="str">
            <v>GBC1</v>
          </cell>
          <cell r="D169" t="str">
            <v>MAURITIUS</v>
          </cell>
          <cell r="E169" t="str">
            <v>OTHER FINANCIAL INSTITUTIONS</v>
          </cell>
        </row>
        <row r="170">
          <cell r="A170" t="str">
            <v>500148</v>
          </cell>
          <cell r="B170" t="str">
            <v>WATCHSTICK INV. CORP LIMITED</v>
          </cell>
          <cell r="C170" t="str">
            <v>GBC1</v>
          </cell>
          <cell r="D170" t="str">
            <v>MAURITIUS</v>
          </cell>
          <cell r="E170" t="str">
            <v>OTHER FINANCIAL INSTITUTIONS</v>
          </cell>
        </row>
        <row r="171">
          <cell r="A171" t="str">
            <v>500149</v>
          </cell>
          <cell r="B171" t="str">
            <v>MISSISSIPI INV.&amp; SECS PVT LTD</v>
          </cell>
          <cell r="C171" t="str">
            <v>GBC1</v>
          </cell>
          <cell r="D171" t="str">
            <v>MAURITIUS</v>
          </cell>
          <cell r="E171" t="str">
            <v>OTHER FINANCIAL INSTITUTIONS</v>
          </cell>
        </row>
        <row r="172">
          <cell r="A172" t="str">
            <v>500150</v>
          </cell>
          <cell r="B172" t="str">
            <v>KAMAKSHI GLOBAL FINANCIAL LTD</v>
          </cell>
          <cell r="C172" t="str">
            <v>GBC1</v>
          </cell>
          <cell r="D172" t="str">
            <v>MAURITIUS</v>
          </cell>
          <cell r="E172" t="str">
            <v>OTHER FINANCIAL INSTITUTIONS</v>
          </cell>
        </row>
        <row r="173">
          <cell r="A173" t="str">
            <v>500151</v>
          </cell>
          <cell r="B173" t="str">
            <v>*KEY_ERR</v>
          </cell>
          <cell r="D173" t="str">
            <v>*KEY_ERR</v>
          </cell>
          <cell r="E173" t="str">
            <v>*KEY_ERR</v>
          </cell>
        </row>
        <row r="174">
          <cell r="A174" t="str">
            <v>500152</v>
          </cell>
          <cell r="B174" t="str">
            <v>*KEY_ERR</v>
          </cell>
          <cell r="D174" t="str">
            <v>*KEY_ERR</v>
          </cell>
          <cell r="E174" t="str">
            <v>*KEY_ERR</v>
          </cell>
        </row>
        <row r="175">
          <cell r="A175" t="str">
            <v>500153</v>
          </cell>
          <cell r="B175" t="str">
            <v>*KEY_ERR</v>
          </cell>
          <cell r="D175" t="str">
            <v>*KEY_ERR</v>
          </cell>
          <cell r="E175" t="str">
            <v>*KEY_ERR</v>
          </cell>
        </row>
        <row r="176">
          <cell r="A176" t="str">
            <v>500154</v>
          </cell>
          <cell r="B176" t="str">
            <v>*KEY_ERR</v>
          </cell>
          <cell r="D176" t="str">
            <v>*KEY_ERR</v>
          </cell>
          <cell r="E176" t="str">
            <v>*KEY_ERR</v>
          </cell>
        </row>
        <row r="177">
          <cell r="A177" t="str">
            <v>500155</v>
          </cell>
          <cell r="B177" t="str">
            <v>*KEY_ERR</v>
          </cell>
          <cell r="D177" t="str">
            <v>*KEY_ERR</v>
          </cell>
          <cell r="E177" t="str">
            <v>*KEY_ERR</v>
          </cell>
        </row>
        <row r="178">
          <cell r="A178" t="str">
            <v>500156</v>
          </cell>
          <cell r="B178" t="str">
            <v>TROMELIN INTERNATIONAL LIMITED</v>
          </cell>
          <cell r="C178" t="str">
            <v>GBC1</v>
          </cell>
          <cell r="D178" t="str">
            <v>MAURITIUS</v>
          </cell>
          <cell r="E178" t="str">
            <v>OTHER FINANCIAL INSTITUTIONS</v>
          </cell>
        </row>
        <row r="179">
          <cell r="A179" t="str">
            <v>500157</v>
          </cell>
          <cell r="B179" t="str">
            <v>DEUTSCHE SECURITIES MTIUS LTD</v>
          </cell>
          <cell r="C179" t="str">
            <v>GBC1</v>
          </cell>
          <cell r="D179" t="str">
            <v>MAURITIUS</v>
          </cell>
          <cell r="E179" t="str">
            <v>OTHER FINANCIAL INSTITUTIONS</v>
          </cell>
        </row>
        <row r="180">
          <cell r="A180" t="str">
            <v>500158</v>
          </cell>
          <cell r="B180" t="str">
            <v>VISTA FILM &amp; PACKAGING PVT LTD</v>
          </cell>
          <cell r="C180" t="str">
            <v>F</v>
          </cell>
          <cell r="D180" t="str">
            <v>INDIA</v>
          </cell>
          <cell r="E180" t="str">
            <v>OTHER FINANCIAL INSTITUTIONS</v>
          </cell>
        </row>
        <row r="181">
          <cell r="A181" t="str">
            <v>500159</v>
          </cell>
          <cell r="B181" t="str">
            <v>WYCOMBE INTERNATIONAL CORP.LTD</v>
          </cell>
          <cell r="C181" t="str">
            <v>GBC1</v>
          </cell>
          <cell r="D181" t="str">
            <v>MAURITIUS</v>
          </cell>
          <cell r="E181" t="str">
            <v>OTHER FINANCIAL INSTITUTIONS</v>
          </cell>
        </row>
        <row r="182">
          <cell r="A182" t="str">
            <v>500160</v>
          </cell>
          <cell r="B182" t="str">
            <v>WEBSERVER TECHNOLOGIES LIMITED</v>
          </cell>
          <cell r="C182" t="str">
            <v>GBC1</v>
          </cell>
          <cell r="D182" t="str">
            <v>MAURITIUS</v>
          </cell>
          <cell r="E182" t="str">
            <v>OTHER FINANCIAL INSTITUTIONS</v>
          </cell>
        </row>
        <row r="183">
          <cell r="A183" t="str">
            <v>500161</v>
          </cell>
          <cell r="B183" t="str">
            <v>*KEY_ERR</v>
          </cell>
          <cell r="D183" t="str">
            <v>*KEY_ERR</v>
          </cell>
          <cell r="E183" t="str">
            <v>*KEY_ERR</v>
          </cell>
        </row>
        <row r="184">
          <cell r="A184" t="str">
            <v>500162</v>
          </cell>
          <cell r="B184" t="str">
            <v>AVENIR HOLDINGS INC.</v>
          </cell>
          <cell r="C184" t="str">
            <v>GBC1</v>
          </cell>
          <cell r="D184" t="str">
            <v>MAURITIUS</v>
          </cell>
          <cell r="E184" t="str">
            <v>OTHER FINANCIAL INSTITUTIONS</v>
          </cell>
        </row>
        <row r="185">
          <cell r="A185" t="str">
            <v>500163</v>
          </cell>
          <cell r="B185" t="str">
            <v>ROBERTS INVESTMENTS LTD</v>
          </cell>
          <cell r="C185" t="str">
            <v>GBC1</v>
          </cell>
          <cell r="D185" t="str">
            <v>MAURITIUS</v>
          </cell>
          <cell r="E185" t="str">
            <v>OTHER FINANCIAL INSTITUTIONS</v>
          </cell>
        </row>
        <row r="186">
          <cell r="A186" t="str">
            <v>500164</v>
          </cell>
          <cell r="B186" t="str">
            <v>eSOFTWARE PROJECT  LTD</v>
          </cell>
          <cell r="C186" t="str">
            <v>GBC1</v>
          </cell>
          <cell r="D186" t="str">
            <v>MAURITIUS</v>
          </cell>
          <cell r="E186" t="str">
            <v>OTHER FINANCIAL INSTITUTIONS</v>
          </cell>
        </row>
        <row r="187">
          <cell r="A187" t="str">
            <v>500165</v>
          </cell>
          <cell r="B187" t="str">
            <v>INDTEL INVESTMENTS (MTIUS)LTD</v>
          </cell>
          <cell r="C187" t="str">
            <v>GBC1</v>
          </cell>
          <cell r="D187" t="str">
            <v>MAURITIUS</v>
          </cell>
          <cell r="E187" t="str">
            <v>OTHER FINANCIAL INSTITUTIONS</v>
          </cell>
        </row>
        <row r="188">
          <cell r="A188" t="str">
            <v>500166</v>
          </cell>
          <cell r="B188" t="str">
            <v>INTL HOLDINGS(TRIUMPH)LIMITED</v>
          </cell>
          <cell r="C188" t="str">
            <v>GBC1</v>
          </cell>
          <cell r="D188" t="str">
            <v>MAURITIUS</v>
          </cell>
          <cell r="E188" t="str">
            <v>OTHER FINANCIAL INSTITUTIONS</v>
          </cell>
        </row>
        <row r="189">
          <cell r="A189" t="str">
            <v>500167</v>
          </cell>
          <cell r="B189" t="str">
            <v>*KEY_ERR</v>
          </cell>
          <cell r="D189" t="str">
            <v>*KEY_ERR</v>
          </cell>
          <cell r="E189" t="str">
            <v>*KEY_ERR</v>
          </cell>
        </row>
        <row r="190">
          <cell r="A190" t="str">
            <v>500168</v>
          </cell>
          <cell r="B190" t="str">
            <v>MC TRUST LTD AS T'EES FOR DBT</v>
          </cell>
          <cell r="C190" t="str">
            <v>GBC1</v>
          </cell>
          <cell r="D190" t="str">
            <v>MAURITIUS</v>
          </cell>
          <cell r="E190" t="str">
            <v>OTHER FINANCIAL INSTITUTIONS</v>
          </cell>
        </row>
        <row r="191">
          <cell r="A191" t="str">
            <v>500169</v>
          </cell>
          <cell r="B191" t="str">
            <v>PBI INVESTMENTS LIMITED</v>
          </cell>
          <cell r="C191" t="str">
            <v>GBC2</v>
          </cell>
          <cell r="D191" t="str">
            <v>MAURITIUS</v>
          </cell>
          <cell r="E191" t="str">
            <v>OTHER FINANCIAL INSTITUTIONS</v>
          </cell>
        </row>
        <row r="192">
          <cell r="A192" t="str">
            <v>500170</v>
          </cell>
          <cell r="B192" t="str">
            <v>*KEY_ERR</v>
          </cell>
          <cell r="C192" t="str">
            <v>GBC1</v>
          </cell>
          <cell r="D192" t="str">
            <v>*KEY_ERR</v>
          </cell>
          <cell r="E192" t="str">
            <v>*KEY_ERR</v>
          </cell>
        </row>
        <row r="193">
          <cell r="A193" t="str">
            <v>500171</v>
          </cell>
          <cell r="B193" t="str">
            <v>WINSTAR INDIA INVESTMENT CO LT</v>
          </cell>
          <cell r="C193" t="str">
            <v>GBC1</v>
          </cell>
          <cell r="D193" t="str">
            <v>MAURITIUS</v>
          </cell>
          <cell r="E193" t="str">
            <v>OTHER FINANCIAL INSTITUTIONS</v>
          </cell>
        </row>
        <row r="194">
          <cell r="A194" t="str">
            <v>500172</v>
          </cell>
          <cell r="B194" t="str">
            <v>*KEY_ERR</v>
          </cell>
          <cell r="D194" t="str">
            <v>*KEY_ERR</v>
          </cell>
          <cell r="E194" t="str">
            <v>*KEY_ERR</v>
          </cell>
        </row>
        <row r="195">
          <cell r="A195" t="str">
            <v>500173</v>
          </cell>
          <cell r="B195" t="str">
            <v>MR RAVI KAILAS</v>
          </cell>
          <cell r="C195" t="str">
            <v>P</v>
          </cell>
          <cell r="D195" t="str">
            <v>INDIA</v>
          </cell>
          <cell r="E195" t="str">
            <v>OTHER ADVANCES</v>
          </cell>
        </row>
        <row r="196">
          <cell r="A196" t="str">
            <v>500174</v>
          </cell>
          <cell r="B196" t="str">
            <v>IFS T'TEES FOR GREENVIEW TECH.</v>
          </cell>
          <cell r="C196" t="str">
            <v>GBC1</v>
          </cell>
          <cell r="D196" t="str">
            <v>MAURITIUS</v>
          </cell>
          <cell r="E196" t="str">
            <v>OTHER FINANCIAL INSTITUTIONS</v>
          </cell>
        </row>
        <row r="197">
          <cell r="A197" t="str">
            <v>500175</v>
          </cell>
          <cell r="B197" t="str">
            <v>IFS T'TEES FOR ZENITH TECH.</v>
          </cell>
          <cell r="C197" t="str">
            <v>GBC1</v>
          </cell>
          <cell r="D197" t="str">
            <v>MAURITIUS</v>
          </cell>
          <cell r="E197" t="str">
            <v>OTHER FINANCIAL INSTITUTIONS</v>
          </cell>
        </row>
        <row r="198">
          <cell r="A198" t="str">
            <v>500176</v>
          </cell>
          <cell r="B198" t="str">
            <v>AMAZON.COM.INCS LIMITED</v>
          </cell>
          <cell r="C198" t="str">
            <v>GBC1</v>
          </cell>
          <cell r="D198" t="str">
            <v>MAURITIUS</v>
          </cell>
          <cell r="E198" t="str">
            <v>OTHER FINANCIAL INSTITUTIONS</v>
          </cell>
        </row>
        <row r="199">
          <cell r="A199" t="str">
            <v>500177</v>
          </cell>
          <cell r="B199" t="str">
            <v>FEDERAL FINANCE (MTIUS) LTD</v>
          </cell>
          <cell r="C199" t="str">
            <v>M</v>
          </cell>
          <cell r="D199" t="str">
            <v>MAURITIUS</v>
          </cell>
          <cell r="E199" t="str">
            <v>OTHER FINANCIAL INSTITUTIONS</v>
          </cell>
        </row>
        <row r="200">
          <cell r="A200" t="str">
            <v>500178</v>
          </cell>
          <cell r="B200" t="str">
            <v>VASCO INC</v>
          </cell>
          <cell r="C200" t="str">
            <v>GBC1</v>
          </cell>
          <cell r="D200" t="str">
            <v>MAURITIUS</v>
          </cell>
          <cell r="E200" t="str">
            <v>OTHER FINANCIAL INSTITUTIONS</v>
          </cell>
        </row>
        <row r="201">
          <cell r="A201" t="str">
            <v>500179</v>
          </cell>
          <cell r="B201" t="str">
            <v>HTSG A/C CAM-GTF LIMITED</v>
          </cell>
          <cell r="C201" t="str">
            <v>GBC1</v>
          </cell>
          <cell r="D201" t="str">
            <v>MAURITIUS</v>
          </cell>
          <cell r="E201" t="str">
            <v>OTHER FINANCIAL INSTITUTIONS</v>
          </cell>
        </row>
        <row r="202">
          <cell r="A202" t="str">
            <v>500180</v>
          </cell>
          <cell r="B202" t="str">
            <v>WEBMASTER TECHNOLOGY LIMITED</v>
          </cell>
          <cell r="C202" t="str">
            <v>F</v>
          </cell>
          <cell r="D202" t="str">
            <v>CYPRUS</v>
          </cell>
          <cell r="E202" t="str">
            <v>OTHER FINANCIAL INSTITUTIONS</v>
          </cell>
        </row>
        <row r="203">
          <cell r="A203" t="str">
            <v>500181</v>
          </cell>
          <cell r="B203" t="str">
            <v>*KEY_ERR</v>
          </cell>
          <cell r="D203" t="str">
            <v>*KEY_ERR</v>
          </cell>
          <cell r="E203" t="str">
            <v>*KEY_ERR</v>
          </cell>
        </row>
        <row r="204">
          <cell r="A204" t="str">
            <v>500182</v>
          </cell>
          <cell r="B204" t="str">
            <v>JUNIPER INVEST.ADVISORS  LTD</v>
          </cell>
          <cell r="C204" t="str">
            <v>F</v>
          </cell>
          <cell r="D204" t="str">
            <v>MAURITIUS</v>
          </cell>
          <cell r="E204" t="str">
            <v>OTHER FINANCIAL INSTITUTIONS</v>
          </cell>
        </row>
        <row r="205">
          <cell r="A205" t="str">
            <v>500183</v>
          </cell>
          <cell r="B205" t="str">
            <v>LUCERNE INVESTMT ADVISORS LTD</v>
          </cell>
          <cell r="C205" t="str">
            <v>F</v>
          </cell>
          <cell r="D205" t="str">
            <v>MAURITIUS</v>
          </cell>
          <cell r="E205" t="str">
            <v>OTHER FINANCIAL INSTITUTIONS</v>
          </cell>
        </row>
        <row r="206">
          <cell r="A206" t="str">
            <v>500184</v>
          </cell>
          <cell r="B206" t="str">
            <v>E &amp; I CHEMICALS(MTIUS) LTD</v>
          </cell>
          <cell r="C206" t="str">
            <v>GBC2</v>
          </cell>
          <cell r="D206" t="str">
            <v>MAURITIUS</v>
          </cell>
          <cell r="E206" t="str">
            <v>OTHER FINANCIAL INSTITUTIONS</v>
          </cell>
        </row>
        <row r="207">
          <cell r="A207" t="str">
            <v>500185</v>
          </cell>
          <cell r="B207" t="str">
            <v>FUTURA ADVISORS LIMITED</v>
          </cell>
          <cell r="C207" t="str">
            <v>F</v>
          </cell>
          <cell r="D207" t="str">
            <v>BRITISH VIRGIN ISLANDS</v>
          </cell>
          <cell r="E207" t="str">
            <v>OTHER FINANCIAL INSTITUTIONS</v>
          </cell>
        </row>
        <row r="208">
          <cell r="A208" t="str">
            <v>500186</v>
          </cell>
          <cell r="B208" t="str">
            <v>NEXGEN ADVISORS LIMITED</v>
          </cell>
          <cell r="C208" t="str">
            <v>F</v>
          </cell>
          <cell r="D208" t="str">
            <v>BRITISH VIRGIN ISLANDS</v>
          </cell>
          <cell r="E208" t="str">
            <v>OTHER FINANCIAL INSTITUTIONS</v>
          </cell>
        </row>
        <row r="209">
          <cell r="A209" t="str">
            <v>500187</v>
          </cell>
          <cell r="B209" t="str">
            <v>*KEY_ERR</v>
          </cell>
          <cell r="D209" t="str">
            <v>*KEY_ERR</v>
          </cell>
          <cell r="E209" t="str">
            <v>*KEY_ERR</v>
          </cell>
        </row>
        <row r="210">
          <cell r="A210" t="str">
            <v>500188</v>
          </cell>
          <cell r="B210" t="str">
            <v>WESTBRIDGE VENTURES I LLC</v>
          </cell>
          <cell r="C210" t="str">
            <v>GBC1</v>
          </cell>
          <cell r="D210" t="str">
            <v>MAURITIUS</v>
          </cell>
          <cell r="E210" t="str">
            <v>OTHER FINANCIAL INSTITUTIONS</v>
          </cell>
        </row>
        <row r="211">
          <cell r="A211" t="str">
            <v>500189</v>
          </cell>
          <cell r="B211" t="str">
            <v>*KEY_ERR</v>
          </cell>
          <cell r="D211" t="str">
            <v>*KEY_ERR</v>
          </cell>
          <cell r="E211" t="str">
            <v>*KEY_ERR</v>
          </cell>
        </row>
        <row r="212">
          <cell r="A212" t="str">
            <v>500190</v>
          </cell>
          <cell r="B212" t="str">
            <v>XIUS TECHNOLOGIES LIMITED</v>
          </cell>
          <cell r="C212" t="str">
            <v>GBC1</v>
          </cell>
          <cell r="D212" t="str">
            <v>MAURITIUS</v>
          </cell>
          <cell r="E212" t="str">
            <v>OTHER FINANCIAL INSTITUTIONS</v>
          </cell>
        </row>
        <row r="213">
          <cell r="A213" t="str">
            <v>500191</v>
          </cell>
          <cell r="B213" t="str">
            <v>GALLERY NEW STYLE LIMITED</v>
          </cell>
          <cell r="C213" t="str">
            <v>GBC1</v>
          </cell>
          <cell r="D213" t="str">
            <v>MAURITIUS</v>
          </cell>
          <cell r="E213" t="str">
            <v>OTHER FINANCIAL INSTITUTIONS</v>
          </cell>
        </row>
        <row r="214">
          <cell r="A214" t="str">
            <v>500192</v>
          </cell>
          <cell r="B214" t="str">
            <v>WESTBRIDGE VENTURES CO.INV I</v>
          </cell>
          <cell r="C214" t="str">
            <v>GBC1</v>
          </cell>
          <cell r="D214" t="str">
            <v>MAURITIUS</v>
          </cell>
          <cell r="E214" t="str">
            <v>OTHER FINANCIAL INSTITUTIONS</v>
          </cell>
        </row>
        <row r="215">
          <cell r="A215" t="str">
            <v>500193</v>
          </cell>
          <cell r="B215" t="str">
            <v>*KEY_ERR</v>
          </cell>
          <cell r="D215" t="str">
            <v>*KEY_ERR</v>
          </cell>
          <cell r="E215" t="str">
            <v>*KEY_ERR</v>
          </cell>
        </row>
        <row r="216">
          <cell r="A216" t="str">
            <v>500194</v>
          </cell>
          <cell r="B216" t="str">
            <v>*KEY_ERR</v>
          </cell>
          <cell r="D216" t="str">
            <v>*KEY_ERR</v>
          </cell>
          <cell r="E216" t="str">
            <v>*KEY_ERR</v>
          </cell>
        </row>
        <row r="217">
          <cell r="A217" t="str">
            <v>500195</v>
          </cell>
          <cell r="B217" t="str">
            <v>LIQUID VENTURES LLC</v>
          </cell>
          <cell r="C217" t="str">
            <v>GBC1</v>
          </cell>
          <cell r="D217" t="str">
            <v>MAURITIUS</v>
          </cell>
          <cell r="E217" t="str">
            <v>OTHER FINANCIAL INSTITUTIONS</v>
          </cell>
        </row>
        <row r="218">
          <cell r="A218" t="str">
            <v>500196</v>
          </cell>
          <cell r="B218" t="str">
            <v>*KEY_ERR</v>
          </cell>
          <cell r="D218" t="str">
            <v>*KEY_ERR</v>
          </cell>
          <cell r="E218" t="str">
            <v>*KEY_ERR</v>
          </cell>
        </row>
        <row r="219">
          <cell r="A219" t="str">
            <v>500197</v>
          </cell>
          <cell r="B219" t="str">
            <v>UNITED INFORMATION TECH.SVCS</v>
          </cell>
          <cell r="C219" t="str">
            <v>GBC1</v>
          </cell>
          <cell r="D219" t="str">
            <v>MAURITIUS</v>
          </cell>
          <cell r="E219" t="str">
            <v>OTHER FINANCIAL INSTITUTIONS</v>
          </cell>
        </row>
        <row r="220">
          <cell r="A220" t="str">
            <v>500198</v>
          </cell>
          <cell r="B220" t="str">
            <v>SILVERQUAY LIMITED</v>
          </cell>
          <cell r="C220" t="str">
            <v>GBC2</v>
          </cell>
          <cell r="D220" t="str">
            <v>MAURITIUS</v>
          </cell>
          <cell r="E220" t="str">
            <v>OTHER FINANCIAL INSTITUTIONS</v>
          </cell>
        </row>
        <row r="221">
          <cell r="A221" t="str">
            <v>500199</v>
          </cell>
          <cell r="B221" t="str">
            <v>INDASIA GLOBAL ADVISORS LTD</v>
          </cell>
          <cell r="C221" t="str">
            <v>GBC1</v>
          </cell>
          <cell r="D221" t="str">
            <v>MAURITIUS</v>
          </cell>
          <cell r="E221" t="str">
            <v>OTHER FINANCIAL INSTITUTIONS</v>
          </cell>
        </row>
        <row r="222">
          <cell r="A222" t="str">
            <v>500200</v>
          </cell>
          <cell r="B222" t="str">
            <v>FLINT INK (MAURITIUS) LTD</v>
          </cell>
          <cell r="C222" t="str">
            <v>GBC1</v>
          </cell>
          <cell r="D222" t="str">
            <v>MAURITIUS</v>
          </cell>
          <cell r="E222" t="str">
            <v>OTHER FINANCIAL INSTITUTIONS</v>
          </cell>
        </row>
        <row r="223">
          <cell r="A223" t="str">
            <v>500201</v>
          </cell>
          <cell r="B223" t="str">
            <v>CORRIDOR III LIMITED</v>
          </cell>
          <cell r="C223" t="str">
            <v>GBC1</v>
          </cell>
          <cell r="D223" t="str">
            <v>MAURITIUS</v>
          </cell>
          <cell r="E223" t="str">
            <v>OTHER FINANCIAL INSTITUTIONS</v>
          </cell>
        </row>
        <row r="224">
          <cell r="A224" t="str">
            <v>500202</v>
          </cell>
          <cell r="B224" t="str">
            <v>THAI RECOVERY FUND LLC</v>
          </cell>
          <cell r="C224" t="str">
            <v>GBC1</v>
          </cell>
          <cell r="D224" t="str">
            <v>MAURITIUS</v>
          </cell>
          <cell r="E224" t="str">
            <v>OTHER FINANCIAL INSTITUTIONS</v>
          </cell>
        </row>
        <row r="225">
          <cell r="A225" t="str">
            <v>500203</v>
          </cell>
          <cell r="B225" t="str">
            <v>THAI RECOVERY MGMNT CO LLC</v>
          </cell>
          <cell r="C225" t="str">
            <v>GBC1</v>
          </cell>
          <cell r="D225" t="str">
            <v>MAURITIUS</v>
          </cell>
          <cell r="E225" t="str">
            <v>OTHER FINANCIAL INSTITUTIONS</v>
          </cell>
        </row>
        <row r="226">
          <cell r="A226" t="str">
            <v>500204</v>
          </cell>
          <cell r="B226" t="str">
            <v>CONNECTENERGY SERVICES MTIUS</v>
          </cell>
          <cell r="C226" t="str">
            <v>GBC1</v>
          </cell>
          <cell r="D226" t="str">
            <v>MAURITIUS</v>
          </cell>
          <cell r="E226" t="str">
            <v>OTHER FINANCIAL INSTITUTIONS</v>
          </cell>
        </row>
        <row r="227">
          <cell r="A227" t="str">
            <v>500205</v>
          </cell>
          <cell r="B227" t="str">
            <v>BHARTI i2i LIMITED</v>
          </cell>
          <cell r="C227" t="str">
            <v>GBC1</v>
          </cell>
          <cell r="D227" t="str">
            <v>MAURITIUS</v>
          </cell>
          <cell r="E227" t="str">
            <v>OTHER FINANCIAL INSTITUTIONS</v>
          </cell>
        </row>
        <row r="228">
          <cell r="A228" t="str">
            <v>500206</v>
          </cell>
          <cell r="B228" t="str">
            <v>*KEY_ERR</v>
          </cell>
          <cell r="D228" t="str">
            <v>*KEY_ERR</v>
          </cell>
          <cell r="E228" t="str">
            <v>*KEY_ERR</v>
          </cell>
        </row>
        <row r="229">
          <cell r="A229" t="str">
            <v>500207</v>
          </cell>
          <cell r="B229" t="str">
            <v>NETWORK i2i LIMITED</v>
          </cell>
          <cell r="C229" t="str">
            <v>GBC1</v>
          </cell>
          <cell r="D229" t="str">
            <v>MAURITIUS</v>
          </cell>
          <cell r="E229" t="str">
            <v>OTHER FINANCIAL INSTITUTIONS</v>
          </cell>
        </row>
        <row r="230">
          <cell r="A230" t="str">
            <v>500208</v>
          </cell>
          <cell r="B230" t="str">
            <v>RMB STRUCTURED INS.LTD PCC</v>
          </cell>
          <cell r="C230" t="str">
            <v>GBC1</v>
          </cell>
          <cell r="D230" t="str">
            <v>MAURITIUS</v>
          </cell>
          <cell r="E230" t="str">
            <v>OTHER FINANCIAL INSTITUTIONS</v>
          </cell>
        </row>
        <row r="231">
          <cell r="A231" t="str">
            <v>500209</v>
          </cell>
          <cell r="B231" t="str">
            <v>*KEY_ERR</v>
          </cell>
          <cell r="D231" t="str">
            <v>*KEY_ERR</v>
          </cell>
          <cell r="E231" t="str">
            <v>*KEY_ERR</v>
          </cell>
        </row>
        <row r="232">
          <cell r="A232" t="str">
            <v>500210</v>
          </cell>
          <cell r="B232" t="str">
            <v>SAISTRATEGIC INVESTMENTS</v>
          </cell>
          <cell r="C232" t="str">
            <v>GBC1</v>
          </cell>
          <cell r="D232" t="str">
            <v>MAURITIUS</v>
          </cell>
          <cell r="E232" t="str">
            <v>OTHER FINANCIAL INSTITUTIONS</v>
          </cell>
        </row>
        <row r="233">
          <cell r="A233" t="str">
            <v>500211</v>
          </cell>
          <cell r="B233" t="str">
            <v>LONGBRIDGE LIMITED</v>
          </cell>
          <cell r="C233" t="str">
            <v>GBC1</v>
          </cell>
          <cell r="D233" t="str">
            <v>MAURITIUS</v>
          </cell>
          <cell r="E233" t="str">
            <v>OTHER FINANCIAL INSTITUTIONS</v>
          </cell>
        </row>
        <row r="234">
          <cell r="A234" t="str">
            <v>500212</v>
          </cell>
          <cell r="B234" t="str">
            <v>*KEY_ERR</v>
          </cell>
          <cell r="D234" t="str">
            <v>*KEY_ERR</v>
          </cell>
          <cell r="E234" t="str">
            <v>*KEY_ERR</v>
          </cell>
        </row>
        <row r="235">
          <cell r="A235" t="str">
            <v>500213</v>
          </cell>
          <cell r="B235" t="str">
            <v>MR JOHAN WILHELM SMALBERGER</v>
          </cell>
          <cell r="C235" t="str">
            <v>P</v>
          </cell>
          <cell r="D235" t="str">
            <v>SOUTH AFRICA</v>
          </cell>
          <cell r="E235" t="str">
            <v>OTHER ADVANCES</v>
          </cell>
        </row>
        <row r="236">
          <cell r="A236" t="str">
            <v>500214</v>
          </cell>
          <cell r="B236" t="str">
            <v>*KEY_ERR</v>
          </cell>
          <cell r="D236" t="str">
            <v>*KEY_ERR</v>
          </cell>
          <cell r="E236" t="str">
            <v>*KEY_ERR</v>
          </cell>
        </row>
        <row r="237">
          <cell r="A237" t="str">
            <v>500215</v>
          </cell>
          <cell r="B237" t="str">
            <v>TD INVESTMENT PACIFIC INC.</v>
          </cell>
          <cell r="C237" t="str">
            <v>GBC1</v>
          </cell>
          <cell r="D237" t="str">
            <v>MAURITIUS</v>
          </cell>
          <cell r="E237" t="str">
            <v>OTHER FINANCIAL INSTITUTIONS</v>
          </cell>
        </row>
        <row r="238">
          <cell r="A238" t="str">
            <v>500216</v>
          </cell>
          <cell r="B238" t="str">
            <v>*KEY_ERR</v>
          </cell>
          <cell r="D238" t="str">
            <v>*KEY_ERR</v>
          </cell>
          <cell r="E238" t="str">
            <v>*KEY_ERR</v>
          </cell>
        </row>
        <row r="239">
          <cell r="A239" t="str">
            <v>500217</v>
          </cell>
          <cell r="B239" t="str">
            <v>KANEYA HAWABHAY:LIQUIDATOR AMP</v>
          </cell>
          <cell r="C239" t="str">
            <v>GBC1</v>
          </cell>
          <cell r="D239" t="str">
            <v>MAURITIUS</v>
          </cell>
          <cell r="E239" t="str">
            <v>OTHER FINANCIAL INSTITUTIONS</v>
          </cell>
        </row>
        <row r="240">
          <cell r="A240" t="str">
            <v>500218</v>
          </cell>
          <cell r="B240" t="str">
            <v>BIKIRA INC.</v>
          </cell>
          <cell r="C240" t="str">
            <v>GBC2</v>
          </cell>
          <cell r="D240" t="str">
            <v>MAURITIUS</v>
          </cell>
          <cell r="E240" t="str">
            <v>OTHER FINANCIAL INSTITUTIONS</v>
          </cell>
        </row>
        <row r="241">
          <cell r="A241" t="str">
            <v>500219</v>
          </cell>
          <cell r="B241" t="str">
            <v>GLENCOE LIMITED</v>
          </cell>
          <cell r="C241" t="str">
            <v>GBC2</v>
          </cell>
          <cell r="D241" t="str">
            <v>MAURITIUS</v>
          </cell>
          <cell r="E241" t="str">
            <v>OTHER FINANCIAL INSTITUTIONS</v>
          </cell>
        </row>
        <row r="242">
          <cell r="A242" t="str">
            <v>500220</v>
          </cell>
          <cell r="B242" t="str">
            <v>KANEYA HAWABHAY:LIQUIDATOR AMP</v>
          </cell>
          <cell r="C242" t="str">
            <v>GBC1</v>
          </cell>
          <cell r="D242" t="str">
            <v>MAURITIUS</v>
          </cell>
          <cell r="E242" t="str">
            <v>OTHER FINANCIAL INSTITUTIONS</v>
          </cell>
        </row>
        <row r="243">
          <cell r="A243" t="str">
            <v>500221</v>
          </cell>
          <cell r="B243" t="str">
            <v>ELECTRA PARTNERS MAURITIUS LTD</v>
          </cell>
          <cell r="C243" t="str">
            <v>GBC1</v>
          </cell>
          <cell r="D243" t="str">
            <v>MAURITIUS</v>
          </cell>
          <cell r="E243" t="str">
            <v>OTHER FINANCIAL INSTITUTIONS</v>
          </cell>
        </row>
        <row r="244">
          <cell r="A244" t="str">
            <v>500222</v>
          </cell>
          <cell r="B244" t="str">
            <v>*KEY_ERR</v>
          </cell>
          <cell r="D244" t="str">
            <v>*KEY_ERR</v>
          </cell>
          <cell r="E244" t="str">
            <v>*KEY_ERR</v>
          </cell>
        </row>
        <row r="245">
          <cell r="A245" t="str">
            <v>500223</v>
          </cell>
          <cell r="B245" t="str">
            <v>*KEY_ERR</v>
          </cell>
          <cell r="D245" t="str">
            <v>*KEY_ERR</v>
          </cell>
          <cell r="E245" t="str">
            <v>*KEY_ERR</v>
          </cell>
        </row>
        <row r="246">
          <cell r="A246" t="str">
            <v>500224</v>
          </cell>
          <cell r="B246" t="str">
            <v>BGL AS CUSTODIAN FOR BP FUND</v>
          </cell>
          <cell r="C246" t="str">
            <v>GBC1</v>
          </cell>
          <cell r="D246" t="str">
            <v>MAURITIUS</v>
          </cell>
          <cell r="E246" t="str">
            <v>OTHER FINANCIAL INSTITUTIONS</v>
          </cell>
        </row>
        <row r="247">
          <cell r="A247" t="str">
            <v>500225</v>
          </cell>
          <cell r="B247" t="str">
            <v>*KEY_ERR</v>
          </cell>
          <cell r="D247" t="str">
            <v>*KEY_ERR</v>
          </cell>
          <cell r="E247" t="str">
            <v>*KEY_ERR</v>
          </cell>
        </row>
        <row r="248">
          <cell r="A248" t="str">
            <v>500226</v>
          </cell>
          <cell r="B248" t="str">
            <v>THE CLARK FAMILY TRUST</v>
          </cell>
          <cell r="C248" t="str">
            <v>GBC1</v>
          </cell>
          <cell r="D248" t="str">
            <v>MAURITIUS</v>
          </cell>
          <cell r="E248" t="str">
            <v>OTHER FINANCIAL INSTITUTIONS</v>
          </cell>
        </row>
        <row r="249">
          <cell r="A249" t="str">
            <v>500227</v>
          </cell>
          <cell r="B249" t="str">
            <v>CB HLDGS E WELFARE TRUST RE CK</v>
          </cell>
          <cell r="C249" t="str">
            <v>GBC2</v>
          </cell>
          <cell r="D249" t="str">
            <v>MAURITIUS</v>
          </cell>
          <cell r="E249" t="str">
            <v>OTHER FINANCIAL INSTITUTIONS</v>
          </cell>
        </row>
        <row r="250">
          <cell r="A250" t="str">
            <v>500228</v>
          </cell>
          <cell r="B250" t="str">
            <v>CB HLDGS E WELFARE TRUST RE BS</v>
          </cell>
          <cell r="C250" t="str">
            <v>GBC1</v>
          </cell>
          <cell r="D250" t="str">
            <v>MAURITIUS</v>
          </cell>
          <cell r="E250" t="str">
            <v>OTHER FINANCIAL INSTITUTIONS</v>
          </cell>
        </row>
        <row r="251">
          <cell r="A251" t="str">
            <v>500229</v>
          </cell>
          <cell r="B251" t="str">
            <v>ANSET INTERNATIONAL LTD</v>
          </cell>
          <cell r="C251" t="str">
            <v>GBC1</v>
          </cell>
          <cell r="D251" t="str">
            <v>MAURITIUS</v>
          </cell>
          <cell r="E251" t="str">
            <v>OTHER FINANCIAL INSTITUTIONS</v>
          </cell>
        </row>
        <row r="252">
          <cell r="A252" t="str">
            <v>500230</v>
          </cell>
          <cell r="B252" t="str">
            <v>CARDOMOM LIMITED</v>
          </cell>
          <cell r="C252" t="str">
            <v>GBC1</v>
          </cell>
          <cell r="D252" t="str">
            <v>MAURITIUS</v>
          </cell>
          <cell r="E252" t="str">
            <v>OTHER FINANCIAL INSTITUTIONS</v>
          </cell>
        </row>
        <row r="253">
          <cell r="A253" t="str">
            <v>500231</v>
          </cell>
          <cell r="B253" t="str">
            <v>BEHRINGER INDUSTRIES CORP.</v>
          </cell>
          <cell r="C253" t="str">
            <v>gbc1</v>
          </cell>
          <cell r="D253" t="str">
            <v>MAURITIUS</v>
          </cell>
          <cell r="E253" t="str">
            <v>OTHER FINANCIAL INSTITUTIONS</v>
          </cell>
        </row>
        <row r="254">
          <cell r="A254" t="str">
            <v>500232</v>
          </cell>
          <cell r="B254" t="str">
            <v>MUNICH MTIUS REINSURANCE CO LT</v>
          </cell>
          <cell r="C254" t="str">
            <v>GBC1</v>
          </cell>
          <cell r="D254" t="str">
            <v>MAURITIUS</v>
          </cell>
          <cell r="E254" t="str">
            <v>OTHER FINANCIAL INSTITUTIONS</v>
          </cell>
        </row>
        <row r="255">
          <cell r="A255" t="str">
            <v>500233</v>
          </cell>
          <cell r="B255" t="str">
            <v>WINRED  INVESTMENTS LIMITED</v>
          </cell>
          <cell r="C255" t="str">
            <v>GBC1</v>
          </cell>
          <cell r="D255" t="str">
            <v>MAURITIUS</v>
          </cell>
          <cell r="E255" t="str">
            <v>OTHER FINANCIAL INSTITUTIONS</v>
          </cell>
        </row>
        <row r="256">
          <cell r="A256" t="str">
            <v>500234</v>
          </cell>
          <cell r="B256" t="str">
            <v>WORLD WINE BROKERS LTD</v>
          </cell>
          <cell r="C256" t="str">
            <v>GBC1</v>
          </cell>
          <cell r="D256" t="str">
            <v>MAURITIUS</v>
          </cell>
          <cell r="E256" t="str">
            <v>OTHER FINANCIAL INSTITUTIONS</v>
          </cell>
        </row>
        <row r="257">
          <cell r="A257" t="str">
            <v>500235</v>
          </cell>
          <cell r="B257" t="str">
            <v>WALTHER &amp; WALTHER INTL</v>
          </cell>
          <cell r="C257" t="str">
            <v>GBC1</v>
          </cell>
          <cell r="D257" t="str">
            <v>MAURITIUS</v>
          </cell>
          <cell r="E257" t="str">
            <v>OTHER FINANCIAL INSTITUTIONS</v>
          </cell>
        </row>
        <row r="258">
          <cell r="A258" t="str">
            <v>500236</v>
          </cell>
          <cell r="B258" t="str">
            <v>*KEY_ERR</v>
          </cell>
          <cell r="D258" t="str">
            <v>*KEY_ERR</v>
          </cell>
          <cell r="E258" t="str">
            <v>*KEY_ERR</v>
          </cell>
        </row>
        <row r="259">
          <cell r="A259" t="str">
            <v>500237</v>
          </cell>
          <cell r="B259" t="str">
            <v>*KEY_ERR</v>
          </cell>
          <cell r="D259" t="str">
            <v>*KEY_ERR</v>
          </cell>
          <cell r="E259" t="str">
            <v>*KEY_ERR</v>
          </cell>
        </row>
        <row r="260">
          <cell r="A260" t="str">
            <v>500238</v>
          </cell>
          <cell r="B260" t="str">
            <v>TMI MAURITIUS LTD</v>
          </cell>
          <cell r="C260" t="str">
            <v>GBC1</v>
          </cell>
          <cell r="D260" t="str">
            <v>MAURITIUS</v>
          </cell>
          <cell r="E260" t="str">
            <v>OTHER FINANCIAL INSTITUTIONS</v>
          </cell>
        </row>
        <row r="261">
          <cell r="A261" t="str">
            <v>500239</v>
          </cell>
          <cell r="B261" t="str">
            <v>*KEY_ERR</v>
          </cell>
          <cell r="D261" t="str">
            <v>*KEY_ERR</v>
          </cell>
          <cell r="E261" t="str">
            <v>*KEY_ERR</v>
          </cell>
        </row>
        <row r="262">
          <cell r="A262" t="str">
            <v>500240</v>
          </cell>
          <cell r="B262" t="str">
            <v>MR ABHAY HAVALDAR</v>
          </cell>
          <cell r="C262" t="str">
            <v>P</v>
          </cell>
          <cell r="D262" t="str">
            <v>INDIA</v>
          </cell>
          <cell r="E262" t="str">
            <v>OTHER ADVANCES</v>
          </cell>
        </row>
        <row r="263">
          <cell r="A263" t="str">
            <v>500241</v>
          </cell>
          <cell r="B263" t="str">
            <v>FNB OF BOTSWANA</v>
          </cell>
          <cell r="C263" t="str">
            <v>B</v>
          </cell>
          <cell r="D263" t="str">
            <v>BOTSWANA</v>
          </cell>
          <cell r="E263" t="str">
            <v>OTHER FINANCIAL INSTITUTIONS</v>
          </cell>
        </row>
        <row r="264">
          <cell r="A264" t="str">
            <v>500242</v>
          </cell>
          <cell r="B264" t="str">
            <v>MR REGINALD PONNAPPA</v>
          </cell>
          <cell r="C264" t="str">
            <v>P</v>
          </cell>
          <cell r="D264" t="str">
            <v>UNITED KINGDOM</v>
          </cell>
          <cell r="E264" t="str">
            <v>OTHER ADVANCES</v>
          </cell>
        </row>
        <row r="265">
          <cell r="A265" t="str">
            <v>500243</v>
          </cell>
          <cell r="B265" t="str">
            <v>ALL AFRICA AIRWAYS</v>
          </cell>
          <cell r="C265" t="str">
            <v>GBC1</v>
          </cell>
          <cell r="D265" t="str">
            <v>MAURITIUS</v>
          </cell>
          <cell r="E265" t="str">
            <v>OTHER FINANCIAL INSTITUTIONS</v>
          </cell>
        </row>
        <row r="266">
          <cell r="A266" t="str">
            <v>500244</v>
          </cell>
          <cell r="B266" t="str">
            <v>BUSINESS EXTRANET SERVICES LTD</v>
          </cell>
          <cell r="C266" t="str">
            <v>GBC1</v>
          </cell>
          <cell r="D266" t="str">
            <v>MAURITIUS</v>
          </cell>
          <cell r="E266" t="str">
            <v>OTHER FINANCIAL INSTITUTIONS</v>
          </cell>
        </row>
        <row r="267">
          <cell r="A267" t="str">
            <v>500245</v>
          </cell>
          <cell r="B267" t="str">
            <v>*KEY_ERR</v>
          </cell>
          <cell r="D267" t="str">
            <v>*KEY_ERR</v>
          </cell>
          <cell r="E267" t="str">
            <v>*KEY_ERR</v>
          </cell>
        </row>
        <row r="268">
          <cell r="A268" t="str">
            <v>500246</v>
          </cell>
          <cell r="B268" t="str">
            <v>AFRICAP MICROFINANCE FUND LTD</v>
          </cell>
          <cell r="C268" t="str">
            <v>GBC1</v>
          </cell>
          <cell r="D268" t="str">
            <v>MAURITIUS</v>
          </cell>
          <cell r="E268" t="str">
            <v>OTHER FINANCIAL INSTITUTIONS</v>
          </cell>
        </row>
        <row r="269">
          <cell r="A269" t="str">
            <v>500247</v>
          </cell>
          <cell r="B269" t="str">
            <v>LEASEQUIP INTERNATIONAL LTD</v>
          </cell>
          <cell r="C269" t="str">
            <v>GBC2</v>
          </cell>
          <cell r="D269" t="str">
            <v>MAURITIUS</v>
          </cell>
          <cell r="E269" t="str">
            <v>OTHER FINANCIAL INSTITUTIONS</v>
          </cell>
        </row>
        <row r="270">
          <cell r="A270" t="str">
            <v>500248</v>
          </cell>
          <cell r="B270" t="str">
            <v>DITC (C.I)LTD RE THE PBI TRUST</v>
          </cell>
          <cell r="C270" t="str">
            <v>F</v>
          </cell>
          <cell r="D270" t="str">
            <v>JERSEY</v>
          </cell>
          <cell r="E270" t="str">
            <v>OTHER FINANCIAL INSTITUTIONS</v>
          </cell>
        </row>
        <row r="271">
          <cell r="A271" t="str">
            <v>500249</v>
          </cell>
          <cell r="B271" t="str">
            <v>DITC(C.I)LTD RE THE IBP TRUST</v>
          </cell>
          <cell r="C271" t="str">
            <v>F</v>
          </cell>
          <cell r="D271" t="str">
            <v>JERSEY</v>
          </cell>
          <cell r="E271" t="str">
            <v>OTHER FINANCIAL INSTITUTIONS</v>
          </cell>
        </row>
        <row r="272">
          <cell r="A272" t="str">
            <v>500250</v>
          </cell>
          <cell r="B272" t="str">
            <v>FEDERAL FINANCE(MTIUS)LIMITED</v>
          </cell>
          <cell r="C272" t="str">
            <v>GBC1</v>
          </cell>
          <cell r="D272" t="str">
            <v>MAURITIUS</v>
          </cell>
          <cell r="E272" t="str">
            <v>OTHER FINANCIAL INSTITUTIONS</v>
          </cell>
        </row>
        <row r="273">
          <cell r="A273" t="str">
            <v>500251</v>
          </cell>
          <cell r="B273" t="str">
            <v>GAMUDA(OFFSHORE) PRIVATE LTD</v>
          </cell>
          <cell r="C273" t="str">
            <v>GBC1</v>
          </cell>
          <cell r="D273" t="str">
            <v>MAURITIUS</v>
          </cell>
          <cell r="E273" t="str">
            <v>OTHER FINANCIAL INSTITUTIONS</v>
          </cell>
        </row>
        <row r="274">
          <cell r="A274" t="str">
            <v>500252</v>
          </cell>
          <cell r="B274" t="str">
            <v>GAMUDA-WCT(OFFSHORE)PVT LTD</v>
          </cell>
          <cell r="C274" t="str">
            <v>GBC1</v>
          </cell>
          <cell r="D274" t="str">
            <v>MAURITIUS</v>
          </cell>
          <cell r="E274" t="str">
            <v>OTHER FINANCIAL INSTITUTIONS</v>
          </cell>
        </row>
        <row r="275">
          <cell r="A275" t="str">
            <v>500253</v>
          </cell>
          <cell r="B275" t="str">
            <v>SUNFIELD INVESTMENT LIMITED</v>
          </cell>
          <cell r="C275" t="str">
            <v>GBC2</v>
          </cell>
          <cell r="D275" t="str">
            <v>MAURITIUS</v>
          </cell>
          <cell r="E275" t="str">
            <v>OTHER FINANCIAL INSTITUTIONS</v>
          </cell>
        </row>
        <row r="276">
          <cell r="A276" t="str">
            <v>500254</v>
          </cell>
          <cell r="B276" t="str">
            <v>LUMENARE NETWORKS MTIUS LTD</v>
          </cell>
          <cell r="C276" t="str">
            <v>GBC1</v>
          </cell>
          <cell r="D276" t="str">
            <v>MAURITIUS</v>
          </cell>
          <cell r="E276" t="str">
            <v>OTHER FINANCIAL INSTITUTIONS</v>
          </cell>
        </row>
        <row r="277">
          <cell r="A277" t="str">
            <v>500255</v>
          </cell>
          <cell r="B277" t="str">
            <v>*KEY_ERR</v>
          </cell>
          <cell r="D277" t="str">
            <v>*KEY_ERR</v>
          </cell>
          <cell r="E277" t="str">
            <v>*KEY_ERR</v>
          </cell>
        </row>
        <row r="278">
          <cell r="A278" t="str">
            <v>500256</v>
          </cell>
          <cell r="B278" t="str">
            <v>STEFTINA</v>
          </cell>
          <cell r="C278" t="str">
            <v>GBC2</v>
          </cell>
          <cell r="D278" t="str">
            <v>MAURITIUS</v>
          </cell>
          <cell r="E278" t="str">
            <v>OTHER FINANCIAL INSTITUTIONS</v>
          </cell>
        </row>
        <row r="279">
          <cell r="A279" t="str">
            <v>500257</v>
          </cell>
          <cell r="B279" t="str">
            <v>GOLDENLEAVES HOTELS MGMNT SER</v>
          </cell>
          <cell r="C279" t="str">
            <v>GBC2</v>
          </cell>
          <cell r="D279" t="str">
            <v>MAURITIUS</v>
          </cell>
          <cell r="E279" t="str">
            <v>OTHER FINANCIAL INSTITUTIONS</v>
          </cell>
        </row>
        <row r="280">
          <cell r="A280" t="str">
            <v>500258</v>
          </cell>
          <cell r="B280" t="str">
            <v>INDONESIA COMMUNICATIONS LTD</v>
          </cell>
          <cell r="C280" t="str">
            <v>GBC1</v>
          </cell>
          <cell r="D280" t="str">
            <v>MAURITIUS</v>
          </cell>
          <cell r="E280" t="str">
            <v>OTHER FINANCIAL INSTITUTIONS</v>
          </cell>
        </row>
        <row r="281">
          <cell r="A281" t="str">
            <v>500259</v>
          </cell>
          <cell r="B281" t="str">
            <v>SINGTEL I2I PRIVATE LIMITED</v>
          </cell>
          <cell r="C281" t="str">
            <v>GBC1</v>
          </cell>
          <cell r="D281" t="str">
            <v>MAURITIUS</v>
          </cell>
          <cell r="E281" t="str">
            <v>OTHER FINANCIAL INSTITUTIONS</v>
          </cell>
        </row>
        <row r="282">
          <cell r="A282" t="str">
            <v>500260</v>
          </cell>
          <cell r="B282" t="str">
            <v>IROQUOIS INVESTMT MANAGERS LTD</v>
          </cell>
          <cell r="C282" t="str">
            <v>F</v>
          </cell>
          <cell r="D282" t="str">
            <v>BRITISH VIRGIN ISLANDS</v>
          </cell>
          <cell r="E282" t="str">
            <v>OTHER FINANCIAL INSTITUTIONS</v>
          </cell>
        </row>
        <row r="283">
          <cell r="A283" t="str">
            <v>500261</v>
          </cell>
          <cell r="B283" t="str">
            <v>THE PHIVINDOM TRUST</v>
          </cell>
          <cell r="D283" t="str">
            <v>Coding Error</v>
          </cell>
          <cell r="E283" t="str">
            <v>Coding Error</v>
          </cell>
        </row>
        <row r="284">
          <cell r="A284" t="str">
            <v>500262</v>
          </cell>
          <cell r="B284" t="str">
            <v>NEXGEN (MAURITIUS) LTD</v>
          </cell>
          <cell r="C284" t="str">
            <v>GBC1</v>
          </cell>
          <cell r="D284" t="str">
            <v>MAURITIUS</v>
          </cell>
          <cell r="E284" t="str">
            <v>OTHER FINANCIAL INSTITUTIONS</v>
          </cell>
        </row>
        <row r="285">
          <cell r="A285" t="str">
            <v>500263</v>
          </cell>
          <cell r="B285" t="str">
            <v>DEUTSCHE PARTICIPATIONS(MTIUS)</v>
          </cell>
          <cell r="C285" t="str">
            <v>GBC1</v>
          </cell>
          <cell r="D285" t="str">
            <v>MAURITIUS</v>
          </cell>
          <cell r="E285" t="str">
            <v>OTHER FINANCIAL INSTITUTIONS</v>
          </cell>
        </row>
        <row r="286">
          <cell r="A286" t="str">
            <v>500264</v>
          </cell>
          <cell r="B286" t="str">
            <v>BCM TRUSTEES AS TTEE CLARKE FT</v>
          </cell>
          <cell r="C286" t="str">
            <v>OT</v>
          </cell>
          <cell r="D286" t="str">
            <v>MAURITIUS</v>
          </cell>
          <cell r="E286" t="str">
            <v>OTHER FINANCIAL INSTITUTIONS</v>
          </cell>
        </row>
        <row r="287">
          <cell r="A287" t="str">
            <v>500265</v>
          </cell>
          <cell r="B287" t="str">
            <v>*KEY_ERR</v>
          </cell>
          <cell r="D287" t="str">
            <v>*KEY_ERR</v>
          </cell>
          <cell r="E287" t="str">
            <v>*KEY_ERR</v>
          </cell>
        </row>
        <row r="288">
          <cell r="A288" t="str">
            <v>500266</v>
          </cell>
          <cell r="B288" t="str">
            <v>ZAHRA'S CONSULTANCY LTD</v>
          </cell>
          <cell r="C288" t="str">
            <v>GBC2</v>
          </cell>
          <cell r="D288" t="str">
            <v>MAURITIUS</v>
          </cell>
          <cell r="E288" t="str">
            <v>OTHER FINANCIAL INSTITUTIONS</v>
          </cell>
        </row>
        <row r="289">
          <cell r="A289" t="str">
            <v>500267</v>
          </cell>
          <cell r="B289" t="str">
            <v>CORNING MAURITIUS LTD</v>
          </cell>
          <cell r="C289" t="str">
            <v>GBC1</v>
          </cell>
          <cell r="D289" t="str">
            <v>MAURITIUS</v>
          </cell>
          <cell r="E289" t="str">
            <v>OTHER FINANCIAL INSTITUTIONS</v>
          </cell>
        </row>
        <row r="290">
          <cell r="A290" t="str">
            <v>500268</v>
          </cell>
          <cell r="B290" t="str">
            <v>MICRORATE AFRICA LIMITED</v>
          </cell>
          <cell r="C290" t="str">
            <v>GBC1</v>
          </cell>
          <cell r="D290" t="str">
            <v>MAURITIUS</v>
          </cell>
          <cell r="E290" t="str">
            <v>OTHER FINANCIAL INSTITUTIONS</v>
          </cell>
        </row>
        <row r="291">
          <cell r="A291" t="str">
            <v>500269</v>
          </cell>
          <cell r="B291" t="str">
            <v>FRONTIERE FINANCE HOLDINGS LTD</v>
          </cell>
          <cell r="C291" t="str">
            <v>GBC1</v>
          </cell>
          <cell r="D291" t="str">
            <v>MAURITIUS</v>
          </cell>
          <cell r="E291" t="str">
            <v>OTHER FINANCIAL INSTITUTIONS</v>
          </cell>
        </row>
        <row r="292">
          <cell r="A292" t="str">
            <v>500270</v>
          </cell>
          <cell r="B292" t="str">
            <v>AFRICAN UBUNTU TRUST</v>
          </cell>
          <cell r="C292" t="str">
            <v>GBC1</v>
          </cell>
          <cell r="D292" t="str">
            <v>MAURITIUS</v>
          </cell>
          <cell r="E292" t="str">
            <v>OTHER FINANCIAL INSTITUTIONS</v>
          </cell>
        </row>
        <row r="293">
          <cell r="A293" t="str">
            <v>500271</v>
          </cell>
          <cell r="B293" t="str">
            <v>MR R.&amp; OR MRS S JAWAHEER</v>
          </cell>
          <cell r="C293" t="str">
            <v>P</v>
          </cell>
          <cell r="D293" t="str">
            <v>UNITED KINGDOM</v>
          </cell>
          <cell r="E293" t="str">
            <v>OTHER ADVANCES</v>
          </cell>
        </row>
        <row r="294">
          <cell r="A294" t="str">
            <v>500272</v>
          </cell>
          <cell r="B294" t="str">
            <v>MAURITIUS TOBACCO INVESTMENTS</v>
          </cell>
          <cell r="C294" t="str">
            <v>GBC1</v>
          </cell>
          <cell r="D294" t="str">
            <v>MAURITIUS</v>
          </cell>
          <cell r="E294" t="str">
            <v>OTHER FINANCIAL INSTITUTIONS</v>
          </cell>
        </row>
        <row r="295">
          <cell r="A295" t="str">
            <v>500273</v>
          </cell>
          <cell r="B295" t="str">
            <v>SURIA HOLDING (O) PVT LTD</v>
          </cell>
          <cell r="C295" t="str">
            <v>GBC1</v>
          </cell>
          <cell r="D295" t="str">
            <v>MAURITIUS</v>
          </cell>
          <cell r="E295" t="str">
            <v>OTHER FINANCIAL INSTITUTIONS</v>
          </cell>
        </row>
        <row r="296">
          <cell r="A296" t="str">
            <v>500274</v>
          </cell>
          <cell r="B296" t="str">
            <v>QUICKLINK INVESTMENTS LIMITED</v>
          </cell>
          <cell r="C296" t="str">
            <v>GBC1</v>
          </cell>
          <cell r="D296" t="str">
            <v>MAURITIUS</v>
          </cell>
          <cell r="E296" t="str">
            <v>OTHER FINANCIAL INSTITUTIONS</v>
          </cell>
        </row>
        <row r="297">
          <cell r="A297" t="str">
            <v>500275</v>
          </cell>
          <cell r="B297" t="str">
            <v>STEPHIGH INVESTMENTS LIMITED</v>
          </cell>
          <cell r="C297" t="str">
            <v>GBC1</v>
          </cell>
          <cell r="D297" t="str">
            <v>MAURITIUS</v>
          </cell>
          <cell r="E297" t="str">
            <v>OTHER FINANCIAL INSTITUTIONS</v>
          </cell>
        </row>
        <row r="298">
          <cell r="A298" t="str">
            <v>500276</v>
          </cell>
          <cell r="B298" t="str">
            <v>CLEARPOINT INVESTMENTS LIMITED</v>
          </cell>
          <cell r="C298" t="str">
            <v>GBC1</v>
          </cell>
          <cell r="D298" t="str">
            <v>MAURITIUS</v>
          </cell>
          <cell r="E298" t="str">
            <v>OTHER FINANCIAL INSTITUTIONS</v>
          </cell>
        </row>
        <row r="299">
          <cell r="A299" t="str">
            <v>500277</v>
          </cell>
          <cell r="B299" t="str">
            <v>DTOS LTD AS TTEE FOR WATSON F</v>
          </cell>
          <cell r="C299" t="str">
            <v>OT</v>
          </cell>
          <cell r="D299" t="str">
            <v>MAURITIUS</v>
          </cell>
          <cell r="E299" t="str">
            <v>OTHER FINANCIAL INSTITUTIONS</v>
          </cell>
        </row>
        <row r="300">
          <cell r="A300" t="str">
            <v>500278</v>
          </cell>
          <cell r="B300" t="str">
            <v>*KEY_ERR</v>
          </cell>
          <cell r="D300" t="str">
            <v>*KEY_ERR</v>
          </cell>
          <cell r="E300" t="str">
            <v>*KEY_ERR</v>
          </cell>
        </row>
        <row r="301">
          <cell r="A301" t="str">
            <v>500279</v>
          </cell>
          <cell r="B301" t="str">
            <v>*KEY_ERR</v>
          </cell>
          <cell r="C301" t="str">
            <v>gbc1</v>
          </cell>
          <cell r="D301" t="str">
            <v>*KEY_ERR</v>
          </cell>
          <cell r="E301" t="str">
            <v>*KEY_ERR</v>
          </cell>
        </row>
        <row r="302">
          <cell r="A302" t="str">
            <v>500280</v>
          </cell>
          <cell r="B302" t="str">
            <v>BNP PARIBAS SOUTH ASIA INVT</v>
          </cell>
          <cell r="C302" t="str">
            <v>gbc1</v>
          </cell>
          <cell r="D302" t="str">
            <v>MAURITIUS</v>
          </cell>
          <cell r="E302" t="str">
            <v>OTHER FINANCIAL INSTITUTIONS</v>
          </cell>
        </row>
        <row r="303">
          <cell r="A303" t="str">
            <v>500281</v>
          </cell>
          <cell r="B303" t="str">
            <v>DTOS LTD AS TTEE K.HARRINGTON</v>
          </cell>
          <cell r="C303" t="str">
            <v>ot</v>
          </cell>
          <cell r="D303" t="str">
            <v>MAURITIUS</v>
          </cell>
          <cell r="E303" t="str">
            <v>OTHER FINANCIAL INSTITUTIONS</v>
          </cell>
        </row>
        <row r="304">
          <cell r="A304" t="str">
            <v>500282</v>
          </cell>
          <cell r="B304" t="str">
            <v>DTOS LTD AS TTEES AC LOWRIE</v>
          </cell>
          <cell r="C304" t="str">
            <v>OT</v>
          </cell>
          <cell r="D304" t="str">
            <v>MAURITIUS</v>
          </cell>
          <cell r="E304" t="str">
            <v>OTHER FINANCIAL INSTITUTIONS</v>
          </cell>
        </row>
        <row r="305">
          <cell r="A305" t="str">
            <v>500283</v>
          </cell>
          <cell r="B305" t="str">
            <v>DTOS LTD AS TTEE FOR THE RA LE</v>
          </cell>
          <cell r="C305" t="str">
            <v>OT</v>
          </cell>
          <cell r="D305" t="str">
            <v>MAURITIUS</v>
          </cell>
          <cell r="E305" t="str">
            <v>OTHER FINANCIAL INSTITUTIONS</v>
          </cell>
        </row>
        <row r="306">
          <cell r="A306" t="str">
            <v>500284</v>
          </cell>
          <cell r="B306" t="str">
            <v>DTOS LTD AS TTEE FOR THE NS BU</v>
          </cell>
          <cell r="C306" t="str">
            <v>OT</v>
          </cell>
          <cell r="D306" t="str">
            <v>MAURITIUS</v>
          </cell>
          <cell r="E306" t="str">
            <v>OTHER FINANCIAL INSTITUTIONS</v>
          </cell>
        </row>
        <row r="307">
          <cell r="A307" t="str">
            <v>500285</v>
          </cell>
          <cell r="B307" t="str">
            <v>HWIC ASIA FUND CLASS C</v>
          </cell>
          <cell r="C307" t="str">
            <v>GBC1</v>
          </cell>
          <cell r="D307" t="str">
            <v>MAURITIUS</v>
          </cell>
          <cell r="E307" t="str">
            <v>OTHER FINANCIAL INSTITUTIONS</v>
          </cell>
        </row>
        <row r="308">
          <cell r="A308" t="str">
            <v>500286</v>
          </cell>
          <cell r="B308" t="str">
            <v>ROSE HILL LEASE FINANCE LTD</v>
          </cell>
          <cell r="C308" t="str">
            <v>GBC1</v>
          </cell>
          <cell r="D308" t="str">
            <v>MAURITIUS</v>
          </cell>
          <cell r="E308" t="str">
            <v>OTHER FINANCIAL INSTITUTIONS</v>
          </cell>
        </row>
        <row r="309">
          <cell r="A309" t="str">
            <v>500287</v>
          </cell>
          <cell r="B309" t="str">
            <v>LILA INVESTMENTS LIMITED</v>
          </cell>
          <cell r="C309" t="str">
            <v>GBC1</v>
          </cell>
          <cell r="D309" t="str">
            <v>MAURITIUS</v>
          </cell>
          <cell r="E309" t="str">
            <v>OTHER FINANCIAL INSTITUTIONS</v>
          </cell>
        </row>
        <row r="310">
          <cell r="A310" t="str">
            <v>500288</v>
          </cell>
          <cell r="B310" t="str">
            <v>MR K PATEL &amp; MRS I PATEL</v>
          </cell>
          <cell r="C310" t="str">
            <v>P</v>
          </cell>
          <cell r="D310" t="str">
            <v>UNITED KINGDOM</v>
          </cell>
          <cell r="E310" t="str">
            <v>OTHER ADVANCES</v>
          </cell>
        </row>
        <row r="311">
          <cell r="A311" t="str">
            <v>500289</v>
          </cell>
          <cell r="B311" t="str">
            <v>FRONTFIN INSURANCE LIMITED PCC</v>
          </cell>
          <cell r="C311" t="str">
            <v>GBC1</v>
          </cell>
          <cell r="D311" t="str">
            <v>MAURITIUS</v>
          </cell>
          <cell r="E311" t="str">
            <v>OTHER FINANCIAL INSTITUTIONS</v>
          </cell>
        </row>
        <row r="312">
          <cell r="A312" t="str">
            <v>500290</v>
          </cell>
          <cell r="B312" t="str">
            <v>TELEKOMUNIKASI SELULAR FIN.LTD</v>
          </cell>
          <cell r="C312" t="str">
            <v>GBC1</v>
          </cell>
          <cell r="D312" t="str">
            <v>MAURITIUS</v>
          </cell>
          <cell r="E312" t="str">
            <v>OTHER FINANCIAL INSTITUTIONS</v>
          </cell>
        </row>
        <row r="313">
          <cell r="A313" t="str">
            <v>500291</v>
          </cell>
          <cell r="B313" t="str">
            <v>CORRIDOR II LTD</v>
          </cell>
          <cell r="C313" t="str">
            <v>GBC1</v>
          </cell>
          <cell r="D313" t="str">
            <v>MAURITIUS</v>
          </cell>
          <cell r="E313" t="str">
            <v>OTHER FINANCIAL INSTITUTIONS</v>
          </cell>
        </row>
        <row r="314">
          <cell r="A314" t="str">
            <v>500292</v>
          </cell>
          <cell r="B314" t="str">
            <v>LE CALORIE MAURITIUS LIMITED</v>
          </cell>
          <cell r="C314" t="str">
            <v>GBC1</v>
          </cell>
          <cell r="D314" t="str">
            <v>MAURITIUS</v>
          </cell>
          <cell r="E314" t="str">
            <v>OTHER FINANCIAL INSTITUTIONS</v>
          </cell>
        </row>
        <row r="315">
          <cell r="A315" t="str">
            <v>500293</v>
          </cell>
          <cell r="B315" t="str">
            <v>*KEY_ERR</v>
          </cell>
          <cell r="D315" t="str">
            <v>*KEY_ERR</v>
          </cell>
          <cell r="E315" t="str">
            <v>*KEY_ERR</v>
          </cell>
        </row>
        <row r="316">
          <cell r="A316" t="str">
            <v>500294</v>
          </cell>
          <cell r="B316" t="str">
            <v>ENHANCED INDEX FUNDS PCC</v>
          </cell>
          <cell r="C316" t="str">
            <v>GBC1</v>
          </cell>
          <cell r="D316" t="str">
            <v>MAURITIUS</v>
          </cell>
          <cell r="E316" t="str">
            <v>OTHER FINANCIAL INSTITUTIONS</v>
          </cell>
        </row>
        <row r="317">
          <cell r="A317" t="str">
            <v>500295</v>
          </cell>
          <cell r="B317" t="str">
            <v>MR JAVEED AMEEN</v>
          </cell>
          <cell r="C317" t="str">
            <v>P</v>
          </cell>
          <cell r="D317" t="str">
            <v>SOUTH AFRICA</v>
          </cell>
          <cell r="E317" t="str">
            <v>OTHER ADVANCES</v>
          </cell>
        </row>
        <row r="318">
          <cell r="A318" t="str">
            <v>500296</v>
          </cell>
          <cell r="B318" t="str">
            <v>MR DENNIS PEREIRA</v>
          </cell>
          <cell r="C318" t="str">
            <v>P</v>
          </cell>
          <cell r="D318" t="str">
            <v>SINGAPORE</v>
          </cell>
          <cell r="E318" t="str">
            <v>OTHER ADVANCES</v>
          </cell>
        </row>
        <row r="319">
          <cell r="A319" t="str">
            <v>500297</v>
          </cell>
          <cell r="B319" t="str">
            <v>TRINITY HOLDINGS LIMITED</v>
          </cell>
          <cell r="C319" t="str">
            <v>GBC1</v>
          </cell>
          <cell r="D319" t="str">
            <v>MAURITIUS</v>
          </cell>
          <cell r="E319" t="str">
            <v>OTHER FINANCIAL INSTITUTIONS</v>
          </cell>
        </row>
        <row r="320">
          <cell r="A320" t="str">
            <v>500298</v>
          </cell>
          <cell r="B320" t="str">
            <v>CONNECTCAPITAL FOLLOW-ON LTD</v>
          </cell>
          <cell r="C320" t="str">
            <v>GBC1</v>
          </cell>
          <cell r="D320" t="str">
            <v>MAURITIUS</v>
          </cell>
          <cell r="E320" t="str">
            <v>OTHER FINANCIAL INSTITUTIONS</v>
          </cell>
        </row>
        <row r="321">
          <cell r="A321" t="str">
            <v>500299</v>
          </cell>
          <cell r="B321" t="str">
            <v>MR PRADIP SHAH</v>
          </cell>
          <cell r="C321" t="str">
            <v>P</v>
          </cell>
          <cell r="D321" t="str">
            <v>INDIA</v>
          </cell>
          <cell r="E321" t="str">
            <v>OTHER ADVANCES</v>
          </cell>
        </row>
        <row r="322">
          <cell r="A322" t="str">
            <v>500300</v>
          </cell>
          <cell r="B322" t="str">
            <v>CKLB INTERNATIONAL MGMNT LTD</v>
          </cell>
          <cell r="C322" t="str">
            <v>M</v>
          </cell>
          <cell r="D322" t="str">
            <v>MAURITIUS</v>
          </cell>
          <cell r="E322" t="str">
            <v>OTHER FINANCIAL INSTITUTIONS</v>
          </cell>
        </row>
        <row r="323">
          <cell r="A323" t="str">
            <v>500301</v>
          </cell>
          <cell r="B323" t="str">
            <v>MR/MRS CRAIG &amp; NICOLA McKENZIE</v>
          </cell>
          <cell r="C323" t="str">
            <v>P</v>
          </cell>
          <cell r="D323" t="str">
            <v>MAURITIUS</v>
          </cell>
          <cell r="E323" t="str">
            <v>OTHER ADVANCES</v>
          </cell>
        </row>
        <row r="324">
          <cell r="A324" t="str">
            <v>500302</v>
          </cell>
          <cell r="B324" t="str">
            <v>REMY MAURITIUS HOLDINGS LTD</v>
          </cell>
          <cell r="C324" t="str">
            <v>GBC1</v>
          </cell>
          <cell r="D324" t="str">
            <v>MAURITIUS</v>
          </cell>
          <cell r="E324" t="str">
            <v>OTHER FINANCIAL INSTITUTIONS</v>
          </cell>
        </row>
        <row r="325">
          <cell r="A325" t="str">
            <v>500303</v>
          </cell>
          <cell r="B325" t="str">
            <v>LINSSEN TRADING MAURITIUS LTD</v>
          </cell>
          <cell r="C325" t="str">
            <v>GBC1</v>
          </cell>
          <cell r="D325" t="str">
            <v>MAURITIUS</v>
          </cell>
          <cell r="E325" t="str">
            <v>OTHER FINANCIAL INSTITUTIONS</v>
          </cell>
        </row>
        <row r="326">
          <cell r="A326" t="str">
            <v>500304</v>
          </cell>
          <cell r="B326" t="str">
            <v>MATTERHORN VENTURES/DYNAMIC EF</v>
          </cell>
          <cell r="C326" t="str">
            <v>GBC1</v>
          </cell>
          <cell r="D326" t="str">
            <v>MAURITIUS</v>
          </cell>
          <cell r="E326" t="str">
            <v>OTHER FINANCIAL INSTITUTIONS</v>
          </cell>
        </row>
        <row r="327">
          <cell r="A327" t="str">
            <v>500305</v>
          </cell>
          <cell r="B327" t="str">
            <v>MARIMAR HOLDINGS LTD</v>
          </cell>
          <cell r="C327" t="str">
            <v>GBC1</v>
          </cell>
          <cell r="D327" t="str">
            <v>MAURITIUS</v>
          </cell>
          <cell r="E327" t="str">
            <v>OTHER FINANCIAL INSTITUTIONS</v>
          </cell>
        </row>
        <row r="328">
          <cell r="A328" t="str">
            <v>500306</v>
          </cell>
          <cell r="B328" t="str">
            <v>*KEY_ERR</v>
          </cell>
          <cell r="D328" t="str">
            <v>*KEY_ERR</v>
          </cell>
          <cell r="E328" t="str">
            <v>*KEY_ERR</v>
          </cell>
        </row>
        <row r="329">
          <cell r="A329" t="str">
            <v>500307</v>
          </cell>
          <cell r="B329" t="str">
            <v>*KEY_ERR</v>
          </cell>
          <cell r="D329" t="str">
            <v>*KEY_ERR</v>
          </cell>
          <cell r="E329" t="str">
            <v>*KEY_ERR</v>
          </cell>
        </row>
        <row r="330">
          <cell r="A330" t="str">
            <v>500308</v>
          </cell>
          <cell r="B330" t="str">
            <v>METAPHOR HOLDING COMPANY</v>
          </cell>
          <cell r="C330" t="str">
            <v>GBC2</v>
          </cell>
          <cell r="D330" t="str">
            <v>MAURITIUS</v>
          </cell>
          <cell r="E330" t="str">
            <v>OTHER FINANCIAL INSTITUTIONS</v>
          </cell>
        </row>
        <row r="331">
          <cell r="A331" t="str">
            <v>500309</v>
          </cell>
          <cell r="B331" t="str">
            <v>*KEY_ERR</v>
          </cell>
          <cell r="D331" t="str">
            <v>*KEY_ERR</v>
          </cell>
          <cell r="E331" t="str">
            <v>*KEY_ERR</v>
          </cell>
        </row>
        <row r="332">
          <cell r="A332" t="str">
            <v>500310</v>
          </cell>
          <cell r="B332" t="str">
            <v>METAPHOR INVESTMENT COMPANY</v>
          </cell>
          <cell r="C332" t="str">
            <v>GBC1</v>
          </cell>
          <cell r="D332" t="str">
            <v>MAURITIUS</v>
          </cell>
          <cell r="E332" t="str">
            <v>OTHER FINANCIAL INSTITUTIONS</v>
          </cell>
        </row>
        <row r="333">
          <cell r="A333" t="str">
            <v>500311</v>
          </cell>
          <cell r="B333" t="str">
            <v>CKLB INTERNATIONAL TRUSTEES LT</v>
          </cell>
          <cell r="C333" t="str">
            <v>GBC1</v>
          </cell>
          <cell r="D333" t="str">
            <v>MAURITIUS</v>
          </cell>
          <cell r="E333" t="str">
            <v>OTHER FINANCIAL INSTITUTIONS</v>
          </cell>
        </row>
        <row r="334">
          <cell r="A334" t="str">
            <v>500312</v>
          </cell>
          <cell r="B334" t="str">
            <v>MRS BILKISS MOORAD</v>
          </cell>
          <cell r="C334" t="str">
            <v>P</v>
          </cell>
          <cell r="D334" t="str">
            <v>BOTSWANA</v>
          </cell>
          <cell r="E334" t="str">
            <v>OTHER ADVANCES</v>
          </cell>
        </row>
        <row r="335">
          <cell r="A335" t="str">
            <v>500313</v>
          </cell>
          <cell r="B335" t="str">
            <v>CAPITAL AFRICA WORLDWIDE LTD</v>
          </cell>
          <cell r="C335" t="str">
            <v>GBC1</v>
          </cell>
          <cell r="D335" t="str">
            <v>MAURITIUS</v>
          </cell>
          <cell r="E335" t="str">
            <v>OTHER FINANCIAL INSTITUTIONS</v>
          </cell>
        </row>
        <row r="336">
          <cell r="A336" t="str">
            <v>500314</v>
          </cell>
          <cell r="B336" t="str">
            <v>SNBDC LIMITED</v>
          </cell>
          <cell r="C336" t="str">
            <v>GBC1</v>
          </cell>
          <cell r="D336" t="str">
            <v>MAURITIUS</v>
          </cell>
          <cell r="E336" t="str">
            <v>OTHER FINANCIAL INSTITUTIONS</v>
          </cell>
        </row>
        <row r="337">
          <cell r="A337" t="str">
            <v>500315</v>
          </cell>
          <cell r="B337" t="str">
            <v>GLOBAL GOODRICH CONTROL S.H LT</v>
          </cell>
          <cell r="C337" t="str">
            <v>GBC1</v>
          </cell>
          <cell r="D337" t="str">
            <v>MAURITIUS</v>
          </cell>
          <cell r="E337" t="str">
            <v>OTHER FINANCIAL INSTITUTIONS</v>
          </cell>
        </row>
        <row r="338">
          <cell r="A338" t="str">
            <v>500316</v>
          </cell>
          <cell r="B338" t="str">
            <v>MASCAREIGNES I ENGINEERING LTD</v>
          </cell>
          <cell r="C338" t="str">
            <v>GBC2</v>
          </cell>
          <cell r="D338" t="str">
            <v>MAURITIUS</v>
          </cell>
          <cell r="E338" t="str">
            <v>OTHER FINANCIAL INSTITUTIONS</v>
          </cell>
        </row>
        <row r="339">
          <cell r="A339" t="str">
            <v>500317</v>
          </cell>
          <cell r="B339" t="str">
            <v>*KEY_ERR</v>
          </cell>
          <cell r="D339" t="str">
            <v>*KEY_ERR</v>
          </cell>
          <cell r="E339" t="str">
            <v>*KEY_ERR</v>
          </cell>
        </row>
        <row r="340">
          <cell r="A340" t="str">
            <v>500318</v>
          </cell>
          <cell r="B340" t="str">
            <v>*KEY_ERR</v>
          </cell>
          <cell r="D340" t="str">
            <v>*KEY_ERR</v>
          </cell>
          <cell r="E340" t="str">
            <v>*KEY_ERR</v>
          </cell>
        </row>
        <row r="341">
          <cell r="A341" t="str">
            <v>500319</v>
          </cell>
          <cell r="B341" t="str">
            <v>FIRST DATA(MTIUS)HLDG CO.</v>
          </cell>
          <cell r="C341" t="str">
            <v>GBC1</v>
          </cell>
          <cell r="D341" t="str">
            <v>MAURITIUS</v>
          </cell>
          <cell r="E341" t="str">
            <v>OTHER FINANCIAL INSTITUTIONS</v>
          </cell>
        </row>
        <row r="342">
          <cell r="A342" t="str">
            <v>500320</v>
          </cell>
          <cell r="B342" t="str">
            <v>BROUGHTON INVESTMENTS LTD</v>
          </cell>
          <cell r="C342" t="str">
            <v>GBC1</v>
          </cell>
          <cell r="D342" t="str">
            <v>MAURITIUS</v>
          </cell>
          <cell r="E342" t="str">
            <v>OTHER FINANCIAL INSTITUTIONS</v>
          </cell>
        </row>
        <row r="343">
          <cell r="A343" t="str">
            <v>500321</v>
          </cell>
          <cell r="B343" t="str">
            <v>*KEY_ERR</v>
          </cell>
          <cell r="D343" t="str">
            <v>*KEY_ERR</v>
          </cell>
          <cell r="E343" t="str">
            <v>*KEY_ERR</v>
          </cell>
        </row>
        <row r="344">
          <cell r="A344" t="str">
            <v>500322</v>
          </cell>
          <cell r="B344" t="str">
            <v>TMS GROUP LTD</v>
          </cell>
          <cell r="C344" t="str">
            <v>GBC1</v>
          </cell>
          <cell r="D344" t="str">
            <v>MAURITIUS</v>
          </cell>
          <cell r="E344" t="str">
            <v>OTHER FINANCIAL INSTITUTIONS</v>
          </cell>
        </row>
        <row r="345">
          <cell r="A345" t="str">
            <v>500323</v>
          </cell>
          <cell r="B345" t="str">
            <v>MRS MUNIRA MAHOMED</v>
          </cell>
          <cell r="C345" t="str">
            <v>P</v>
          </cell>
          <cell r="D345" t="str">
            <v>BOTSWANA</v>
          </cell>
          <cell r="E345" t="str">
            <v>OTHER ADVANCES</v>
          </cell>
        </row>
        <row r="346">
          <cell r="A346" t="str">
            <v>500324</v>
          </cell>
          <cell r="B346" t="str">
            <v>BL TRSUTEES (MAURITIUS) LTD</v>
          </cell>
          <cell r="C346" t="str">
            <v>GBC1</v>
          </cell>
          <cell r="D346" t="str">
            <v>MAURITIUS</v>
          </cell>
          <cell r="E346" t="str">
            <v>OTHER FINANCIAL INSTITUTIONS</v>
          </cell>
        </row>
        <row r="347">
          <cell r="A347" t="str">
            <v>500325</v>
          </cell>
          <cell r="B347" t="str">
            <v>TRIPLE M INVESTMENTS LTD</v>
          </cell>
          <cell r="C347" t="str">
            <v>GBC1</v>
          </cell>
          <cell r="D347" t="str">
            <v>MAURITIUS</v>
          </cell>
          <cell r="E347" t="str">
            <v>OTHER FINANCIAL INSTITUTIONS</v>
          </cell>
        </row>
        <row r="348">
          <cell r="A348" t="str">
            <v>500326</v>
          </cell>
          <cell r="B348" t="str">
            <v>ZODIAC ADV AND CONS SERVICES</v>
          </cell>
          <cell r="C348" t="str">
            <v>F</v>
          </cell>
          <cell r="D348" t="str">
            <v>BRITISH VIRGIN ISLANDS</v>
          </cell>
          <cell r="E348" t="str">
            <v>OTHER FINANCIAL INSTITUTIONS</v>
          </cell>
        </row>
        <row r="349">
          <cell r="A349" t="str">
            <v>500327</v>
          </cell>
          <cell r="B349" t="str">
            <v>QUAN CONSULT LTD</v>
          </cell>
          <cell r="C349" t="str">
            <v>GBC2</v>
          </cell>
          <cell r="D349" t="str">
            <v>MAURITIUS</v>
          </cell>
          <cell r="E349" t="str">
            <v>OTHER FINANCIAL INSTITUTIONS</v>
          </cell>
        </row>
        <row r="350">
          <cell r="A350" t="str">
            <v>500328</v>
          </cell>
          <cell r="B350" t="str">
            <v>G &amp; C CORPORATION</v>
          </cell>
          <cell r="C350" t="str">
            <v>GBC1</v>
          </cell>
          <cell r="D350" t="str">
            <v>MAURITIUS</v>
          </cell>
          <cell r="E350" t="str">
            <v>OTHER FINANCIAL INSTITUTIONS</v>
          </cell>
        </row>
        <row r="351">
          <cell r="A351" t="str">
            <v>500329</v>
          </cell>
          <cell r="B351" t="str">
            <v>ANSET AFRICA LTD</v>
          </cell>
          <cell r="D351" t="str">
            <v>Coding Error</v>
          </cell>
          <cell r="E351" t="str">
            <v>Coding Error</v>
          </cell>
        </row>
        <row r="352">
          <cell r="A352" t="str">
            <v>500330</v>
          </cell>
          <cell r="B352" t="str">
            <v>LUMINOR INSURANCE SETTLEMENT</v>
          </cell>
          <cell r="C352" t="str">
            <v>OT</v>
          </cell>
          <cell r="D352" t="str">
            <v>MAURITIUS</v>
          </cell>
          <cell r="E352" t="str">
            <v>OTHER FINANCIAL INSTITUTIONS</v>
          </cell>
        </row>
        <row r="353">
          <cell r="A353" t="str">
            <v>500331</v>
          </cell>
          <cell r="B353" t="str">
            <v>*KEY_ERR</v>
          </cell>
          <cell r="D353" t="str">
            <v>*KEY_ERR</v>
          </cell>
          <cell r="E353" t="str">
            <v>*KEY_ERR</v>
          </cell>
        </row>
        <row r="354">
          <cell r="A354" t="str">
            <v>500332</v>
          </cell>
          <cell r="B354" t="str">
            <v>*KEY_ERR</v>
          </cell>
          <cell r="D354" t="str">
            <v>*KEY_ERR</v>
          </cell>
          <cell r="E354" t="str">
            <v>*KEY_ERR</v>
          </cell>
        </row>
        <row r="355">
          <cell r="A355" t="str">
            <v>500333</v>
          </cell>
          <cell r="B355" t="str">
            <v>*KEY_ERR</v>
          </cell>
          <cell r="D355" t="str">
            <v>*KEY_ERR</v>
          </cell>
          <cell r="E355" t="str">
            <v>*KEY_ERR</v>
          </cell>
        </row>
        <row r="356">
          <cell r="A356" t="str">
            <v>500334</v>
          </cell>
          <cell r="B356" t="str">
            <v>METAL PACKAGING CO LIMITED</v>
          </cell>
          <cell r="C356" t="str">
            <v>L</v>
          </cell>
          <cell r="D356" t="str">
            <v>MAURITIUS</v>
          </cell>
          <cell r="E356" t="str">
            <v>OTHER FINANCIAL INSTITUTIONS</v>
          </cell>
        </row>
        <row r="357">
          <cell r="A357" t="str">
            <v>500335</v>
          </cell>
          <cell r="B357" t="str">
            <v>CAMBRIDGE SERVICES LTD</v>
          </cell>
          <cell r="C357" t="str">
            <v>GBC2</v>
          </cell>
          <cell r="D357" t="str">
            <v>MAURITIUS</v>
          </cell>
          <cell r="E357" t="str">
            <v>OTHER FINANCIAL INSTITUTIONS</v>
          </cell>
        </row>
        <row r="358">
          <cell r="A358" t="str">
            <v>500336</v>
          </cell>
          <cell r="B358" t="str">
            <v>XATON LIMITED</v>
          </cell>
          <cell r="C358" t="str">
            <v>GBC1</v>
          </cell>
          <cell r="D358" t="str">
            <v>MAURITIUS</v>
          </cell>
          <cell r="E358" t="str">
            <v>OTHER FINANCIAL INSTITUTIONS</v>
          </cell>
        </row>
        <row r="359">
          <cell r="A359" t="str">
            <v>500337</v>
          </cell>
          <cell r="B359" t="str">
            <v>*KEY_ERR</v>
          </cell>
          <cell r="D359" t="str">
            <v>*KEY_ERR</v>
          </cell>
          <cell r="E359" t="str">
            <v>*KEY_ERR</v>
          </cell>
        </row>
        <row r="360">
          <cell r="A360" t="str">
            <v>500338</v>
          </cell>
          <cell r="B360" t="str">
            <v>*KEY_ERR</v>
          </cell>
          <cell r="D360" t="str">
            <v>*KEY_ERR</v>
          </cell>
          <cell r="E360" t="str">
            <v>*KEY_ERR</v>
          </cell>
        </row>
        <row r="361">
          <cell r="A361" t="str">
            <v>500339</v>
          </cell>
          <cell r="B361" t="str">
            <v>MR STEPHEN AND MRS K.PETERS</v>
          </cell>
          <cell r="C361" t="str">
            <v>P</v>
          </cell>
          <cell r="D361" t="str">
            <v>SOUTH AFRICA</v>
          </cell>
          <cell r="E361" t="str">
            <v>OTHER ADVANCES</v>
          </cell>
        </row>
        <row r="362">
          <cell r="A362" t="str">
            <v>500340</v>
          </cell>
          <cell r="B362" t="str">
            <v>GLENCORE COAL(MTIUS)LIMITED</v>
          </cell>
          <cell r="C362" t="str">
            <v>GBC1</v>
          </cell>
          <cell r="D362" t="str">
            <v>MAURITIUS</v>
          </cell>
          <cell r="E362" t="str">
            <v>OTHER FINANCIAL INSTITUTIONS</v>
          </cell>
        </row>
        <row r="363">
          <cell r="A363" t="str">
            <v>500341</v>
          </cell>
          <cell r="B363" t="str">
            <v>HERTLEY BRENT INTERNATIONAL</v>
          </cell>
          <cell r="C363" t="str">
            <v>GBC2</v>
          </cell>
          <cell r="D363" t="str">
            <v>MAURITIUS</v>
          </cell>
          <cell r="E363" t="str">
            <v>OTHER FINANCIAL INSTITUTIONS</v>
          </cell>
        </row>
        <row r="364">
          <cell r="A364" t="str">
            <v>500342</v>
          </cell>
          <cell r="B364" t="str">
            <v>CROY MANAGEMENT LIMITED</v>
          </cell>
          <cell r="C364" t="str">
            <v>GBC2</v>
          </cell>
          <cell r="D364" t="str">
            <v>MAURITIUS</v>
          </cell>
          <cell r="E364" t="str">
            <v>OTHER FINANCIAL INSTITUTIONS</v>
          </cell>
        </row>
        <row r="365">
          <cell r="A365" t="str">
            <v>500343</v>
          </cell>
          <cell r="B365" t="str">
            <v>DINARD TRUSTEES LIMITED</v>
          </cell>
          <cell r="C365" t="str">
            <v>GBC1</v>
          </cell>
          <cell r="D365" t="str">
            <v>MAURITIUS</v>
          </cell>
          <cell r="E365" t="str">
            <v>OTHER FINANCIAL INSTITUTIONS</v>
          </cell>
        </row>
        <row r="366">
          <cell r="A366" t="str">
            <v>500344</v>
          </cell>
          <cell r="B366" t="str">
            <v>STEWARDS (INTERNATIONAL) LTD</v>
          </cell>
          <cell r="C366" t="str">
            <v>GBC1</v>
          </cell>
          <cell r="D366" t="str">
            <v>MAURITIUS</v>
          </cell>
          <cell r="E366" t="str">
            <v>OTHER FINANCIAL INSTITUTIONS</v>
          </cell>
        </row>
        <row r="367">
          <cell r="A367" t="str">
            <v>500345</v>
          </cell>
          <cell r="B367" t="str">
            <v>INDIAN &amp; PACIFIC OCEANS F.T LT</v>
          </cell>
          <cell r="C367" t="str">
            <v>GBC2</v>
          </cell>
          <cell r="D367" t="str">
            <v>MAURITIUS</v>
          </cell>
          <cell r="E367" t="str">
            <v>OTHER FINANCIAL INSTITUTIONS</v>
          </cell>
        </row>
        <row r="368">
          <cell r="A368" t="str">
            <v>500346</v>
          </cell>
          <cell r="B368" t="str">
            <v>MR M AND MRS J HORNBY</v>
          </cell>
          <cell r="C368" t="str">
            <v>P</v>
          </cell>
          <cell r="D368" t="str">
            <v>SOUTH AFRICA</v>
          </cell>
          <cell r="E368" t="str">
            <v>OTHER ADVANCES</v>
          </cell>
        </row>
        <row r="369">
          <cell r="A369" t="str">
            <v>500347</v>
          </cell>
          <cell r="B369" t="str">
            <v>MIC 1 LIMITED</v>
          </cell>
          <cell r="C369" t="str">
            <v>GBC2</v>
          </cell>
          <cell r="D369" t="str">
            <v>MAURITIUS</v>
          </cell>
          <cell r="E369" t="str">
            <v>OTHER FINANCIAL INSTITUTIONS</v>
          </cell>
        </row>
        <row r="370">
          <cell r="A370" t="str">
            <v>500348</v>
          </cell>
          <cell r="B370" t="str">
            <v>PEG LIMITED</v>
          </cell>
          <cell r="C370" t="str">
            <v>GBC2</v>
          </cell>
          <cell r="D370" t="str">
            <v>MAURITIUS</v>
          </cell>
          <cell r="E370" t="str">
            <v>OTHER FINANCIAL INSTITUTIONS</v>
          </cell>
        </row>
        <row r="371">
          <cell r="A371" t="str">
            <v>500349</v>
          </cell>
          <cell r="B371" t="str">
            <v>MR R.C &amp; MRS MAXINE A.WICKS</v>
          </cell>
          <cell r="C371" t="str">
            <v>P</v>
          </cell>
          <cell r="D371" t="str">
            <v>SOUTH AFRICA</v>
          </cell>
          <cell r="E371" t="str">
            <v>OTHER ADVANCES</v>
          </cell>
        </row>
        <row r="372">
          <cell r="A372" t="str">
            <v>500350</v>
          </cell>
          <cell r="B372" t="str">
            <v>MR R M AND MRS K A JAMIESON</v>
          </cell>
          <cell r="C372" t="str">
            <v>P</v>
          </cell>
          <cell r="D372" t="str">
            <v>EIRE</v>
          </cell>
          <cell r="E372" t="str">
            <v>OTHER ADVANCES</v>
          </cell>
        </row>
        <row r="373">
          <cell r="A373" t="str">
            <v>500351</v>
          </cell>
          <cell r="B373" t="str">
            <v>GAP HOLDINGS PLC</v>
          </cell>
          <cell r="C373" t="str">
            <v>F</v>
          </cell>
          <cell r="D373" t="str">
            <v>BRITISH VIRGIN ISLANDS</v>
          </cell>
          <cell r="E373" t="str">
            <v>OTHER FINANCIAL INSTITUTIONS</v>
          </cell>
        </row>
        <row r="374">
          <cell r="A374" t="str">
            <v>500352</v>
          </cell>
          <cell r="B374" t="str">
            <v>STEWARDS (INTL) LTD-CLIENTS'AC</v>
          </cell>
          <cell r="C374" t="str">
            <v>GBC1</v>
          </cell>
          <cell r="D374" t="str">
            <v>Coding Error</v>
          </cell>
          <cell r="E374" t="str">
            <v>Coding Error</v>
          </cell>
        </row>
        <row r="375">
          <cell r="A375" t="str">
            <v>500353</v>
          </cell>
          <cell r="B375" t="str">
            <v>*KEY_ERR</v>
          </cell>
          <cell r="D375" t="str">
            <v>*KEY_ERR</v>
          </cell>
          <cell r="E375" t="str">
            <v>*KEY_ERR</v>
          </cell>
        </row>
        <row r="376">
          <cell r="A376" t="str">
            <v>500354</v>
          </cell>
          <cell r="B376" t="str">
            <v>MIC 3 LIMITED</v>
          </cell>
          <cell r="C376" t="str">
            <v>GBC2</v>
          </cell>
          <cell r="D376" t="str">
            <v>MAURITIUS</v>
          </cell>
          <cell r="E376" t="str">
            <v>OTHER FINANCIAL INSTITUTIONS</v>
          </cell>
        </row>
        <row r="377">
          <cell r="A377" t="str">
            <v>500355</v>
          </cell>
          <cell r="B377" t="str">
            <v>MRS VALERIE DAWN METCALFE</v>
          </cell>
          <cell r="C377" t="str">
            <v>P</v>
          </cell>
          <cell r="D377" t="str">
            <v>SOUTH AFRICA</v>
          </cell>
          <cell r="E377" t="str">
            <v>OTHER ADVANCES</v>
          </cell>
        </row>
        <row r="378">
          <cell r="A378" t="str">
            <v>500356</v>
          </cell>
          <cell r="B378" t="str">
            <v>MIC 4 LIMITED</v>
          </cell>
          <cell r="C378" t="str">
            <v>GBC2</v>
          </cell>
          <cell r="D378" t="str">
            <v>MAURITIUS</v>
          </cell>
          <cell r="E378" t="str">
            <v>OTHER FINANCIAL INSTITUTIONS</v>
          </cell>
        </row>
        <row r="379">
          <cell r="A379" t="str">
            <v>500357</v>
          </cell>
          <cell r="B379" t="str">
            <v>MIC 5 LIMITED</v>
          </cell>
          <cell r="C379" t="str">
            <v>GBC2</v>
          </cell>
          <cell r="D379" t="str">
            <v>MAURITIUS</v>
          </cell>
          <cell r="E379" t="str">
            <v>OTHER FINANCIAL INSTITUTIONS</v>
          </cell>
        </row>
        <row r="380">
          <cell r="A380" t="str">
            <v>500358</v>
          </cell>
          <cell r="B380" t="str">
            <v>MIC 2 LIMITED</v>
          </cell>
          <cell r="C380" t="str">
            <v>GBC2</v>
          </cell>
          <cell r="D380" t="str">
            <v>MAURITIUS</v>
          </cell>
          <cell r="E380" t="str">
            <v>OTHER FINANCIAL INSTITUTIONS</v>
          </cell>
        </row>
        <row r="381">
          <cell r="A381" t="str">
            <v>500359</v>
          </cell>
          <cell r="B381" t="str">
            <v>MIC 9 LIMITED</v>
          </cell>
          <cell r="C381" t="str">
            <v>GBC2</v>
          </cell>
          <cell r="D381" t="str">
            <v>MAURITIUS</v>
          </cell>
          <cell r="E381" t="str">
            <v>OTHER FINANCIAL INSTITUTIONS</v>
          </cell>
        </row>
        <row r="382">
          <cell r="A382" t="str">
            <v>500360</v>
          </cell>
          <cell r="B382" t="str">
            <v>BL TRUSTEES (MAURITIUS) LTD</v>
          </cell>
          <cell r="C382" t="str">
            <v>GBC1</v>
          </cell>
          <cell r="D382" t="str">
            <v>MAURITIUS</v>
          </cell>
          <cell r="E382" t="str">
            <v>OTHER FINANCIAL INSTITUTIONS</v>
          </cell>
        </row>
        <row r="383">
          <cell r="A383" t="str">
            <v>500361</v>
          </cell>
          <cell r="B383" t="str">
            <v>*KEY_ERR</v>
          </cell>
          <cell r="D383" t="str">
            <v>*KEY_ERR</v>
          </cell>
          <cell r="E383" t="str">
            <v>*KEY_ERR</v>
          </cell>
        </row>
        <row r="384">
          <cell r="A384" t="str">
            <v>500362</v>
          </cell>
          <cell r="B384" t="str">
            <v>M/S HUINCK DOMINIQUE A.K</v>
          </cell>
          <cell r="C384" t="str">
            <v>P</v>
          </cell>
          <cell r="D384" t="str">
            <v>NETHERLANDS</v>
          </cell>
          <cell r="E384" t="str">
            <v>OTHER ADVANCES</v>
          </cell>
        </row>
        <row r="385">
          <cell r="A385" t="str">
            <v>500363</v>
          </cell>
          <cell r="B385" t="str">
            <v>MR HUINCK VINCENT W.LODEWIJK</v>
          </cell>
          <cell r="C385" t="str">
            <v>P</v>
          </cell>
          <cell r="D385" t="str">
            <v>NETHERLANDS</v>
          </cell>
          <cell r="E385" t="str">
            <v>OTHER ADVANCES</v>
          </cell>
        </row>
        <row r="386">
          <cell r="A386" t="str">
            <v>500364</v>
          </cell>
          <cell r="B386" t="str">
            <v>THE LAETANS CORPORATION</v>
          </cell>
          <cell r="D386" t="str">
            <v>MAURITIUS</v>
          </cell>
          <cell r="E386" t="str">
            <v>OTHER FINANCIAL INSTITUTIONS</v>
          </cell>
        </row>
        <row r="387">
          <cell r="A387" t="str">
            <v>500365</v>
          </cell>
          <cell r="B387" t="str">
            <v>*KEY_ERR</v>
          </cell>
          <cell r="D387" t="str">
            <v>*KEY_ERR</v>
          </cell>
          <cell r="E387" t="str">
            <v>*KEY_ERR</v>
          </cell>
        </row>
        <row r="388">
          <cell r="A388" t="str">
            <v>500366</v>
          </cell>
          <cell r="B388" t="str">
            <v>ITL TTEE FOR THE MTIUS WATER T</v>
          </cell>
          <cell r="C388" t="str">
            <v>OT</v>
          </cell>
          <cell r="D388" t="str">
            <v>MAURITIUS</v>
          </cell>
          <cell r="E388" t="str">
            <v>OTHER FINANCIAL INSTITUTIONS</v>
          </cell>
        </row>
        <row r="389">
          <cell r="A389" t="str">
            <v>500367</v>
          </cell>
          <cell r="B389" t="str">
            <v>FT CAPITAL LIMITED</v>
          </cell>
          <cell r="C389" t="str">
            <v>GBC1</v>
          </cell>
          <cell r="D389" t="str">
            <v>MAURITIUS</v>
          </cell>
          <cell r="E389" t="str">
            <v>OTHER FINANCIAL INSTITUTIONS</v>
          </cell>
        </row>
        <row r="390">
          <cell r="A390" t="str">
            <v>500368</v>
          </cell>
          <cell r="B390" t="str">
            <v>FEDERAL TRUST(MAURITIUS)LTD</v>
          </cell>
          <cell r="C390" t="str">
            <v>M</v>
          </cell>
          <cell r="D390" t="str">
            <v>MAURITIUS</v>
          </cell>
          <cell r="E390" t="str">
            <v>OTHER FINANCIAL INSTITUTIONS</v>
          </cell>
        </row>
        <row r="391">
          <cell r="A391" t="str">
            <v>500369</v>
          </cell>
          <cell r="B391" t="str">
            <v>*KEY_ERR</v>
          </cell>
          <cell r="D391" t="str">
            <v>*KEY_ERR</v>
          </cell>
          <cell r="E391" t="str">
            <v>*KEY_ERR</v>
          </cell>
        </row>
        <row r="392">
          <cell r="A392" t="str">
            <v>500370</v>
          </cell>
          <cell r="B392" t="str">
            <v>MR HUINCK PHILIPPE H.JAN</v>
          </cell>
          <cell r="C392" t="str">
            <v>P</v>
          </cell>
          <cell r="D392" t="str">
            <v>SINGAPORE</v>
          </cell>
          <cell r="E392" t="str">
            <v>OTHER ADVANCES</v>
          </cell>
        </row>
        <row r="393">
          <cell r="A393" t="str">
            <v>500371</v>
          </cell>
          <cell r="B393" t="str">
            <v>MICHAEL MOORS SETTLEMENT</v>
          </cell>
          <cell r="C393" t="str">
            <v>OT</v>
          </cell>
          <cell r="D393" t="str">
            <v>MAURITIUS</v>
          </cell>
          <cell r="E393" t="str">
            <v>OTHER FINANCIAL INSTITUTIONS</v>
          </cell>
        </row>
        <row r="394">
          <cell r="A394" t="str">
            <v>500372</v>
          </cell>
          <cell r="B394" t="str">
            <v>SHINGI  INVESTMENTS</v>
          </cell>
          <cell r="C394" t="str">
            <v>GBC2</v>
          </cell>
          <cell r="D394" t="str">
            <v>MAURITIUS</v>
          </cell>
          <cell r="E394" t="str">
            <v>OTHER FINANCIAL INSTITUTIONS</v>
          </cell>
        </row>
        <row r="395">
          <cell r="A395" t="str">
            <v>500373</v>
          </cell>
          <cell r="B395" t="str">
            <v>PAKALY INVESTMENTS LIMITED</v>
          </cell>
          <cell r="D395" t="str">
            <v>MAURITIUS</v>
          </cell>
          <cell r="E395" t="str">
            <v>OTHER FINANCIAL INSTITUTIONS</v>
          </cell>
        </row>
        <row r="396">
          <cell r="A396" t="str">
            <v>500374</v>
          </cell>
          <cell r="B396" t="str">
            <v>FEDERAL FIN.(MTIUS)LTD-ESCROW</v>
          </cell>
          <cell r="C396" t="str">
            <v>GBC1</v>
          </cell>
          <cell r="D396" t="str">
            <v>MAURITIUS</v>
          </cell>
          <cell r="E396" t="str">
            <v>OTHER FINANCIAL INSTITUTIONS</v>
          </cell>
        </row>
        <row r="397">
          <cell r="A397" t="str">
            <v>500375</v>
          </cell>
          <cell r="B397" t="str">
            <v>DR LEON ALEXANDRE &amp; MRS DUMAS</v>
          </cell>
          <cell r="C397" t="str">
            <v>P</v>
          </cell>
          <cell r="D397" t="str">
            <v>SOUTH AFRICA</v>
          </cell>
          <cell r="E397" t="str">
            <v>OTHER ADVANCES</v>
          </cell>
        </row>
        <row r="398">
          <cell r="A398" t="str">
            <v>500376</v>
          </cell>
          <cell r="B398" t="str">
            <v>LUDOCA LIMITED</v>
          </cell>
          <cell r="C398" t="str">
            <v>GBC1</v>
          </cell>
          <cell r="D398" t="str">
            <v>MAURITIUS</v>
          </cell>
          <cell r="E398" t="str">
            <v>OTHER FINANCIAL INSTITUTIONS</v>
          </cell>
        </row>
        <row r="399">
          <cell r="A399" t="str">
            <v>500377</v>
          </cell>
          <cell r="B399" t="str">
            <v>CIEL DE CHINE LTD</v>
          </cell>
          <cell r="C399" t="str">
            <v>GBC2</v>
          </cell>
          <cell r="D399" t="str">
            <v>MAURITIUS</v>
          </cell>
          <cell r="E399" t="str">
            <v>OTHER FINANCIAL INSTITUTIONS</v>
          </cell>
        </row>
        <row r="400">
          <cell r="A400" t="str">
            <v>500378</v>
          </cell>
          <cell r="B400" t="str">
            <v>FLEXIBREAKS INL(HOLDINGS)LTD</v>
          </cell>
          <cell r="C400" t="str">
            <v>GBC2</v>
          </cell>
          <cell r="D400" t="str">
            <v>MAURITIUS</v>
          </cell>
          <cell r="E400" t="str">
            <v>OTHER FINANCIAL INSTITUTIONS</v>
          </cell>
        </row>
        <row r="401">
          <cell r="A401" t="str">
            <v>500379</v>
          </cell>
          <cell r="B401" t="str">
            <v>STEWART INTL (HOLDINGS)LTD</v>
          </cell>
          <cell r="C401" t="str">
            <v>GBC2</v>
          </cell>
          <cell r="D401" t="str">
            <v>MAURITIUS</v>
          </cell>
          <cell r="E401" t="str">
            <v>OTHER FINANCIAL INSTITUTIONS</v>
          </cell>
        </row>
        <row r="402">
          <cell r="A402" t="str">
            <v>500380</v>
          </cell>
          <cell r="B402" t="str">
            <v>ART CONSULTANTS LIMITED.</v>
          </cell>
          <cell r="C402" t="str">
            <v>GBC2</v>
          </cell>
          <cell r="D402" t="str">
            <v>MAURITIUS</v>
          </cell>
          <cell r="E402" t="str">
            <v>OTHER FINANCIAL INSTITUTIONS</v>
          </cell>
        </row>
        <row r="403">
          <cell r="A403" t="str">
            <v>500381</v>
          </cell>
          <cell r="B403" t="str">
            <v>WYDAH INTERNATIONAL INV. LTD</v>
          </cell>
          <cell r="C403" t="str">
            <v>GBC2</v>
          </cell>
          <cell r="D403" t="str">
            <v>MAURITIUS</v>
          </cell>
          <cell r="E403" t="str">
            <v>OTHER FINANCIAL INSTITUTIONS</v>
          </cell>
        </row>
        <row r="404">
          <cell r="A404" t="str">
            <v>500382</v>
          </cell>
          <cell r="B404" t="str">
            <v>*KEY_ERR</v>
          </cell>
          <cell r="D404" t="str">
            <v>*KEY_ERR</v>
          </cell>
          <cell r="E404" t="str">
            <v>*KEY_ERR</v>
          </cell>
        </row>
        <row r="405">
          <cell r="A405" t="str">
            <v>500383</v>
          </cell>
          <cell r="B405" t="str">
            <v>MR HARRY BENTEL</v>
          </cell>
          <cell r="C405" t="str">
            <v>P</v>
          </cell>
          <cell r="D405" t="str">
            <v>SOUTH AFRICA</v>
          </cell>
          <cell r="E405" t="str">
            <v>OTHER ADVANCES</v>
          </cell>
        </row>
        <row r="406">
          <cell r="A406" t="str">
            <v>500384</v>
          </cell>
          <cell r="B406" t="str">
            <v>*KEY_ERR</v>
          </cell>
          <cell r="D406" t="str">
            <v>*KEY_ERR</v>
          </cell>
          <cell r="E406" t="str">
            <v>*KEY_ERR</v>
          </cell>
        </row>
        <row r="407">
          <cell r="A407" t="str">
            <v>500385</v>
          </cell>
          <cell r="B407" t="str">
            <v>MIC 6 LIMITED</v>
          </cell>
          <cell r="C407" t="str">
            <v>GBc2</v>
          </cell>
          <cell r="D407" t="str">
            <v>MAURITIUS</v>
          </cell>
          <cell r="E407" t="str">
            <v>OTHER FINANCIAL INSTITUTIONS</v>
          </cell>
        </row>
        <row r="408">
          <cell r="A408" t="str">
            <v>500386</v>
          </cell>
          <cell r="B408" t="str">
            <v>LUCRE INTL TRUSTEE-INCOME AC</v>
          </cell>
          <cell r="C408" t="str">
            <v>M</v>
          </cell>
          <cell r="D408" t="str">
            <v>MAURITIUS</v>
          </cell>
          <cell r="E408" t="str">
            <v>OTHER FINANCIAL INSTITUTIONS</v>
          </cell>
        </row>
        <row r="409">
          <cell r="A409" t="str">
            <v>500387</v>
          </cell>
          <cell r="B409" t="str">
            <v>LUCRE INTL TRUSTEE CO. LTD</v>
          </cell>
          <cell r="C409" t="str">
            <v>M</v>
          </cell>
          <cell r="D409" t="str">
            <v>MAURITIUS</v>
          </cell>
          <cell r="E409" t="str">
            <v>OTHER FINANCIAL INSTITUTIONS</v>
          </cell>
        </row>
        <row r="410">
          <cell r="A410" t="str">
            <v>500388</v>
          </cell>
          <cell r="B410" t="str">
            <v>MIC 7 LIMITED</v>
          </cell>
          <cell r="C410" t="str">
            <v>GBC2</v>
          </cell>
          <cell r="D410" t="str">
            <v>MAURITIUS</v>
          </cell>
          <cell r="E410" t="str">
            <v>OTHER FINANCIAL INSTITUTIONS</v>
          </cell>
        </row>
        <row r="411">
          <cell r="A411" t="str">
            <v>500389</v>
          </cell>
          <cell r="B411" t="str">
            <v>SINTEX OVERSEAS(MTIUS)LTD</v>
          </cell>
          <cell r="C411" t="str">
            <v>GBC1</v>
          </cell>
          <cell r="D411" t="str">
            <v>MAURITIUS</v>
          </cell>
          <cell r="E411" t="str">
            <v>OTHER FINANCIAL INSTITUTIONS</v>
          </cell>
        </row>
        <row r="412">
          <cell r="A412" t="str">
            <v>500390</v>
          </cell>
          <cell r="B412" t="str">
            <v>BL TRUSTEES LIMITED</v>
          </cell>
          <cell r="C412" t="str">
            <v>OT</v>
          </cell>
          <cell r="D412" t="str">
            <v>MAURITIUS</v>
          </cell>
          <cell r="E412" t="str">
            <v>OTHER FINANCIAL INSTITUTIONS</v>
          </cell>
        </row>
        <row r="413">
          <cell r="A413" t="str">
            <v>500391</v>
          </cell>
          <cell r="B413" t="str">
            <v>FC TECHNOLOGIES</v>
          </cell>
          <cell r="C413" t="str">
            <v>GBC2</v>
          </cell>
          <cell r="D413" t="str">
            <v>MAURITIUS</v>
          </cell>
          <cell r="E413" t="str">
            <v>OTHER FINANCIAL INSTITUTIONS</v>
          </cell>
        </row>
        <row r="414">
          <cell r="A414" t="str">
            <v>500392</v>
          </cell>
          <cell r="B414" t="str">
            <v>*KEY_ERR</v>
          </cell>
          <cell r="D414" t="str">
            <v>*KEY_ERR</v>
          </cell>
          <cell r="E414" t="str">
            <v>*KEY_ERR</v>
          </cell>
        </row>
        <row r="415">
          <cell r="A415" t="str">
            <v>500393</v>
          </cell>
          <cell r="B415" t="str">
            <v>*KEY_ERR</v>
          </cell>
          <cell r="D415" t="str">
            <v>*KEY_ERR</v>
          </cell>
          <cell r="E415" t="str">
            <v>*KEY_ERR</v>
          </cell>
        </row>
        <row r="416">
          <cell r="A416" t="str">
            <v>500394</v>
          </cell>
          <cell r="B416" t="str">
            <v>ALPHA RECOVERY OPERATIONS LTD</v>
          </cell>
          <cell r="D416" t="str">
            <v>MAURITIUS</v>
          </cell>
          <cell r="E416" t="str">
            <v>OTHER FINANCIAL INSTITUTIONS</v>
          </cell>
        </row>
        <row r="417">
          <cell r="A417" t="str">
            <v>500395</v>
          </cell>
          <cell r="B417" t="str">
            <v>OMEGA RECOVERY OPERATIONS LTD</v>
          </cell>
          <cell r="C417" t="str">
            <v>GBC1</v>
          </cell>
          <cell r="D417" t="str">
            <v>MAURITIUS</v>
          </cell>
          <cell r="E417" t="str">
            <v>OTHER FINANCIAL INSTITUTIONS</v>
          </cell>
        </row>
        <row r="418">
          <cell r="A418" t="str">
            <v>500396</v>
          </cell>
          <cell r="B418" t="str">
            <v>ALPHA RECOVERY HOLDINGS LTD</v>
          </cell>
          <cell r="D418" t="str">
            <v>MAURITIUS</v>
          </cell>
          <cell r="E418" t="str">
            <v>OTHER FINANCIAL INSTITUTIONS</v>
          </cell>
        </row>
        <row r="419">
          <cell r="A419" t="str">
            <v>500397</v>
          </cell>
          <cell r="B419" t="str">
            <v>OMEGA RECOVERY HOLDINGS LTD</v>
          </cell>
          <cell r="D419" t="str">
            <v>MAURITIUS</v>
          </cell>
          <cell r="E419" t="str">
            <v>OTHER FINANCIAL INSTITUTIONS</v>
          </cell>
        </row>
        <row r="420">
          <cell r="A420" t="str">
            <v>500398</v>
          </cell>
          <cell r="B420" t="str">
            <v>*KEY_ERR</v>
          </cell>
          <cell r="D420" t="str">
            <v>*KEY_ERR</v>
          </cell>
          <cell r="E420" t="str">
            <v>*KEY_ERR</v>
          </cell>
        </row>
        <row r="421">
          <cell r="A421" t="str">
            <v>500399</v>
          </cell>
          <cell r="B421" t="str">
            <v>THE ELVEE(HONG KONG)TRUST</v>
          </cell>
          <cell r="C421" t="str">
            <v>OT</v>
          </cell>
          <cell r="D421" t="str">
            <v>MAURITIUS</v>
          </cell>
          <cell r="E421" t="str">
            <v>OTHER FINANCIAL INSTITUTIONS</v>
          </cell>
        </row>
        <row r="422">
          <cell r="A422" t="str">
            <v>500400</v>
          </cell>
          <cell r="B422" t="str">
            <v>SOUTHERN RESOURCES INC</v>
          </cell>
          <cell r="C422" t="str">
            <v>f</v>
          </cell>
          <cell r="D422" t="str">
            <v>BRITISH VIRGIN ISLANDS</v>
          </cell>
          <cell r="E422" t="str">
            <v>OTHER FINANCIAL INSTITUTIONS</v>
          </cell>
        </row>
        <row r="423">
          <cell r="A423" t="str">
            <v>500401</v>
          </cell>
          <cell r="B423" t="str">
            <v>MIC 8 LIMITED</v>
          </cell>
          <cell r="C423" t="str">
            <v>GBC2</v>
          </cell>
          <cell r="D423" t="str">
            <v>MAURITIUS</v>
          </cell>
          <cell r="E423" t="str">
            <v>OTHER FINANCIAL INSTITUTIONS</v>
          </cell>
        </row>
        <row r="424">
          <cell r="A424" t="str">
            <v>500402</v>
          </cell>
          <cell r="B424" t="str">
            <v>MIC 10 LIMITED</v>
          </cell>
          <cell r="C424" t="str">
            <v>GBC2</v>
          </cell>
          <cell r="D424" t="str">
            <v>MAURITIUS</v>
          </cell>
          <cell r="E424" t="str">
            <v>OTHER FINANCIAL INSTITUTIONS</v>
          </cell>
        </row>
        <row r="425">
          <cell r="A425" t="str">
            <v>500403</v>
          </cell>
          <cell r="B425" t="str">
            <v>USAHA GEDUNG BIMAN FIN BV</v>
          </cell>
          <cell r="C425" t="str">
            <v>GBC1</v>
          </cell>
          <cell r="D425" t="str">
            <v>MAURITIUS</v>
          </cell>
          <cell r="E425" t="str">
            <v>OTHER FINANCIAL INSTITUTIONS</v>
          </cell>
        </row>
        <row r="426">
          <cell r="A426" t="str">
            <v>500404</v>
          </cell>
          <cell r="B426" t="str">
            <v>*KEY_ERR</v>
          </cell>
          <cell r="D426" t="str">
            <v>*KEY_ERR</v>
          </cell>
          <cell r="E426" t="str">
            <v>*KEY_ERR</v>
          </cell>
        </row>
        <row r="427">
          <cell r="A427" t="str">
            <v>500405</v>
          </cell>
          <cell r="B427" t="str">
            <v>TANZANITE ONE MARKETING LTD</v>
          </cell>
          <cell r="C427" t="str">
            <v>GBC1</v>
          </cell>
          <cell r="D427" t="str">
            <v>MAURITIUS</v>
          </cell>
          <cell r="E427" t="str">
            <v>OTHER FINANCIAL INSTITUTIONS</v>
          </cell>
        </row>
        <row r="428">
          <cell r="A428" t="str">
            <v>500406</v>
          </cell>
          <cell r="B428" t="str">
            <v>MR RICHARD HENRY SCHLEY</v>
          </cell>
          <cell r="C428" t="str">
            <v>P</v>
          </cell>
          <cell r="D428" t="str">
            <v>SOUTH AFRICA</v>
          </cell>
          <cell r="E428" t="str">
            <v>OTHER ADVANCES</v>
          </cell>
        </row>
        <row r="429">
          <cell r="A429" t="str">
            <v>500407</v>
          </cell>
          <cell r="B429" t="str">
            <v>MR ROYCE &amp; MRS E ROSETTENSTEIN</v>
          </cell>
          <cell r="C429" t="str">
            <v>P</v>
          </cell>
          <cell r="D429" t="str">
            <v>SOUTH AFRICA</v>
          </cell>
          <cell r="E429" t="str">
            <v>OTHER ADVANCES</v>
          </cell>
        </row>
        <row r="430">
          <cell r="A430" t="str">
            <v>500408</v>
          </cell>
          <cell r="B430" t="str">
            <v>CENAINVEST II LTD</v>
          </cell>
          <cell r="C430" t="str">
            <v>GBC2</v>
          </cell>
          <cell r="D430" t="str">
            <v>MAURITIUS</v>
          </cell>
          <cell r="E430" t="str">
            <v>OTHER FINANCIAL INSTITUTIONS</v>
          </cell>
        </row>
        <row r="431">
          <cell r="A431" t="str">
            <v>500409</v>
          </cell>
          <cell r="B431" t="str">
            <v>*KEY_ERR</v>
          </cell>
          <cell r="D431" t="str">
            <v>*KEY_ERR</v>
          </cell>
          <cell r="E431" t="str">
            <v>*KEY_ERR</v>
          </cell>
        </row>
        <row r="432">
          <cell r="A432" t="str">
            <v>500410</v>
          </cell>
          <cell r="B432" t="str">
            <v>JVR DAWN LIMITED</v>
          </cell>
          <cell r="C432" t="str">
            <v>GBC2</v>
          </cell>
          <cell r="D432" t="str">
            <v>MAURITIUS</v>
          </cell>
          <cell r="E432" t="str">
            <v>OTHER FINANCIAL INSTITUTIONS</v>
          </cell>
        </row>
        <row r="433">
          <cell r="A433" t="str">
            <v>500411</v>
          </cell>
          <cell r="B433" t="str">
            <v>LUCRE PORTF CONS SVC INT LTD</v>
          </cell>
          <cell r="C433" t="str">
            <v>GBC2</v>
          </cell>
          <cell r="D433" t="str">
            <v>MAURITIUS</v>
          </cell>
          <cell r="E433" t="str">
            <v>OTHER FINANCIAL INSTITUTIONS</v>
          </cell>
        </row>
        <row r="434">
          <cell r="A434" t="str">
            <v>500412</v>
          </cell>
          <cell r="B434" t="str">
            <v>RASCOMSTAR QAF</v>
          </cell>
          <cell r="C434" t="str">
            <v>GBC1</v>
          </cell>
          <cell r="D434" t="str">
            <v>MAURITIUS</v>
          </cell>
          <cell r="E434" t="str">
            <v>OTHER FINANCIAL INSTITUTIONS</v>
          </cell>
        </row>
        <row r="435">
          <cell r="A435" t="str">
            <v>500413</v>
          </cell>
          <cell r="B435" t="str">
            <v>RASCOMSTAR FM2</v>
          </cell>
          <cell r="C435" t="str">
            <v>GBC1</v>
          </cell>
          <cell r="D435" t="str">
            <v>MAURITIUS</v>
          </cell>
          <cell r="E435" t="str">
            <v>OTHER FINANCIAL INSTITUTIONS</v>
          </cell>
        </row>
        <row r="436">
          <cell r="A436" t="str">
            <v>500414</v>
          </cell>
          <cell r="B436" t="str">
            <v>MIC 15 LIMITED</v>
          </cell>
          <cell r="C436" t="str">
            <v>GBC2</v>
          </cell>
          <cell r="D436" t="str">
            <v>MAURITIUS</v>
          </cell>
          <cell r="E436" t="str">
            <v>OTHER FINANCIAL INSTITUTIONS</v>
          </cell>
        </row>
        <row r="437">
          <cell r="A437" t="str">
            <v>500415</v>
          </cell>
          <cell r="B437" t="str">
            <v>*KEY_ERR</v>
          </cell>
          <cell r="D437" t="str">
            <v>*KEY_ERR</v>
          </cell>
          <cell r="E437" t="str">
            <v>*KEY_ERR</v>
          </cell>
        </row>
        <row r="438">
          <cell r="A438" t="str">
            <v>500416</v>
          </cell>
          <cell r="B438" t="str">
            <v>BEARING POWER INTL LIMITED</v>
          </cell>
          <cell r="C438" t="str">
            <v>GBC2</v>
          </cell>
          <cell r="D438" t="str">
            <v>MAURITIUS</v>
          </cell>
          <cell r="E438" t="str">
            <v>OTHER FINANCIAL INSTITUTIONS</v>
          </cell>
        </row>
        <row r="439">
          <cell r="A439" t="str">
            <v>500417</v>
          </cell>
          <cell r="B439" t="str">
            <v>MAYFAIR INVESTMENTS LTD</v>
          </cell>
          <cell r="C439" t="str">
            <v>GBC2</v>
          </cell>
          <cell r="D439" t="str">
            <v>MAURITIUS</v>
          </cell>
          <cell r="E439" t="str">
            <v>OTHER FINANCIAL INSTITUTIONS</v>
          </cell>
        </row>
        <row r="440">
          <cell r="A440" t="str">
            <v>500418</v>
          </cell>
          <cell r="B440" t="str">
            <v>KOWLOON INVESTMENTS LTD</v>
          </cell>
          <cell r="C440" t="str">
            <v>GBC2</v>
          </cell>
          <cell r="D440" t="str">
            <v>MAURITIUS</v>
          </cell>
          <cell r="E440" t="str">
            <v>OTHER FINANCIAL INSTITUTIONS</v>
          </cell>
        </row>
        <row r="441">
          <cell r="A441" t="str">
            <v>500419</v>
          </cell>
          <cell r="B441" t="str">
            <v>CLICKBEARINGS INTL LTD</v>
          </cell>
          <cell r="C441" t="str">
            <v>GBC2</v>
          </cell>
          <cell r="D441" t="str">
            <v>MAURITIUS</v>
          </cell>
          <cell r="E441" t="str">
            <v>OTHER FINANCIAL INSTITUTIONS</v>
          </cell>
        </row>
        <row r="442">
          <cell r="A442" t="str">
            <v>500420</v>
          </cell>
          <cell r="B442" t="str">
            <v>MR AND MRS SAXENA</v>
          </cell>
          <cell r="C442" t="str">
            <v>P</v>
          </cell>
          <cell r="D442" t="str">
            <v>INDIA</v>
          </cell>
          <cell r="E442" t="str">
            <v>OTHER ADVANCES</v>
          </cell>
        </row>
        <row r="443">
          <cell r="A443" t="str">
            <v>500421</v>
          </cell>
          <cell r="B443" t="str">
            <v>HEMERY TRUSTEES LIMITED</v>
          </cell>
          <cell r="C443" t="str">
            <v>F</v>
          </cell>
          <cell r="D443" t="str">
            <v>JERSEY</v>
          </cell>
          <cell r="E443" t="str">
            <v>OTHER FINANCIAL INSTITUTIONS</v>
          </cell>
        </row>
        <row r="444">
          <cell r="A444" t="str">
            <v>500422</v>
          </cell>
          <cell r="B444" t="str">
            <v>*KEY_ERR</v>
          </cell>
          <cell r="D444" t="str">
            <v>*KEY_ERR</v>
          </cell>
          <cell r="E444" t="str">
            <v>*KEY_ERR</v>
          </cell>
        </row>
        <row r="445">
          <cell r="A445" t="str">
            <v>500423</v>
          </cell>
          <cell r="B445" t="str">
            <v>TRUE CONSULTING LIMITED</v>
          </cell>
          <cell r="C445" t="str">
            <v>GBC2</v>
          </cell>
          <cell r="D445" t="str">
            <v>MAURITIUS</v>
          </cell>
          <cell r="E445" t="str">
            <v>OTHER FINANCIAL INSTITUTIONS</v>
          </cell>
        </row>
        <row r="446">
          <cell r="A446" t="str">
            <v>500424</v>
          </cell>
          <cell r="B446" t="str">
            <v>*KEY_ERR</v>
          </cell>
          <cell r="D446" t="str">
            <v>*KEY_ERR</v>
          </cell>
          <cell r="E446" t="str">
            <v>*KEY_ERR</v>
          </cell>
        </row>
        <row r="447">
          <cell r="A447" t="str">
            <v>500425</v>
          </cell>
          <cell r="B447" t="str">
            <v>*KEY_ERR</v>
          </cell>
          <cell r="D447" t="str">
            <v>*KEY_ERR</v>
          </cell>
          <cell r="E447" t="str">
            <v>*KEY_ERR</v>
          </cell>
        </row>
        <row r="448">
          <cell r="A448" t="str">
            <v>500426</v>
          </cell>
          <cell r="B448" t="str">
            <v>RHODES TRADING LTD</v>
          </cell>
          <cell r="C448" t="str">
            <v>GBC2</v>
          </cell>
          <cell r="D448" t="str">
            <v>MAURITIUS</v>
          </cell>
          <cell r="E448" t="str">
            <v>OTHER FINANCIAL INSTITUTIONS</v>
          </cell>
        </row>
        <row r="449">
          <cell r="A449" t="str">
            <v>500427</v>
          </cell>
          <cell r="B449" t="str">
            <v>NETTLE TRADING LIMITED</v>
          </cell>
          <cell r="C449" t="str">
            <v>GBC2</v>
          </cell>
          <cell r="D449" t="str">
            <v>MAURITIUS</v>
          </cell>
          <cell r="E449" t="str">
            <v>OTHER FINANCIAL INSTITUTIONS</v>
          </cell>
        </row>
        <row r="450">
          <cell r="A450" t="str">
            <v>500428</v>
          </cell>
          <cell r="B450" t="str">
            <v>*KEY_ERR</v>
          </cell>
          <cell r="D450" t="str">
            <v>*KEY_ERR</v>
          </cell>
          <cell r="E450" t="str">
            <v>*KEY_ERR</v>
          </cell>
        </row>
        <row r="451">
          <cell r="A451" t="str">
            <v>500429</v>
          </cell>
          <cell r="B451" t="str">
            <v>YORK FIDELITY LTD</v>
          </cell>
          <cell r="C451" t="str">
            <v>GBC2</v>
          </cell>
          <cell r="D451" t="str">
            <v>MAURITIUS</v>
          </cell>
          <cell r="E451" t="str">
            <v>OTHER FINANCIAL INSTITUTIONS</v>
          </cell>
        </row>
        <row r="452">
          <cell r="A452" t="str">
            <v>500430</v>
          </cell>
          <cell r="B452" t="str">
            <v>MIC 13 LIMITED</v>
          </cell>
          <cell r="C452" t="str">
            <v>GBC2</v>
          </cell>
          <cell r="D452" t="str">
            <v>MAURITIUS</v>
          </cell>
          <cell r="E452" t="str">
            <v>OTHER FINANCIAL INSTITUTIONS</v>
          </cell>
        </row>
        <row r="453">
          <cell r="A453" t="str">
            <v>500431</v>
          </cell>
          <cell r="B453" t="str">
            <v>MIC 14 LIMITED</v>
          </cell>
          <cell r="C453" t="str">
            <v>GBC2</v>
          </cell>
          <cell r="D453" t="str">
            <v>MAURITIUS</v>
          </cell>
          <cell r="E453" t="str">
            <v>OTHER FINANCIAL INSTITUTIONS</v>
          </cell>
        </row>
        <row r="454">
          <cell r="A454" t="str">
            <v>500432</v>
          </cell>
          <cell r="B454" t="str">
            <v>*KEY_ERR</v>
          </cell>
          <cell r="D454" t="str">
            <v>*KEY_ERR</v>
          </cell>
          <cell r="E454" t="str">
            <v>*KEY_ERR</v>
          </cell>
        </row>
        <row r="455">
          <cell r="A455" t="str">
            <v>500433</v>
          </cell>
          <cell r="B455" t="str">
            <v>UNIVERSAL STUDIOS HOLDINGS LTD</v>
          </cell>
          <cell r="C455" t="str">
            <v>GBc1</v>
          </cell>
          <cell r="D455" t="str">
            <v>MAURITIUS</v>
          </cell>
          <cell r="E455" t="str">
            <v>OTHER FINANCIAL INSTITUTIONS</v>
          </cell>
        </row>
        <row r="456">
          <cell r="A456" t="str">
            <v>500434</v>
          </cell>
          <cell r="B456" t="str">
            <v>ESCROW A/C-RASCOM/GPTC/ALCATEL</v>
          </cell>
          <cell r="C456" t="str">
            <v>GBC1</v>
          </cell>
          <cell r="D456" t="str">
            <v>MAURITIUS</v>
          </cell>
          <cell r="E456" t="str">
            <v>OTHER FINANCIAL INSTITUTIONS</v>
          </cell>
        </row>
        <row r="457">
          <cell r="A457" t="str">
            <v>500435</v>
          </cell>
          <cell r="B457" t="str">
            <v>MIC 16 LIMITED</v>
          </cell>
          <cell r="C457" t="str">
            <v>GBC2</v>
          </cell>
          <cell r="D457" t="str">
            <v>MAURITIUS</v>
          </cell>
          <cell r="E457" t="str">
            <v>OTHER FINANCIAL INSTITUTIONS</v>
          </cell>
        </row>
        <row r="458">
          <cell r="A458" t="str">
            <v>500436</v>
          </cell>
          <cell r="B458" t="str">
            <v>MAGRIKOM LIMITED</v>
          </cell>
          <cell r="C458" t="str">
            <v>GBC1</v>
          </cell>
          <cell r="D458" t="str">
            <v>MAURITIUS</v>
          </cell>
          <cell r="E458" t="str">
            <v>OTHER FINANCIAL INSTITUTIONS</v>
          </cell>
        </row>
        <row r="459">
          <cell r="A459" t="str">
            <v>500437</v>
          </cell>
          <cell r="B459" t="str">
            <v>MIC 12 LIMITED</v>
          </cell>
          <cell r="C459" t="str">
            <v>GBC2</v>
          </cell>
          <cell r="D459" t="str">
            <v>MAURITIUS</v>
          </cell>
          <cell r="E459" t="str">
            <v>OTHER FINANCIAL INSTITUTIONS</v>
          </cell>
        </row>
        <row r="460">
          <cell r="A460" t="str">
            <v>500438</v>
          </cell>
          <cell r="B460" t="str">
            <v>*KEY_ERR</v>
          </cell>
          <cell r="D460" t="str">
            <v>*KEY_ERR</v>
          </cell>
          <cell r="E460" t="str">
            <v>*KEY_ERR</v>
          </cell>
        </row>
        <row r="461">
          <cell r="A461" t="str">
            <v>500439</v>
          </cell>
          <cell r="B461" t="str">
            <v>MR V.H &amp; MRS J.G ALLWOOD</v>
          </cell>
          <cell r="C461" t="str">
            <v>P</v>
          </cell>
          <cell r="D461" t="str">
            <v>SOUTH AFRICA</v>
          </cell>
          <cell r="E461" t="str">
            <v>OTHER ADVANCES</v>
          </cell>
        </row>
        <row r="462">
          <cell r="A462" t="str">
            <v>500440</v>
          </cell>
          <cell r="B462" t="str">
            <v>WORLDPLAY LIMITED</v>
          </cell>
          <cell r="C462" t="str">
            <v>GBC2</v>
          </cell>
          <cell r="D462" t="str">
            <v>MAURITIUS</v>
          </cell>
          <cell r="E462" t="str">
            <v>OTHER FINANCIAL INSTITUTIONS</v>
          </cell>
        </row>
        <row r="463">
          <cell r="A463" t="str">
            <v>500441</v>
          </cell>
          <cell r="B463" t="str">
            <v>KALE INTERNATIONAL INC</v>
          </cell>
          <cell r="C463" t="str">
            <v>GBC2</v>
          </cell>
          <cell r="D463" t="str">
            <v>MAURITIUS</v>
          </cell>
          <cell r="E463" t="str">
            <v>OTHER FINANCIAL INSTITUTIONS</v>
          </cell>
        </row>
        <row r="464">
          <cell r="A464" t="str">
            <v>500442</v>
          </cell>
          <cell r="B464" t="str">
            <v>MR P AND MRS M BELLOS</v>
          </cell>
          <cell r="C464" t="str">
            <v>P</v>
          </cell>
          <cell r="D464" t="str">
            <v>BOTSWANA</v>
          </cell>
          <cell r="E464" t="str">
            <v>OTHER ADVANCES</v>
          </cell>
        </row>
        <row r="465">
          <cell r="A465" t="str">
            <v>500443</v>
          </cell>
          <cell r="B465" t="str">
            <v>INTERMEDICAL PLACEMENT SVCS LT</v>
          </cell>
          <cell r="C465" t="str">
            <v>GBC2</v>
          </cell>
          <cell r="D465" t="str">
            <v>MAURITIUS</v>
          </cell>
          <cell r="E465" t="str">
            <v>OTHER FINANCIAL INSTITUTIONS</v>
          </cell>
        </row>
        <row r="466">
          <cell r="A466" t="str">
            <v>500444</v>
          </cell>
          <cell r="B466" t="str">
            <v>MCC INCORPORATED LIMITED</v>
          </cell>
          <cell r="C466" t="str">
            <v>GBC2</v>
          </cell>
          <cell r="D466" t="str">
            <v>MAURITIUS</v>
          </cell>
          <cell r="E466" t="str">
            <v>OTHER FINANCIAL INSTITUTIONS</v>
          </cell>
        </row>
        <row r="467">
          <cell r="A467" t="str">
            <v>500445</v>
          </cell>
          <cell r="B467" t="str">
            <v>CADMUS KNOWLEDGEWORKS INTL LTD</v>
          </cell>
          <cell r="C467" t="str">
            <v>GBC1</v>
          </cell>
          <cell r="D467" t="str">
            <v>MAURITIUS</v>
          </cell>
          <cell r="E467" t="str">
            <v>OTHER FINANCIAL INSTITUTIONS</v>
          </cell>
        </row>
        <row r="468">
          <cell r="A468" t="str">
            <v>500446</v>
          </cell>
          <cell r="B468" t="str">
            <v>CRESCIENDO INVESTMENTS LIMITED</v>
          </cell>
          <cell r="C468" t="str">
            <v>GBC2</v>
          </cell>
          <cell r="D468" t="str">
            <v>MAURITIUS</v>
          </cell>
          <cell r="E468" t="str">
            <v>OTHER FINANCIAL INSTITUTIONS</v>
          </cell>
        </row>
        <row r="469">
          <cell r="A469" t="str">
            <v>500447</v>
          </cell>
          <cell r="B469" t="str">
            <v>MR ROXY MAXWELL JAMIESON</v>
          </cell>
          <cell r="C469" t="str">
            <v>P</v>
          </cell>
          <cell r="D469" t="str">
            <v>SOUTH AFRICA</v>
          </cell>
          <cell r="E469" t="str">
            <v>OTHER ADVANCES</v>
          </cell>
        </row>
        <row r="470">
          <cell r="A470" t="str">
            <v>500448</v>
          </cell>
          <cell r="B470" t="str">
            <v>FRONTIERE FIN FOR HBI 10012</v>
          </cell>
          <cell r="C470" t="str">
            <v>OT</v>
          </cell>
          <cell r="D470" t="str">
            <v>MAURITIUS</v>
          </cell>
          <cell r="E470" t="str">
            <v>OTHER FINANCIAL INSTITUTIONS</v>
          </cell>
        </row>
        <row r="471">
          <cell r="A471" t="str">
            <v>500449</v>
          </cell>
          <cell r="B471" t="str">
            <v>PT BAKRIE INVESTINDO SPV</v>
          </cell>
          <cell r="D471" t="str">
            <v>Coding Error</v>
          </cell>
          <cell r="E471" t="str">
            <v>Coding Error</v>
          </cell>
        </row>
        <row r="472">
          <cell r="A472" t="str">
            <v>500450</v>
          </cell>
          <cell r="B472" t="str">
            <v>SECOND STAGE CAPITAL PARTNERS</v>
          </cell>
          <cell r="C472" t="str">
            <v>GBC2</v>
          </cell>
          <cell r="D472" t="str">
            <v>MAURITIUS</v>
          </cell>
          <cell r="E472" t="str">
            <v>OTHER FINANCIAL INSTITUTIONS</v>
          </cell>
        </row>
        <row r="473">
          <cell r="A473" t="str">
            <v>500451</v>
          </cell>
          <cell r="B473" t="str">
            <v>MR &amp; MRS PUCHTLER</v>
          </cell>
          <cell r="C473" t="str">
            <v>P</v>
          </cell>
          <cell r="D473" t="str">
            <v>MAURITIUS</v>
          </cell>
          <cell r="E473" t="str">
            <v>OTHER ADVANCES</v>
          </cell>
        </row>
        <row r="474">
          <cell r="A474" t="str">
            <v>500452</v>
          </cell>
          <cell r="B474" t="str">
            <v>MIC 18 LIMITED</v>
          </cell>
          <cell r="C474" t="str">
            <v>GBC2</v>
          </cell>
          <cell r="D474" t="str">
            <v>MAURITIUS</v>
          </cell>
          <cell r="E474" t="str">
            <v>OTHER FINANCIAL INSTITUTIONS</v>
          </cell>
        </row>
        <row r="475">
          <cell r="A475" t="str">
            <v>500453</v>
          </cell>
          <cell r="B475" t="str">
            <v>*KEY_ERR</v>
          </cell>
          <cell r="D475" t="str">
            <v>*KEY_ERR</v>
          </cell>
          <cell r="E475" t="str">
            <v>*KEY_ERR</v>
          </cell>
        </row>
        <row r="476">
          <cell r="A476" t="str">
            <v>500454</v>
          </cell>
          <cell r="B476" t="str">
            <v>THE SAKURA TRUST</v>
          </cell>
          <cell r="C476" t="str">
            <v>OT</v>
          </cell>
          <cell r="D476" t="str">
            <v>MAURITIUS</v>
          </cell>
          <cell r="E476" t="str">
            <v>OTHER FINANCIAL INSTITUTIONS</v>
          </cell>
        </row>
        <row r="477">
          <cell r="A477" t="str">
            <v>500455</v>
          </cell>
          <cell r="B477" t="str">
            <v>ASIAN FUTURE LTD</v>
          </cell>
          <cell r="C477" t="str">
            <v>GBC2</v>
          </cell>
          <cell r="D477" t="str">
            <v>MAURITIUS</v>
          </cell>
          <cell r="E477" t="str">
            <v>OTHER FINANCIAL INSTITUTIONS</v>
          </cell>
        </row>
        <row r="478">
          <cell r="A478" t="str">
            <v>500456</v>
          </cell>
          <cell r="B478" t="str">
            <v>P &amp; H ASIA HOLDINGS</v>
          </cell>
          <cell r="C478" t="str">
            <v>GBC1</v>
          </cell>
          <cell r="D478" t="str">
            <v>MAURITIUS</v>
          </cell>
          <cell r="E478" t="str">
            <v>OTHER FINANCIAL INSTITUTIONS</v>
          </cell>
        </row>
        <row r="479">
          <cell r="A479" t="str">
            <v>500457</v>
          </cell>
          <cell r="B479" t="str">
            <v>MR ABDULLA KHAN</v>
          </cell>
          <cell r="C479" t="str">
            <v>P</v>
          </cell>
          <cell r="D479" t="str">
            <v>BOTSWANA</v>
          </cell>
          <cell r="E479" t="str">
            <v>OTHER ADVANCES</v>
          </cell>
        </row>
        <row r="480">
          <cell r="A480" t="str">
            <v>500458</v>
          </cell>
          <cell r="B480" t="str">
            <v>MR ROBERT MEGGY</v>
          </cell>
          <cell r="C480" t="str">
            <v>P</v>
          </cell>
          <cell r="D480" t="str">
            <v>UNITED KINGDOM</v>
          </cell>
          <cell r="E480" t="str">
            <v>OTHER ADVANCES</v>
          </cell>
        </row>
        <row r="481">
          <cell r="A481" t="str">
            <v>500459</v>
          </cell>
          <cell r="B481" t="str">
            <v>WOOD MANUFACTURING INTL LTD</v>
          </cell>
          <cell r="C481" t="str">
            <v>GBC2</v>
          </cell>
          <cell r="D481" t="str">
            <v>MAURITIUS</v>
          </cell>
          <cell r="E481" t="str">
            <v>OTHER FINANCIAL INSTITUTIONS</v>
          </cell>
        </row>
        <row r="482">
          <cell r="A482" t="str">
            <v>500460</v>
          </cell>
          <cell r="B482" t="str">
            <v>*KEY_ERR</v>
          </cell>
          <cell r="D482" t="str">
            <v>*KEY_ERR</v>
          </cell>
          <cell r="E482" t="str">
            <v>*KEY_ERR</v>
          </cell>
        </row>
        <row r="483">
          <cell r="A483" t="str">
            <v>500461</v>
          </cell>
          <cell r="B483" t="str">
            <v>COME WEALTH INVESTMENTS LTD</v>
          </cell>
          <cell r="C483" t="str">
            <v>GBC2</v>
          </cell>
          <cell r="D483" t="str">
            <v>MAURITIUS</v>
          </cell>
          <cell r="E483" t="str">
            <v>OTHER FINANCIAL INSTITUTIONS</v>
          </cell>
        </row>
        <row r="484">
          <cell r="A484" t="str">
            <v>500462</v>
          </cell>
          <cell r="B484" t="str">
            <v>CANADEX INC.</v>
          </cell>
          <cell r="C484" t="str">
            <v>F</v>
          </cell>
          <cell r="D484" t="str">
            <v>FRANCE</v>
          </cell>
          <cell r="E484" t="str">
            <v>OTHER FINANCIAL INSTITUTIONS</v>
          </cell>
        </row>
        <row r="485">
          <cell r="A485" t="str">
            <v>500463</v>
          </cell>
          <cell r="B485" t="str">
            <v>THE TATA POWER COMPANY LIMITED</v>
          </cell>
          <cell r="C485" t="str">
            <v>F</v>
          </cell>
          <cell r="D485" t="str">
            <v>INDIA</v>
          </cell>
          <cell r="E485" t="str">
            <v>OTHER FINANCIAL INSTITUTIONS</v>
          </cell>
        </row>
        <row r="486">
          <cell r="A486" t="str">
            <v>500464</v>
          </cell>
          <cell r="B486" t="str">
            <v>FRONTIERE FIN.AS TTEE CAGNAZZO</v>
          </cell>
          <cell r="C486" t="str">
            <v>OT</v>
          </cell>
          <cell r="D486" t="str">
            <v>MAURITIUS</v>
          </cell>
          <cell r="E486" t="str">
            <v>OTHER FINANCIAL INSTITUTIONS</v>
          </cell>
        </row>
        <row r="487">
          <cell r="A487" t="str">
            <v>500465</v>
          </cell>
          <cell r="B487" t="str">
            <v>LANDCASTER INTERNATIONAL LTD</v>
          </cell>
          <cell r="C487" t="str">
            <v>GBC2</v>
          </cell>
          <cell r="D487" t="str">
            <v>MAURITIUS</v>
          </cell>
          <cell r="E487" t="str">
            <v>OTHER FINANCIAL INSTITUTIONS</v>
          </cell>
        </row>
        <row r="488">
          <cell r="A488" t="str">
            <v>500466</v>
          </cell>
          <cell r="B488" t="str">
            <v>CLEAR CHANNEL INDEPENDENT CO.</v>
          </cell>
          <cell r="C488" t="str">
            <v>GBC1</v>
          </cell>
          <cell r="D488" t="str">
            <v>MAURITIUS</v>
          </cell>
          <cell r="E488" t="str">
            <v>OTHER FINANCIAL INSTITUTIONS</v>
          </cell>
        </row>
        <row r="489">
          <cell r="A489" t="str">
            <v>500467</v>
          </cell>
          <cell r="B489" t="str">
            <v>MR DONALD G AND MRS V PARRY</v>
          </cell>
          <cell r="C489" t="str">
            <v>P</v>
          </cell>
          <cell r="D489" t="str">
            <v>SOUTH AFRICA</v>
          </cell>
          <cell r="E489" t="str">
            <v>OTHER ADVANCES</v>
          </cell>
        </row>
        <row r="490">
          <cell r="A490" t="str">
            <v>500468</v>
          </cell>
          <cell r="B490" t="str">
            <v>*KEY_ERR</v>
          </cell>
          <cell r="D490" t="str">
            <v>*KEY_ERR</v>
          </cell>
          <cell r="E490" t="str">
            <v>*KEY_ERR</v>
          </cell>
        </row>
        <row r="491">
          <cell r="A491" t="str">
            <v>500469</v>
          </cell>
          <cell r="B491" t="str">
            <v>MERVEILLE CORPORATION</v>
          </cell>
          <cell r="C491" t="str">
            <v>GBC2</v>
          </cell>
          <cell r="D491" t="str">
            <v>MAURITIUS</v>
          </cell>
          <cell r="E491" t="str">
            <v>OTHER FINANCIAL INSTITUTIONS</v>
          </cell>
        </row>
        <row r="492">
          <cell r="A492" t="str">
            <v>500470</v>
          </cell>
          <cell r="B492" t="str">
            <v>STELSAT LIMITED</v>
          </cell>
          <cell r="C492" t="str">
            <v>GBC2</v>
          </cell>
          <cell r="D492" t="str">
            <v>MAURITIUS</v>
          </cell>
          <cell r="E492" t="str">
            <v>OTHER FINANCIAL INSTITUTIONS</v>
          </cell>
        </row>
        <row r="493">
          <cell r="A493" t="str">
            <v>500471</v>
          </cell>
          <cell r="B493" t="str">
            <v>*KEY_ERR</v>
          </cell>
          <cell r="D493" t="str">
            <v>*KEY_ERR</v>
          </cell>
          <cell r="E493" t="str">
            <v>*KEY_ERR</v>
          </cell>
        </row>
        <row r="494">
          <cell r="A494" t="str">
            <v>500472</v>
          </cell>
          <cell r="B494" t="str">
            <v>JAHA INVESTMENTS</v>
          </cell>
          <cell r="C494" t="str">
            <v>GBC2</v>
          </cell>
          <cell r="D494" t="str">
            <v>MAURITIUS</v>
          </cell>
          <cell r="E494" t="str">
            <v>OTHER FINANCIAL INSTITUTIONS</v>
          </cell>
        </row>
        <row r="495">
          <cell r="A495" t="str">
            <v>500473</v>
          </cell>
          <cell r="B495" t="str">
            <v>INVESTORS IN AFRICA LTD</v>
          </cell>
          <cell r="C495" t="str">
            <v>GBC1</v>
          </cell>
          <cell r="D495" t="str">
            <v>MAURITIUS</v>
          </cell>
          <cell r="E495" t="str">
            <v>OTHER FINANCIAL INSTITUTIONS</v>
          </cell>
        </row>
        <row r="496">
          <cell r="A496" t="str">
            <v>500474</v>
          </cell>
          <cell r="B496" t="str">
            <v>IG TELECOM LTD</v>
          </cell>
          <cell r="C496" t="str">
            <v>GBC2</v>
          </cell>
          <cell r="D496" t="str">
            <v>MAURITIUS</v>
          </cell>
          <cell r="E496" t="str">
            <v>OTHER FINANCIAL INSTITUTIONS</v>
          </cell>
        </row>
        <row r="497">
          <cell r="A497" t="str">
            <v>500475</v>
          </cell>
          <cell r="B497" t="str">
            <v>MR ELRIZ MUSTAPHA</v>
          </cell>
          <cell r="C497" t="str">
            <v>P</v>
          </cell>
          <cell r="D497" t="str">
            <v>FRANCE</v>
          </cell>
          <cell r="E497" t="str">
            <v>OTHER ADVANCES</v>
          </cell>
        </row>
        <row r="498">
          <cell r="A498" t="str">
            <v>500476</v>
          </cell>
          <cell r="B498" t="str">
            <v>CARDPRO LIMITED</v>
          </cell>
          <cell r="C498" t="str">
            <v>GBC2</v>
          </cell>
          <cell r="D498" t="str">
            <v>MAURITIUS</v>
          </cell>
          <cell r="E498" t="str">
            <v>OTHER FINANCIAL INSTITUTIONS</v>
          </cell>
        </row>
        <row r="499">
          <cell r="A499" t="str">
            <v>500477</v>
          </cell>
          <cell r="B499" t="str">
            <v>ORIGIN TRUST LIMITED</v>
          </cell>
          <cell r="C499" t="str">
            <v>GBC1</v>
          </cell>
          <cell r="D499" t="str">
            <v>MAURITIUS</v>
          </cell>
          <cell r="E499" t="str">
            <v>OTHER FINANCIAL INSTITUTIONS</v>
          </cell>
        </row>
        <row r="500">
          <cell r="A500" t="str">
            <v>500478</v>
          </cell>
          <cell r="B500" t="str">
            <v>*KEY_ERR</v>
          </cell>
          <cell r="D500" t="str">
            <v>*KEY_ERR</v>
          </cell>
          <cell r="E500" t="str">
            <v>*KEY_ERR</v>
          </cell>
        </row>
        <row r="501">
          <cell r="A501" t="str">
            <v>500479</v>
          </cell>
          <cell r="B501" t="str">
            <v>AGENTEX PTY LTD</v>
          </cell>
          <cell r="C501" t="str">
            <v>GBC2</v>
          </cell>
          <cell r="D501" t="str">
            <v>MAURITIUS</v>
          </cell>
          <cell r="E501" t="str">
            <v>OTHER FINANCIAL INSTITUTIONS</v>
          </cell>
        </row>
        <row r="502">
          <cell r="A502" t="str">
            <v>500480</v>
          </cell>
          <cell r="B502" t="str">
            <v>FRUIT ONE LIMITED</v>
          </cell>
          <cell r="C502" t="str">
            <v>GBC2</v>
          </cell>
          <cell r="D502" t="str">
            <v>MAURITIUS</v>
          </cell>
          <cell r="E502" t="str">
            <v>OTHER FINANCIAL INSTITUTIONS</v>
          </cell>
        </row>
        <row r="503">
          <cell r="A503" t="str">
            <v>500481</v>
          </cell>
          <cell r="B503" t="str">
            <v>DIT (C.I) RE THE QSC TRUST</v>
          </cell>
          <cell r="D503" t="str">
            <v>JERSEY</v>
          </cell>
          <cell r="E503" t="str">
            <v>OTHER FINANCIAL INSTITUTIONS</v>
          </cell>
        </row>
        <row r="504">
          <cell r="A504" t="str">
            <v>500482</v>
          </cell>
          <cell r="B504" t="str">
            <v>SILVERSTON CONSULTANTS LIMITED</v>
          </cell>
          <cell r="C504" t="str">
            <v>GBC2</v>
          </cell>
          <cell r="D504" t="str">
            <v>MAURITIUS</v>
          </cell>
          <cell r="E504" t="str">
            <v>OTHER FINANCIAL INSTITUTIONS</v>
          </cell>
        </row>
        <row r="505">
          <cell r="A505" t="str">
            <v>500483</v>
          </cell>
          <cell r="B505" t="str">
            <v>GANYMEDE MARKETING</v>
          </cell>
          <cell r="C505" t="str">
            <v>GBC2</v>
          </cell>
          <cell r="D505" t="str">
            <v>MAURITIUS</v>
          </cell>
          <cell r="E505" t="str">
            <v>OTHER FINANCIAL INSTITUTIONS</v>
          </cell>
        </row>
        <row r="506">
          <cell r="A506" t="str">
            <v>500484</v>
          </cell>
          <cell r="B506" t="str">
            <v>MR PAUL O.R &amp; MRS C THIEL</v>
          </cell>
          <cell r="C506" t="str">
            <v>P</v>
          </cell>
          <cell r="D506" t="str">
            <v>SOUTH AFRICA</v>
          </cell>
          <cell r="E506" t="str">
            <v>OTHER ADVANCES</v>
          </cell>
        </row>
        <row r="507">
          <cell r="A507" t="str">
            <v>500485</v>
          </cell>
          <cell r="B507" t="str">
            <v>PGN EURO FINANCE 2003 LIMITED</v>
          </cell>
          <cell r="D507" t="str">
            <v>MAURITIUS</v>
          </cell>
          <cell r="E507" t="str">
            <v>OTHER FINANCIAL INSTITUTIONS</v>
          </cell>
        </row>
        <row r="508">
          <cell r="A508" t="str">
            <v>500486</v>
          </cell>
          <cell r="B508" t="str">
            <v>MR CAMERON McFARLANE SCOTT</v>
          </cell>
          <cell r="C508" t="str">
            <v>P</v>
          </cell>
          <cell r="D508" t="str">
            <v>SOUTH AFRICA</v>
          </cell>
          <cell r="E508" t="str">
            <v>OTHER ADVANCES</v>
          </cell>
        </row>
        <row r="509">
          <cell r="A509" t="str">
            <v>500487</v>
          </cell>
          <cell r="B509" t="str">
            <v>MR VITALI SELTZER</v>
          </cell>
          <cell r="C509" t="str">
            <v>P</v>
          </cell>
          <cell r="D509" t="str">
            <v>SOUTH AFRICA</v>
          </cell>
          <cell r="E509" t="str">
            <v>OTHER ADVANCES</v>
          </cell>
        </row>
        <row r="510">
          <cell r="A510" t="str">
            <v>500488</v>
          </cell>
          <cell r="B510" t="str">
            <v>MR BORIS &amp; MRS V.KOKORIN</v>
          </cell>
          <cell r="C510" t="str">
            <v>P</v>
          </cell>
          <cell r="D510" t="str">
            <v>SOUTH AFRICA</v>
          </cell>
          <cell r="E510" t="str">
            <v>OTHER ADVANCES</v>
          </cell>
        </row>
        <row r="511">
          <cell r="A511" t="str">
            <v>500489</v>
          </cell>
          <cell r="B511" t="str">
            <v>FLOREAL GLOBAL LTD</v>
          </cell>
          <cell r="C511" t="str">
            <v>GBC2</v>
          </cell>
          <cell r="D511" t="str">
            <v>MAURITIUS</v>
          </cell>
          <cell r="E511" t="str">
            <v>OTHER FINANCIAL INSTITUTIONS</v>
          </cell>
        </row>
        <row r="512">
          <cell r="A512" t="str">
            <v>500490</v>
          </cell>
          <cell r="B512" t="str">
            <v>FEDERAL TRUST AS TTEE DRACO</v>
          </cell>
          <cell r="C512" t="str">
            <v>OT</v>
          </cell>
          <cell r="D512" t="str">
            <v>MAURITIUS</v>
          </cell>
          <cell r="E512" t="str">
            <v>OTHER FINANCIAL INSTITUTIONS</v>
          </cell>
        </row>
        <row r="513">
          <cell r="A513" t="str">
            <v>500491</v>
          </cell>
          <cell r="B513" t="str">
            <v>ITL TEES LTD FOR THE ASCOT T</v>
          </cell>
          <cell r="C513" t="str">
            <v>OT</v>
          </cell>
          <cell r="D513" t="str">
            <v>MAURITIUS</v>
          </cell>
          <cell r="E513" t="str">
            <v>OTHER FINANCIAL INSTITUTIONS</v>
          </cell>
        </row>
        <row r="514">
          <cell r="A514" t="str">
            <v>500492</v>
          </cell>
          <cell r="B514" t="str">
            <v>FEDERAL TRUST AS TTEE IGMERA</v>
          </cell>
          <cell r="C514" t="str">
            <v>OT</v>
          </cell>
          <cell r="D514" t="str">
            <v>MAURITIUS</v>
          </cell>
          <cell r="E514" t="str">
            <v>OTHER FINANCIAL INSTITUTIONS</v>
          </cell>
        </row>
        <row r="515">
          <cell r="A515" t="str">
            <v>500493</v>
          </cell>
          <cell r="B515" t="str">
            <v>ANTAM FINANCE LIMITED</v>
          </cell>
          <cell r="C515" t="str">
            <v>GBC1</v>
          </cell>
          <cell r="D515" t="str">
            <v>MAURITIUS</v>
          </cell>
          <cell r="E515" t="str">
            <v>OTHER FINANCIAL INSTITUTIONS</v>
          </cell>
        </row>
        <row r="516">
          <cell r="A516" t="str">
            <v>500494</v>
          </cell>
          <cell r="B516" t="str">
            <v>GLOBAL TELECOM SOLUTIONS LTD</v>
          </cell>
          <cell r="C516" t="str">
            <v>GBC2</v>
          </cell>
          <cell r="D516" t="str">
            <v>MAURITIUS</v>
          </cell>
          <cell r="E516" t="str">
            <v>OTHER FINANCIAL INSTITUTIONS</v>
          </cell>
        </row>
        <row r="517">
          <cell r="A517" t="str">
            <v>500495</v>
          </cell>
          <cell r="B517" t="str">
            <v>*KEY_ERR</v>
          </cell>
          <cell r="D517" t="str">
            <v>*KEY_ERR</v>
          </cell>
          <cell r="E517" t="str">
            <v>*KEY_ERR</v>
          </cell>
        </row>
        <row r="518">
          <cell r="A518" t="str">
            <v>500496</v>
          </cell>
          <cell r="B518" t="str">
            <v>*KEY_ERR</v>
          </cell>
          <cell r="D518" t="str">
            <v>*KEY_ERR</v>
          </cell>
          <cell r="E518" t="str">
            <v>*KEY_ERR</v>
          </cell>
        </row>
        <row r="519">
          <cell r="A519" t="str">
            <v>500497</v>
          </cell>
          <cell r="B519" t="str">
            <v>BOYER ALLAN INDIA FUND INC.</v>
          </cell>
          <cell r="C519" t="str">
            <v>GBC1</v>
          </cell>
          <cell r="D519" t="str">
            <v>MAURITIUS</v>
          </cell>
          <cell r="E519" t="str">
            <v>OTHER FINANCIAL INSTITUTIONS</v>
          </cell>
        </row>
        <row r="520">
          <cell r="A520" t="str">
            <v>500498</v>
          </cell>
          <cell r="B520" t="str">
            <v>*KEY_ERR</v>
          </cell>
          <cell r="D520" t="str">
            <v>*KEY_ERR</v>
          </cell>
          <cell r="E520" t="str">
            <v>*KEY_ERR</v>
          </cell>
        </row>
        <row r="521">
          <cell r="A521" t="str">
            <v>500499</v>
          </cell>
          <cell r="B521" t="str">
            <v>MATTERHORN STRATEGIC</v>
          </cell>
          <cell r="C521" t="str">
            <v>GBC1</v>
          </cell>
          <cell r="D521" t="str">
            <v>MAURITIUS</v>
          </cell>
          <cell r="E521" t="str">
            <v>OTHER FINANCIAL INSTITUTIONS</v>
          </cell>
        </row>
        <row r="522">
          <cell r="A522" t="str">
            <v>500500</v>
          </cell>
          <cell r="B522" t="str">
            <v>MR AND MRS PARAMESWARAN</v>
          </cell>
          <cell r="C522" t="str">
            <v>P</v>
          </cell>
          <cell r="D522" t="str">
            <v>BOTSWANA</v>
          </cell>
          <cell r="E522" t="str">
            <v>OTHER ADVANCES</v>
          </cell>
        </row>
        <row r="523">
          <cell r="A523" t="str">
            <v>500501</v>
          </cell>
          <cell r="B523" t="str">
            <v>ROHR REIN CHEMIE LIMITED</v>
          </cell>
          <cell r="C523" t="str">
            <v>F</v>
          </cell>
          <cell r="D523" t="str">
            <v>BRITISH VIRGIN ISLANDS</v>
          </cell>
          <cell r="E523" t="str">
            <v>OTHER FINANCIAL INSTITUTIONS</v>
          </cell>
        </row>
        <row r="524">
          <cell r="A524" t="str">
            <v>500502</v>
          </cell>
          <cell r="B524" t="str">
            <v>PINGA INVEST INTERNATIONAL</v>
          </cell>
          <cell r="C524" t="str">
            <v>GBC2</v>
          </cell>
          <cell r="D524" t="str">
            <v>MAURITIUS</v>
          </cell>
          <cell r="E524" t="str">
            <v>OTHER FINANCIAL INSTITUTIONS</v>
          </cell>
        </row>
        <row r="525">
          <cell r="A525" t="str">
            <v>500503</v>
          </cell>
          <cell r="B525" t="str">
            <v>*KEY_ERR</v>
          </cell>
          <cell r="D525" t="str">
            <v>*KEY_ERR</v>
          </cell>
          <cell r="E525" t="str">
            <v>*KEY_ERR</v>
          </cell>
        </row>
        <row r="526">
          <cell r="A526" t="str">
            <v>500504</v>
          </cell>
          <cell r="B526" t="str">
            <v>ARQ INTERNATIONAL LIMITED</v>
          </cell>
          <cell r="C526" t="str">
            <v>GBC2</v>
          </cell>
          <cell r="D526" t="str">
            <v>MAURITIUS</v>
          </cell>
          <cell r="E526" t="str">
            <v>OTHER FINANCIAL INSTITUTIONS</v>
          </cell>
        </row>
        <row r="527">
          <cell r="A527" t="str">
            <v>500505</v>
          </cell>
          <cell r="B527" t="str">
            <v>SUPRA ADVISORS BVI LIMITED</v>
          </cell>
          <cell r="C527" t="str">
            <v>f</v>
          </cell>
          <cell r="D527" t="str">
            <v>BRITISH VIRGIN ISLANDS</v>
          </cell>
          <cell r="E527" t="str">
            <v>OTHER FINANCIAL INSTITUTIONS</v>
          </cell>
        </row>
        <row r="528">
          <cell r="A528" t="str">
            <v>500506</v>
          </cell>
          <cell r="B528" t="str">
            <v>NORTHROCK CAPITAL INVESTMENTS</v>
          </cell>
          <cell r="C528" t="str">
            <v>GBC1</v>
          </cell>
          <cell r="D528" t="str">
            <v>MAURITIUS</v>
          </cell>
          <cell r="E528" t="str">
            <v>OTHER FINANCIAL INSTITUTIONS</v>
          </cell>
        </row>
        <row r="529">
          <cell r="A529" t="str">
            <v>500507</v>
          </cell>
          <cell r="B529" t="str">
            <v>*KEY_ERR</v>
          </cell>
          <cell r="D529" t="str">
            <v>*KEY_ERR</v>
          </cell>
          <cell r="E529" t="str">
            <v>*KEY_ERR</v>
          </cell>
        </row>
        <row r="530">
          <cell r="A530" t="str">
            <v>500508</v>
          </cell>
          <cell r="B530" t="str">
            <v>MR DIPENKUMAR J PATEL</v>
          </cell>
          <cell r="C530" t="str">
            <v>P</v>
          </cell>
          <cell r="D530" t="str">
            <v>BOTSWANA</v>
          </cell>
          <cell r="E530" t="str">
            <v>OTHER ADVANCES</v>
          </cell>
        </row>
        <row r="531">
          <cell r="A531" t="str">
            <v>500509</v>
          </cell>
          <cell r="B531" t="str">
            <v>LASHAM CAPITAL LIMITED</v>
          </cell>
          <cell r="C531" t="str">
            <v>GBC1</v>
          </cell>
          <cell r="D531" t="str">
            <v>MAURITIUS</v>
          </cell>
          <cell r="E531" t="str">
            <v>OTHER FINANCIAL INSTITUTIONS</v>
          </cell>
        </row>
        <row r="532">
          <cell r="A532" t="str">
            <v>500510</v>
          </cell>
          <cell r="B532" t="str">
            <v>MR AND MRS KAYUMARS F MEHTA</v>
          </cell>
          <cell r="C532" t="str">
            <v>P</v>
          </cell>
          <cell r="D532" t="str">
            <v>SINGAPORE</v>
          </cell>
          <cell r="E532" t="str">
            <v>OTHER ADVANCES</v>
          </cell>
        </row>
        <row r="533">
          <cell r="A533" t="str">
            <v>500511</v>
          </cell>
          <cell r="B533" t="str">
            <v>THE CANVAS AND PAPER COMPANY</v>
          </cell>
          <cell r="C533" t="str">
            <v>GBC2</v>
          </cell>
          <cell r="D533" t="str">
            <v>MAURITIUS</v>
          </cell>
          <cell r="E533" t="str">
            <v>OTHER FINANCIAL INSTITUTIONS</v>
          </cell>
        </row>
        <row r="534">
          <cell r="A534" t="str">
            <v>500512</v>
          </cell>
          <cell r="B534" t="str">
            <v>PVR CONSULTANTS</v>
          </cell>
          <cell r="C534" t="str">
            <v>GBC2</v>
          </cell>
          <cell r="D534" t="str">
            <v>MAURITIUS</v>
          </cell>
          <cell r="E534" t="str">
            <v>OTHER FINANCIAL INSTITUTIONS</v>
          </cell>
        </row>
        <row r="535">
          <cell r="A535" t="str">
            <v>500513</v>
          </cell>
          <cell r="B535" t="str">
            <v>HWIC ASIA FUND CLASS D</v>
          </cell>
          <cell r="C535" t="str">
            <v>GBC1</v>
          </cell>
          <cell r="D535" t="str">
            <v>MAURITIUS</v>
          </cell>
          <cell r="E535" t="str">
            <v>OTHER FINANCIAL INSTITUTIONS</v>
          </cell>
        </row>
        <row r="536">
          <cell r="A536" t="str">
            <v>500514</v>
          </cell>
          <cell r="B536" t="str">
            <v>KM INVESTMENTS LTD</v>
          </cell>
          <cell r="C536" t="str">
            <v>GBC1</v>
          </cell>
          <cell r="D536" t="str">
            <v>MAURITIUS</v>
          </cell>
          <cell r="E536" t="str">
            <v>OTHER FINANCIAL INSTITUTIONS</v>
          </cell>
        </row>
        <row r="537">
          <cell r="A537" t="str">
            <v>500515</v>
          </cell>
          <cell r="B537" t="str">
            <v>THE GRINDSTONE TRUST</v>
          </cell>
          <cell r="C537" t="str">
            <v>OT</v>
          </cell>
          <cell r="D537" t="str">
            <v>MAURITIUS</v>
          </cell>
          <cell r="E537" t="str">
            <v>OTHER FINANCIAL INSTITUTIONS</v>
          </cell>
        </row>
        <row r="538">
          <cell r="A538" t="str">
            <v>500516</v>
          </cell>
          <cell r="B538" t="str">
            <v>*KEY_ERR</v>
          </cell>
          <cell r="D538" t="str">
            <v>*KEY_ERR</v>
          </cell>
          <cell r="E538" t="str">
            <v>*KEY_ERR</v>
          </cell>
        </row>
        <row r="539">
          <cell r="A539" t="str">
            <v>500517</v>
          </cell>
          <cell r="B539" t="str">
            <v>*KEY_ERR</v>
          </cell>
          <cell r="D539" t="str">
            <v>*KEY_ERR</v>
          </cell>
          <cell r="E539" t="str">
            <v>*KEY_ERR</v>
          </cell>
        </row>
        <row r="540">
          <cell r="A540" t="str">
            <v>500518</v>
          </cell>
          <cell r="B540" t="str">
            <v>SWEET SYNERGISTICS LTD</v>
          </cell>
          <cell r="C540" t="str">
            <v>GBC2</v>
          </cell>
          <cell r="D540" t="str">
            <v>MAURITIUS</v>
          </cell>
          <cell r="E540" t="str">
            <v>OTHER FINANCIAL INSTITUTIONS</v>
          </cell>
        </row>
        <row r="541">
          <cell r="A541" t="str">
            <v>500519</v>
          </cell>
          <cell r="B541" t="str">
            <v>LUCRE-TRUSTEE 721/10/02 TRUST</v>
          </cell>
          <cell r="C541" t="str">
            <v>OT</v>
          </cell>
          <cell r="D541" t="str">
            <v>MAURITIUS</v>
          </cell>
          <cell r="E541" t="str">
            <v>OTHER FINANCIAL INSTITUTIONS</v>
          </cell>
        </row>
        <row r="542">
          <cell r="A542" t="str">
            <v>500520</v>
          </cell>
          <cell r="B542" t="str">
            <v>*KEY_ERR</v>
          </cell>
          <cell r="D542" t="str">
            <v>*KEY_ERR</v>
          </cell>
          <cell r="E542" t="str">
            <v>*KEY_ERR</v>
          </cell>
        </row>
        <row r="543">
          <cell r="A543" t="str">
            <v>500521</v>
          </cell>
          <cell r="B543" t="str">
            <v>LOEWS MAURITIUS HOLDING</v>
          </cell>
          <cell r="C543" t="str">
            <v>GBC1</v>
          </cell>
          <cell r="D543" t="str">
            <v>MAURITIUS</v>
          </cell>
          <cell r="E543" t="str">
            <v>OTHER FINANCIAL INSTITUTIONS</v>
          </cell>
        </row>
        <row r="544">
          <cell r="A544" t="str">
            <v>500522</v>
          </cell>
          <cell r="B544" t="str">
            <v>WINSLOW CONSULTING LIMITED</v>
          </cell>
          <cell r="C544" t="str">
            <v>GBC2</v>
          </cell>
          <cell r="D544" t="str">
            <v>MAURITIUS</v>
          </cell>
          <cell r="E544" t="str">
            <v>OTHER FINANCIAL INSTITUTIONS</v>
          </cell>
        </row>
        <row r="545">
          <cell r="A545" t="str">
            <v>500523</v>
          </cell>
          <cell r="B545" t="str">
            <v>VERITAS SOFTWARE MTIUS CORP</v>
          </cell>
          <cell r="C545" t="str">
            <v>GBC1</v>
          </cell>
          <cell r="D545" t="str">
            <v>MAURITIUS</v>
          </cell>
          <cell r="E545" t="str">
            <v>OTHER FINANCIAL INSTITUTIONS</v>
          </cell>
        </row>
        <row r="546">
          <cell r="A546" t="str">
            <v>500524</v>
          </cell>
          <cell r="B546" t="str">
            <v>*KEY_ERR</v>
          </cell>
          <cell r="D546" t="str">
            <v>*KEY_ERR</v>
          </cell>
          <cell r="E546" t="str">
            <v>*KEY_ERR</v>
          </cell>
        </row>
        <row r="547">
          <cell r="A547" t="str">
            <v>500525</v>
          </cell>
          <cell r="B547" t="str">
            <v>SABRE CAPITAL WORLDWIDE(MTIUS)</v>
          </cell>
          <cell r="C547" t="str">
            <v>GBC1</v>
          </cell>
          <cell r="D547" t="str">
            <v>MAURITIUS</v>
          </cell>
          <cell r="E547" t="str">
            <v>OTHER FINANCIAL INSTITUTIONS</v>
          </cell>
        </row>
        <row r="548">
          <cell r="A548" t="str">
            <v>500526</v>
          </cell>
          <cell r="B548" t="str">
            <v>SABRE CAPITAL(MAURITIUS)LTD</v>
          </cell>
          <cell r="C548" t="str">
            <v>GBC1</v>
          </cell>
          <cell r="D548" t="str">
            <v>MAURITIUS</v>
          </cell>
          <cell r="E548" t="str">
            <v>OTHER FINANCIAL INSTITUTIONS</v>
          </cell>
        </row>
        <row r="549">
          <cell r="A549" t="str">
            <v>500527</v>
          </cell>
          <cell r="B549" t="str">
            <v>NEW HALL INVESTMENTS(MTIUS)LTD</v>
          </cell>
          <cell r="C549" t="str">
            <v>GBC2</v>
          </cell>
          <cell r="D549" t="str">
            <v>MAURITIUS</v>
          </cell>
          <cell r="E549" t="str">
            <v>OTHER FINANCIAL INSTITUTIONS</v>
          </cell>
        </row>
        <row r="550">
          <cell r="A550" t="str">
            <v>500528</v>
          </cell>
          <cell r="B550" t="str">
            <v>THE LIGHTSPEED HOLDINGS TRUST</v>
          </cell>
          <cell r="C550" t="str">
            <v>ot</v>
          </cell>
          <cell r="D550" t="str">
            <v>MAURITIUS</v>
          </cell>
          <cell r="E550" t="str">
            <v>OTHER FINANCIAL INSTITUTIONS</v>
          </cell>
        </row>
        <row r="551">
          <cell r="A551" t="str">
            <v>500529</v>
          </cell>
          <cell r="B551" t="str">
            <v>THE PJ INVESTMENTS TRUST</v>
          </cell>
          <cell r="C551" t="str">
            <v>ot</v>
          </cell>
          <cell r="D551" t="str">
            <v>MAURITIUS</v>
          </cell>
          <cell r="E551" t="str">
            <v>OTHER FINANCIAL INSTITUTIONS</v>
          </cell>
        </row>
        <row r="552">
          <cell r="A552" t="str">
            <v>500530</v>
          </cell>
          <cell r="B552" t="str">
            <v>THE LBFM VENTURES TRUST</v>
          </cell>
          <cell r="C552" t="str">
            <v>ot</v>
          </cell>
          <cell r="D552" t="str">
            <v>MAURITIUS</v>
          </cell>
          <cell r="E552" t="str">
            <v>OTHER FINANCIAL INSTITUTIONS</v>
          </cell>
        </row>
        <row r="553">
          <cell r="A553" t="str">
            <v>500531</v>
          </cell>
          <cell r="B553" t="str">
            <v>KEPHINANCE INV.(MTIUS)LTD</v>
          </cell>
          <cell r="C553" t="str">
            <v>GBC1</v>
          </cell>
          <cell r="D553" t="str">
            <v>MAURITIUS</v>
          </cell>
          <cell r="E553" t="str">
            <v>OTHER FINANCIAL INSTITUTIONS</v>
          </cell>
        </row>
        <row r="554">
          <cell r="A554" t="str">
            <v>500532</v>
          </cell>
          <cell r="B554" t="str">
            <v>MOOREVIEW TRADING LTD</v>
          </cell>
          <cell r="C554" t="str">
            <v>GBC2</v>
          </cell>
          <cell r="D554" t="str">
            <v>MAURITIUS</v>
          </cell>
          <cell r="E554" t="str">
            <v>OTHER FINANCIAL INSTITUTIONS</v>
          </cell>
        </row>
        <row r="555">
          <cell r="A555" t="str">
            <v>500533</v>
          </cell>
          <cell r="B555" t="str">
            <v>HAWKLEE HOLDINGS LIMITED</v>
          </cell>
          <cell r="C555" t="str">
            <v>F</v>
          </cell>
          <cell r="D555" t="str">
            <v>BRITISH VIRGIN ISLANDS</v>
          </cell>
          <cell r="E555" t="str">
            <v>OTHER FINANCIAL INSTITUTIONS</v>
          </cell>
        </row>
        <row r="556">
          <cell r="A556" t="str">
            <v>500534</v>
          </cell>
          <cell r="B556" t="str">
            <v>ROSS TRAVEL LTD</v>
          </cell>
          <cell r="C556" t="str">
            <v>F</v>
          </cell>
          <cell r="D556" t="str">
            <v>UNITED KINGDOM</v>
          </cell>
          <cell r="E556" t="str">
            <v>OTHER FINANCIAL INSTITUTIONS</v>
          </cell>
        </row>
        <row r="557">
          <cell r="A557" t="str">
            <v>500535</v>
          </cell>
          <cell r="B557" t="str">
            <v>MR TOSHIHARU KATOGI</v>
          </cell>
          <cell r="C557" t="str">
            <v>P</v>
          </cell>
          <cell r="D557" t="str">
            <v>JAPAN</v>
          </cell>
          <cell r="E557" t="str">
            <v>OTHER ADVANCES</v>
          </cell>
        </row>
        <row r="558">
          <cell r="A558" t="str">
            <v>500536</v>
          </cell>
          <cell r="B558" t="str">
            <v>THE 605/03/03 TRUST</v>
          </cell>
          <cell r="C558" t="str">
            <v>OT</v>
          </cell>
          <cell r="D558" t="str">
            <v>MAURITIUS</v>
          </cell>
          <cell r="E558" t="str">
            <v>OTHER FINANCIAL INSTITUTIONS</v>
          </cell>
        </row>
        <row r="559">
          <cell r="A559" t="str">
            <v>500537</v>
          </cell>
          <cell r="B559" t="str">
            <v>BBY (MAURITIUS III)LIMITED</v>
          </cell>
          <cell r="C559" t="str">
            <v>GBC1</v>
          </cell>
          <cell r="D559" t="str">
            <v>MAURITIUS</v>
          </cell>
          <cell r="E559" t="str">
            <v>OTHER FINANCIAL INSTITUTIONS</v>
          </cell>
        </row>
        <row r="560">
          <cell r="A560" t="str">
            <v>500538</v>
          </cell>
          <cell r="B560" t="str">
            <v>*KEY_ERR</v>
          </cell>
          <cell r="D560" t="str">
            <v>*KEY_ERR</v>
          </cell>
          <cell r="E560" t="str">
            <v>*KEY_ERR</v>
          </cell>
        </row>
        <row r="561">
          <cell r="A561" t="str">
            <v>500539</v>
          </cell>
          <cell r="B561" t="str">
            <v>*KEY_ERR</v>
          </cell>
          <cell r="D561" t="str">
            <v>*KEY_ERR</v>
          </cell>
          <cell r="E561" t="str">
            <v>*KEY_ERR</v>
          </cell>
        </row>
        <row r="562">
          <cell r="A562" t="str">
            <v>500540</v>
          </cell>
          <cell r="B562" t="str">
            <v>AFRIKA ODYSSEY INTL LTD</v>
          </cell>
          <cell r="C562" t="str">
            <v>GBC2</v>
          </cell>
          <cell r="D562" t="str">
            <v>MAURITIUS</v>
          </cell>
          <cell r="E562" t="str">
            <v>OTHER FINANCIAL INSTITUTIONS</v>
          </cell>
        </row>
        <row r="563">
          <cell r="A563" t="str">
            <v>500541</v>
          </cell>
          <cell r="B563" t="str">
            <v>ABC GLOBAL MANAGEMENT SER LTD</v>
          </cell>
          <cell r="C563" t="str">
            <v>M</v>
          </cell>
          <cell r="D563" t="str">
            <v>MAURITIUS</v>
          </cell>
          <cell r="E563" t="str">
            <v>OTHER FINANCIAL INSTITUTIONS</v>
          </cell>
        </row>
        <row r="564">
          <cell r="A564" t="str">
            <v>500542</v>
          </cell>
          <cell r="B564" t="str">
            <v>FLUTEX LIMITED</v>
          </cell>
          <cell r="C564" t="str">
            <v>GBC2</v>
          </cell>
          <cell r="D564" t="str">
            <v>MAURITIUS</v>
          </cell>
          <cell r="E564" t="str">
            <v>OTHER FINANCIAL INSTITUTIONS</v>
          </cell>
        </row>
        <row r="565">
          <cell r="A565" t="str">
            <v>500543</v>
          </cell>
          <cell r="B565" t="str">
            <v>THE HILARKI TRUST</v>
          </cell>
          <cell r="C565" t="str">
            <v>ot</v>
          </cell>
          <cell r="D565" t="str">
            <v>MAURITIUS</v>
          </cell>
          <cell r="E565" t="str">
            <v>OTHER FINANCIAL INSTITUTIONS</v>
          </cell>
        </row>
        <row r="566">
          <cell r="A566" t="str">
            <v>500544</v>
          </cell>
          <cell r="B566" t="str">
            <v>*KEY_ERR</v>
          </cell>
          <cell r="D566" t="str">
            <v>*KEY_ERR</v>
          </cell>
          <cell r="E566" t="str">
            <v>*KEY_ERR</v>
          </cell>
        </row>
        <row r="567">
          <cell r="A567" t="str">
            <v>500545</v>
          </cell>
          <cell r="B567" t="str">
            <v>FIRM ADVISORS LTD</v>
          </cell>
          <cell r="C567" t="str">
            <v>f</v>
          </cell>
          <cell r="D567" t="str">
            <v>BRITISH VIRGIN ISLANDS</v>
          </cell>
          <cell r="E567" t="str">
            <v>OTHER FINANCIAL INSTITUTIONS</v>
          </cell>
        </row>
        <row r="568">
          <cell r="A568" t="str">
            <v>500546</v>
          </cell>
          <cell r="B568" t="str">
            <v>*KEY_ERR</v>
          </cell>
          <cell r="D568" t="str">
            <v>*KEY_ERR</v>
          </cell>
          <cell r="E568" t="str">
            <v>*KEY_ERR</v>
          </cell>
        </row>
        <row r="569">
          <cell r="A569" t="str">
            <v>500547</v>
          </cell>
          <cell r="B569" t="str">
            <v>*KEY_ERR</v>
          </cell>
          <cell r="D569" t="str">
            <v>*KEY_ERR</v>
          </cell>
          <cell r="E569" t="str">
            <v>*KEY_ERR</v>
          </cell>
        </row>
        <row r="570">
          <cell r="A570" t="str">
            <v>500548</v>
          </cell>
          <cell r="B570" t="str">
            <v>TURNSTONE TRUSTS &amp; SEC LIMITED</v>
          </cell>
          <cell r="C570" t="str">
            <v>M</v>
          </cell>
          <cell r="D570" t="str">
            <v>MAURITIUS</v>
          </cell>
          <cell r="E570" t="str">
            <v>OTHER FINANCIAL INSTITUTIONS</v>
          </cell>
        </row>
        <row r="571">
          <cell r="A571" t="str">
            <v>500549</v>
          </cell>
          <cell r="B571" t="str">
            <v>APAC LIMITED</v>
          </cell>
          <cell r="C571" t="str">
            <v>GBC2</v>
          </cell>
          <cell r="D571" t="str">
            <v>MAURITIUS</v>
          </cell>
          <cell r="E571" t="str">
            <v>OTHER FINANCIAL INSTITUTIONS</v>
          </cell>
        </row>
        <row r="572">
          <cell r="A572" t="str">
            <v>500550</v>
          </cell>
          <cell r="B572" t="str">
            <v>BOYER ALLAN(MAURITIUS)LIMITED</v>
          </cell>
          <cell r="C572" t="str">
            <v>GBC1</v>
          </cell>
          <cell r="D572" t="str">
            <v>MAURITIUS</v>
          </cell>
          <cell r="E572" t="str">
            <v>OTHER FINANCIAL INSTITUTIONS</v>
          </cell>
        </row>
        <row r="573">
          <cell r="A573" t="str">
            <v>500551</v>
          </cell>
          <cell r="B573" t="str">
            <v>CITADEL MT TRADING LTD</v>
          </cell>
          <cell r="C573" t="str">
            <v>GBC1</v>
          </cell>
          <cell r="D573" t="str">
            <v>MAURITIUS</v>
          </cell>
          <cell r="E573" t="str">
            <v>OTHER FINANCIAL INSTITUTIONS</v>
          </cell>
        </row>
        <row r="574">
          <cell r="A574" t="str">
            <v>500552</v>
          </cell>
          <cell r="B574" t="str">
            <v>THE KREW TRUST</v>
          </cell>
          <cell r="C574" t="str">
            <v>ot</v>
          </cell>
          <cell r="D574" t="str">
            <v>MAURITIUS</v>
          </cell>
          <cell r="E574" t="str">
            <v>OTHER FINANCIAL INSTITUTIONS</v>
          </cell>
        </row>
        <row r="575">
          <cell r="A575" t="str">
            <v>500553</v>
          </cell>
          <cell r="B575" t="str">
            <v>EBG INDIA PRIVATE LIMITED</v>
          </cell>
          <cell r="C575" t="str">
            <v>f</v>
          </cell>
          <cell r="D575" t="str">
            <v>INDIA</v>
          </cell>
          <cell r="E575" t="str">
            <v>OTHER FINANCIAL INSTITUTIONS</v>
          </cell>
        </row>
        <row r="576">
          <cell r="A576" t="str">
            <v>500554</v>
          </cell>
          <cell r="B576" t="str">
            <v>*KEY_ERR</v>
          </cell>
          <cell r="D576" t="str">
            <v>*KEY_ERR</v>
          </cell>
          <cell r="E576" t="str">
            <v>*KEY_ERR</v>
          </cell>
        </row>
        <row r="577">
          <cell r="A577" t="str">
            <v>500555</v>
          </cell>
          <cell r="B577" t="str">
            <v>ESPARRON LIMITED</v>
          </cell>
          <cell r="C577" t="str">
            <v>f</v>
          </cell>
          <cell r="D577" t="str">
            <v>JERSEY</v>
          </cell>
          <cell r="E577" t="str">
            <v>OTHER FINANCIAL INSTITUTIONS</v>
          </cell>
        </row>
        <row r="578">
          <cell r="A578" t="str">
            <v>500556</v>
          </cell>
          <cell r="B578" t="str">
            <v>TASADAY LIMITED</v>
          </cell>
          <cell r="C578" t="str">
            <v>f</v>
          </cell>
          <cell r="D578" t="str">
            <v>JERSEY</v>
          </cell>
          <cell r="E578" t="str">
            <v>OTHER FINANCIAL INSTITUTIONS</v>
          </cell>
        </row>
        <row r="579">
          <cell r="A579" t="str">
            <v>500557</v>
          </cell>
          <cell r="B579" t="str">
            <v>FAL CORPORATION</v>
          </cell>
          <cell r="C579" t="str">
            <v>GBC1</v>
          </cell>
          <cell r="D579" t="str">
            <v>MAURITIUS</v>
          </cell>
          <cell r="E579" t="str">
            <v>OTHER FINANCIAL INSTITUTIONS</v>
          </cell>
        </row>
        <row r="580">
          <cell r="A580" t="str">
            <v>500558</v>
          </cell>
          <cell r="B580" t="str">
            <v>SATHI LTD</v>
          </cell>
          <cell r="C580" t="str">
            <v>GBC2</v>
          </cell>
          <cell r="D580" t="str">
            <v>MAURITIUS</v>
          </cell>
          <cell r="E580" t="str">
            <v>OTHER FINANCIAL INSTITUTIONS</v>
          </cell>
        </row>
        <row r="581">
          <cell r="A581" t="str">
            <v>500559</v>
          </cell>
          <cell r="B581" t="str">
            <v>O R E HOLDINGS LIMITED</v>
          </cell>
          <cell r="C581" t="str">
            <v>GBC1</v>
          </cell>
          <cell r="D581" t="str">
            <v>MAURITIUS</v>
          </cell>
          <cell r="E581" t="str">
            <v>OTHER FINANCIAL INSTITUTIONS</v>
          </cell>
        </row>
        <row r="582">
          <cell r="A582" t="str">
            <v>500560</v>
          </cell>
          <cell r="B582" t="str">
            <v>DAIMLER CHRYSLER INDIA PVT LTD</v>
          </cell>
          <cell r="C582" t="str">
            <v>F</v>
          </cell>
          <cell r="D582" t="str">
            <v>INDIA</v>
          </cell>
          <cell r="E582" t="str">
            <v>OTHER FINANCIAL INSTITUTIONS</v>
          </cell>
        </row>
        <row r="583">
          <cell r="A583" t="str">
            <v>500561</v>
          </cell>
          <cell r="B583" t="str">
            <v>JP INVESTMENTS LTD</v>
          </cell>
          <cell r="C583" t="str">
            <v>GBC2</v>
          </cell>
          <cell r="D583" t="str">
            <v>MAURITIUS</v>
          </cell>
          <cell r="E583" t="str">
            <v>OTHER FINANCIAL INSTITUTIONS</v>
          </cell>
        </row>
        <row r="584">
          <cell r="A584" t="str">
            <v>500562</v>
          </cell>
          <cell r="B584" t="str">
            <v>*KEY_ERR</v>
          </cell>
          <cell r="D584" t="str">
            <v>*KEY_ERR</v>
          </cell>
          <cell r="E584" t="str">
            <v>*KEY_ERR</v>
          </cell>
        </row>
        <row r="585">
          <cell r="A585" t="str">
            <v>500563</v>
          </cell>
          <cell r="B585" t="str">
            <v>*KEY_ERR</v>
          </cell>
          <cell r="D585" t="str">
            <v>*KEY_ERR</v>
          </cell>
          <cell r="E585" t="str">
            <v>*KEY_ERR</v>
          </cell>
        </row>
        <row r="586">
          <cell r="A586" t="str">
            <v>500564</v>
          </cell>
          <cell r="B586" t="str">
            <v>*KEY_ERR</v>
          </cell>
          <cell r="D586" t="str">
            <v>*KEY_ERR</v>
          </cell>
          <cell r="E586" t="str">
            <v>*KEY_ERR</v>
          </cell>
        </row>
        <row r="587">
          <cell r="A587" t="str">
            <v>500565</v>
          </cell>
          <cell r="B587" t="str">
            <v>GRENFELL FUND MANAGERS LIMITED</v>
          </cell>
          <cell r="C587" t="str">
            <v>GBC1</v>
          </cell>
          <cell r="D587" t="str">
            <v>MAURITIUS</v>
          </cell>
          <cell r="E587" t="str">
            <v>OTHER FINANCIAL INSTITUTIONS</v>
          </cell>
        </row>
        <row r="588">
          <cell r="A588" t="str">
            <v>500566</v>
          </cell>
          <cell r="B588" t="str">
            <v>GLOBANK TRUST</v>
          </cell>
          <cell r="C588" t="str">
            <v>OT</v>
          </cell>
          <cell r="D588" t="str">
            <v>MAURITIUS</v>
          </cell>
          <cell r="E588" t="str">
            <v>OTHER FINANCIAL INSTITUTIONS</v>
          </cell>
        </row>
        <row r="589">
          <cell r="A589" t="str">
            <v>500567</v>
          </cell>
          <cell r="B589" t="str">
            <v>FRANKLIN INDIA BLUECHIP OFF F</v>
          </cell>
          <cell r="C589" t="str">
            <v>GBC1</v>
          </cell>
          <cell r="D589" t="str">
            <v>MAURITIUS</v>
          </cell>
          <cell r="E589" t="str">
            <v>OTHER FINANCIAL INSTITUTIONS</v>
          </cell>
        </row>
        <row r="590">
          <cell r="A590" t="str">
            <v>500568</v>
          </cell>
          <cell r="B590" t="str">
            <v>TEMPLETON INDIA INC OFF FUND</v>
          </cell>
          <cell r="C590" t="str">
            <v>GBC1</v>
          </cell>
          <cell r="D590" t="str">
            <v>MAURITIUS</v>
          </cell>
          <cell r="E590" t="str">
            <v>OTHER FINANCIAL INSTITUTIONS</v>
          </cell>
        </row>
        <row r="591">
          <cell r="A591" t="str">
            <v>500569</v>
          </cell>
          <cell r="B591" t="str">
            <v>THE COMMERCIAL HLDG CO LTD</v>
          </cell>
          <cell r="C591" t="str">
            <v>L</v>
          </cell>
          <cell r="D591" t="str">
            <v>MAURITIUS</v>
          </cell>
          <cell r="E591" t="str">
            <v>OTHER FINANCIAL INSTITUTIONS</v>
          </cell>
        </row>
        <row r="592">
          <cell r="A592" t="str">
            <v>500570</v>
          </cell>
          <cell r="B592" t="str">
            <v>CAD INTERNATIONAL LIMITED</v>
          </cell>
          <cell r="C592" t="str">
            <v>GBC2</v>
          </cell>
          <cell r="D592" t="str">
            <v>MAURITIUS</v>
          </cell>
          <cell r="E592" t="str">
            <v>OTHER FINANCIAL INSTITUTIONS</v>
          </cell>
        </row>
        <row r="593">
          <cell r="A593" t="str">
            <v>500571</v>
          </cell>
          <cell r="B593" t="str">
            <v>FORTE INTERNATIONAL LTD</v>
          </cell>
          <cell r="C593" t="str">
            <v>GBC2</v>
          </cell>
          <cell r="D593" t="str">
            <v>MAURITIUS</v>
          </cell>
          <cell r="E593" t="str">
            <v>OTHER FINANCIAL INSTITUTIONS</v>
          </cell>
        </row>
        <row r="594">
          <cell r="A594" t="str">
            <v>500572</v>
          </cell>
          <cell r="B594" t="str">
            <v>*KEY_ERR</v>
          </cell>
          <cell r="D594" t="str">
            <v>*KEY_ERR</v>
          </cell>
          <cell r="E594" t="str">
            <v>*KEY_ERR</v>
          </cell>
        </row>
        <row r="595">
          <cell r="A595" t="str">
            <v>500573</v>
          </cell>
          <cell r="B595" t="str">
            <v>MR G F &amp; MRS H M GOOSEN</v>
          </cell>
          <cell r="C595" t="str">
            <v>P</v>
          </cell>
          <cell r="D595" t="str">
            <v>SOUTH AFRICA</v>
          </cell>
          <cell r="E595" t="str">
            <v>OTHER ADVANCES</v>
          </cell>
        </row>
        <row r="596">
          <cell r="A596" t="str">
            <v>500574</v>
          </cell>
          <cell r="B596" t="str">
            <v>*KEY_ERR</v>
          </cell>
          <cell r="D596" t="str">
            <v>*KEY_ERR</v>
          </cell>
          <cell r="E596" t="str">
            <v>*KEY_ERR</v>
          </cell>
        </row>
        <row r="597">
          <cell r="A597" t="str">
            <v>500575</v>
          </cell>
          <cell r="B597" t="str">
            <v>BHARAT PETROLEUM CORP LIMITED</v>
          </cell>
          <cell r="C597" t="str">
            <v>F</v>
          </cell>
          <cell r="D597" t="str">
            <v>INDIA</v>
          </cell>
          <cell r="E597" t="str">
            <v>OTHER FINANCIAL INSTITUTIONS</v>
          </cell>
        </row>
        <row r="598">
          <cell r="A598" t="str">
            <v>500576</v>
          </cell>
          <cell r="B598" t="str">
            <v>*KEY_ERR</v>
          </cell>
          <cell r="D598" t="str">
            <v>*KEY_ERR</v>
          </cell>
          <cell r="E598" t="str">
            <v>*KEY_ERR</v>
          </cell>
        </row>
        <row r="599">
          <cell r="A599" t="str">
            <v>500577</v>
          </cell>
          <cell r="B599" t="str">
            <v>OVATION PUBLISHING LTD</v>
          </cell>
          <cell r="C599" t="str">
            <v>GBC1</v>
          </cell>
          <cell r="D599" t="str">
            <v>MAURITIUS</v>
          </cell>
          <cell r="E599" t="str">
            <v>OTHER FINANCIAL INSTITUTIONS</v>
          </cell>
        </row>
        <row r="600">
          <cell r="A600" t="str">
            <v>500578</v>
          </cell>
          <cell r="B600" t="str">
            <v>MR RJ AND MRS ME HANCOCK</v>
          </cell>
          <cell r="C600" t="str">
            <v>P</v>
          </cell>
          <cell r="D600" t="str">
            <v>SOUTH AFRICA</v>
          </cell>
          <cell r="E600" t="str">
            <v>OTHER ADVANCES</v>
          </cell>
        </row>
        <row r="601">
          <cell r="A601" t="str">
            <v>500579</v>
          </cell>
          <cell r="B601" t="str">
            <v>MR PJ AND MRS DA HANCOCK</v>
          </cell>
          <cell r="C601" t="str">
            <v>P</v>
          </cell>
          <cell r="D601" t="str">
            <v>SOUTH AFRICA</v>
          </cell>
          <cell r="E601" t="str">
            <v>OTHER ADVANCES</v>
          </cell>
        </row>
        <row r="602">
          <cell r="A602" t="str">
            <v>500580</v>
          </cell>
          <cell r="B602" t="str">
            <v>LUCRE INTL AS TTEES DM CHARLES</v>
          </cell>
          <cell r="C602" t="str">
            <v>OT</v>
          </cell>
          <cell r="D602" t="str">
            <v>MAURITIUS</v>
          </cell>
          <cell r="E602" t="str">
            <v>OTHER FINANCIAL INSTITUTIONS</v>
          </cell>
        </row>
        <row r="603">
          <cell r="A603" t="str">
            <v>500581</v>
          </cell>
          <cell r="B603" t="str">
            <v>DEUTSCHE T T C AS TTEE GG TST</v>
          </cell>
          <cell r="C603" t="str">
            <v>ot</v>
          </cell>
          <cell r="D603" t="str">
            <v>GUERNSEY</v>
          </cell>
          <cell r="E603" t="str">
            <v>OTHER FINANCIAL INSTITUTIONS</v>
          </cell>
        </row>
        <row r="604">
          <cell r="A604" t="str">
            <v>500582</v>
          </cell>
          <cell r="B604" t="str">
            <v>ARTHETIC DENTISTRY LTD</v>
          </cell>
          <cell r="C604" t="str">
            <v>GBC1</v>
          </cell>
          <cell r="D604" t="str">
            <v>MAURITIUS</v>
          </cell>
          <cell r="E604" t="str">
            <v>OTHER FINANCIAL INSTITUTIONS</v>
          </cell>
        </row>
        <row r="605">
          <cell r="A605" t="str">
            <v>500583</v>
          </cell>
          <cell r="B605" t="str">
            <v>MEDIA 4 AFRICA LIMITED</v>
          </cell>
          <cell r="C605" t="str">
            <v>GBC2</v>
          </cell>
          <cell r="D605" t="str">
            <v>MAURITIUS</v>
          </cell>
          <cell r="E605" t="str">
            <v>OTHER FINANCIAL INSTITUTIONS</v>
          </cell>
        </row>
        <row r="606">
          <cell r="A606" t="str">
            <v>500584</v>
          </cell>
          <cell r="B606" t="str">
            <v>HINDUSTAN PETROLEUM CORP LTD</v>
          </cell>
          <cell r="D606" t="str">
            <v>INDIA</v>
          </cell>
          <cell r="E606" t="str">
            <v>OTHER FINANCIAL INSTITUTIONS</v>
          </cell>
        </row>
        <row r="607">
          <cell r="A607" t="str">
            <v>500585</v>
          </cell>
          <cell r="B607" t="str">
            <v>R AND S TRADING INTL LTD</v>
          </cell>
          <cell r="C607" t="str">
            <v>GBC2</v>
          </cell>
          <cell r="D607" t="str">
            <v>MAURITIUS</v>
          </cell>
          <cell r="E607" t="str">
            <v>OTHER FINANCIAL INSTITUTIONS</v>
          </cell>
        </row>
        <row r="608">
          <cell r="A608" t="str">
            <v>500586</v>
          </cell>
          <cell r="B608" t="str">
            <v>FT INDIA OFFSHORE FUNDS</v>
          </cell>
          <cell r="C608" t="str">
            <v>GBC1</v>
          </cell>
          <cell r="D608" t="str">
            <v>MAURITIUS</v>
          </cell>
          <cell r="E608" t="str">
            <v>OTHER FINANCIAL INSTITUTIONS</v>
          </cell>
        </row>
        <row r="609">
          <cell r="A609" t="str">
            <v>500587</v>
          </cell>
          <cell r="B609" t="str">
            <v>TAD (MAURITIUS) LTD</v>
          </cell>
          <cell r="C609" t="str">
            <v>GBC1</v>
          </cell>
          <cell r="D609" t="str">
            <v>MAURITIUS</v>
          </cell>
          <cell r="E609" t="str">
            <v>OTHER FINANCIAL INSTITUTIONS</v>
          </cell>
        </row>
        <row r="610">
          <cell r="A610" t="str">
            <v>500588</v>
          </cell>
          <cell r="B610" t="str">
            <v>ASSOCIATED AVIATION SVCS LTD</v>
          </cell>
          <cell r="C610" t="str">
            <v>F</v>
          </cell>
          <cell r="D610" t="str">
            <v>BRITISH VIRGIN ISLANDS</v>
          </cell>
          <cell r="E610" t="str">
            <v>OTHER FINANCIAL INSTITUTIONS</v>
          </cell>
        </row>
        <row r="611">
          <cell r="A611" t="str">
            <v>500589</v>
          </cell>
          <cell r="B611" t="str">
            <v>DICKINSON PROPERTIES INTL LTD</v>
          </cell>
          <cell r="C611" t="str">
            <v>GBC2</v>
          </cell>
          <cell r="D611" t="str">
            <v>MAURITIUS</v>
          </cell>
          <cell r="E611" t="str">
            <v>OTHER FINANCIAL INSTITUTIONS</v>
          </cell>
        </row>
        <row r="612">
          <cell r="A612" t="str">
            <v>500590</v>
          </cell>
          <cell r="B612" t="str">
            <v>DICKINSON REFRACTORY SERV.INTL</v>
          </cell>
          <cell r="C612" t="str">
            <v>GBC2</v>
          </cell>
          <cell r="D612" t="str">
            <v>MAURITIUS</v>
          </cell>
          <cell r="E612" t="str">
            <v>OTHER FINANCIAL INSTITUTIONS</v>
          </cell>
        </row>
        <row r="613">
          <cell r="A613" t="str">
            <v>500591</v>
          </cell>
          <cell r="B613" t="str">
            <v>AIGUILLE LTD</v>
          </cell>
          <cell r="C613" t="str">
            <v>GBC1</v>
          </cell>
          <cell r="D613" t="str">
            <v>MAURITIUS</v>
          </cell>
          <cell r="E613" t="str">
            <v>OTHER FINANCIAL INSTITUTIONS</v>
          </cell>
        </row>
        <row r="614">
          <cell r="A614" t="str">
            <v>500592</v>
          </cell>
          <cell r="B614" t="str">
            <v>LUCRE TRUSTEE 734/03/03 TRUST</v>
          </cell>
          <cell r="C614" t="str">
            <v>OT</v>
          </cell>
          <cell r="D614" t="str">
            <v>MAURITIUS</v>
          </cell>
          <cell r="E614" t="str">
            <v>OTHER FINANCIAL INSTITUTIONS</v>
          </cell>
        </row>
        <row r="615">
          <cell r="A615" t="str">
            <v>500593</v>
          </cell>
          <cell r="B615" t="str">
            <v>MILKWOOD CC</v>
          </cell>
          <cell r="C615" t="str">
            <v>F</v>
          </cell>
          <cell r="D615" t="str">
            <v>SOUTH AFRICA</v>
          </cell>
          <cell r="E615" t="str">
            <v>OTHER FINANCIAL INSTITUTIONS</v>
          </cell>
        </row>
        <row r="616">
          <cell r="A616" t="str">
            <v>500594</v>
          </cell>
          <cell r="B616" t="str">
            <v>BAY BOYZ (PTY)LTD</v>
          </cell>
          <cell r="C616" t="str">
            <v>F</v>
          </cell>
          <cell r="D616" t="str">
            <v>SOUTH AFRICA</v>
          </cell>
          <cell r="E616" t="str">
            <v>OTHER FINANCIAL INSTITUTIONS</v>
          </cell>
        </row>
        <row r="617">
          <cell r="A617" t="str">
            <v>500595</v>
          </cell>
          <cell r="B617" t="str">
            <v>MR R &amp; MRS M E BARNARD</v>
          </cell>
          <cell r="C617" t="str">
            <v>P</v>
          </cell>
          <cell r="D617" t="str">
            <v>SOUTH AFRICA</v>
          </cell>
          <cell r="E617" t="str">
            <v>OTHER ADVANCES</v>
          </cell>
        </row>
        <row r="618">
          <cell r="A618" t="str">
            <v>500596</v>
          </cell>
          <cell r="B618" t="str">
            <v>INTERSTONE LTD</v>
          </cell>
          <cell r="C618" t="str">
            <v>GBC2</v>
          </cell>
          <cell r="D618" t="str">
            <v>MAURITIUS</v>
          </cell>
          <cell r="E618" t="str">
            <v>OTHER FINANCIAL INSTITUTIONS</v>
          </cell>
        </row>
        <row r="619">
          <cell r="A619" t="str">
            <v>500597</v>
          </cell>
          <cell r="B619" t="str">
            <v>*KEY_ERR</v>
          </cell>
          <cell r="D619" t="str">
            <v>*KEY_ERR</v>
          </cell>
          <cell r="E619" t="str">
            <v>*KEY_ERR</v>
          </cell>
        </row>
        <row r="620">
          <cell r="A620" t="str">
            <v>500598</v>
          </cell>
          <cell r="B620" t="str">
            <v>SUNNYDALE COMPANY LTD</v>
          </cell>
          <cell r="C620" t="str">
            <v>GBC1</v>
          </cell>
          <cell r="D620" t="str">
            <v>MAURITIUS</v>
          </cell>
          <cell r="E620" t="str">
            <v>OTHER FINANCIAL INSTITUTIONS</v>
          </cell>
        </row>
        <row r="621">
          <cell r="A621" t="str">
            <v>500599</v>
          </cell>
          <cell r="B621" t="str">
            <v>LEXON VENTURES LIMITED</v>
          </cell>
          <cell r="C621" t="str">
            <v>F</v>
          </cell>
          <cell r="D621" t="str">
            <v>BRITISH VIRGIN ISLANDS</v>
          </cell>
          <cell r="E621" t="str">
            <v>OTHER FINANCIAL INSTITUTIONS</v>
          </cell>
        </row>
        <row r="622">
          <cell r="A622" t="str">
            <v>500600</v>
          </cell>
          <cell r="B622" t="str">
            <v>LEXON HOTEL VENTURES LTD</v>
          </cell>
          <cell r="C622" t="str">
            <v>GBC1</v>
          </cell>
          <cell r="D622" t="str">
            <v>MAURITIUS</v>
          </cell>
          <cell r="E622" t="str">
            <v>OTHER FINANCIAL INSTITUTIONS</v>
          </cell>
        </row>
        <row r="623">
          <cell r="A623" t="str">
            <v>500601</v>
          </cell>
          <cell r="B623" t="str">
            <v>SYNTEL (MAURITIUS) LIMITED</v>
          </cell>
          <cell r="C623" t="str">
            <v>GBC1</v>
          </cell>
          <cell r="D623" t="str">
            <v>MAURITIUS</v>
          </cell>
          <cell r="E623" t="str">
            <v>OTHER FINANCIAL INSTITUTIONS</v>
          </cell>
        </row>
        <row r="624">
          <cell r="A624" t="str">
            <v>500602</v>
          </cell>
          <cell r="B624" t="str">
            <v>LEADERGUARD SPOT FOREX</v>
          </cell>
          <cell r="C624" t="str">
            <v>GBC1</v>
          </cell>
          <cell r="D624" t="str">
            <v>MAURITIUS</v>
          </cell>
          <cell r="E624" t="str">
            <v>OTHER FINANCIAL INSTITUTIONS</v>
          </cell>
        </row>
        <row r="625">
          <cell r="A625" t="str">
            <v>500603</v>
          </cell>
          <cell r="B625" t="str">
            <v>LEADERGUARD AFRICA LTD</v>
          </cell>
          <cell r="C625" t="str">
            <v>GBC2</v>
          </cell>
          <cell r="D625" t="str">
            <v>MAURITIUS</v>
          </cell>
          <cell r="E625" t="str">
            <v>OTHER FINANCIAL INSTITUTIONS</v>
          </cell>
        </row>
        <row r="626">
          <cell r="A626" t="str">
            <v>500604</v>
          </cell>
          <cell r="B626" t="str">
            <v>LEADERGUARD WORLDWIDE LTD</v>
          </cell>
          <cell r="C626" t="str">
            <v>GBC2</v>
          </cell>
          <cell r="D626" t="str">
            <v>MAURITIUS</v>
          </cell>
          <cell r="E626" t="str">
            <v>OTHER FINANCIAL INSTITUTIONS</v>
          </cell>
        </row>
        <row r="627">
          <cell r="A627" t="str">
            <v>500605</v>
          </cell>
          <cell r="B627" t="str">
            <v>S &amp; B CONSULTING</v>
          </cell>
          <cell r="C627" t="str">
            <v>F</v>
          </cell>
          <cell r="D627" t="str">
            <v>BRITISH VIRGIN ISLANDS</v>
          </cell>
          <cell r="E627" t="str">
            <v>OTHER FINANCIAL INSTITUTIONS</v>
          </cell>
        </row>
        <row r="628">
          <cell r="A628" t="str">
            <v>500606</v>
          </cell>
          <cell r="B628" t="str">
            <v>SHIBANI FINANCE CO LTD</v>
          </cell>
          <cell r="C628" t="str">
            <v>L</v>
          </cell>
          <cell r="D628" t="str">
            <v>MAURITIUS</v>
          </cell>
          <cell r="E628" t="str">
            <v>OTHER FINANCIAL INSTITUTIONS</v>
          </cell>
        </row>
        <row r="629">
          <cell r="A629" t="str">
            <v>500607</v>
          </cell>
          <cell r="B629" t="str">
            <v>NOVEON MAURITIUS HOLDINGS LTD</v>
          </cell>
          <cell r="C629" t="str">
            <v>GBC1</v>
          </cell>
          <cell r="D629" t="str">
            <v>MAURITIUS</v>
          </cell>
          <cell r="E629" t="str">
            <v>OTHER FINANCIAL INSTITUTIONS</v>
          </cell>
        </row>
        <row r="630">
          <cell r="A630" t="str">
            <v>500608</v>
          </cell>
          <cell r="B630" t="str">
            <v>MATTERHORN VENTURES/E.I.TIGER</v>
          </cell>
          <cell r="C630" t="str">
            <v>GBC1</v>
          </cell>
          <cell r="D630" t="str">
            <v>MAURITIUS</v>
          </cell>
          <cell r="E630" t="str">
            <v>OTHER FINANCIAL INSTITUTIONS</v>
          </cell>
        </row>
        <row r="631">
          <cell r="A631" t="str">
            <v>500609</v>
          </cell>
          <cell r="B631" t="str">
            <v>SYNTEL SOLUTIONS MTIUS LTD</v>
          </cell>
          <cell r="C631" t="str">
            <v>GBC1</v>
          </cell>
          <cell r="D631" t="str">
            <v>MAURITIUS</v>
          </cell>
          <cell r="E631" t="str">
            <v>OTHER FINANCIAL INSTITUTIONS</v>
          </cell>
        </row>
        <row r="632">
          <cell r="A632" t="str">
            <v>500610</v>
          </cell>
          <cell r="B632" t="str">
            <v>INTERNATIONAL CHAIN INV.LTD</v>
          </cell>
          <cell r="C632" t="str">
            <v>GBC1</v>
          </cell>
          <cell r="D632" t="str">
            <v>MAURITIUS</v>
          </cell>
          <cell r="E632" t="str">
            <v>OTHER FINANCIAL INSTITUTIONS</v>
          </cell>
        </row>
        <row r="633">
          <cell r="A633" t="str">
            <v>500611</v>
          </cell>
          <cell r="B633" t="str">
            <v>WJB CHILTERN-RE THE GEMINI TST</v>
          </cell>
          <cell r="C633" t="str">
            <v>F</v>
          </cell>
          <cell r="D633" t="str">
            <v>JERSEY</v>
          </cell>
          <cell r="E633" t="str">
            <v>OTHER FINANCIAL INSTITUTIONS</v>
          </cell>
        </row>
        <row r="634">
          <cell r="A634" t="str">
            <v>500612</v>
          </cell>
          <cell r="B634" t="str">
            <v>WJB CHILTERN-RE PANCO S.STTLE</v>
          </cell>
          <cell r="C634" t="str">
            <v>F</v>
          </cell>
          <cell r="D634" t="str">
            <v>JERSEY</v>
          </cell>
          <cell r="E634" t="str">
            <v>OTHER FINANCIAL INSTITUTIONS</v>
          </cell>
        </row>
        <row r="635">
          <cell r="A635" t="str">
            <v>500613</v>
          </cell>
          <cell r="B635" t="str">
            <v>BRUNCASTER TTEES-RE LEO TRUST</v>
          </cell>
          <cell r="C635" t="str">
            <v>F</v>
          </cell>
          <cell r="D635" t="str">
            <v>JERSEY</v>
          </cell>
          <cell r="E635" t="str">
            <v>OTHER FINANCIAL INSTITUTIONS</v>
          </cell>
        </row>
        <row r="636">
          <cell r="A636" t="str">
            <v>500614</v>
          </cell>
          <cell r="B636" t="str">
            <v>CANTRUST(CI)LTD-RE TAURUS SETT</v>
          </cell>
          <cell r="C636" t="str">
            <v>F</v>
          </cell>
          <cell r="D636" t="str">
            <v>JERSEY</v>
          </cell>
          <cell r="E636" t="str">
            <v>OTHER FINANCIAL INSTITUTIONS</v>
          </cell>
        </row>
        <row r="637">
          <cell r="A637" t="str">
            <v>500615</v>
          </cell>
          <cell r="B637" t="str">
            <v>MR M ABDUL &amp; MRS HUMERA ALEEM</v>
          </cell>
          <cell r="C637" t="str">
            <v>P</v>
          </cell>
          <cell r="D637" t="str">
            <v>MAURITIUS</v>
          </cell>
          <cell r="E637" t="str">
            <v>OTHER ADVANCES</v>
          </cell>
        </row>
        <row r="638">
          <cell r="A638" t="str">
            <v>500616</v>
          </cell>
          <cell r="B638" t="str">
            <v>*KEY_ERR</v>
          </cell>
          <cell r="D638" t="str">
            <v>*KEY_ERR</v>
          </cell>
          <cell r="E638" t="str">
            <v>*KEY_ERR</v>
          </cell>
        </row>
        <row r="639">
          <cell r="A639" t="str">
            <v>500617</v>
          </cell>
          <cell r="B639" t="str">
            <v>LURDINGTON HOLDING LTD</v>
          </cell>
          <cell r="C639" t="str">
            <v>GBC1</v>
          </cell>
          <cell r="D639" t="str">
            <v>MAURITIUS</v>
          </cell>
          <cell r="E639" t="str">
            <v>OTHER FINANCIAL INSTITUTIONS</v>
          </cell>
        </row>
        <row r="640">
          <cell r="A640" t="str">
            <v>500618</v>
          </cell>
          <cell r="B640" t="str">
            <v>MATTERHORN VENTURES</v>
          </cell>
          <cell r="C640" t="str">
            <v>GBC1</v>
          </cell>
          <cell r="D640" t="str">
            <v>MAURITIUS</v>
          </cell>
          <cell r="E640" t="str">
            <v>OTHER FINANCIAL INSTITUTIONS</v>
          </cell>
        </row>
        <row r="641">
          <cell r="A641" t="str">
            <v>500619</v>
          </cell>
          <cell r="B641" t="str">
            <v>DITCML RE THE PBI TRUST</v>
          </cell>
          <cell r="D641" t="str">
            <v>MAURITIUS</v>
          </cell>
          <cell r="E641" t="str">
            <v>OTHER FINANCIAL INSTITUTIONS</v>
          </cell>
        </row>
        <row r="642">
          <cell r="A642" t="str">
            <v>500620</v>
          </cell>
          <cell r="B642" t="str">
            <v>DITCML RE THE IBP TRUST</v>
          </cell>
          <cell r="D642" t="str">
            <v>MAURITIUS</v>
          </cell>
          <cell r="E642" t="str">
            <v>OTHER FINANCIAL INSTITUTIONS</v>
          </cell>
        </row>
        <row r="643">
          <cell r="A643" t="str">
            <v>500621</v>
          </cell>
          <cell r="B643" t="str">
            <v>DEUTSCHE INTL TST CO RE QSC</v>
          </cell>
          <cell r="D643" t="str">
            <v>MAURITIUS</v>
          </cell>
          <cell r="E643" t="str">
            <v>OTHER FINANCIAL INSTITUTIONS</v>
          </cell>
        </row>
        <row r="644">
          <cell r="A644" t="str">
            <v>500622</v>
          </cell>
          <cell r="B644" t="str">
            <v>PRIMETRADE INTERNATIONAL LTD</v>
          </cell>
          <cell r="C644" t="str">
            <v>GBC2</v>
          </cell>
          <cell r="D644" t="str">
            <v>MAURITIUS</v>
          </cell>
          <cell r="E644" t="str">
            <v>OTHER FINANCIAL INSTITUTIONS</v>
          </cell>
        </row>
        <row r="645">
          <cell r="A645" t="str">
            <v>500623</v>
          </cell>
          <cell r="B645" t="str">
            <v>OCBC OVERSEAS INVTS PTE LTD</v>
          </cell>
          <cell r="C645" t="str">
            <v>GBC1</v>
          </cell>
          <cell r="D645" t="str">
            <v>MAURITIUS</v>
          </cell>
          <cell r="E645" t="str">
            <v>OTHER FINANCIAL INSTITUTIONS</v>
          </cell>
        </row>
        <row r="646">
          <cell r="A646" t="str">
            <v>500624</v>
          </cell>
          <cell r="B646" t="str">
            <v>FRONTIERE FINANCE LTD:AMC TST</v>
          </cell>
          <cell r="C646" t="str">
            <v>OT</v>
          </cell>
          <cell r="D646" t="str">
            <v>MAURITIUS</v>
          </cell>
          <cell r="E646" t="str">
            <v>OTHER FINANCIAL INSTITUTIONS</v>
          </cell>
        </row>
        <row r="647">
          <cell r="A647" t="str">
            <v>500625</v>
          </cell>
          <cell r="B647" t="str">
            <v>LARK ASSOCIATES LTD</v>
          </cell>
          <cell r="C647" t="str">
            <v>F</v>
          </cell>
          <cell r="D647" t="str">
            <v>BRITISH VIRGIN ISLANDS</v>
          </cell>
          <cell r="E647" t="str">
            <v>OTHER FINANCIAL INSTITUTIONS</v>
          </cell>
        </row>
        <row r="648">
          <cell r="A648" t="str">
            <v>500626</v>
          </cell>
          <cell r="B648" t="str">
            <v>THE NIJAMO TRUST</v>
          </cell>
          <cell r="C648" t="str">
            <v>F</v>
          </cell>
          <cell r="D648" t="str">
            <v>GUERNSEY</v>
          </cell>
          <cell r="E648" t="str">
            <v>OTHER FINANCIAL INSTITUTIONS</v>
          </cell>
        </row>
        <row r="649">
          <cell r="A649" t="str">
            <v>500627</v>
          </cell>
          <cell r="B649" t="str">
            <v>HAAGIFS HOLDINGS LIMITED</v>
          </cell>
          <cell r="C649" t="str">
            <v>GBC1</v>
          </cell>
          <cell r="D649" t="str">
            <v>MAURITIUS</v>
          </cell>
          <cell r="E649" t="str">
            <v>OTHER FINANCIAL INSTITUTIONS</v>
          </cell>
        </row>
        <row r="650">
          <cell r="A650" t="str">
            <v>500628</v>
          </cell>
          <cell r="B650" t="str">
            <v>STRATEGIC PARTNERS HLDGS LTD</v>
          </cell>
          <cell r="C650" t="str">
            <v>F</v>
          </cell>
          <cell r="D650" t="str">
            <v>MAURITIUS</v>
          </cell>
          <cell r="E650" t="str">
            <v>OTHER FINANCIAL INSTITUTIONS</v>
          </cell>
        </row>
        <row r="651">
          <cell r="A651" t="str">
            <v>500629</v>
          </cell>
          <cell r="B651" t="str">
            <v>HIMALAYAN INDIA HOLDINGS</v>
          </cell>
          <cell r="C651" t="str">
            <v>GBC1</v>
          </cell>
          <cell r="D651" t="str">
            <v>MAURITIUS</v>
          </cell>
          <cell r="E651" t="str">
            <v>OTHER FINANCIAL INSTITUTIONS</v>
          </cell>
        </row>
        <row r="652">
          <cell r="A652" t="str">
            <v>500630</v>
          </cell>
          <cell r="B652" t="str">
            <v>HIMALAYAN FUND LIMITED</v>
          </cell>
          <cell r="C652" t="str">
            <v>F</v>
          </cell>
          <cell r="D652" t="str">
            <v>CAYMAN ISLANDS</v>
          </cell>
          <cell r="E652" t="str">
            <v>OTHER FINANCIAL INSTITUTIONS</v>
          </cell>
        </row>
        <row r="653">
          <cell r="A653" t="str">
            <v>500631</v>
          </cell>
          <cell r="B653" t="str">
            <v>WITTWORLD TECHNOLOGIES LTD</v>
          </cell>
          <cell r="C653" t="str">
            <v>GBC2</v>
          </cell>
          <cell r="D653" t="str">
            <v>MAURITIUS</v>
          </cell>
          <cell r="E653" t="str">
            <v>OTHER FINANCIAL INSTITUTIONS</v>
          </cell>
        </row>
        <row r="654">
          <cell r="A654" t="str">
            <v>500632</v>
          </cell>
          <cell r="B654" t="str">
            <v>HANSEN INVESTMENT CORPORATION</v>
          </cell>
          <cell r="C654" t="str">
            <v>GBC2</v>
          </cell>
          <cell r="D654" t="str">
            <v>MAURITIUS</v>
          </cell>
          <cell r="E654" t="str">
            <v>OTHER FINANCIAL INSTITUTIONS</v>
          </cell>
        </row>
        <row r="655">
          <cell r="A655" t="str">
            <v>500633</v>
          </cell>
          <cell r="B655" t="str">
            <v>OCEAN PASSAGE LIMITED</v>
          </cell>
          <cell r="C655" t="str">
            <v>GBC2</v>
          </cell>
          <cell r="D655" t="str">
            <v>MAURITIUS</v>
          </cell>
          <cell r="E655" t="str">
            <v>OTHER FINANCIAL INSTITUTIONS</v>
          </cell>
        </row>
        <row r="656">
          <cell r="A656" t="str">
            <v>500634</v>
          </cell>
          <cell r="B656" t="str">
            <v>VGC INVESTMENTS LTD</v>
          </cell>
          <cell r="C656" t="str">
            <v>GBC2</v>
          </cell>
          <cell r="D656" t="str">
            <v>MAURITIUS</v>
          </cell>
          <cell r="E656" t="str">
            <v>OTHER FINANCIAL INSTITUTIONS</v>
          </cell>
        </row>
        <row r="657">
          <cell r="A657" t="str">
            <v>500635</v>
          </cell>
          <cell r="B657" t="str">
            <v>*KEY_ERR</v>
          </cell>
          <cell r="D657" t="str">
            <v>*KEY_ERR</v>
          </cell>
          <cell r="E657" t="str">
            <v>*KEY_ERR</v>
          </cell>
        </row>
        <row r="658">
          <cell r="A658" t="str">
            <v>500636</v>
          </cell>
          <cell r="B658" t="str">
            <v>*KEY_ERR</v>
          </cell>
          <cell r="D658" t="str">
            <v>*KEY_ERR</v>
          </cell>
          <cell r="E658" t="str">
            <v>*KEY_ERR</v>
          </cell>
        </row>
        <row r="659">
          <cell r="A659" t="str">
            <v>500637</v>
          </cell>
          <cell r="B659" t="str">
            <v>FRANKLIN TEMPLETON HOLDING LTD</v>
          </cell>
          <cell r="C659" t="str">
            <v>gbc1</v>
          </cell>
          <cell r="D659" t="str">
            <v>MAURITIUS</v>
          </cell>
          <cell r="E659" t="str">
            <v>OTHER FINANCIAL INSTITUTIONS</v>
          </cell>
        </row>
        <row r="660">
          <cell r="A660" t="str">
            <v>500638</v>
          </cell>
          <cell r="B660" t="str">
            <v>BL FINANCIAL SERVICES M LTD</v>
          </cell>
          <cell r="C660" t="str">
            <v>GBC1</v>
          </cell>
          <cell r="D660" t="str">
            <v>MAURITIUS</v>
          </cell>
          <cell r="E660" t="str">
            <v>OTHER FINANCIAL INSTITUTIONS</v>
          </cell>
        </row>
        <row r="661">
          <cell r="A661" t="str">
            <v>500639</v>
          </cell>
          <cell r="B661" t="str">
            <v>ITL TSTEES -THE F.O.G TRUST</v>
          </cell>
          <cell r="C661" t="str">
            <v>OT</v>
          </cell>
          <cell r="D661" t="str">
            <v>MAURITIUS</v>
          </cell>
          <cell r="E661" t="str">
            <v>OTHER FINANCIAL INSTITUTIONS</v>
          </cell>
        </row>
        <row r="662">
          <cell r="A662" t="str">
            <v>500640</v>
          </cell>
          <cell r="B662" t="str">
            <v>SALTRIX LTD</v>
          </cell>
          <cell r="C662" t="str">
            <v>GBC2</v>
          </cell>
          <cell r="D662" t="str">
            <v>MAURITIUS</v>
          </cell>
          <cell r="E662" t="str">
            <v>OTHER FINANCIAL INSTITUTIONS</v>
          </cell>
        </row>
        <row r="663">
          <cell r="A663" t="str">
            <v>500641</v>
          </cell>
          <cell r="B663" t="str">
            <v>*KEY_ERR</v>
          </cell>
          <cell r="D663" t="str">
            <v>*KEY_ERR</v>
          </cell>
          <cell r="E663" t="str">
            <v>*KEY_ERR</v>
          </cell>
        </row>
        <row r="664">
          <cell r="A664" t="str">
            <v>500642</v>
          </cell>
          <cell r="B664" t="str">
            <v>EJD &amp; LC BUCKLAND &amp; SD KIERNAN</v>
          </cell>
          <cell r="C664" t="str">
            <v>P</v>
          </cell>
          <cell r="D664" t="str">
            <v>JERSEY</v>
          </cell>
          <cell r="E664" t="str">
            <v>OTHER ADVANCES</v>
          </cell>
        </row>
        <row r="665">
          <cell r="A665" t="str">
            <v>500643</v>
          </cell>
          <cell r="B665" t="str">
            <v>BKB INC</v>
          </cell>
          <cell r="C665" t="str">
            <v>f</v>
          </cell>
          <cell r="D665" t="str">
            <v>BRITISH VIRGIN ISLANDS</v>
          </cell>
          <cell r="E665" t="str">
            <v>OTHER FINANCIAL INSTITUTIONS</v>
          </cell>
        </row>
        <row r="666">
          <cell r="A666" t="str">
            <v>500644</v>
          </cell>
          <cell r="B666" t="str">
            <v>SIDH SECURITIES LTD</v>
          </cell>
          <cell r="C666" t="str">
            <v>GBC1</v>
          </cell>
          <cell r="D666" t="str">
            <v>MAURITIUS</v>
          </cell>
          <cell r="E666" t="str">
            <v>OTHER FINANCIAL INSTITUTIONS</v>
          </cell>
        </row>
        <row r="667">
          <cell r="A667" t="str">
            <v>500645</v>
          </cell>
          <cell r="B667" t="str">
            <v>ST AUSTELL TRUST</v>
          </cell>
          <cell r="C667" t="str">
            <v>OT</v>
          </cell>
          <cell r="D667" t="str">
            <v>MAURITIUS</v>
          </cell>
          <cell r="E667" t="str">
            <v>OTHER FINANCIAL INSTITUTIONS</v>
          </cell>
        </row>
        <row r="668">
          <cell r="A668" t="str">
            <v>500646</v>
          </cell>
          <cell r="B668" t="str">
            <v>INDIAN OCEAN ASSET MGMNT LTD</v>
          </cell>
          <cell r="C668" t="str">
            <v>GBC1</v>
          </cell>
          <cell r="D668" t="str">
            <v>MAURITIUS</v>
          </cell>
          <cell r="E668" t="str">
            <v>OTHER FINANCIAL INSTITUTIONS</v>
          </cell>
        </row>
        <row r="669">
          <cell r="A669" t="str">
            <v>500647</v>
          </cell>
          <cell r="B669" t="str">
            <v>*KEY_ERR</v>
          </cell>
          <cell r="D669" t="str">
            <v>*KEY_ERR</v>
          </cell>
          <cell r="E669" t="str">
            <v>*KEY_ERR</v>
          </cell>
        </row>
        <row r="670">
          <cell r="A670" t="str">
            <v>500648</v>
          </cell>
          <cell r="B670" t="str">
            <v>KUVERA FUND LIMITED</v>
          </cell>
          <cell r="C670" t="str">
            <v>GBC1</v>
          </cell>
          <cell r="D670" t="str">
            <v>MAURITIUS</v>
          </cell>
          <cell r="E670" t="str">
            <v>OTHER FINANCIAL INSTITUTIONS</v>
          </cell>
        </row>
        <row r="671">
          <cell r="A671" t="str">
            <v>500649</v>
          </cell>
          <cell r="B671" t="str">
            <v>DRAGON PEACOCK INVESTMENTS LTD</v>
          </cell>
          <cell r="C671" t="str">
            <v>GBC1</v>
          </cell>
          <cell r="D671" t="str">
            <v>MAURITIUS</v>
          </cell>
          <cell r="E671" t="str">
            <v>OTHER FINANCIAL INSTITUTIONS</v>
          </cell>
        </row>
        <row r="672">
          <cell r="A672" t="str">
            <v>500650</v>
          </cell>
          <cell r="B672" t="str">
            <v>*KEY_ERR</v>
          </cell>
          <cell r="D672" t="str">
            <v>*KEY_ERR</v>
          </cell>
          <cell r="E672" t="str">
            <v>*KEY_ERR</v>
          </cell>
        </row>
        <row r="673">
          <cell r="A673" t="str">
            <v>500651</v>
          </cell>
          <cell r="B673" t="str">
            <v>MRG HOLDINGS LTD</v>
          </cell>
          <cell r="C673" t="str">
            <v>GBC2</v>
          </cell>
          <cell r="D673" t="str">
            <v>MAURITIUS</v>
          </cell>
          <cell r="E673" t="str">
            <v>OTHER FINANCIAL INSTITUTIONS</v>
          </cell>
        </row>
        <row r="674">
          <cell r="A674" t="str">
            <v>500652</v>
          </cell>
          <cell r="B674" t="str">
            <v>*KEY_ERR</v>
          </cell>
          <cell r="D674" t="str">
            <v>*KEY_ERR</v>
          </cell>
          <cell r="E674" t="str">
            <v>*KEY_ERR</v>
          </cell>
        </row>
        <row r="675">
          <cell r="A675" t="str">
            <v>500653</v>
          </cell>
          <cell r="B675" t="str">
            <v>*KEY_ERR</v>
          </cell>
          <cell r="D675" t="str">
            <v>*KEY_ERR</v>
          </cell>
          <cell r="E675" t="str">
            <v>*KEY_ERR</v>
          </cell>
        </row>
        <row r="676">
          <cell r="A676" t="str">
            <v>500654</v>
          </cell>
          <cell r="B676" t="str">
            <v>*KEY_ERR</v>
          </cell>
          <cell r="D676" t="str">
            <v>*KEY_ERR</v>
          </cell>
          <cell r="E676" t="str">
            <v>*KEY_ERR</v>
          </cell>
        </row>
        <row r="677">
          <cell r="A677" t="str">
            <v>500655</v>
          </cell>
          <cell r="B677" t="str">
            <v>*KEY_ERR</v>
          </cell>
          <cell r="D677" t="str">
            <v>*KEY_ERR</v>
          </cell>
          <cell r="E677" t="str">
            <v>*KEY_ERR</v>
          </cell>
        </row>
        <row r="678">
          <cell r="A678" t="str">
            <v>500656</v>
          </cell>
          <cell r="B678" t="str">
            <v>IMM TSTEES -TRISTAR FOUNDATION</v>
          </cell>
          <cell r="C678" t="str">
            <v>OT</v>
          </cell>
          <cell r="D678" t="str">
            <v>MAURITIUS</v>
          </cell>
          <cell r="E678" t="str">
            <v>OTHER FINANCIAL INSTITUTIONS</v>
          </cell>
        </row>
        <row r="679">
          <cell r="A679" t="str">
            <v>500657</v>
          </cell>
          <cell r="B679" t="str">
            <v>*KEY_ERR</v>
          </cell>
          <cell r="D679" t="str">
            <v>*KEY_ERR</v>
          </cell>
          <cell r="E679" t="str">
            <v>*KEY_ERR</v>
          </cell>
        </row>
        <row r="680">
          <cell r="A680" t="str">
            <v>500658</v>
          </cell>
          <cell r="B680" t="str">
            <v>*KEY_ERR</v>
          </cell>
          <cell r="D680" t="str">
            <v>*KEY_ERR</v>
          </cell>
          <cell r="E680" t="str">
            <v>*KEY_ERR</v>
          </cell>
        </row>
        <row r="681">
          <cell r="A681" t="str">
            <v>500659</v>
          </cell>
          <cell r="B681" t="str">
            <v>LOTUS AFRICA LIMITED</v>
          </cell>
          <cell r="C681" t="str">
            <v>GBC2</v>
          </cell>
          <cell r="D681" t="str">
            <v>MAURITIUS</v>
          </cell>
          <cell r="E681" t="str">
            <v>OTHER FINANCIAL INSTITUTIONS</v>
          </cell>
        </row>
        <row r="682">
          <cell r="A682" t="str">
            <v>500660</v>
          </cell>
          <cell r="B682" t="str">
            <v>AKO LTD</v>
          </cell>
          <cell r="C682" t="str">
            <v>GBC2</v>
          </cell>
          <cell r="D682" t="str">
            <v>MAURITIUS</v>
          </cell>
          <cell r="E682" t="str">
            <v>OTHER FINANCIAL INSTITUTIONS</v>
          </cell>
        </row>
        <row r="683">
          <cell r="A683" t="str">
            <v>500661</v>
          </cell>
          <cell r="B683" t="str">
            <v>*KEY_ERR</v>
          </cell>
          <cell r="D683" t="str">
            <v>*KEY_ERR</v>
          </cell>
          <cell r="E683" t="str">
            <v>*KEY_ERR</v>
          </cell>
        </row>
        <row r="684">
          <cell r="A684" t="str">
            <v>500662</v>
          </cell>
          <cell r="B684" t="str">
            <v>COCOMA LTD</v>
          </cell>
          <cell r="C684" t="str">
            <v>GBC2</v>
          </cell>
          <cell r="D684" t="str">
            <v>MAURITIUS</v>
          </cell>
          <cell r="E684" t="str">
            <v>OTHER FINANCIAL INSTITUTIONS</v>
          </cell>
        </row>
        <row r="685">
          <cell r="A685" t="str">
            <v>500663</v>
          </cell>
          <cell r="B685" t="str">
            <v>MILESTRADE LTD</v>
          </cell>
          <cell r="C685" t="str">
            <v>GBC2</v>
          </cell>
          <cell r="D685" t="str">
            <v>MAURITIUS</v>
          </cell>
          <cell r="E685" t="str">
            <v>OTHER FINANCIAL INSTITUTIONS</v>
          </cell>
        </row>
        <row r="686">
          <cell r="A686" t="str">
            <v>500664</v>
          </cell>
          <cell r="B686" t="str">
            <v>MR YATRICK OUKABAY</v>
          </cell>
          <cell r="C686" t="str">
            <v>P</v>
          </cell>
          <cell r="D686" t="str">
            <v>MADAGASCAR</v>
          </cell>
          <cell r="E686" t="str">
            <v>OTHER ADVANCES</v>
          </cell>
        </row>
        <row r="687">
          <cell r="A687" t="str">
            <v>500665</v>
          </cell>
          <cell r="B687" t="str">
            <v>MR ASHIT OUKABAY</v>
          </cell>
          <cell r="C687" t="str">
            <v>P</v>
          </cell>
          <cell r="D687" t="str">
            <v>MADAGASCAR</v>
          </cell>
          <cell r="E687" t="str">
            <v>OTHER ADVANCES</v>
          </cell>
        </row>
        <row r="688">
          <cell r="A688" t="str">
            <v>500666</v>
          </cell>
          <cell r="B688" t="str">
            <v>KEPPEL INVESTMENT PTE LTD</v>
          </cell>
          <cell r="C688" t="str">
            <v>GBC1</v>
          </cell>
          <cell r="D688" t="str">
            <v>MAURITIUS</v>
          </cell>
          <cell r="E688" t="str">
            <v>OTHER FINANCIAL INSTITUTIONS</v>
          </cell>
        </row>
        <row r="689">
          <cell r="A689" t="str">
            <v>500667</v>
          </cell>
          <cell r="B689" t="str">
            <v>ALL GLOBE INVESTMENTS S.A</v>
          </cell>
          <cell r="C689" t="str">
            <v>F</v>
          </cell>
          <cell r="D689" t="str">
            <v>PANAMA</v>
          </cell>
          <cell r="E689" t="str">
            <v>OTHER FINANCIAL INSTITUTIONS</v>
          </cell>
        </row>
        <row r="690">
          <cell r="A690" t="str">
            <v>500668</v>
          </cell>
          <cell r="B690" t="str">
            <v>*KEY_ERR</v>
          </cell>
          <cell r="D690" t="str">
            <v>*KEY_ERR</v>
          </cell>
          <cell r="E690" t="str">
            <v>*KEY_ERR</v>
          </cell>
        </row>
        <row r="691">
          <cell r="A691" t="str">
            <v>500669</v>
          </cell>
          <cell r="B691" t="str">
            <v>*KEY_ERR</v>
          </cell>
          <cell r="D691" t="str">
            <v>*KEY_ERR</v>
          </cell>
          <cell r="E691" t="str">
            <v>*KEY_ERR</v>
          </cell>
        </row>
        <row r="692">
          <cell r="A692" t="str">
            <v>500670</v>
          </cell>
          <cell r="B692" t="str">
            <v>MARSHAL ASIA CAPITAL LIMITED</v>
          </cell>
          <cell r="C692" t="str">
            <v>GBC1</v>
          </cell>
          <cell r="D692" t="str">
            <v>MAURITIUS</v>
          </cell>
          <cell r="E692" t="str">
            <v>OTHER FINANCIAL INSTITUTIONS</v>
          </cell>
        </row>
        <row r="693">
          <cell r="A693" t="str">
            <v>500671</v>
          </cell>
          <cell r="B693" t="str">
            <v>TRENT BRIDGE HOLDINGS LTD</v>
          </cell>
          <cell r="C693" t="str">
            <v>F</v>
          </cell>
          <cell r="D693" t="str">
            <v>BRITISH VIRGIN ISLANDS</v>
          </cell>
          <cell r="E693" t="str">
            <v>OTHER FINANCIAL INSTITUTIONS</v>
          </cell>
        </row>
        <row r="694">
          <cell r="A694" t="str">
            <v>500672</v>
          </cell>
          <cell r="B694" t="str">
            <v>INVESTEC TRUST(MAURITIUS)LTD</v>
          </cell>
          <cell r="C694" t="str">
            <v>M</v>
          </cell>
          <cell r="D694" t="str">
            <v>MAURITIUS</v>
          </cell>
          <cell r="E694" t="str">
            <v>OTHER FINANCIAL INSTITUTIONS</v>
          </cell>
        </row>
        <row r="695">
          <cell r="A695" t="str">
            <v>500673</v>
          </cell>
          <cell r="B695" t="str">
            <v>MENLO OAK VENTURE INVESTMENTS</v>
          </cell>
          <cell r="C695" t="str">
            <v>GBC2</v>
          </cell>
          <cell r="D695" t="str">
            <v>MAURITIUS</v>
          </cell>
          <cell r="E695" t="str">
            <v>OTHER FINANCIAL INSTITUTIONS</v>
          </cell>
        </row>
        <row r="696">
          <cell r="A696" t="str">
            <v>500674</v>
          </cell>
          <cell r="B696" t="str">
            <v>*KEY_ERR</v>
          </cell>
          <cell r="D696" t="str">
            <v>*KEY_ERR</v>
          </cell>
          <cell r="E696" t="str">
            <v>*KEY_ERR</v>
          </cell>
        </row>
        <row r="697">
          <cell r="A697" t="str">
            <v>500675</v>
          </cell>
          <cell r="B697" t="str">
            <v>*KEY_ERR</v>
          </cell>
          <cell r="D697" t="str">
            <v>*KEY_ERR</v>
          </cell>
          <cell r="E697" t="str">
            <v>*KEY_ERR</v>
          </cell>
        </row>
        <row r="698">
          <cell r="A698" t="str">
            <v>500676</v>
          </cell>
          <cell r="B698" t="str">
            <v>JABBAH HOLDINGS LTD</v>
          </cell>
          <cell r="C698" t="str">
            <v>GBC1</v>
          </cell>
          <cell r="D698" t="str">
            <v>MAURITIUS</v>
          </cell>
          <cell r="E698" t="str">
            <v>OTHER FINANCIAL INSTITUTIONS</v>
          </cell>
        </row>
        <row r="699">
          <cell r="A699" t="str">
            <v>500677</v>
          </cell>
          <cell r="B699" t="str">
            <v>*KEY_ERR</v>
          </cell>
          <cell r="D699" t="str">
            <v>*KEY_ERR</v>
          </cell>
          <cell r="E699" t="str">
            <v>*KEY_ERR</v>
          </cell>
        </row>
        <row r="700">
          <cell r="A700" t="str">
            <v>500678</v>
          </cell>
          <cell r="B700" t="str">
            <v>NOCTURNUS INVESTMENTS LTD</v>
          </cell>
          <cell r="C700" t="str">
            <v>GBC2</v>
          </cell>
          <cell r="D700" t="str">
            <v>MAURITIUS</v>
          </cell>
          <cell r="E700" t="str">
            <v>OTHER FINANCIAL INSTITUTIONS</v>
          </cell>
        </row>
        <row r="701">
          <cell r="A701" t="str">
            <v>500679</v>
          </cell>
          <cell r="B701" t="str">
            <v>DYNAMIC INDIA FUND II</v>
          </cell>
          <cell r="C701" t="str">
            <v>GBC1</v>
          </cell>
          <cell r="D701" t="str">
            <v>MAURITIUS</v>
          </cell>
          <cell r="E701" t="str">
            <v>OTHER FINANCIAL INSTITUTIONS</v>
          </cell>
        </row>
        <row r="702">
          <cell r="A702" t="str">
            <v>500680</v>
          </cell>
          <cell r="B702" t="str">
            <v>*KEY_ERR</v>
          </cell>
          <cell r="D702" t="str">
            <v>*KEY_ERR</v>
          </cell>
          <cell r="E702" t="str">
            <v>*KEY_ERR</v>
          </cell>
        </row>
        <row r="703">
          <cell r="A703" t="str">
            <v>500681</v>
          </cell>
          <cell r="B703" t="str">
            <v>*KEY_ERR</v>
          </cell>
          <cell r="D703" t="str">
            <v>*KEY_ERR</v>
          </cell>
          <cell r="E703" t="str">
            <v>*KEY_ERR</v>
          </cell>
        </row>
        <row r="704">
          <cell r="A704" t="str">
            <v>500682</v>
          </cell>
          <cell r="B704" t="str">
            <v>*KEY_ERR</v>
          </cell>
          <cell r="D704" t="str">
            <v>*KEY_ERR</v>
          </cell>
          <cell r="E704" t="str">
            <v>*KEY_ERR</v>
          </cell>
        </row>
        <row r="705">
          <cell r="A705" t="str">
            <v>500683</v>
          </cell>
          <cell r="B705" t="str">
            <v>KAO SAWAN INVESTMENT LIMITED</v>
          </cell>
          <cell r="C705" t="str">
            <v>GBC1</v>
          </cell>
          <cell r="D705" t="str">
            <v>MAURITIUS</v>
          </cell>
          <cell r="E705" t="str">
            <v>OTHER FINANCIAL INSTITUTIONS</v>
          </cell>
        </row>
        <row r="706">
          <cell r="A706" t="str">
            <v>500684</v>
          </cell>
          <cell r="B706" t="str">
            <v>DYNAMIC INDIA FUND I</v>
          </cell>
          <cell r="C706" t="str">
            <v>GBC1</v>
          </cell>
          <cell r="D706" t="str">
            <v>MAURITIUS</v>
          </cell>
          <cell r="E706" t="str">
            <v>OTHER FINANCIAL INSTITUTIONS</v>
          </cell>
        </row>
        <row r="707">
          <cell r="A707" t="str">
            <v>500685</v>
          </cell>
          <cell r="B707" t="str">
            <v>MORGAN STANLEY D W ASIA LTD</v>
          </cell>
          <cell r="D707" t="str">
            <v>HONG KONG</v>
          </cell>
          <cell r="E707" t="str">
            <v>OTHER FINANCIAL INSTITUTIONS</v>
          </cell>
        </row>
        <row r="708">
          <cell r="A708" t="str">
            <v>500686</v>
          </cell>
          <cell r="B708" t="str">
            <v>MARLIN INVESTMENT HOLDINGS LTD</v>
          </cell>
          <cell r="C708" t="str">
            <v>GBC2</v>
          </cell>
          <cell r="D708" t="str">
            <v>MAURITIUS</v>
          </cell>
          <cell r="E708" t="str">
            <v>OTHER FINANCIAL INSTITUTIONS</v>
          </cell>
        </row>
        <row r="709">
          <cell r="A709" t="str">
            <v>500687</v>
          </cell>
          <cell r="B709" t="str">
            <v>TRICOLOR INDIA FUNDS - TIOF</v>
          </cell>
          <cell r="C709" t="str">
            <v>GBC1</v>
          </cell>
          <cell r="D709" t="str">
            <v>MAURITIUS</v>
          </cell>
          <cell r="E709" t="str">
            <v>OTHER FINANCIAL INSTITUTIONS</v>
          </cell>
        </row>
        <row r="710">
          <cell r="A710" t="str">
            <v>500688</v>
          </cell>
          <cell r="B710" t="str">
            <v>SAFFRON INVESTMENT MGT LTD</v>
          </cell>
          <cell r="C710" t="str">
            <v>GBC1</v>
          </cell>
          <cell r="D710" t="str">
            <v>MAURITIUS</v>
          </cell>
          <cell r="E710" t="str">
            <v>OTHER FINANCIAL INSTITUTIONS</v>
          </cell>
        </row>
        <row r="711">
          <cell r="A711" t="str">
            <v>500689</v>
          </cell>
          <cell r="B711" t="str">
            <v>CASCADE CAPITAL MGNT MTIUS</v>
          </cell>
          <cell r="C711" t="str">
            <v>GBC1</v>
          </cell>
          <cell r="D711" t="str">
            <v>MAURITIUS</v>
          </cell>
          <cell r="E711" t="str">
            <v>OTHER FINANCIAL INSTITUTIONS</v>
          </cell>
        </row>
        <row r="712">
          <cell r="A712" t="str">
            <v>500690</v>
          </cell>
          <cell r="B712" t="str">
            <v>MR SUMANT KAPUR</v>
          </cell>
          <cell r="C712" t="str">
            <v>P</v>
          </cell>
          <cell r="D712" t="str">
            <v>UNITED KINGDOM</v>
          </cell>
          <cell r="E712" t="str">
            <v>OTHER ADVANCES</v>
          </cell>
        </row>
        <row r="713">
          <cell r="A713" t="str">
            <v>500691</v>
          </cell>
          <cell r="B713" t="str">
            <v>STERLING WATERFORD CCN SPV 1</v>
          </cell>
          <cell r="C713" t="str">
            <v>GBC2</v>
          </cell>
          <cell r="D713" t="str">
            <v>MAURITIUS</v>
          </cell>
          <cell r="E713" t="str">
            <v>OTHER FINANCIAL INSTITUTIONS</v>
          </cell>
        </row>
        <row r="714">
          <cell r="A714" t="str">
            <v>500692</v>
          </cell>
          <cell r="B714" t="str">
            <v>AFRICINVEST LTD</v>
          </cell>
          <cell r="C714" t="str">
            <v>GBC1</v>
          </cell>
          <cell r="D714" t="str">
            <v>MAURITIUS</v>
          </cell>
          <cell r="E714" t="str">
            <v>OTHER FINANCIAL INSTITUTIONS</v>
          </cell>
        </row>
        <row r="715">
          <cell r="A715" t="str">
            <v>500693</v>
          </cell>
          <cell r="B715" t="str">
            <v>AFRICINVEST CAPITAL PARTNERS</v>
          </cell>
          <cell r="C715" t="str">
            <v>GBC1</v>
          </cell>
          <cell r="D715" t="str">
            <v>MAURITIUS</v>
          </cell>
          <cell r="E715" t="str">
            <v>OTHER FINANCIAL INSTITUTIONS</v>
          </cell>
        </row>
        <row r="716">
          <cell r="A716" t="str">
            <v>500694</v>
          </cell>
          <cell r="B716" t="str">
            <v>DEUTSCHE SECURITIES (M) LTD</v>
          </cell>
          <cell r="C716" t="str">
            <v>GBC1</v>
          </cell>
          <cell r="D716" t="str">
            <v>MAURITIUS</v>
          </cell>
          <cell r="E716" t="str">
            <v>OTHER FINANCIAL INSTITUTIONS</v>
          </cell>
        </row>
        <row r="717">
          <cell r="A717" t="str">
            <v>500695</v>
          </cell>
          <cell r="B717" t="str">
            <v>*KEY_ERR</v>
          </cell>
          <cell r="D717" t="str">
            <v>*KEY_ERR</v>
          </cell>
          <cell r="E717" t="str">
            <v>*KEY_ERR</v>
          </cell>
        </row>
        <row r="718">
          <cell r="A718" t="str">
            <v>500696</v>
          </cell>
          <cell r="B718" t="str">
            <v>THE PIKE TRUST</v>
          </cell>
          <cell r="C718" t="str">
            <v>F</v>
          </cell>
          <cell r="D718" t="str">
            <v>ISLE OF MAN</v>
          </cell>
          <cell r="E718" t="str">
            <v>OTHER FINANCIAL INSTITUTIONS</v>
          </cell>
        </row>
        <row r="719">
          <cell r="A719" t="str">
            <v>500697</v>
          </cell>
          <cell r="B719" t="str">
            <v>SKYWORKS SOLUTIONS MTIUS LTD</v>
          </cell>
          <cell r="C719" t="str">
            <v>GBC1</v>
          </cell>
          <cell r="D719" t="str">
            <v>MAURITIUS</v>
          </cell>
          <cell r="E719" t="str">
            <v>OTHER FINANCIAL INSTITUTIONS</v>
          </cell>
        </row>
        <row r="720">
          <cell r="A720" t="str">
            <v>500698</v>
          </cell>
          <cell r="B720" t="str">
            <v>CENTURY RESORTS INTL LTD</v>
          </cell>
          <cell r="C720" t="str">
            <v>GBC1</v>
          </cell>
          <cell r="D720" t="str">
            <v>MAURITIUS</v>
          </cell>
          <cell r="E720" t="str">
            <v>OTHER FINANCIAL INSTITUTIONS</v>
          </cell>
        </row>
        <row r="721">
          <cell r="A721" t="str">
            <v>500699</v>
          </cell>
          <cell r="B721" t="str">
            <v>*KEY_ERR</v>
          </cell>
          <cell r="D721" t="str">
            <v>*KEY_ERR</v>
          </cell>
          <cell r="E721" t="str">
            <v>*KEY_ERR</v>
          </cell>
        </row>
        <row r="722">
          <cell r="A722" t="str">
            <v>500700</v>
          </cell>
          <cell r="B722" t="str">
            <v>ASSISTANCE INVESTISSEMENT DEV.</v>
          </cell>
          <cell r="C722" t="str">
            <v>GBC1</v>
          </cell>
          <cell r="D722" t="str">
            <v>MAURITIUS</v>
          </cell>
          <cell r="E722" t="str">
            <v>OTHER FINANCIAL INSTITUTIONS</v>
          </cell>
        </row>
        <row r="723">
          <cell r="A723" t="str">
            <v>500701</v>
          </cell>
          <cell r="B723" t="str">
            <v>THE TRAVEST EQUITY TRUST</v>
          </cell>
          <cell r="C723" t="str">
            <v>OT</v>
          </cell>
          <cell r="D723" t="str">
            <v>MAURITIUS</v>
          </cell>
          <cell r="E723" t="str">
            <v>OTHER FINANCIAL INSTITUTIONS</v>
          </cell>
        </row>
        <row r="724">
          <cell r="A724" t="str">
            <v>500702</v>
          </cell>
          <cell r="B724" t="str">
            <v>*KEY_ERR</v>
          </cell>
          <cell r="D724" t="str">
            <v>*KEY_ERR</v>
          </cell>
          <cell r="E724" t="str">
            <v>*KEY_ERR</v>
          </cell>
        </row>
        <row r="725">
          <cell r="A725" t="str">
            <v>500703</v>
          </cell>
          <cell r="B725" t="str">
            <v>JR DICKINSON &amp; SONS (PTY) LTD</v>
          </cell>
          <cell r="C725" t="str">
            <v>F</v>
          </cell>
          <cell r="D725" t="str">
            <v>SOUTH AFRICA</v>
          </cell>
          <cell r="E725" t="str">
            <v>OTHER FINANCIAL INSTITUTIONS</v>
          </cell>
        </row>
        <row r="726">
          <cell r="A726" t="str">
            <v>500704</v>
          </cell>
          <cell r="B726" t="str">
            <v>DWM INVESTMENTS LIMITED</v>
          </cell>
          <cell r="C726" t="str">
            <v>GBC1</v>
          </cell>
          <cell r="D726" t="str">
            <v>MAURITIUS</v>
          </cell>
          <cell r="E726" t="str">
            <v>OTHER FINANCIAL INSTITUTIONS</v>
          </cell>
        </row>
        <row r="727">
          <cell r="A727" t="str">
            <v>500705</v>
          </cell>
          <cell r="B727" t="str">
            <v>*KEY_ERR</v>
          </cell>
          <cell r="D727" t="str">
            <v>*KEY_ERR</v>
          </cell>
          <cell r="E727" t="str">
            <v>*KEY_ERR</v>
          </cell>
        </row>
        <row r="728">
          <cell r="A728" t="str">
            <v>500706</v>
          </cell>
          <cell r="B728" t="str">
            <v>*KEY_ERR</v>
          </cell>
          <cell r="D728" t="str">
            <v>*KEY_ERR</v>
          </cell>
          <cell r="E728" t="str">
            <v>*KEY_ERR</v>
          </cell>
        </row>
        <row r="729">
          <cell r="A729" t="str">
            <v>500707</v>
          </cell>
          <cell r="B729" t="str">
            <v>QUADRANT PORTFOLIO SERVICES LT</v>
          </cell>
          <cell r="C729" t="str">
            <v>GBC2</v>
          </cell>
          <cell r="D729" t="str">
            <v>MAURITIUS</v>
          </cell>
          <cell r="E729" t="str">
            <v>OTHER FINANCIAL INSTITUTIONS</v>
          </cell>
        </row>
        <row r="730">
          <cell r="A730" t="str">
            <v>500708</v>
          </cell>
          <cell r="B730" t="str">
            <v>CATHAY CAPITAL COMPANY LTD</v>
          </cell>
          <cell r="C730" t="str">
            <v>GBC1</v>
          </cell>
          <cell r="D730" t="str">
            <v>MAURITIUS</v>
          </cell>
          <cell r="E730" t="str">
            <v>OTHER FINANCIAL INSTITUTIONS</v>
          </cell>
        </row>
        <row r="731">
          <cell r="A731" t="str">
            <v>500709</v>
          </cell>
          <cell r="B731" t="str">
            <v>CATHAY ASSET MGT COMPANY LTD</v>
          </cell>
          <cell r="C731" t="str">
            <v>GBC1</v>
          </cell>
          <cell r="D731" t="str">
            <v>MAURITIUS</v>
          </cell>
          <cell r="E731" t="str">
            <v>OTHER FINANCIAL INSTITUTIONS</v>
          </cell>
        </row>
        <row r="732">
          <cell r="A732" t="str">
            <v>500710</v>
          </cell>
          <cell r="B732" t="str">
            <v>CENTURY RESORTS LTD</v>
          </cell>
          <cell r="C732" t="str">
            <v>GBC1</v>
          </cell>
          <cell r="D732" t="str">
            <v>MAURITIUS</v>
          </cell>
          <cell r="E732" t="str">
            <v>OTHER FINANCIAL INSTITUTIONS</v>
          </cell>
        </row>
        <row r="733">
          <cell r="A733" t="str">
            <v>500711</v>
          </cell>
          <cell r="B733" t="str">
            <v>*KEY_ERR</v>
          </cell>
          <cell r="D733" t="str">
            <v>*KEY_ERR</v>
          </cell>
          <cell r="E733" t="str">
            <v>*KEY_ERR</v>
          </cell>
        </row>
        <row r="734">
          <cell r="A734" t="str">
            <v>500712</v>
          </cell>
          <cell r="B734" t="str">
            <v>*KEY_ERR</v>
          </cell>
          <cell r="D734" t="str">
            <v>*KEY_ERR</v>
          </cell>
          <cell r="E734" t="str">
            <v>*KEY_ERR</v>
          </cell>
        </row>
        <row r="735">
          <cell r="A735" t="str">
            <v>500713</v>
          </cell>
          <cell r="B735" t="str">
            <v>CASITA LIMITED</v>
          </cell>
          <cell r="C735" t="str">
            <v>F</v>
          </cell>
          <cell r="D735" t="str">
            <v>BRITISH VIRGIN ISLANDS</v>
          </cell>
          <cell r="E735" t="str">
            <v>OTHER FINANCIAL INSTITUTIONS</v>
          </cell>
        </row>
        <row r="736">
          <cell r="A736" t="str">
            <v>500714</v>
          </cell>
          <cell r="B736" t="str">
            <v>STERLING WATERFORD HOLDINGS</v>
          </cell>
          <cell r="C736" t="str">
            <v>GBC2</v>
          </cell>
          <cell r="D736" t="str">
            <v>MAURITIUS</v>
          </cell>
          <cell r="E736" t="str">
            <v>OTHER FINANCIAL INSTITUTIONS</v>
          </cell>
        </row>
        <row r="737">
          <cell r="A737" t="str">
            <v>500715</v>
          </cell>
          <cell r="B737" t="str">
            <v>MR &amp; MRS RIAZ DJOUMALILA</v>
          </cell>
          <cell r="C737" t="str">
            <v>P</v>
          </cell>
          <cell r="D737" t="str">
            <v>MADAGASCAR</v>
          </cell>
          <cell r="E737" t="str">
            <v>OTHER ADVANCES</v>
          </cell>
        </row>
        <row r="738">
          <cell r="A738" t="str">
            <v>500716</v>
          </cell>
          <cell r="B738" t="str">
            <v>MR TIMOTHY &amp; MRS SARAH TAYLOR</v>
          </cell>
          <cell r="C738" t="str">
            <v>P</v>
          </cell>
          <cell r="D738" t="str">
            <v>MAURITIUS</v>
          </cell>
          <cell r="E738" t="str">
            <v>OTHER ADVANCES</v>
          </cell>
        </row>
        <row r="739">
          <cell r="A739" t="str">
            <v>500717</v>
          </cell>
          <cell r="B739" t="str">
            <v>MR ASHRAF RAMTOOLA</v>
          </cell>
          <cell r="C739" t="str">
            <v>P</v>
          </cell>
          <cell r="D739" t="str">
            <v>MAURITIUS</v>
          </cell>
          <cell r="E739" t="str">
            <v>OTHER FINANCIAL INSTITUTIONS</v>
          </cell>
        </row>
        <row r="740">
          <cell r="A740" t="str">
            <v>500718</v>
          </cell>
          <cell r="B740" t="str">
            <v>FRANK CALANDRA INC OF MTIUS</v>
          </cell>
          <cell r="C740" t="str">
            <v>GBC1</v>
          </cell>
          <cell r="D740" t="str">
            <v>MAURITIUS</v>
          </cell>
          <cell r="E740" t="str">
            <v>OTHER FINANCIAL INSTITUTIONS</v>
          </cell>
        </row>
        <row r="741">
          <cell r="A741" t="str">
            <v>500719</v>
          </cell>
          <cell r="B741" t="str">
            <v>TADPOLE INTERNATIONAL</v>
          </cell>
          <cell r="C741" t="str">
            <v>GBC2</v>
          </cell>
          <cell r="D741" t="str">
            <v>MAURITIUS</v>
          </cell>
          <cell r="E741" t="str">
            <v>OTHER FINANCIAL INSTITUTIONS</v>
          </cell>
        </row>
        <row r="742">
          <cell r="A742" t="str">
            <v>500720</v>
          </cell>
          <cell r="B742" t="str">
            <v>*KEY_ERR</v>
          </cell>
          <cell r="D742" t="str">
            <v>*KEY_ERR</v>
          </cell>
          <cell r="E742" t="str">
            <v>*KEY_ERR</v>
          </cell>
        </row>
        <row r="743">
          <cell r="A743" t="str">
            <v>500721</v>
          </cell>
          <cell r="B743" t="str">
            <v>*KEY_ERR</v>
          </cell>
          <cell r="D743" t="str">
            <v>*KEY_ERR</v>
          </cell>
          <cell r="E743" t="str">
            <v>*KEY_ERR</v>
          </cell>
        </row>
        <row r="744">
          <cell r="A744" t="str">
            <v>500722</v>
          </cell>
          <cell r="B744" t="str">
            <v>BATU MERAH LTD</v>
          </cell>
          <cell r="C744" t="str">
            <v>GBC2</v>
          </cell>
          <cell r="D744" t="str">
            <v>MAURITIUS</v>
          </cell>
          <cell r="E744" t="str">
            <v>OTHER FINANCIAL INSTITUTIONS</v>
          </cell>
        </row>
        <row r="745">
          <cell r="A745" t="str">
            <v>500723</v>
          </cell>
          <cell r="B745" t="str">
            <v>*KEY_ERR</v>
          </cell>
          <cell r="D745" t="str">
            <v>*KEY_ERR</v>
          </cell>
          <cell r="E745" t="str">
            <v>*KEY_ERR</v>
          </cell>
        </row>
        <row r="746">
          <cell r="A746" t="str">
            <v>500724</v>
          </cell>
          <cell r="B746" t="str">
            <v>LINEUP LTD</v>
          </cell>
          <cell r="C746" t="str">
            <v>GBC2</v>
          </cell>
          <cell r="D746" t="str">
            <v>MAURITIUS</v>
          </cell>
          <cell r="E746" t="str">
            <v>OTHER FINANCIAL INSTITUTIONS</v>
          </cell>
        </row>
        <row r="747">
          <cell r="A747" t="str">
            <v>500725</v>
          </cell>
          <cell r="B747" t="str">
            <v>*KEY_ERR</v>
          </cell>
          <cell r="D747" t="str">
            <v>*KEY_ERR</v>
          </cell>
          <cell r="E747" t="str">
            <v>*KEY_ERR</v>
          </cell>
        </row>
        <row r="748">
          <cell r="A748" t="str">
            <v>500726</v>
          </cell>
          <cell r="B748" t="str">
            <v>HWIC ASIA FUND CLASS E</v>
          </cell>
          <cell r="C748" t="str">
            <v>GBC1</v>
          </cell>
          <cell r="D748" t="str">
            <v>MAURITIUS</v>
          </cell>
          <cell r="E748" t="str">
            <v>OTHER FINANCIAL INSTITUTIONS</v>
          </cell>
        </row>
        <row r="749">
          <cell r="A749" t="str">
            <v>500727</v>
          </cell>
          <cell r="B749" t="str">
            <v>NEW VERNON BHARAT LIMITED</v>
          </cell>
          <cell r="C749" t="str">
            <v>GBC1</v>
          </cell>
          <cell r="D749" t="str">
            <v>MAURITIUS</v>
          </cell>
          <cell r="E749" t="str">
            <v>OTHER FINANCIAL INSTITUTIONS</v>
          </cell>
        </row>
        <row r="750">
          <cell r="A750" t="str">
            <v>500728</v>
          </cell>
          <cell r="B750" t="str">
            <v>NEW VERNON INDIA LIMITED</v>
          </cell>
          <cell r="C750" t="str">
            <v>GBC1</v>
          </cell>
          <cell r="D750" t="str">
            <v>MAURITIUS</v>
          </cell>
          <cell r="E750" t="str">
            <v>OTHER FINANCIAL INSTITUTIONS</v>
          </cell>
        </row>
        <row r="751">
          <cell r="A751" t="str">
            <v>500729</v>
          </cell>
          <cell r="B751" t="str">
            <v>PRU INDIA EQUITY OPEN LIMITED</v>
          </cell>
          <cell r="C751" t="str">
            <v>GBC1</v>
          </cell>
          <cell r="D751" t="str">
            <v>MAURITIUS</v>
          </cell>
          <cell r="E751" t="str">
            <v>OTHER FINANCIAL INSTITUTIONS</v>
          </cell>
        </row>
        <row r="752">
          <cell r="A752" t="str">
            <v>500730</v>
          </cell>
          <cell r="B752" t="str">
            <v>BGK INVESTMENTS LTD</v>
          </cell>
          <cell r="C752" t="str">
            <v>GBC1</v>
          </cell>
          <cell r="D752" t="str">
            <v>MAURITIUS</v>
          </cell>
          <cell r="E752" t="str">
            <v>OTHER FINANCIAL INSTITUTIONS</v>
          </cell>
        </row>
        <row r="753">
          <cell r="A753" t="str">
            <v>500731</v>
          </cell>
          <cell r="B753" t="str">
            <v>MR LANCE BRENTON POOLEY</v>
          </cell>
          <cell r="C753" t="str">
            <v>P</v>
          </cell>
          <cell r="D753" t="str">
            <v>SOUTH AFRICA</v>
          </cell>
          <cell r="E753" t="str">
            <v>OTHER FINANCIAL INSTITUTIONS</v>
          </cell>
        </row>
        <row r="754">
          <cell r="A754" t="str">
            <v>500732</v>
          </cell>
          <cell r="B754" t="str">
            <v>CORSAIR HOLDINGS INC</v>
          </cell>
          <cell r="C754" t="str">
            <v>F</v>
          </cell>
          <cell r="D754" t="str">
            <v>MAURITIUS</v>
          </cell>
          <cell r="E754" t="str">
            <v>OTHER FINANCIAL INSTITUTIONS</v>
          </cell>
        </row>
        <row r="755">
          <cell r="A755" t="str">
            <v>500733</v>
          </cell>
          <cell r="B755" t="str">
            <v>*KEY_ERR</v>
          </cell>
          <cell r="D755" t="str">
            <v>*KEY_ERR</v>
          </cell>
          <cell r="E755" t="str">
            <v>*KEY_ERR</v>
          </cell>
        </row>
        <row r="756">
          <cell r="A756" t="str">
            <v>500734</v>
          </cell>
          <cell r="B756" t="str">
            <v>*KEY_ERR</v>
          </cell>
          <cell r="D756" t="str">
            <v>*KEY_ERR</v>
          </cell>
          <cell r="E756" t="str">
            <v>*KEY_ERR</v>
          </cell>
        </row>
        <row r="757">
          <cell r="A757" t="str">
            <v>500735</v>
          </cell>
          <cell r="B757" t="str">
            <v>OWLEY LIMITED</v>
          </cell>
          <cell r="C757" t="str">
            <v>GBC2</v>
          </cell>
          <cell r="D757" t="str">
            <v>MAURITIUS</v>
          </cell>
          <cell r="E757" t="str">
            <v>OTHER FINANCIAL INSTITUTIONS</v>
          </cell>
        </row>
        <row r="758">
          <cell r="A758" t="str">
            <v>500736</v>
          </cell>
          <cell r="B758" t="str">
            <v>MENT-AFRIQUE MEDICALE LLC</v>
          </cell>
          <cell r="C758" t="str">
            <v>F</v>
          </cell>
          <cell r="D758" t="str">
            <v>UNITED STATES OF AMERICA</v>
          </cell>
          <cell r="E758" t="str">
            <v>OTHER FINANCIAL INSTITUTIONS</v>
          </cell>
        </row>
        <row r="759">
          <cell r="A759" t="str">
            <v>500737</v>
          </cell>
          <cell r="B759" t="str">
            <v>MENT-AFRIQUE MEDICALE LIMITED</v>
          </cell>
          <cell r="C759" t="str">
            <v>GBC2</v>
          </cell>
          <cell r="D759" t="str">
            <v>MAURITIUS</v>
          </cell>
          <cell r="E759" t="str">
            <v>OTHER FINANCIAL INSTITUTIONS</v>
          </cell>
        </row>
        <row r="760">
          <cell r="A760" t="str">
            <v>500738</v>
          </cell>
          <cell r="B760" t="str">
            <v>DELOITTE &amp; TOUCHE M HOLDING</v>
          </cell>
          <cell r="C760" t="str">
            <v>GBC1</v>
          </cell>
          <cell r="D760" t="str">
            <v>MAURITIUS</v>
          </cell>
          <cell r="E760" t="str">
            <v>OTHER FINANCIAL INSTITUTIONS</v>
          </cell>
        </row>
        <row r="761">
          <cell r="A761" t="str">
            <v>500739</v>
          </cell>
          <cell r="B761" t="str">
            <v>*KEY_ERR</v>
          </cell>
          <cell r="D761" t="str">
            <v>*KEY_ERR</v>
          </cell>
          <cell r="E761" t="str">
            <v>*KEY_ERR</v>
          </cell>
        </row>
        <row r="762">
          <cell r="A762" t="str">
            <v>500740</v>
          </cell>
          <cell r="B762" t="str">
            <v>DELOITTE TAX MTIUS HOLDING</v>
          </cell>
          <cell r="C762" t="str">
            <v>GBC1</v>
          </cell>
          <cell r="D762" t="str">
            <v>MAURITIUS</v>
          </cell>
          <cell r="E762" t="str">
            <v>OTHER FINANCIAL INSTITUTIONS</v>
          </cell>
        </row>
        <row r="763">
          <cell r="A763" t="str">
            <v>500741</v>
          </cell>
          <cell r="B763" t="str">
            <v>*KEY_ERR</v>
          </cell>
          <cell r="D763" t="str">
            <v>*KEY_ERR</v>
          </cell>
          <cell r="E763" t="str">
            <v>*KEY_ERR</v>
          </cell>
        </row>
        <row r="764">
          <cell r="A764" t="str">
            <v>500742</v>
          </cell>
          <cell r="B764" t="str">
            <v>DELOITTE SERVICES M HOLDING</v>
          </cell>
          <cell r="C764" t="str">
            <v>GBC1</v>
          </cell>
          <cell r="D764" t="str">
            <v>MAURITIUS</v>
          </cell>
          <cell r="E764" t="str">
            <v>OTHER FINANCIAL INSTITUTIONS</v>
          </cell>
        </row>
        <row r="765">
          <cell r="A765" t="str">
            <v>500743</v>
          </cell>
          <cell r="B765" t="str">
            <v>*KEY_ERR</v>
          </cell>
          <cell r="D765" t="str">
            <v>*KEY_ERR</v>
          </cell>
          <cell r="E765" t="str">
            <v>*KEY_ERR</v>
          </cell>
        </row>
        <row r="766">
          <cell r="A766" t="str">
            <v>500744</v>
          </cell>
          <cell r="B766" t="str">
            <v>*KEY_ERR</v>
          </cell>
          <cell r="D766" t="str">
            <v>*KEY_ERR</v>
          </cell>
          <cell r="E766" t="str">
            <v>*KEY_ERR</v>
          </cell>
        </row>
        <row r="767">
          <cell r="A767" t="str">
            <v>500745</v>
          </cell>
          <cell r="B767" t="str">
            <v>MR MICHAEL GORDON TOD</v>
          </cell>
          <cell r="C767" t="str">
            <v>P</v>
          </cell>
          <cell r="D767" t="str">
            <v>SOUTH AFRICA</v>
          </cell>
          <cell r="E767" t="str">
            <v>OTHER ADVANCES</v>
          </cell>
        </row>
        <row r="768">
          <cell r="A768" t="str">
            <v>500746</v>
          </cell>
          <cell r="B768" t="str">
            <v>MIC 16 LIMITED</v>
          </cell>
          <cell r="C768" t="str">
            <v>GBC2</v>
          </cell>
          <cell r="D768" t="str">
            <v>MAURITIUS</v>
          </cell>
          <cell r="E768" t="str">
            <v>OTHER FINANCIAL INSTITUTIONS</v>
          </cell>
        </row>
        <row r="769">
          <cell r="A769" t="str">
            <v>500747</v>
          </cell>
          <cell r="B769" t="str">
            <v>*KEY_ERR</v>
          </cell>
          <cell r="D769" t="str">
            <v>*KEY_ERR</v>
          </cell>
          <cell r="E769" t="str">
            <v>*KEY_ERR</v>
          </cell>
        </row>
        <row r="770">
          <cell r="A770" t="str">
            <v>500748</v>
          </cell>
          <cell r="B770" t="str">
            <v>NELSON STUD WELDING HOLDINGS</v>
          </cell>
          <cell r="C770" t="str">
            <v>GBC1</v>
          </cell>
          <cell r="D770" t="str">
            <v>MAURITIUS</v>
          </cell>
          <cell r="E770" t="str">
            <v>OTHER FINANCIAL INSTITUTIONS</v>
          </cell>
        </row>
        <row r="771">
          <cell r="A771" t="str">
            <v>500749</v>
          </cell>
          <cell r="B771" t="str">
            <v>MATTERHORN VENTURES/SC INDIA</v>
          </cell>
          <cell r="C771" t="str">
            <v>GBC1</v>
          </cell>
          <cell r="D771" t="str">
            <v>MAURITIUS</v>
          </cell>
          <cell r="E771" t="str">
            <v>OTHER FINANCIAL INSTITUTIONS</v>
          </cell>
        </row>
        <row r="772">
          <cell r="A772" t="str">
            <v>500750</v>
          </cell>
          <cell r="B772" t="str">
            <v>GLOBAL T.S.L INTERNATIONAL LTD</v>
          </cell>
          <cell r="C772" t="str">
            <v>GBC2</v>
          </cell>
          <cell r="D772" t="str">
            <v>MAURITIUS</v>
          </cell>
          <cell r="E772" t="str">
            <v>OTHER FINANCIAL INSTITUTIONS</v>
          </cell>
        </row>
        <row r="773">
          <cell r="A773" t="str">
            <v>500751</v>
          </cell>
          <cell r="B773" t="str">
            <v>INTEL CAPITAL (MAURITIUS), LTD</v>
          </cell>
          <cell r="C773" t="str">
            <v>gbc1</v>
          </cell>
          <cell r="D773" t="str">
            <v>MAURITIUS</v>
          </cell>
          <cell r="E773" t="str">
            <v>OTHER FINANCIAL INSTITUTIONS</v>
          </cell>
        </row>
        <row r="774">
          <cell r="A774" t="str">
            <v>500752</v>
          </cell>
          <cell r="B774" t="str">
            <v>SANOVI TECHNOLOGIES</v>
          </cell>
          <cell r="C774" t="str">
            <v>GBC1</v>
          </cell>
          <cell r="D774" t="str">
            <v>MAURITIUS</v>
          </cell>
          <cell r="E774" t="str">
            <v>OTHER FINANCIAL INSTITUTIONS</v>
          </cell>
        </row>
        <row r="775">
          <cell r="A775" t="str">
            <v>500753</v>
          </cell>
          <cell r="B775" t="str">
            <v>*KEY_ERR</v>
          </cell>
          <cell r="D775" t="str">
            <v>*KEY_ERR</v>
          </cell>
          <cell r="E775" t="str">
            <v>*KEY_ERR</v>
          </cell>
        </row>
        <row r="776">
          <cell r="A776" t="str">
            <v>500754</v>
          </cell>
          <cell r="B776" t="str">
            <v>STEWARDS FINANCIAL CUSTODIANS</v>
          </cell>
          <cell r="C776" t="str">
            <v>F</v>
          </cell>
          <cell r="D776" t="str">
            <v>SOUTH AFRICA</v>
          </cell>
          <cell r="E776" t="str">
            <v>OTHER FINANCIAL INSTITUTIONS</v>
          </cell>
        </row>
        <row r="777">
          <cell r="A777" t="str">
            <v>500755</v>
          </cell>
          <cell r="B777" t="str">
            <v>COLN LIMITED</v>
          </cell>
          <cell r="C777" t="str">
            <v>GBC1</v>
          </cell>
          <cell r="D777" t="str">
            <v>MAURITIUS</v>
          </cell>
          <cell r="E777" t="str">
            <v>OTHER FINANCIAL INSTITUTIONS</v>
          </cell>
        </row>
        <row r="778">
          <cell r="A778" t="str">
            <v>500756</v>
          </cell>
          <cell r="B778" t="str">
            <v>AFRICAN INFRAS. STAR COMM LTD</v>
          </cell>
          <cell r="C778" t="str">
            <v>GBC2</v>
          </cell>
          <cell r="D778" t="str">
            <v>MAURITIUS</v>
          </cell>
          <cell r="E778" t="str">
            <v>OTHER FINANCIAL INSTITUTIONS</v>
          </cell>
        </row>
        <row r="779">
          <cell r="A779" t="str">
            <v>500757</v>
          </cell>
          <cell r="B779" t="str">
            <v>SYNNEX MAURITIUS LIMITED</v>
          </cell>
          <cell r="C779" t="str">
            <v>GBC1</v>
          </cell>
          <cell r="D779" t="str">
            <v>MAURITIUS</v>
          </cell>
          <cell r="E779" t="str">
            <v>OTHER FINANCIAL INSTITUTIONS</v>
          </cell>
        </row>
        <row r="780">
          <cell r="A780" t="str">
            <v>500758</v>
          </cell>
          <cell r="B780" t="str">
            <v>AVON ASIA HOLDINGS COMPANY</v>
          </cell>
          <cell r="C780" t="str">
            <v>GBC1</v>
          </cell>
          <cell r="D780" t="str">
            <v>MAURITIUS</v>
          </cell>
          <cell r="E780" t="str">
            <v>OTHER FINANCIAL INSTITUTIONS</v>
          </cell>
        </row>
        <row r="781">
          <cell r="A781" t="str">
            <v>500759</v>
          </cell>
          <cell r="B781" t="str">
            <v>*KEY_ERR</v>
          </cell>
          <cell r="D781" t="str">
            <v>*KEY_ERR</v>
          </cell>
          <cell r="E781" t="str">
            <v>*KEY_ERR</v>
          </cell>
        </row>
        <row r="782">
          <cell r="A782" t="str">
            <v>500760</v>
          </cell>
          <cell r="B782" t="str">
            <v>*KEY_ERR</v>
          </cell>
          <cell r="D782" t="str">
            <v>*KEY_ERR</v>
          </cell>
          <cell r="E782" t="str">
            <v>*KEY_ERR</v>
          </cell>
        </row>
        <row r="783">
          <cell r="A783" t="str">
            <v>500761</v>
          </cell>
          <cell r="B783" t="str">
            <v>*KEY_ERR</v>
          </cell>
          <cell r="D783" t="str">
            <v>*KEY_ERR</v>
          </cell>
          <cell r="E783" t="str">
            <v>*KEY_ERR</v>
          </cell>
        </row>
        <row r="784">
          <cell r="A784" t="str">
            <v>500762</v>
          </cell>
          <cell r="B784" t="str">
            <v>*KEY_ERR</v>
          </cell>
          <cell r="D784" t="str">
            <v>*KEY_ERR</v>
          </cell>
          <cell r="E784" t="str">
            <v>*KEY_ERR</v>
          </cell>
        </row>
        <row r="785">
          <cell r="A785" t="str">
            <v>500763</v>
          </cell>
          <cell r="B785" t="str">
            <v>*KEY_ERR</v>
          </cell>
          <cell r="D785" t="str">
            <v>*KEY_ERR</v>
          </cell>
          <cell r="E785" t="str">
            <v>*KEY_ERR</v>
          </cell>
        </row>
        <row r="786">
          <cell r="A786" t="str">
            <v>500764</v>
          </cell>
          <cell r="B786" t="str">
            <v>MVC VI FVCI LTD</v>
          </cell>
          <cell r="C786" t="str">
            <v>GBC1</v>
          </cell>
          <cell r="D786" t="str">
            <v>MAURITIUS</v>
          </cell>
          <cell r="E786" t="str">
            <v>OTHER FINANCIAL INSTITUTIONS</v>
          </cell>
        </row>
        <row r="787">
          <cell r="A787" t="str">
            <v>500765</v>
          </cell>
          <cell r="B787" t="str">
            <v>GROFIN EAST AFRICA</v>
          </cell>
          <cell r="C787" t="str">
            <v>GBC2</v>
          </cell>
          <cell r="D787" t="str">
            <v>MAURITIUS</v>
          </cell>
          <cell r="E787" t="str">
            <v>OTHER FINANCIAL INSTITUTIONS</v>
          </cell>
        </row>
        <row r="788">
          <cell r="A788" t="str">
            <v>500766</v>
          </cell>
          <cell r="B788" t="str">
            <v>MATTERHORN VENTURES/LIVERPOOL</v>
          </cell>
          <cell r="C788" t="str">
            <v>GBC1</v>
          </cell>
          <cell r="D788" t="str">
            <v>MAURITIUS</v>
          </cell>
          <cell r="E788" t="str">
            <v>OTHER FINANCIAL INSTITUTIONS</v>
          </cell>
        </row>
        <row r="789">
          <cell r="A789" t="str">
            <v>500767</v>
          </cell>
          <cell r="B789" t="str">
            <v>S W CCN SPV 2 -SUSPENSE ACC</v>
          </cell>
          <cell r="C789" t="str">
            <v>GBC1</v>
          </cell>
          <cell r="D789" t="str">
            <v>MAURITIUS</v>
          </cell>
          <cell r="E789" t="str">
            <v>OTHER FINANCIAL INSTITUTIONS</v>
          </cell>
        </row>
        <row r="790">
          <cell r="A790" t="str">
            <v>500768</v>
          </cell>
          <cell r="B790" t="str">
            <v>TOMAS HOPMAN LIMITED</v>
          </cell>
          <cell r="C790" t="str">
            <v>GBC2</v>
          </cell>
          <cell r="D790" t="str">
            <v>MAURITIUS</v>
          </cell>
          <cell r="E790" t="str">
            <v>OTHER FINANCIAL INSTITUTIONS</v>
          </cell>
        </row>
        <row r="791">
          <cell r="A791" t="str">
            <v>500769</v>
          </cell>
          <cell r="B791" t="str">
            <v>PETTERS (MAURITIUS I) LIMITED</v>
          </cell>
          <cell r="C791" t="str">
            <v>GBC2</v>
          </cell>
          <cell r="D791" t="str">
            <v>MAURITIUS</v>
          </cell>
          <cell r="E791" t="str">
            <v>OTHER FINANCIAL INSTITUTIONS</v>
          </cell>
        </row>
        <row r="792">
          <cell r="A792" t="str">
            <v>500770</v>
          </cell>
          <cell r="B792" t="str">
            <v>PETTERS (MAURITIUS II) LIMITED</v>
          </cell>
          <cell r="C792" t="str">
            <v>GBC2</v>
          </cell>
          <cell r="D792" t="str">
            <v>MAURITIUS</v>
          </cell>
          <cell r="E792" t="str">
            <v>OTHER FINANCIAL INSTITUTIONS</v>
          </cell>
        </row>
        <row r="793">
          <cell r="A793" t="str">
            <v>500771</v>
          </cell>
          <cell r="B793" t="str">
            <v>PETTERS (MAURITIUS III) LTD</v>
          </cell>
          <cell r="C793" t="str">
            <v>GBC2</v>
          </cell>
          <cell r="D793" t="str">
            <v>MAURITIUS</v>
          </cell>
          <cell r="E793" t="str">
            <v>OTHER FINANCIAL INSTITUTIONS</v>
          </cell>
        </row>
        <row r="794">
          <cell r="A794" t="str">
            <v>500772</v>
          </cell>
          <cell r="B794" t="str">
            <v>*KEY_ERR</v>
          </cell>
          <cell r="D794" t="str">
            <v>*KEY_ERR</v>
          </cell>
          <cell r="E794" t="str">
            <v>*KEY_ERR</v>
          </cell>
        </row>
        <row r="795">
          <cell r="A795" t="str">
            <v>500773</v>
          </cell>
          <cell r="B795" t="str">
            <v>IP HOLDINGS (MAURITIUS) LTD</v>
          </cell>
          <cell r="C795" t="str">
            <v>GBC1</v>
          </cell>
          <cell r="D795" t="str">
            <v>MAURITIUS</v>
          </cell>
          <cell r="E795" t="str">
            <v>OTHER FINANCIAL INSTITUTIONS</v>
          </cell>
        </row>
        <row r="796">
          <cell r="A796" t="str">
            <v>500774</v>
          </cell>
          <cell r="B796" t="str">
            <v>CAPSEC INVESTMENTS LTD</v>
          </cell>
          <cell r="C796" t="str">
            <v>GBC2</v>
          </cell>
          <cell r="D796" t="str">
            <v>MAURITIUS</v>
          </cell>
          <cell r="E796" t="str">
            <v>OTHER FINANCIAL INSTITUTIONS</v>
          </cell>
        </row>
        <row r="797">
          <cell r="A797" t="str">
            <v>500775</v>
          </cell>
          <cell r="B797" t="str">
            <v>SW ENVIRONMENTAL TRADING</v>
          </cell>
          <cell r="C797" t="str">
            <v>GBC2</v>
          </cell>
          <cell r="D797" t="str">
            <v>MAURITIUS</v>
          </cell>
          <cell r="E797" t="str">
            <v>OTHER FINANCIAL INSTITUTIONS</v>
          </cell>
        </row>
        <row r="798">
          <cell r="A798" t="str">
            <v>500776</v>
          </cell>
          <cell r="B798" t="str">
            <v>CLAS INVESTMENT HOLDING</v>
          </cell>
          <cell r="C798" t="str">
            <v>GBC2</v>
          </cell>
          <cell r="D798" t="str">
            <v>MAURITIUS</v>
          </cell>
          <cell r="E798" t="str">
            <v>OTHER FINANCIAL INSTITUTIONS</v>
          </cell>
        </row>
        <row r="799">
          <cell r="A799" t="str">
            <v>500777</v>
          </cell>
          <cell r="B799" t="str">
            <v>THE DRAGON TRUST</v>
          </cell>
          <cell r="C799" t="str">
            <v>OT</v>
          </cell>
          <cell r="D799" t="str">
            <v>MAURITIUS</v>
          </cell>
          <cell r="E799" t="str">
            <v>OTHER FINANCIAL INSTITUTIONS</v>
          </cell>
        </row>
        <row r="800">
          <cell r="A800" t="str">
            <v>500778</v>
          </cell>
          <cell r="B800" t="str">
            <v>SUCCESS CHIP LTD</v>
          </cell>
          <cell r="C800" t="str">
            <v>F</v>
          </cell>
          <cell r="D800" t="str">
            <v>SINGAPORE</v>
          </cell>
          <cell r="E800" t="str">
            <v>OTHER FINANCIAL INSTITUTIONS</v>
          </cell>
        </row>
        <row r="801">
          <cell r="A801" t="str">
            <v>500780</v>
          </cell>
          <cell r="B801" t="str">
            <v>THE BLUE MOON TRUST</v>
          </cell>
          <cell r="C801" t="str">
            <v>OT</v>
          </cell>
          <cell r="D801" t="str">
            <v>MAURITIUS</v>
          </cell>
          <cell r="E801" t="str">
            <v>OTHER FINANCIAL INSTITUTIONS</v>
          </cell>
        </row>
        <row r="802">
          <cell r="A802" t="str">
            <v>500783</v>
          </cell>
          <cell r="B802" t="str">
            <v>TSS CONSULTANTS LTD</v>
          </cell>
          <cell r="C802" t="str">
            <v>GBC2</v>
          </cell>
          <cell r="D802" t="str">
            <v>MAURITIUS</v>
          </cell>
          <cell r="E802" t="str">
            <v>OTHER FINANCIAL INSTITUTIONS</v>
          </cell>
        </row>
        <row r="803">
          <cell r="A803" t="str">
            <v>500784</v>
          </cell>
          <cell r="B803" t="str">
            <v>MATTERHORN VENTURES/ LINKWOOD</v>
          </cell>
          <cell r="C803" t="str">
            <v>GBC1</v>
          </cell>
          <cell r="D803" t="str">
            <v>MAURITIUS</v>
          </cell>
          <cell r="E803" t="str">
            <v>OTHER FINANCIAL INSTITUTIONS</v>
          </cell>
        </row>
        <row r="804">
          <cell r="A804" t="str">
            <v>500785</v>
          </cell>
          <cell r="B804" t="str">
            <v>TRANSPORTATION,INFRASTRUCTURE</v>
          </cell>
          <cell r="C804" t="str">
            <v>GBC2</v>
          </cell>
          <cell r="D804" t="str">
            <v>MAURITIUS</v>
          </cell>
          <cell r="E804" t="str">
            <v>OTHER FINANCIAL INSTITUTIONS</v>
          </cell>
        </row>
        <row r="805">
          <cell r="A805" t="str">
            <v>500786</v>
          </cell>
          <cell r="B805" t="str">
            <v>*KEY_ERR</v>
          </cell>
          <cell r="D805" t="str">
            <v>*KEY_ERR</v>
          </cell>
          <cell r="E805" t="str">
            <v>*KEY_ERR</v>
          </cell>
        </row>
        <row r="806">
          <cell r="A806" t="str">
            <v>500787</v>
          </cell>
          <cell r="B806" t="str">
            <v>*KEY_ERR</v>
          </cell>
          <cell r="D806" t="str">
            <v>*KEY_ERR</v>
          </cell>
          <cell r="E806" t="str">
            <v>*KEY_ERR</v>
          </cell>
        </row>
        <row r="807">
          <cell r="A807" t="str">
            <v>500788</v>
          </cell>
          <cell r="B807" t="str">
            <v>THE LEVERAGE INDIA FUND LLC</v>
          </cell>
          <cell r="C807" t="str">
            <v>GBC1</v>
          </cell>
          <cell r="D807" t="str">
            <v>MAURITIUS</v>
          </cell>
          <cell r="E807" t="str">
            <v>OTHER FINANCIAL INSTITUTIONS</v>
          </cell>
        </row>
        <row r="808">
          <cell r="A808" t="str">
            <v>500789</v>
          </cell>
          <cell r="B808" t="str">
            <v>*KEY_ERR</v>
          </cell>
          <cell r="D808" t="str">
            <v>*KEY_ERR</v>
          </cell>
          <cell r="E808" t="str">
            <v>*KEY_ERR</v>
          </cell>
        </row>
        <row r="809">
          <cell r="A809" t="str">
            <v>500790</v>
          </cell>
          <cell r="B809" t="str">
            <v>YEOMAN 3-RIGHTS VALUE ASIA</v>
          </cell>
          <cell r="C809" t="str">
            <v>GBC1</v>
          </cell>
          <cell r="D809" t="str">
            <v>MAURITIUS</v>
          </cell>
          <cell r="E809" t="str">
            <v>OTHER FINANCIAL INSTITUTIONS</v>
          </cell>
        </row>
        <row r="810">
          <cell r="A810" t="str">
            <v>500791</v>
          </cell>
          <cell r="B810" t="str">
            <v>MR WILLIAM HENRY SALOMON</v>
          </cell>
          <cell r="C810" t="str">
            <v>P</v>
          </cell>
          <cell r="D810" t="str">
            <v>UNITED KINGDOM</v>
          </cell>
          <cell r="E810" t="str">
            <v>OTHER ADVANCES</v>
          </cell>
        </row>
        <row r="811">
          <cell r="A811" t="str">
            <v>500792</v>
          </cell>
          <cell r="B811" t="str">
            <v>*KEY_ERR</v>
          </cell>
          <cell r="D811" t="str">
            <v>*KEY_ERR</v>
          </cell>
          <cell r="E811" t="str">
            <v>*KEY_ERR</v>
          </cell>
        </row>
        <row r="812">
          <cell r="A812" t="str">
            <v>500793</v>
          </cell>
          <cell r="B812" t="str">
            <v>*KEY_ERR</v>
          </cell>
          <cell r="D812" t="str">
            <v>*KEY_ERR</v>
          </cell>
          <cell r="E812" t="str">
            <v>*KEY_ERR</v>
          </cell>
        </row>
        <row r="813">
          <cell r="A813" t="str">
            <v>500794</v>
          </cell>
          <cell r="B813" t="str">
            <v>*KEY_ERR</v>
          </cell>
          <cell r="D813" t="str">
            <v>*KEY_ERR</v>
          </cell>
          <cell r="E813" t="str">
            <v>*KEY_ERR</v>
          </cell>
        </row>
        <row r="814">
          <cell r="A814" t="str">
            <v>500795</v>
          </cell>
          <cell r="B814" t="str">
            <v>TORCELLO PRIVATE TRUST CO LTD</v>
          </cell>
          <cell r="C814" t="str">
            <v>GBC2</v>
          </cell>
          <cell r="D814" t="str">
            <v>MAURITIUS</v>
          </cell>
          <cell r="E814" t="str">
            <v>OTHER FINANCIAL INSTITUTIONS</v>
          </cell>
        </row>
        <row r="815">
          <cell r="A815" t="str">
            <v>500796</v>
          </cell>
          <cell r="B815" t="str">
            <v>IPC INTERNATIONAL PROCESS CO L</v>
          </cell>
          <cell r="C815" t="str">
            <v>GBC2</v>
          </cell>
          <cell r="D815" t="str">
            <v>MAURITIUS</v>
          </cell>
          <cell r="E815" t="str">
            <v>OTHER FINANCIAL INSTITUTIONS</v>
          </cell>
        </row>
        <row r="816">
          <cell r="A816" t="str">
            <v>500797</v>
          </cell>
          <cell r="B816" t="str">
            <v>*KEY_ERR</v>
          </cell>
          <cell r="D816" t="str">
            <v>*KEY_ERR</v>
          </cell>
          <cell r="E816" t="str">
            <v>*KEY_ERR</v>
          </cell>
        </row>
        <row r="817">
          <cell r="A817" t="str">
            <v>500798</v>
          </cell>
          <cell r="B817" t="str">
            <v>GABRIEL VENTURE PARTNERS (MTIU</v>
          </cell>
          <cell r="C817" t="str">
            <v>GBC1</v>
          </cell>
          <cell r="D817" t="str">
            <v>MAURITIUS</v>
          </cell>
          <cell r="E817" t="str">
            <v>OTHER FINANCIAL INSTITUTIONS</v>
          </cell>
        </row>
        <row r="818">
          <cell r="A818" t="str">
            <v>500799</v>
          </cell>
          <cell r="B818" t="str">
            <v>*KEY_ERR</v>
          </cell>
          <cell r="D818" t="str">
            <v>*KEY_ERR</v>
          </cell>
          <cell r="E818" t="str">
            <v>*KEY_ERR</v>
          </cell>
        </row>
        <row r="819">
          <cell r="A819" t="str">
            <v>500800</v>
          </cell>
          <cell r="B819" t="str">
            <v>THE BUSINESS ACCELERATION GRP</v>
          </cell>
          <cell r="C819" t="str">
            <v>GBC2</v>
          </cell>
          <cell r="D819" t="str">
            <v>MAURITIUS</v>
          </cell>
          <cell r="E819" t="str">
            <v>OTHER FINANCIAL INSTITUTIONS</v>
          </cell>
        </row>
        <row r="820">
          <cell r="A820" t="str">
            <v>500801</v>
          </cell>
          <cell r="B820" t="str">
            <v>FROGNAL HOLDINGS LIMITED</v>
          </cell>
          <cell r="C820" t="str">
            <v>gbc2</v>
          </cell>
          <cell r="D820" t="str">
            <v>MAURITIUS</v>
          </cell>
          <cell r="E820" t="str">
            <v>OTHER FINANCIAL INSTITUTIONS</v>
          </cell>
        </row>
        <row r="821">
          <cell r="A821" t="str">
            <v>500802</v>
          </cell>
          <cell r="B821" t="str">
            <v>ANEX MANAGEMENT SERVICES LTD</v>
          </cell>
          <cell r="C821" t="str">
            <v>M</v>
          </cell>
          <cell r="D821" t="str">
            <v>MAURITIUS</v>
          </cell>
          <cell r="E821" t="str">
            <v>OTHER FINANCIAL INSTITUTIONS</v>
          </cell>
        </row>
        <row r="822">
          <cell r="A822" t="str">
            <v>500803</v>
          </cell>
          <cell r="B822" t="str">
            <v>*KEY_ERR</v>
          </cell>
          <cell r="D822" t="str">
            <v>*KEY_ERR</v>
          </cell>
          <cell r="E822" t="str">
            <v>*KEY_ERR</v>
          </cell>
        </row>
        <row r="823">
          <cell r="A823" t="str">
            <v>500804</v>
          </cell>
          <cell r="B823" t="str">
            <v>FIN ANGLO INVESTMENT LIMITED</v>
          </cell>
          <cell r="C823" t="str">
            <v>GBC2</v>
          </cell>
          <cell r="D823" t="str">
            <v>MAURITIUS</v>
          </cell>
          <cell r="E823" t="str">
            <v>OTHER FINANCIAL INSTITUTIONS</v>
          </cell>
        </row>
        <row r="824">
          <cell r="A824" t="str">
            <v>500805</v>
          </cell>
          <cell r="B824" t="str">
            <v>*KEY_ERR</v>
          </cell>
          <cell r="D824" t="str">
            <v>*KEY_ERR</v>
          </cell>
          <cell r="E824" t="str">
            <v>*KEY_ERR</v>
          </cell>
        </row>
        <row r="825">
          <cell r="A825" t="str">
            <v>500806</v>
          </cell>
          <cell r="B825" t="str">
            <v>AVENUE ASIA MAURITIUS LTD</v>
          </cell>
          <cell r="C825" t="str">
            <v>GBC2</v>
          </cell>
          <cell r="D825" t="str">
            <v>MAURITIUS</v>
          </cell>
          <cell r="E825" t="str">
            <v>OTHER FINANCIAL INSTITUTIONS</v>
          </cell>
        </row>
        <row r="826">
          <cell r="A826" t="str">
            <v>500807</v>
          </cell>
          <cell r="B826" t="str">
            <v>STERLING WATERFORD CCN SPV 3</v>
          </cell>
          <cell r="C826" t="str">
            <v>GBC1</v>
          </cell>
          <cell r="D826" t="str">
            <v>MAURITIUS</v>
          </cell>
          <cell r="E826" t="str">
            <v>OTHER FINANCIAL INSTITUTIONS</v>
          </cell>
        </row>
        <row r="827">
          <cell r="A827" t="str">
            <v>500808</v>
          </cell>
          <cell r="B827" t="str">
            <v>*KEY_ERR</v>
          </cell>
          <cell r="D827" t="str">
            <v>*KEY_ERR</v>
          </cell>
          <cell r="E827" t="str">
            <v>*KEY_ERR</v>
          </cell>
        </row>
        <row r="828">
          <cell r="A828" t="str">
            <v>500809</v>
          </cell>
          <cell r="B828" t="str">
            <v>*KEY_ERR</v>
          </cell>
          <cell r="D828" t="str">
            <v>*KEY_ERR</v>
          </cell>
          <cell r="E828" t="str">
            <v>*KEY_ERR</v>
          </cell>
        </row>
        <row r="829">
          <cell r="A829" t="str">
            <v>500810</v>
          </cell>
          <cell r="B829" t="str">
            <v>PACIFIC SPINNER LIMITED</v>
          </cell>
          <cell r="C829" t="str">
            <v>GBC2</v>
          </cell>
          <cell r="D829" t="str">
            <v>MAURITIUS</v>
          </cell>
          <cell r="E829" t="str">
            <v>OTHER FINANCIAL INSTITUTIONS</v>
          </cell>
        </row>
        <row r="830">
          <cell r="A830" t="str">
            <v>500811</v>
          </cell>
          <cell r="B830" t="str">
            <v>*KEY_ERR</v>
          </cell>
          <cell r="D830" t="str">
            <v>*KEY_ERR</v>
          </cell>
          <cell r="E830" t="str">
            <v>*KEY_ERR</v>
          </cell>
        </row>
        <row r="831">
          <cell r="A831" t="str">
            <v>500812</v>
          </cell>
          <cell r="B831" t="str">
            <v>*KEY_ERR</v>
          </cell>
          <cell r="D831" t="str">
            <v>*KEY_ERR</v>
          </cell>
          <cell r="E831" t="str">
            <v>*KEY_ERR</v>
          </cell>
        </row>
        <row r="832">
          <cell r="A832" t="str">
            <v>500813</v>
          </cell>
          <cell r="B832" t="str">
            <v>PYLEWELL TECHNOLOGIES INC</v>
          </cell>
          <cell r="C832" t="str">
            <v>GBC2</v>
          </cell>
          <cell r="D832" t="str">
            <v>MAURITIUS</v>
          </cell>
          <cell r="E832" t="str">
            <v>OTHER FINANCIAL INSTITUTIONS</v>
          </cell>
        </row>
        <row r="833">
          <cell r="A833" t="str">
            <v>500814</v>
          </cell>
          <cell r="B833" t="str">
            <v>PILOT PROPERTY HOLDINGS LTD</v>
          </cell>
          <cell r="C833" t="str">
            <v>GBC1</v>
          </cell>
          <cell r="D833" t="str">
            <v>MAURITIUS</v>
          </cell>
          <cell r="E833" t="str">
            <v>OTHER FINANCIAL INSTITUTIONS</v>
          </cell>
        </row>
        <row r="834">
          <cell r="A834" t="str">
            <v>500815</v>
          </cell>
          <cell r="B834" t="str">
            <v>*KEY_ERR</v>
          </cell>
          <cell r="D834" t="str">
            <v>*KEY_ERR</v>
          </cell>
          <cell r="E834" t="str">
            <v>*KEY_ERR</v>
          </cell>
        </row>
        <row r="835">
          <cell r="A835" t="str">
            <v>500816</v>
          </cell>
          <cell r="B835" t="str">
            <v>LEADERGUARD SPOT FOREX</v>
          </cell>
          <cell r="C835" t="str">
            <v>GBC1</v>
          </cell>
          <cell r="D835" t="str">
            <v>MAURITIUS</v>
          </cell>
          <cell r="E835" t="str">
            <v>OTHER FINANCIAL INSTITUTIONS</v>
          </cell>
        </row>
        <row r="836">
          <cell r="A836" t="str">
            <v>500817</v>
          </cell>
          <cell r="B836" t="str">
            <v>*KEY_ERR</v>
          </cell>
          <cell r="D836" t="str">
            <v>*KEY_ERR</v>
          </cell>
          <cell r="E836" t="str">
            <v>*KEY_ERR</v>
          </cell>
        </row>
        <row r="837">
          <cell r="A837" t="str">
            <v>500818</v>
          </cell>
          <cell r="B837" t="str">
            <v>*KEY_ERR</v>
          </cell>
          <cell r="D837" t="str">
            <v>*KEY_ERR</v>
          </cell>
          <cell r="E837" t="str">
            <v>*KEY_ERR</v>
          </cell>
        </row>
        <row r="838">
          <cell r="A838" t="str">
            <v>500819</v>
          </cell>
          <cell r="B838" t="str">
            <v>*KEY_ERR</v>
          </cell>
          <cell r="D838" t="str">
            <v>*KEY_ERR</v>
          </cell>
          <cell r="E838" t="str">
            <v>*KEY_ERR</v>
          </cell>
        </row>
        <row r="839">
          <cell r="A839" t="str">
            <v>500820</v>
          </cell>
          <cell r="B839" t="str">
            <v>*KEY_ERR</v>
          </cell>
          <cell r="D839" t="str">
            <v>*KEY_ERR</v>
          </cell>
          <cell r="E839" t="str">
            <v>*KEY_ERR</v>
          </cell>
        </row>
        <row r="840">
          <cell r="A840" t="str">
            <v>500821</v>
          </cell>
          <cell r="B840" t="str">
            <v>MANITOWOC (MAURITIUS) LTD</v>
          </cell>
          <cell r="C840" t="str">
            <v>GBC1</v>
          </cell>
          <cell r="D840" t="str">
            <v>MAURITIUS</v>
          </cell>
          <cell r="E840" t="str">
            <v>OTHER FINANCIAL INSTITUTIONS</v>
          </cell>
        </row>
        <row r="841">
          <cell r="A841" t="str">
            <v>500822</v>
          </cell>
          <cell r="B841" t="str">
            <v>*KEY_ERR</v>
          </cell>
          <cell r="D841" t="str">
            <v>*KEY_ERR</v>
          </cell>
          <cell r="E841" t="str">
            <v>*KEY_ERR</v>
          </cell>
        </row>
        <row r="842">
          <cell r="A842" t="str">
            <v>500823</v>
          </cell>
          <cell r="B842" t="str">
            <v>DYNAMIC INDIA FUND III</v>
          </cell>
          <cell r="C842" t="str">
            <v>GBC1</v>
          </cell>
          <cell r="D842" t="str">
            <v>MAURITIUS</v>
          </cell>
          <cell r="E842" t="str">
            <v>OTHER FINANCIAL INSTITUTIONS</v>
          </cell>
        </row>
        <row r="843">
          <cell r="A843" t="str">
            <v>500824</v>
          </cell>
          <cell r="B843" t="str">
            <v>*KEY_ERR</v>
          </cell>
          <cell r="D843" t="str">
            <v>*KEY_ERR</v>
          </cell>
          <cell r="E843" t="str">
            <v>*KEY_ERR</v>
          </cell>
        </row>
        <row r="844">
          <cell r="A844" t="str">
            <v>500825</v>
          </cell>
          <cell r="B844" t="str">
            <v>*KEY_ERR</v>
          </cell>
          <cell r="D844" t="str">
            <v>*KEY_ERR</v>
          </cell>
          <cell r="E844" t="str">
            <v>*KEY_ERR</v>
          </cell>
        </row>
        <row r="845">
          <cell r="A845" t="str">
            <v>500826</v>
          </cell>
          <cell r="B845" t="str">
            <v>*KEY_ERR</v>
          </cell>
          <cell r="D845" t="str">
            <v>*KEY_ERR</v>
          </cell>
          <cell r="E845" t="str">
            <v>*KEY_ERR</v>
          </cell>
        </row>
        <row r="846">
          <cell r="A846" t="str">
            <v>500827</v>
          </cell>
          <cell r="B846" t="str">
            <v>DB SW CCN SPV 2 2006 ESCROW AC</v>
          </cell>
          <cell r="C846" t="str">
            <v>GBC1</v>
          </cell>
          <cell r="D846" t="str">
            <v>MAURITIUS</v>
          </cell>
          <cell r="E846" t="str">
            <v>OTHER FINANCIAL INSTITUTIONS</v>
          </cell>
        </row>
        <row r="847">
          <cell r="A847" t="str">
            <v>500828</v>
          </cell>
          <cell r="B847" t="str">
            <v>DB SW CCN SPV 2 2007 ESCROW AC</v>
          </cell>
          <cell r="C847" t="str">
            <v>GBC1</v>
          </cell>
          <cell r="D847" t="str">
            <v>MAURITIUS</v>
          </cell>
          <cell r="E847" t="str">
            <v>OTHER FINANCIAL INSTITUTIONS</v>
          </cell>
        </row>
        <row r="848">
          <cell r="A848" t="str">
            <v>500829</v>
          </cell>
          <cell r="B848" t="str">
            <v>DB SW CCN SPV 2 2008 ESCROW AC</v>
          </cell>
          <cell r="C848" t="str">
            <v>GBC1</v>
          </cell>
          <cell r="D848" t="str">
            <v>MAURITIUS</v>
          </cell>
          <cell r="E848" t="str">
            <v>OTHER FINANCIAL INSTITUTIONS</v>
          </cell>
        </row>
        <row r="849">
          <cell r="A849" t="str">
            <v>500830</v>
          </cell>
          <cell r="B849" t="str">
            <v>*KEY_ERR</v>
          </cell>
          <cell r="D849" t="str">
            <v>*KEY_ERR</v>
          </cell>
          <cell r="E849" t="str">
            <v>*KEY_ERR</v>
          </cell>
        </row>
        <row r="850">
          <cell r="A850" t="str">
            <v>500831</v>
          </cell>
          <cell r="B850" t="str">
            <v>DB SW CCN-CONTINGENT EXPENSE</v>
          </cell>
          <cell r="C850" t="str">
            <v>GBC1</v>
          </cell>
          <cell r="D850" t="str">
            <v>MAURITIUS</v>
          </cell>
          <cell r="E850" t="str">
            <v>OTHER FINANCIAL INSTITUTIONS</v>
          </cell>
        </row>
        <row r="851">
          <cell r="A851" t="str">
            <v>500832</v>
          </cell>
          <cell r="B851" t="str">
            <v>IMPERIAL PROPERTIES INTL LTD</v>
          </cell>
          <cell r="C851" t="str">
            <v>GBC2</v>
          </cell>
          <cell r="D851" t="str">
            <v>MAURITIUS</v>
          </cell>
          <cell r="E851" t="str">
            <v>OTHER FINANCIAL INSTITUTIONS</v>
          </cell>
        </row>
        <row r="852">
          <cell r="A852" t="str">
            <v>500833</v>
          </cell>
          <cell r="B852" t="str">
            <v>FORD INDIA PVT LTD</v>
          </cell>
          <cell r="C852" t="str">
            <v>F</v>
          </cell>
          <cell r="D852" t="str">
            <v>INDIA</v>
          </cell>
          <cell r="E852" t="str">
            <v>OTHER FINANCIAL INSTITUTIONS</v>
          </cell>
        </row>
        <row r="853">
          <cell r="A853" t="str">
            <v>500834</v>
          </cell>
          <cell r="B853" t="str">
            <v>HARVEST LIFE ASSURANCE CO LTD</v>
          </cell>
          <cell r="C853" t="str">
            <v>GBC1</v>
          </cell>
          <cell r="D853" t="str">
            <v>MAURITIUS</v>
          </cell>
          <cell r="E853" t="str">
            <v>OTHER FINANCIAL INSTITUTIONS</v>
          </cell>
        </row>
        <row r="854">
          <cell r="A854" t="str">
            <v>500835</v>
          </cell>
          <cell r="B854" t="str">
            <v>ASIA STEEL HOLDINGS LTD</v>
          </cell>
          <cell r="C854" t="str">
            <v>GBC1</v>
          </cell>
          <cell r="D854" t="str">
            <v>MAURITIUS</v>
          </cell>
          <cell r="E854" t="str">
            <v>OTHER FINANCIAL INSTITUTIONS</v>
          </cell>
        </row>
        <row r="855">
          <cell r="A855" t="str">
            <v>500836</v>
          </cell>
          <cell r="B855" t="str">
            <v>*KEY_ERR</v>
          </cell>
          <cell r="D855" t="str">
            <v>*KEY_ERR</v>
          </cell>
          <cell r="E855" t="str">
            <v>*KEY_ERR</v>
          </cell>
        </row>
        <row r="856">
          <cell r="A856" t="str">
            <v>500837</v>
          </cell>
          <cell r="B856" t="str">
            <v>*KEY_ERR</v>
          </cell>
          <cell r="D856" t="str">
            <v>*KEY_ERR</v>
          </cell>
          <cell r="E856" t="str">
            <v>*KEY_ERR</v>
          </cell>
        </row>
        <row r="857">
          <cell r="A857" t="str">
            <v>500838</v>
          </cell>
          <cell r="B857" t="str">
            <v>*KEY_ERR</v>
          </cell>
          <cell r="D857" t="str">
            <v>*KEY_ERR</v>
          </cell>
          <cell r="E857" t="str">
            <v>*KEY_ERR</v>
          </cell>
        </row>
        <row r="858">
          <cell r="A858" t="str">
            <v>500839</v>
          </cell>
          <cell r="B858" t="str">
            <v>PAIP-PCAP-FMO LETSHEGO LIMITED</v>
          </cell>
          <cell r="C858" t="str">
            <v>GBC1</v>
          </cell>
          <cell r="D858" t="str">
            <v>MAURITIUS</v>
          </cell>
          <cell r="E858" t="str">
            <v>OTHER FINANCIAL INSTITUTIONS</v>
          </cell>
        </row>
        <row r="859">
          <cell r="A859" t="str">
            <v>500840</v>
          </cell>
          <cell r="B859" t="str">
            <v>LUBRICANT ADDITIVE SOLN &amp; TECH</v>
          </cell>
          <cell r="C859" t="str">
            <v>GBC2</v>
          </cell>
          <cell r="D859" t="str">
            <v>MAURITIUS</v>
          </cell>
          <cell r="E859" t="str">
            <v>OTHER FINANCIAL INSTITUTIONS</v>
          </cell>
        </row>
        <row r="860">
          <cell r="A860" t="str">
            <v>500841</v>
          </cell>
          <cell r="B860" t="str">
            <v>MINIVET LIMITED</v>
          </cell>
          <cell r="D860" t="str">
            <v>MAURITIUS</v>
          </cell>
          <cell r="E860" t="str">
            <v>OTHER FINANCIAL INSTITUTIONS</v>
          </cell>
        </row>
        <row r="861">
          <cell r="A861" t="str">
            <v>500842</v>
          </cell>
          <cell r="B861" t="str">
            <v>ABAR FINANCIAL SERVICES LTD</v>
          </cell>
          <cell r="C861" t="str">
            <v>F</v>
          </cell>
          <cell r="D861" t="str">
            <v>BRITISH VIRGIN ISLANDS</v>
          </cell>
          <cell r="E861" t="str">
            <v>OTHER FINANCIAL INSTITUTIONS</v>
          </cell>
        </row>
        <row r="862">
          <cell r="A862" t="str">
            <v>500843</v>
          </cell>
          <cell r="B862" t="str">
            <v>*KEY_ERR</v>
          </cell>
          <cell r="D862" t="str">
            <v>*KEY_ERR</v>
          </cell>
          <cell r="E862" t="str">
            <v>*KEY_ERR</v>
          </cell>
        </row>
        <row r="863">
          <cell r="A863" t="str">
            <v>500844</v>
          </cell>
          <cell r="B863" t="str">
            <v>*KEY_ERR</v>
          </cell>
          <cell r="D863" t="str">
            <v>*KEY_ERR</v>
          </cell>
          <cell r="E863" t="str">
            <v>*KEY_ERR</v>
          </cell>
        </row>
        <row r="864">
          <cell r="A864" t="str">
            <v>500845</v>
          </cell>
          <cell r="B864" t="str">
            <v>KCH PRIVATE LIMITED</v>
          </cell>
          <cell r="C864" t="str">
            <v>GBC1</v>
          </cell>
          <cell r="D864" t="str">
            <v>MAURITIUS</v>
          </cell>
          <cell r="E864" t="str">
            <v>OTHER FINANCIAL INSTITUTIONS</v>
          </cell>
        </row>
        <row r="865">
          <cell r="A865" t="str">
            <v>500846</v>
          </cell>
          <cell r="B865" t="str">
            <v>SALLY MORRIS MEMORIAL TRUST</v>
          </cell>
          <cell r="C865" t="str">
            <v>OT</v>
          </cell>
          <cell r="D865" t="str">
            <v>MAURITIUS</v>
          </cell>
          <cell r="E865" t="str">
            <v>OTHER FINANCIAL INSTITUTIONS</v>
          </cell>
        </row>
        <row r="866">
          <cell r="A866" t="str">
            <v>500847</v>
          </cell>
          <cell r="B866" t="str">
            <v>SYNTEL STERLING BEST SHORES M</v>
          </cell>
          <cell r="C866" t="str">
            <v>GBC1</v>
          </cell>
          <cell r="D866" t="str">
            <v>MAURITIUS</v>
          </cell>
          <cell r="E866" t="str">
            <v>OTHER FINANCIAL INSTITUTIONS</v>
          </cell>
        </row>
        <row r="867">
          <cell r="A867" t="str">
            <v>500848</v>
          </cell>
          <cell r="B867" t="str">
            <v>TATA INDIAN OPPORTUNITIES FND</v>
          </cell>
          <cell r="C867" t="str">
            <v>GBC1</v>
          </cell>
          <cell r="D867" t="str">
            <v>MAURITIUS</v>
          </cell>
          <cell r="E867" t="str">
            <v>OTHER FINANCIAL INSTITUTIONS</v>
          </cell>
        </row>
        <row r="868">
          <cell r="A868" t="str">
            <v>500849</v>
          </cell>
          <cell r="B868" t="str">
            <v>HARVEST LIFE ASSURANCE CO LTD</v>
          </cell>
          <cell r="C868" t="str">
            <v>GBC1</v>
          </cell>
          <cell r="D868" t="str">
            <v>MAURITIUS</v>
          </cell>
          <cell r="E868" t="str">
            <v>OTHER FINANCIAL INSTITUTIONS</v>
          </cell>
        </row>
        <row r="869">
          <cell r="A869" t="str">
            <v>500850</v>
          </cell>
          <cell r="B869" t="str">
            <v>ZOBETH LIMITED</v>
          </cell>
          <cell r="D869" t="str">
            <v>MAURITIUS</v>
          </cell>
          <cell r="E869" t="str">
            <v>OTHER FINANCIAL INSTITUTIONS</v>
          </cell>
        </row>
        <row r="870">
          <cell r="A870" t="str">
            <v>500851</v>
          </cell>
          <cell r="B870" t="str">
            <v>*KEY_ERR</v>
          </cell>
          <cell r="D870" t="str">
            <v>*KEY_ERR</v>
          </cell>
          <cell r="E870" t="str">
            <v>*KEY_ERR</v>
          </cell>
        </row>
        <row r="871">
          <cell r="A871" t="str">
            <v>500852</v>
          </cell>
          <cell r="B871" t="str">
            <v>*KEY_ERR</v>
          </cell>
          <cell r="D871" t="str">
            <v>*KEY_ERR</v>
          </cell>
          <cell r="E871" t="str">
            <v>*KEY_ERR</v>
          </cell>
        </row>
        <row r="872">
          <cell r="A872" t="str">
            <v>500853</v>
          </cell>
          <cell r="B872" t="str">
            <v>SW INVESTMENT</v>
          </cell>
          <cell r="C872" t="str">
            <v>GBC2</v>
          </cell>
          <cell r="D872" t="str">
            <v>MAURITIUS</v>
          </cell>
          <cell r="E872" t="str">
            <v>OTHER FINANCIAL INSTITUTIONS</v>
          </cell>
        </row>
        <row r="873">
          <cell r="A873" t="str">
            <v>500854</v>
          </cell>
          <cell r="B873" t="str">
            <v>PROFOUND MARKET GROUP M LTD</v>
          </cell>
          <cell r="C873" t="str">
            <v>GBC1</v>
          </cell>
          <cell r="D873" t="str">
            <v>MAURITIUS</v>
          </cell>
          <cell r="E873" t="str">
            <v>OTHER FINANCIAL INSTITUTIONS</v>
          </cell>
        </row>
        <row r="874">
          <cell r="A874" t="str">
            <v>500855</v>
          </cell>
          <cell r="B874" t="str">
            <v>PRUDENTIAL INDIA OPP FUND LTD</v>
          </cell>
          <cell r="D874" t="str">
            <v>MAURITIUS</v>
          </cell>
          <cell r="E874" t="str">
            <v>OTHER FINANCIAL INSTITUTIONS</v>
          </cell>
        </row>
        <row r="875">
          <cell r="A875" t="str">
            <v>500856</v>
          </cell>
          <cell r="B875" t="str">
            <v>PRUDENTIAL MTIUS HLDGS LTD</v>
          </cell>
          <cell r="D875" t="str">
            <v>MAURITIUS</v>
          </cell>
          <cell r="E875" t="str">
            <v>OTHER FINANCIAL INSTITUTIONS</v>
          </cell>
        </row>
        <row r="876">
          <cell r="A876" t="str">
            <v>500857</v>
          </cell>
          <cell r="B876" t="str">
            <v>SABRE CAPITAL I HOLDINGS LTD</v>
          </cell>
          <cell r="D876" t="str">
            <v>MAURITIUS</v>
          </cell>
          <cell r="E876" t="str">
            <v>OTHER FINANCIAL INSTITUTIONS</v>
          </cell>
        </row>
        <row r="877">
          <cell r="A877" t="str">
            <v>500858</v>
          </cell>
          <cell r="B877" t="str">
            <v>*KEY_ERR</v>
          </cell>
          <cell r="D877" t="str">
            <v>*KEY_ERR</v>
          </cell>
          <cell r="E877" t="str">
            <v>*KEY_ERR</v>
          </cell>
        </row>
        <row r="878">
          <cell r="A878" t="str">
            <v>500859</v>
          </cell>
          <cell r="B878" t="str">
            <v>CROWN CAPITAL LIMITED</v>
          </cell>
          <cell r="D878" t="str">
            <v>DUBAI</v>
          </cell>
          <cell r="E878" t="str">
            <v>OTHER FINANCIAL INSTITUTIONS</v>
          </cell>
        </row>
        <row r="879">
          <cell r="A879" t="str">
            <v>500860</v>
          </cell>
          <cell r="B879" t="str">
            <v>PRU IND GLOBAL PF MGT SERV LTD</v>
          </cell>
          <cell r="D879" t="str">
            <v>MAURITIUS</v>
          </cell>
          <cell r="E879" t="str">
            <v>OTHER FINANCIAL INSTITUTIONS</v>
          </cell>
        </row>
        <row r="880">
          <cell r="A880" t="str">
            <v>500861</v>
          </cell>
          <cell r="B880" t="str">
            <v>*KEY_ERR</v>
          </cell>
          <cell r="D880" t="str">
            <v>*KEY_ERR</v>
          </cell>
          <cell r="E880" t="str">
            <v>*KEY_ERR</v>
          </cell>
        </row>
        <row r="881">
          <cell r="A881" t="str">
            <v>500862</v>
          </cell>
          <cell r="B881" t="str">
            <v>*KEY_ERR</v>
          </cell>
          <cell r="D881" t="str">
            <v>*KEY_ERR</v>
          </cell>
          <cell r="E881" t="str">
            <v>*KEY_ERR</v>
          </cell>
        </row>
        <row r="882">
          <cell r="A882" t="str">
            <v>500863</v>
          </cell>
          <cell r="B882" t="str">
            <v>*KEY_ERR</v>
          </cell>
          <cell r="D882" t="str">
            <v>*KEY_ERR</v>
          </cell>
          <cell r="E882" t="str">
            <v>*KEY_ERR</v>
          </cell>
        </row>
        <row r="883">
          <cell r="A883" t="str">
            <v>500864</v>
          </cell>
          <cell r="B883" t="str">
            <v>*KEY_ERR</v>
          </cell>
          <cell r="D883" t="str">
            <v>*KEY_ERR</v>
          </cell>
          <cell r="E883" t="str">
            <v>*KEY_ERR</v>
          </cell>
        </row>
        <row r="884">
          <cell r="A884" t="str">
            <v>500865</v>
          </cell>
          <cell r="B884" t="str">
            <v>*KEY_ERR</v>
          </cell>
          <cell r="D884" t="str">
            <v>*KEY_ERR</v>
          </cell>
          <cell r="E884" t="str">
            <v>*KEY_ERR</v>
          </cell>
        </row>
        <row r="885">
          <cell r="A885" t="str">
            <v>500866</v>
          </cell>
          <cell r="B885" t="str">
            <v>*KEY_ERR</v>
          </cell>
          <cell r="D885" t="str">
            <v>*KEY_ERR</v>
          </cell>
          <cell r="E885" t="str">
            <v>*KEY_ERR</v>
          </cell>
        </row>
        <row r="886">
          <cell r="A886" t="str">
            <v>500867</v>
          </cell>
          <cell r="B886" t="str">
            <v>*KEY_ERR</v>
          </cell>
          <cell r="D886" t="str">
            <v>*KEY_ERR</v>
          </cell>
          <cell r="E886" t="str">
            <v>*KEY_ERR</v>
          </cell>
        </row>
        <row r="887">
          <cell r="A887" t="str">
            <v>500868</v>
          </cell>
          <cell r="B887" t="str">
            <v>*KEY_ERR</v>
          </cell>
          <cell r="D887" t="str">
            <v>*KEY_ERR</v>
          </cell>
          <cell r="E887" t="str">
            <v>*KEY_ERR</v>
          </cell>
        </row>
        <row r="930">
          <cell r="A930" t="str">
            <v>990001</v>
          </cell>
          <cell r="B930" t="str">
            <v>IR IG LOANS MG + CO</v>
          </cell>
        </row>
        <row r="931">
          <cell r="A931" t="str">
            <v>990002</v>
          </cell>
          <cell r="B931" t="str">
            <v>IR INTERBANK LOANS DBO GROUP</v>
          </cell>
        </row>
        <row r="932">
          <cell r="A932" t="str">
            <v>990003</v>
          </cell>
          <cell r="B932" t="str">
            <v>IR IG LOANS DB</v>
          </cell>
        </row>
        <row r="933">
          <cell r="A933" t="str">
            <v>990004</v>
          </cell>
          <cell r="B933" t="str">
            <v>IR IB LOANS JAPANESE</v>
          </cell>
        </row>
        <row r="934">
          <cell r="A934" t="str">
            <v>990005</v>
          </cell>
          <cell r="B934" t="str">
            <v>IR IB LOANS BANK</v>
          </cell>
        </row>
        <row r="935">
          <cell r="A935" t="str">
            <v>990006</v>
          </cell>
          <cell r="B935" t="str">
            <v>IR IG LOAN NBNK MG</v>
          </cell>
        </row>
        <row r="936">
          <cell r="A936" t="str">
            <v>990007</v>
          </cell>
          <cell r="B936" t="str">
            <v>IR IG LOAN NBNK DBO GROUP</v>
          </cell>
        </row>
        <row r="937">
          <cell r="A937" t="str">
            <v>990008</v>
          </cell>
          <cell r="B937" t="str">
            <v>IR IG LOAN NBNK DB</v>
          </cell>
        </row>
        <row r="938">
          <cell r="A938" t="str">
            <v>990009</v>
          </cell>
          <cell r="B938" t="str">
            <v>IR REVERSE REPOS</v>
          </cell>
        </row>
        <row r="939">
          <cell r="A939" t="str">
            <v>990010</v>
          </cell>
          <cell r="B939" t="str">
            <v>IR CERTIFICATES OF DEPOSIT</v>
          </cell>
        </row>
        <row r="940">
          <cell r="A940" t="str">
            <v>990011</v>
          </cell>
          <cell r="B940" t="str">
            <v>IR COMMERCIAL PAPER</v>
          </cell>
        </row>
        <row r="941">
          <cell r="A941" t="str">
            <v>990012</v>
          </cell>
          <cell r="B941" t="str">
            <v>IR NOSTRO MG + CO</v>
          </cell>
        </row>
        <row r="942">
          <cell r="A942" t="str">
            <v>990013</v>
          </cell>
          <cell r="B942" t="str">
            <v>IR NOSTRO OFS GRP</v>
          </cell>
        </row>
        <row r="943">
          <cell r="A943" t="str">
            <v>990014</v>
          </cell>
          <cell r="B943" t="str">
            <v>IR NOSTRO DB</v>
          </cell>
        </row>
        <row r="944">
          <cell r="A944" t="str">
            <v>990015</v>
          </cell>
          <cell r="B944" t="str">
            <v>IR NOSTRO BANK</v>
          </cell>
        </row>
        <row r="945">
          <cell r="A945" t="str">
            <v>990016</v>
          </cell>
          <cell r="B945" t="str">
            <v>IR ARBITRAGE LOANS</v>
          </cell>
        </row>
        <row r="946">
          <cell r="A946" t="str">
            <v>990017</v>
          </cell>
          <cell r="B946" t="str">
            <v>FIXTURE BREAKAGE CHARGES</v>
          </cell>
        </row>
        <row r="947">
          <cell r="A947" t="str">
            <v>990018</v>
          </cell>
          <cell r="B947" t="str">
            <v>BANKING COMMISSION RECEIVED</v>
          </cell>
        </row>
        <row r="948">
          <cell r="A948" t="str">
            <v>990019</v>
          </cell>
          <cell r="B948" t="str">
            <v>BANK CHARGES RECOVERED</v>
          </cell>
        </row>
        <row r="949">
          <cell r="A949" t="str">
            <v>990020</v>
          </cell>
          <cell r="B949" t="str">
            <v>CASH MANAGEMENT FEES</v>
          </cell>
        </row>
        <row r="950">
          <cell r="A950" t="str">
            <v>990021</v>
          </cell>
          <cell r="B950" t="str">
            <v>FRA HEDGE DB</v>
          </cell>
        </row>
        <row r="951">
          <cell r="A951" t="str">
            <v>990022</v>
          </cell>
          <cell r="B951" t="str">
            <v>FRA HEDGE BANK</v>
          </cell>
        </row>
        <row r="952">
          <cell r="A952" t="str">
            <v>990023</v>
          </cell>
          <cell r="B952" t="str">
            <v>FINANCIAL FUTURE HEDGE INCOME</v>
          </cell>
        </row>
        <row r="953">
          <cell r="A953" t="str">
            <v>990024</v>
          </cell>
          <cell r="B953" t="str">
            <v>IR IRS IG HEDGE MG + CO</v>
          </cell>
        </row>
        <row r="954">
          <cell r="A954" t="str">
            <v>990025</v>
          </cell>
          <cell r="B954" t="str">
            <v>IR IRS IB HEDGE DBO GROUP</v>
          </cell>
        </row>
        <row r="955">
          <cell r="A955" t="str">
            <v>990026</v>
          </cell>
          <cell r="B955" t="str">
            <v>IR IRS IG HEDGE DB</v>
          </cell>
        </row>
        <row r="956">
          <cell r="A956" t="str">
            <v>990027</v>
          </cell>
          <cell r="B956" t="str">
            <v>IR IRS IB HEDGE BANK</v>
          </cell>
        </row>
        <row r="957">
          <cell r="A957" t="str">
            <v>990028</v>
          </cell>
          <cell r="B957" t="str">
            <v>IR IRS NBNK HEDGE DBO GROUP</v>
          </cell>
        </row>
        <row r="958">
          <cell r="A958" t="str">
            <v>990029</v>
          </cell>
          <cell r="B958" t="str">
            <v>IR OIS HEDGE DB</v>
          </cell>
        </row>
        <row r="959">
          <cell r="A959" t="str">
            <v>990030</v>
          </cell>
          <cell r="B959" t="str">
            <v>IR OIS HEDGE BANK</v>
          </cell>
        </row>
        <row r="960">
          <cell r="A960" t="str">
            <v>990031</v>
          </cell>
          <cell r="B960" t="str">
            <v>IR LENDING TO LOAN DESK</v>
          </cell>
        </row>
        <row r="961">
          <cell r="A961" t="str">
            <v>990032</v>
          </cell>
          <cell r="B961" t="str">
            <v>IR LENDING TO CORP DESK</v>
          </cell>
        </row>
        <row r="962">
          <cell r="A962" t="str">
            <v>990033</v>
          </cell>
          <cell r="B962" t="str">
            <v>*KEY_ERR</v>
          </cell>
        </row>
        <row r="963">
          <cell r="A963" t="str">
            <v>990034</v>
          </cell>
          <cell r="B963" t="str">
            <v>*KEY_ERR</v>
          </cell>
        </row>
      </sheetData>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_BS"/>
      <sheetName val="BS"/>
      <sheetName val="Input Sheet"/>
      <sheetName val="Stat I B_S"/>
      <sheetName val="Stat I Ctgt Liabs"/>
      <sheetName val="Appendix B"/>
      <sheetName val="5.2RDM"/>
      <sheetName val="Appendix C"/>
      <sheetName val="appen D"/>
      <sheetName val="appen E"/>
      <sheetName val="Detail"/>
    </sheetNames>
    <sheetDataSet>
      <sheetData sheetId="0"/>
      <sheetData sheetId="1" refreshError="1"/>
      <sheetData sheetId="2"/>
      <sheetData sheetId="3"/>
      <sheetData sheetId="4"/>
      <sheetData sheetId="5" refreshError="1"/>
      <sheetData sheetId="6" refreshError="1"/>
      <sheetData sheetId="7"/>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89"/>
  <sheetViews>
    <sheetView tabSelected="1" zoomScaleNormal="100" workbookViewId="0">
      <pane xSplit="1" ySplit="4" topLeftCell="AS5" activePane="bottomRight" state="frozen"/>
      <selection pane="topRight" activeCell="B1" sqref="B1"/>
      <selection pane="bottomLeft" activeCell="A5" sqref="A5"/>
      <selection pane="bottomRight" sqref="A1:XFD1048576"/>
    </sheetView>
  </sheetViews>
  <sheetFormatPr defaultColWidth="12.42578125" defaultRowHeight="12.75"/>
  <cols>
    <col min="1" max="1" width="33.42578125" style="2" customWidth="1"/>
    <col min="2" max="3" width="10.85546875" style="2" hidden="1" customWidth="1"/>
    <col min="4" max="4" width="11.5703125" style="2" hidden="1" customWidth="1"/>
    <col min="5" max="5" width="11" style="2" hidden="1" customWidth="1"/>
    <col min="6" max="6" width="10.85546875" style="2" hidden="1" customWidth="1"/>
    <col min="7" max="7" width="10.5703125" style="2" hidden="1" customWidth="1"/>
    <col min="8" max="8" width="12.140625" style="2" hidden="1" customWidth="1"/>
    <col min="9" max="10" width="10.85546875" style="2" hidden="1" customWidth="1"/>
    <col min="11" max="11" width="11.42578125" style="45" hidden="1" customWidth="1"/>
    <col min="12" max="12" width="11.42578125" style="2" hidden="1" customWidth="1"/>
    <col min="13" max="13" width="11.5703125" style="2" hidden="1" customWidth="1"/>
    <col min="14" max="14" width="11" style="2" hidden="1" customWidth="1"/>
    <col min="15" max="15" width="11.5703125" style="2" hidden="1" customWidth="1"/>
    <col min="16" max="16" width="11.7109375" style="2" hidden="1" customWidth="1"/>
    <col min="17" max="19" width="10.85546875" style="2" hidden="1" customWidth="1"/>
    <col min="20" max="20" width="11.7109375" style="2" hidden="1" customWidth="1"/>
    <col min="21" max="21" width="11.28515625" style="2" hidden="1" customWidth="1"/>
    <col min="22" max="22" width="11.42578125" style="2" hidden="1" customWidth="1"/>
    <col min="23" max="23" width="11.28515625" style="2" hidden="1" customWidth="1"/>
    <col min="24" max="24" width="11.42578125" style="2" hidden="1" customWidth="1"/>
    <col min="25" max="25" width="11.7109375" style="2" hidden="1" customWidth="1"/>
    <col min="26" max="26" width="11.140625" style="2" hidden="1" customWidth="1"/>
    <col min="27" max="27" width="11" style="2" hidden="1" customWidth="1"/>
    <col min="28" max="28" width="11.5703125" style="2" hidden="1" customWidth="1"/>
    <col min="29" max="29" width="12" style="2" hidden="1" customWidth="1"/>
    <col min="30" max="31" width="11.28515625" style="2" hidden="1" customWidth="1"/>
    <col min="32" max="32" width="12.140625" style="2" hidden="1" customWidth="1"/>
    <col min="33" max="33" width="11.85546875" style="2" hidden="1" customWidth="1"/>
    <col min="34" max="46" width="12.42578125" style="2" hidden="1" customWidth="1"/>
    <col min="47" max="256" width="12.42578125" style="2"/>
    <col min="257" max="257" width="33.42578125" style="2" customWidth="1"/>
    <col min="258" max="302" width="0" style="2" hidden="1" customWidth="1"/>
    <col min="303" max="512" width="12.42578125" style="2"/>
    <col min="513" max="513" width="33.42578125" style="2" customWidth="1"/>
    <col min="514" max="558" width="0" style="2" hidden="1" customWidth="1"/>
    <col min="559" max="768" width="12.42578125" style="2"/>
    <col min="769" max="769" width="33.42578125" style="2" customWidth="1"/>
    <col min="770" max="814" width="0" style="2" hidden="1" customWidth="1"/>
    <col min="815" max="1024" width="12.42578125" style="2"/>
    <col min="1025" max="1025" width="33.42578125" style="2" customWidth="1"/>
    <col min="1026" max="1070" width="0" style="2" hidden="1" customWidth="1"/>
    <col min="1071" max="1280" width="12.42578125" style="2"/>
    <col min="1281" max="1281" width="33.42578125" style="2" customWidth="1"/>
    <col min="1282" max="1326" width="0" style="2" hidden="1" customWidth="1"/>
    <col min="1327" max="1536" width="12.42578125" style="2"/>
    <col min="1537" max="1537" width="33.42578125" style="2" customWidth="1"/>
    <col min="1538" max="1582" width="0" style="2" hidden="1" customWidth="1"/>
    <col min="1583" max="1792" width="12.42578125" style="2"/>
    <col min="1793" max="1793" width="33.42578125" style="2" customWidth="1"/>
    <col min="1794" max="1838" width="0" style="2" hidden="1" customWidth="1"/>
    <col min="1839" max="2048" width="12.42578125" style="2"/>
    <col min="2049" max="2049" width="33.42578125" style="2" customWidth="1"/>
    <col min="2050" max="2094" width="0" style="2" hidden="1" customWidth="1"/>
    <col min="2095" max="2304" width="12.42578125" style="2"/>
    <col min="2305" max="2305" width="33.42578125" style="2" customWidth="1"/>
    <col min="2306" max="2350" width="0" style="2" hidden="1" customWidth="1"/>
    <col min="2351" max="2560" width="12.42578125" style="2"/>
    <col min="2561" max="2561" width="33.42578125" style="2" customWidth="1"/>
    <col min="2562" max="2606" width="0" style="2" hidden="1" customWidth="1"/>
    <col min="2607" max="2816" width="12.42578125" style="2"/>
    <col min="2817" max="2817" width="33.42578125" style="2" customWidth="1"/>
    <col min="2818" max="2862" width="0" style="2" hidden="1" customWidth="1"/>
    <col min="2863" max="3072" width="12.42578125" style="2"/>
    <col min="3073" max="3073" width="33.42578125" style="2" customWidth="1"/>
    <col min="3074" max="3118" width="0" style="2" hidden="1" customWidth="1"/>
    <col min="3119" max="3328" width="12.42578125" style="2"/>
    <col min="3329" max="3329" width="33.42578125" style="2" customWidth="1"/>
    <col min="3330" max="3374" width="0" style="2" hidden="1" customWidth="1"/>
    <col min="3375" max="3584" width="12.42578125" style="2"/>
    <col min="3585" max="3585" width="33.42578125" style="2" customWidth="1"/>
    <col min="3586" max="3630" width="0" style="2" hidden="1" customWidth="1"/>
    <col min="3631" max="3840" width="12.42578125" style="2"/>
    <col min="3841" max="3841" width="33.42578125" style="2" customWidth="1"/>
    <col min="3842" max="3886" width="0" style="2" hidden="1" customWidth="1"/>
    <col min="3887" max="4096" width="12.42578125" style="2"/>
    <col min="4097" max="4097" width="33.42578125" style="2" customWidth="1"/>
    <col min="4098" max="4142" width="0" style="2" hidden="1" customWidth="1"/>
    <col min="4143" max="4352" width="12.42578125" style="2"/>
    <col min="4353" max="4353" width="33.42578125" style="2" customWidth="1"/>
    <col min="4354" max="4398" width="0" style="2" hidden="1" customWidth="1"/>
    <col min="4399" max="4608" width="12.42578125" style="2"/>
    <col min="4609" max="4609" width="33.42578125" style="2" customWidth="1"/>
    <col min="4610" max="4654" width="0" style="2" hidden="1" customWidth="1"/>
    <col min="4655" max="4864" width="12.42578125" style="2"/>
    <col min="4865" max="4865" width="33.42578125" style="2" customWidth="1"/>
    <col min="4866" max="4910" width="0" style="2" hidden="1" customWidth="1"/>
    <col min="4911" max="5120" width="12.42578125" style="2"/>
    <col min="5121" max="5121" width="33.42578125" style="2" customWidth="1"/>
    <col min="5122" max="5166" width="0" style="2" hidden="1" customWidth="1"/>
    <col min="5167" max="5376" width="12.42578125" style="2"/>
    <col min="5377" max="5377" width="33.42578125" style="2" customWidth="1"/>
    <col min="5378" max="5422" width="0" style="2" hidden="1" customWidth="1"/>
    <col min="5423" max="5632" width="12.42578125" style="2"/>
    <col min="5633" max="5633" width="33.42578125" style="2" customWidth="1"/>
    <col min="5634" max="5678" width="0" style="2" hidden="1" customWidth="1"/>
    <col min="5679" max="5888" width="12.42578125" style="2"/>
    <col min="5889" max="5889" width="33.42578125" style="2" customWidth="1"/>
    <col min="5890" max="5934" width="0" style="2" hidden="1" customWidth="1"/>
    <col min="5935" max="6144" width="12.42578125" style="2"/>
    <col min="6145" max="6145" width="33.42578125" style="2" customWidth="1"/>
    <col min="6146" max="6190" width="0" style="2" hidden="1" customWidth="1"/>
    <col min="6191" max="6400" width="12.42578125" style="2"/>
    <col min="6401" max="6401" width="33.42578125" style="2" customWidth="1"/>
    <col min="6402" max="6446" width="0" style="2" hidden="1" customWidth="1"/>
    <col min="6447" max="6656" width="12.42578125" style="2"/>
    <col min="6657" max="6657" width="33.42578125" style="2" customWidth="1"/>
    <col min="6658" max="6702" width="0" style="2" hidden="1" customWidth="1"/>
    <col min="6703" max="6912" width="12.42578125" style="2"/>
    <col min="6913" max="6913" width="33.42578125" style="2" customWidth="1"/>
    <col min="6914" max="6958" width="0" style="2" hidden="1" customWidth="1"/>
    <col min="6959" max="7168" width="12.42578125" style="2"/>
    <col min="7169" max="7169" width="33.42578125" style="2" customWidth="1"/>
    <col min="7170" max="7214" width="0" style="2" hidden="1" customWidth="1"/>
    <col min="7215" max="7424" width="12.42578125" style="2"/>
    <col min="7425" max="7425" width="33.42578125" style="2" customWidth="1"/>
    <col min="7426" max="7470" width="0" style="2" hidden="1" customWidth="1"/>
    <col min="7471" max="7680" width="12.42578125" style="2"/>
    <col min="7681" max="7681" width="33.42578125" style="2" customWidth="1"/>
    <col min="7682" max="7726" width="0" style="2" hidden="1" customWidth="1"/>
    <col min="7727" max="7936" width="12.42578125" style="2"/>
    <col min="7937" max="7937" width="33.42578125" style="2" customWidth="1"/>
    <col min="7938" max="7982" width="0" style="2" hidden="1" customWidth="1"/>
    <col min="7983" max="8192" width="12.42578125" style="2"/>
    <col min="8193" max="8193" width="33.42578125" style="2" customWidth="1"/>
    <col min="8194" max="8238" width="0" style="2" hidden="1" customWidth="1"/>
    <col min="8239" max="8448" width="12.42578125" style="2"/>
    <col min="8449" max="8449" width="33.42578125" style="2" customWidth="1"/>
    <col min="8450" max="8494" width="0" style="2" hidden="1" customWidth="1"/>
    <col min="8495" max="8704" width="12.42578125" style="2"/>
    <col min="8705" max="8705" width="33.42578125" style="2" customWidth="1"/>
    <col min="8706" max="8750" width="0" style="2" hidden="1" customWidth="1"/>
    <col min="8751" max="8960" width="12.42578125" style="2"/>
    <col min="8961" max="8961" width="33.42578125" style="2" customWidth="1"/>
    <col min="8962" max="9006" width="0" style="2" hidden="1" customWidth="1"/>
    <col min="9007" max="9216" width="12.42578125" style="2"/>
    <col min="9217" max="9217" width="33.42578125" style="2" customWidth="1"/>
    <col min="9218" max="9262" width="0" style="2" hidden="1" customWidth="1"/>
    <col min="9263" max="9472" width="12.42578125" style="2"/>
    <col min="9473" max="9473" width="33.42578125" style="2" customWidth="1"/>
    <col min="9474" max="9518" width="0" style="2" hidden="1" customWidth="1"/>
    <col min="9519" max="9728" width="12.42578125" style="2"/>
    <col min="9729" max="9729" width="33.42578125" style="2" customWidth="1"/>
    <col min="9730" max="9774" width="0" style="2" hidden="1" customWidth="1"/>
    <col min="9775" max="9984" width="12.42578125" style="2"/>
    <col min="9985" max="9985" width="33.42578125" style="2" customWidth="1"/>
    <col min="9986" max="10030" width="0" style="2" hidden="1" customWidth="1"/>
    <col min="10031" max="10240" width="12.42578125" style="2"/>
    <col min="10241" max="10241" width="33.42578125" style="2" customWidth="1"/>
    <col min="10242" max="10286" width="0" style="2" hidden="1" customWidth="1"/>
    <col min="10287" max="10496" width="12.42578125" style="2"/>
    <col min="10497" max="10497" width="33.42578125" style="2" customWidth="1"/>
    <col min="10498" max="10542" width="0" style="2" hidden="1" customWidth="1"/>
    <col min="10543" max="10752" width="12.42578125" style="2"/>
    <col min="10753" max="10753" width="33.42578125" style="2" customWidth="1"/>
    <col min="10754" max="10798" width="0" style="2" hidden="1" customWidth="1"/>
    <col min="10799" max="11008" width="12.42578125" style="2"/>
    <col min="11009" max="11009" width="33.42578125" style="2" customWidth="1"/>
    <col min="11010" max="11054" width="0" style="2" hidden="1" customWidth="1"/>
    <col min="11055" max="11264" width="12.42578125" style="2"/>
    <col min="11265" max="11265" width="33.42578125" style="2" customWidth="1"/>
    <col min="11266" max="11310" width="0" style="2" hidden="1" customWidth="1"/>
    <col min="11311" max="11520" width="12.42578125" style="2"/>
    <col min="11521" max="11521" width="33.42578125" style="2" customWidth="1"/>
    <col min="11522" max="11566" width="0" style="2" hidden="1" customWidth="1"/>
    <col min="11567" max="11776" width="12.42578125" style="2"/>
    <col min="11777" max="11777" width="33.42578125" style="2" customWidth="1"/>
    <col min="11778" max="11822" width="0" style="2" hidden="1" customWidth="1"/>
    <col min="11823" max="12032" width="12.42578125" style="2"/>
    <col min="12033" max="12033" width="33.42578125" style="2" customWidth="1"/>
    <col min="12034" max="12078" width="0" style="2" hidden="1" customWidth="1"/>
    <col min="12079" max="12288" width="12.42578125" style="2"/>
    <col min="12289" max="12289" width="33.42578125" style="2" customWidth="1"/>
    <col min="12290" max="12334" width="0" style="2" hidden="1" customWidth="1"/>
    <col min="12335" max="12544" width="12.42578125" style="2"/>
    <col min="12545" max="12545" width="33.42578125" style="2" customWidth="1"/>
    <col min="12546" max="12590" width="0" style="2" hidden="1" customWidth="1"/>
    <col min="12591" max="12800" width="12.42578125" style="2"/>
    <col min="12801" max="12801" width="33.42578125" style="2" customWidth="1"/>
    <col min="12802" max="12846" width="0" style="2" hidden="1" customWidth="1"/>
    <col min="12847" max="13056" width="12.42578125" style="2"/>
    <col min="13057" max="13057" width="33.42578125" style="2" customWidth="1"/>
    <col min="13058" max="13102" width="0" style="2" hidden="1" customWidth="1"/>
    <col min="13103" max="13312" width="12.42578125" style="2"/>
    <col min="13313" max="13313" width="33.42578125" style="2" customWidth="1"/>
    <col min="13314" max="13358" width="0" style="2" hidden="1" customWidth="1"/>
    <col min="13359" max="13568" width="12.42578125" style="2"/>
    <col min="13569" max="13569" width="33.42578125" style="2" customWidth="1"/>
    <col min="13570" max="13614" width="0" style="2" hidden="1" customWidth="1"/>
    <col min="13615" max="13824" width="12.42578125" style="2"/>
    <col min="13825" max="13825" width="33.42578125" style="2" customWidth="1"/>
    <col min="13826" max="13870" width="0" style="2" hidden="1" customWidth="1"/>
    <col min="13871" max="14080" width="12.42578125" style="2"/>
    <col min="14081" max="14081" width="33.42578125" style="2" customWidth="1"/>
    <col min="14082" max="14126" width="0" style="2" hidden="1" customWidth="1"/>
    <col min="14127" max="14336" width="12.42578125" style="2"/>
    <col min="14337" max="14337" width="33.42578125" style="2" customWidth="1"/>
    <col min="14338" max="14382" width="0" style="2" hidden="1" customWidth="1"/>
    <col min="14383" max="14592" width="12.42578125" style="2"/>
    <col min="14593" max="14593" width="33.42578125" style="2" customWidth="1"/>
    <col min="14594" max="14638" width="0" style="2" hidden="1" customWidth="1"/>
    <col min="14639" max="14848" width="12.42578125" style="2"/>
    <col min="14849" max="14849" width="33.42578125" style="2" customWidth="1"/>
    <col min="14850" max="14894" width="0" style="2" hidden="1" customWidth="1"/>
    <col min="14895" max="15104" width="12.42578125" style="2"/>
    <col min="15105" max="15105" width="33.42578125" style="2" customWidth="1"/>
    <col min="15106" max="15150" width="0" style="2" hidden="1" customWidth="1"/>
    <col min="15151" max="15360" width="12.42578125" style="2"/>
    <col min="15361" max="15361" width="33.42578125" style="2" customWidth="1"/>
    <col min="15362" max="15406" width="0" style="2" hidden="1" customWidth="1"/>
    <col min="15407" max="15616" width="12.42578125" style="2"/>
    <col min="15617" max="15617" width="33.42578125" style="2" customWidth="1"/>
    <col min="15618" max="15662" width="0" style="2" hidden="1" customWidth="1"/>
    <col min="15663" max="15872" width="12.42578125" style="2"/>
    <col min="15873" max="15873" width="33.42578125" style="2" customWidth="1"/>
    <col min="15874" max="15918" width="0" style="2" hidden="1" customWidth="1"/>
    <col min="15919" max="16128" width="12.42578125" style="2"/>
    <col min="16129" max="16129" width="33.42578125" style="2" customWidth="1"/>
    <col min="16130" max="16174" width="0" style="2" hidden="1" customWidth="1"/>
    <col min="16175" max="16384" width="12.42578125" style="2"/>
  </cols>
  <sheetData>
    <row r="1" spans="1:54" ht="20.25"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ht="14.25">
      <c r="A2" s="3"/>
      <c r="B2" s="4"/>
      <c r="C2" s="4"/>
      <c r="D2" s="4"/>
      <c r="E2" s="4"/>
      <c r="F2" s="4"/>
      <c r="G2" s="4"/>
      <c r="H2" s="4"/>
      <c r="I2" s="4"/>
      <c r="J2" s="4"/>
      <c r="K2" s="4"/>
      <c r="L2" s="4"/>
      <c r="P2" s="4"/>
      <c r="Q2" s="4"/>
      <c r="R2" s="4"/>
      <c r="S2" s="4"/>
      <c r="T2" s="4"/>
      <c r="V2" s="4"/>
      <c r="W2" s="4"/>
      <c r="X2" s="4"/>
      <c r="Z2" s="4"/>
      <c r="AA2" s="4"/>
      <c r="AC2" s="4"/>
      <c r="AI2" s="4"/>
      <c r="AM2" s="4"/>
      <c r="AN2" s="4"/>
      <c r="AQ2" s="4"/>
      <c r="AU2" s="4"/>
      <c r="AY2" s="4"/>
      <c r="BB2" s="4" t="s">
        <v>1</v>
      </c>
    </row>
    <row r="3" spans="1:54">
      <c r="A3" s="5"/>
      <c r="B3" s="6">
        <v>2009</v>
      </c>
      <c r="C3" s="7">
        <v>2010</v>
      </c>
      <c r="D3" s="7"/>
      <c r="E3" s="7"/>
      <c r="F3" s="7"/>
      <c r="G3" s="8">
        <v>2011</v>
      </c>
      <c r="H3" s="8"/>
      <c r="I3" s="8"/>
      <c r="J3" s="9"/>
      <c r="K3" s="10">
        <v>2012</v>
      </c>
      <c r="L3" s="11"/>
      <c r="M3" s="11"/>
      <c r="N3" s="12"/>
      <c r="O3" s="10">
        <v>2013</v>
      </c>
      <c r="P3" s="11"/>
      <c r="Q3" s="11"/>
      <c r="R3" s="11"/>
      <c r="S3" s="13">
        <v>2014</v>
      </c>
      <c r="T3" s="14"/>
      <c r="U3" s="14"/>
      <c r="V3" s="15"/>
      <c r="W3" s="13">
        <v>2015</v>
      </c>
      <c r="X3" s="14"/>
      <c r="Y3" s="14"/>
      <c r="Z3" s="16"/>
      <c r="AA3" s="17">
        <v>2016</v>
      </c>
      <c r="AB3" s="17"/>
      <c r="AC3" s="17"/>
      <c r="AD3" s="17"/>
      <c r="AE3" s="13">
        <v>2017</v>
      </c>
      <c r="AF3" s="14"/>
      <c r="AG3" s="14"/>
      <c r="AH3" s="16"/>
      <c r="AI3" s="13">
        <v>2018</v>
      </c>
      <c r="AJ3" s="14"/>
      <c r="AK3" s="14"/>
      <c r="AL3" s="16"/>
      <c r="AM3" s="13">
        <v>2019</v>
      </c>
      <c r="AN3" s="14"/>
      <c r="AO3" s="14"/>
      <c r="AP3" s="16"/>
      <c r="AQ3" s="13">
        <v>2020</v>
      </c>
      <c r="AR3" s="14"/>
      <c r="AS3" s="14"/>
      <c r="AT3" s="16"/>
      <c r="AU3" s="13">
        <v>2021</v>
      </c>
      <c r="AV3" s="14"/>
      <c r="AW3" s="14"/>
      <c r="AX3" s="16"/>
      <c r="AY3" s="13">
        <v>2022</v>
      </c>
      <c r="AZ3" s="14"/>
      <c r="BA3" s="14"/>
      <c r="BB3" s="16"/>
    </row>
    <row r="4" spans="1:54" ht="15.75">
      <c r="A4" s="5"/>
      <c r="B4" s="18" t="s">
        <v>48</v>
      </c>
      <c r="C4" s="18" t="s">
        <v>35</v>
      </c>
      <c r="D4" s="18" t="s">
        <v>36</v>
      </c>
      <c r="E4" s="18" t="s">
        <v>37</v>
      </c>
      <c r="F4" s="18" t="s">
        <v>48</v>
      </c>
      <c r="G4" s="18" t="s">
        <v>35</v>
      </c>
      <c r="H4" s="18" t="s">
        <v>49</v>
      </c>
      <c r="I4" s="18" t="s">
        <v>37</v>
      </c>
      <c r="J4" s="18" t="s">
        <v>48</v>
      </c>
      <c r="K4" s="18" t="s">
        <v>35</v>
      </c>
      <c r="L4" s="18" t="s">
        <v>49</v>
      </c>
      <c r="M4" s="18" t="s">
        <v>39</v>
      </c>
      <c r="N4" s="18" t="s">
        <v>40</v>
      </c>
      <c r="O4" s="19" t="s">
        <v>41</v>
      </c>
      <c r="P4" s="19" t="s">
        <v>42</v>
      </c>
      <c r="Q4" s="19" t="s">
        <v>39</v>
      </c>
      <c r="R4" s="18" t="s">
        <v>40</v>
      </c>
      <c r="S4" s="19" t="s">
        <v>41</v>
      </c>
      <c r="T4" s="19" t="s">
        <v>42</v>
      </c>
      <c r="U4" s="19" t="s">
        <v>39</v>
      </c>
      <c r="V4" s="19" t="s">
        <v>40</v>
      </c>
      <c r="W4" s="19" t="s">
        <v>41</v>
      </c>
      <c r="X4" s="19" t="s">
        <v>42</v>
      </c>
      <c r="Y4" s="19" t="s">
        <v>39</v>
      </c>
      <c r="Z4" s="19" t="s">
        <v>40</v>
      </c>
      <c r="AA4" s="19" t="s">
        <v>41</v>
      </c>
      <c r="AB4" s="19" t="s">
        <v>42</v>
      </c>
      <c r="AC4" s="19" t="s">
        <v>39</v>
      </c>
      <c r="AD4" s="19" t="s">
        <v>40</v>
      </c>
      <c r="AE4" s="19" t="s">
        <v>41</v>
      </c>
      <c r="AF4" s="19" t="s">
        <v>42</v>
      </c>
      <c r="AG4" s="19" t="s">
        <v>39</v>
      </c>
      <c r="AH4" s="19" t="s">
        <v>40</v>
      </c>
      <c r="AI4" s="18" t="s">
        <v>41</v>
      </c>
      <c r="AJ4" s="18" t="s">
        <v>42</v>
      </c>
      <c r="AK4" s="18" t="s">
        <v>39</v>
      </c>
      <c r="AL4" s="18" t="s">
        <v>40</v>
      </c>
      <c r="AM4" s="18" t="s">
        <v>41</v>
      </c>
      <c r="AN4" s="18" t="s">
        <v>42</v>
      </c>
      <c r="AO4" s="18" t="s">
        <v>39</v>
      </c>
      <c r="AP4" s="18" t="s">
        <v>47</v>
      </c>
      <c r="AQ4" s="18" t="s">
        <v>41</v>
      </c>
      <c r="AR4" s="18" t="s">
        <v>42</v>
      </c>
      <c r="AS4" s="18" t="s">
        <v>39</v>
      </c>
      <c r="AT4" s="18" t="s">
        <v>40</v>
      </c>
      <c r="AU4" s="18" t="s">
        <v>41</v>
      </c>
      <c r="AV4" s="18" t="s">
        <v>42</v>
      </c>
      <c r="AW4" s="18" t="s">
        <v>39</v>
      </c>
      <c r="AX4" s="18" t="s">
        <v>40</v>
      </c>
      <c r="AY4" s="18" t="s">
        <v>41</v>
      </c>
      <c r="AZ4" s="18" t="s">
        <v>42</v>
      </c>
      <c r="BA4" s="18" t="s">
        <v>39</v>
      </c>
      <c r="BB4" s="18" t="s">
        <v>50</v>
      </c>
    </row>
    <row r="5" spans="1:54" s="22" customFormat="1" ht="15.75">
      <c r="A5" s="20" t="s">
        <v>51</v>
      </c>
      <c r="B5" s="20">
        <f t="shared" ref="B5:BA5" si="0">B6+B12</f>
        <v>21887</v>
      </c>
      <c r="C5" s="20">
        <f t="shared" si="0"/>
        <v>21227.399999999998</v>
      </c>
      <c r="D5" s="20">
        <f t="shared" si="0"/>
        <v>21628.1</v>
      </c>
      <c r="E5" s="20">
        <f t="shared" si="0"/>
        <v>24558.7</v>
      </c>
      <c r="F5" s="20">
        <f t="shared" si="0"/>
        <v>27016.100000000002</v>
      </c>
      <c r="G5" s="20">
        <f t="shared" si="0"/>
        <v>29554.400000000001</v>
      </c>
      <c r="H5" s="20">
        <f t="shared" si="0"/>
        <v>29963.3</v>
      </c>
      <c r="I5" s="20">
        <f t="shared" si="0"/>
        <v>31138.5</v>
      </c>
      <c r="J5" s="20">
        <f t="shared" si="0"/>
        <v>31541.399999999998</v>
      </c>
      <c r="K5" s="20">
        <f t="shared" si="0"/>
        <v>31495</v>
      </c>
      <c r="L5" s="20">
        <f t="shared" si="0"/>
        <v>34468.399999999994</v>
      </c>
      <c r="M5" s="20">
        <f t="shared" si="0"/>
        <v>35470.9</v>
      </c>
      <c r="N5" s="20">
        <f t="shared" si="0"/>
        <v>36127.1</v>
      </c>
      <c r="O5" s="20">
        <f t="shared" si="0"/>
        <v>37540</v>
      </c>
      <c r="P5" s="20">
        <f t="shared" si="0"/>
        <v>42700.5</v>
      </c>
      <c r="Q5" s="20">
        <f t="shared" si="0"/>
        <v>45803.8</v>
      </c>
      <c r="R5" s="21">
        <f t="shared" si="0"/>
        <v>47322.500000000007</v>
      </c>
      <c r="S5" s="21">
        <f t="shared" si="0"/>
        <v>48923.8</v>
      </c>
      <c r="T5" s="21">
        <f t="shared" si="0"/>
        <v>51604.600000000006</v>
      </c>
      <c r="U5" s="21">
        <f t="shared" si="0"/>
        <v>51450.400000000009</v>
      </c>
      <c r="V5" s="21">
        <f t="shared" si="0"/>
        <v>51566.1</v>
      </c>
      <c r="W5" s="21">
        <f t="shared" si="0"/>
        <v>56153.1</v>
      </c>
      <c r="X5" s="21">
        <f t="shared" si="0"/>
        <v>54847</v>
      </c>
      <c r="Y5" s="21">
        <f t="shared" si="0"/>
        <v>54690</v>
      </c>
      <c r="Z5" s="21">
        <f t="shared" si="0"/>
        <v>54802</v>
      </c>
      <c r="AA5" s="21">
        <f t="shared" si="0"/>
        <v>54150</v>
      </c>
      <c r="AB5" s="21">
        <f t="shared" si="0"/>
        <v>53579</v>
      </c>
      <c r="AC5" s="21">
        <f t="shared" si="0"/>
        <v>53219</v>
      </c>
      <c r="AD5" s="21">
        <f t="shared" si="0"/>
        <v>51739</v>
      </c>
      <c r="AE5" s="21">
        <f t="shared" si="0"/>
        <v>46204</v>
      </c>
      <c r="AF5" s="21">
        <f t="shared" si="0"/>
        <v>46321</v>
      </c>
      <c r="AG5" s="21">
        <f t="shared" si="0"/>
        <v>45105.2</v>
      </c>
      <c r="AH5" s="21">
        <f t="shared" si="0"/>
        <v>45206</v>
      </c>
      <c r="AI5" s="21">
        <f t="shared" si="0"/>
        <v>44623</v>
      </c>
      <c r="AJ5" s="21">
        <f t="shared" si="0"/>
        <v>44606</v>
      </c>
      <c r="AK5" s="21">
        <f t="shared" si="0"/>
        <v>42145</v>
      </c>
      <c r="AL5" s="21">
        <f t="shared" si="0"/>
        <v>41481</v>
      </c>
      <c r="AM5" s="21">
        <f t="shared" si="0"/>
        <v>40311.599999999999</v>
      </c>
      <c r="AN5" s="21">
        <f t="shared" si="0"/>
        <v>40303.5</v>
      </c>
      <c r="AO5" s="21">
        <f t="shared" si="0"/>
        <v>39249</v>
      </c>
      <c r="AP5" s="21">
        <f t="shared" si="0"/>
        <v>39639.25</v>
      </c>
      <c r="AQ5" s="21">
        <f t="shared" si="0"/>
        <v>33658.700000000004</v>
      </c>
      <c r="AR5" s="21">
        <f t="shared" si="0"/>
        <v>43714.2</v>
      </c>
      <c r="AS5" s="21">
        <f t="shared" si="0"/>
        <v>58981.95</v>
      </c>
      <c r="AT5" s="21">
        <f t="shared" si="0"/>
        <v>59812.6</v>
      </c>
      <c r="AU5" s="21">
        <f t="shared" si="0"/>
        <v>70105.600000000006</v>
      </c>
      <c r="AV5" s="21">
        <f t="shared" si="0"/>
        <v>71940.299999999988</v>
      </c>
      <c r="AW5" s="21">
        <f t="shared" si="0"/>
        <v>77635.549999999988</v>
      </c>
      <c r="AX5" s="21">
        <f t="shared" si="0"/>
        <v>77013.95</v>
      </c>
      <c r="AY5" s="21">
        <f t="shared" si="0"/>
        <v>76262.849999999991</v>
      </c>
      <c r="AZ5" s="21">
        <f t="shared" si="0"/>
        <v>73172.850000000006</v>
      </c>
      <c r="BA5" s="21">
        <f t="shared" si="0"/>
        <v>67395.3</v>
      </c>
      <c r="BB5" s="21">
        <f>BB6+BB12</f>
        <v>81788.45</v>
      </c>
    </row>
    <row r="6" spans="1:54" s="22" customFormat="1">
      <c r="A6" s="23" t="s">
        <v>2</v>
      </c>
      <c r="B6" s="24">
        <f t="shared" ref="B6:BA6" si="1">SUM(B7:B10)</f>
        <v>236.7</v>
      </c>
      <c r="C6" s="24">
        <f t="shared" si="1"/>
        <v>29.3</v>
      </c>
      <c r="D6" s="24">
        <f t="shared" si="1"/>
        <v>29.3</v>
      </c>
      <c r="E6" s="24">
        <f t="shared" si="1"/>
        <v>51</v>
      </c>
      <c r="F6" s="24">
        <f t="shared" si="1"/>
        <v>106.2</v>
      </c>
      <c r="G6" s="24">
        <f t="shared" si="1"/>
        <v>81.7</v>
      </c>
      <c r="H6" s="24">
        <f t="shared" si="1"/>
        <v>15</v>
      </c>
      <c r="I6" s="24">
        <f t="shared" si="1"/>
        <v>65</v>
      </c>
      <c r="J6" s="24">
        <f t="shared" si="1"/>
        <v>272.60000000000002</v>
      </c>
      <c r="K6" s="24">
        <f t="shared" si="1"/>
        <v>330.6</v>
      </c>
      <c r="L6" s="24">
        <f t="shared" si="1"/>
        <v>819.7</v>
      </c>
      <c r="M6" s="24">
        <f t="shared" si="1"/>
        <v>387</v>
      </c>
      <c r="N6" s="24">
        <f t="shared" si="1"/>
        <v>216</v>
      </c>
      <c r="O6" s="24">
        <f t="shared" si="1"/>
        <v>36.299999999999997</v>
      </c>
      <c r="P6" s="24">
        <f t="shared" si="1"/>
        <v>131.69999999999999</v>
      </c>
      <c r="Q6" s="24">
        <f t="shared" si="1"/>
        <v>183.9</v>
      </c>
      <c r="R6" s="24">
        <f t="shared" si="1"/>
        <v>400.4</v>
      </c>
      <c r="S6" s="24">
        <f t="shared" si="1"/>
        <v>437.9</v>
      </c>
      <c r="T6" s="24">
        <f t="shared" si="1"/>
        <v>391.5</v>
      </c>
      <c r="U6" s="24">
        <f t="shared" si="1"/>
        <v>329.3</v>
      </c>
      <c r="V6" s="24">
        <f t="shared" si="1"/>
        <v>207.1</v>
      </c>
      <c r="W6" s="24">
        <f t="shared" si="1"/>
        <v>53.1</v>
      </c>
      <c r="X6" s="24">
        <f t="shared" si="1"/>
        <v>16</v>
      </c>
      <c r="Y6" s="24">
        <f t="shared" si="1"/>
        <v>20</v>
      </c>
      <c r="Z6" s="24">
        <f t="shared" si="1"/>
        <v>131</v>
      </c>
      <c r="AA6" s="24">
        <f t="shared" si="1"/>
        <v>131</v>
      </c>
      <c r="AB6" s="24">
        <f t="shared" si="1"/>
        <v>128</v>
      </c>
      <c r="AC6" s="24">
        <f t="shared" si="1"/>
        <v>135</v>
      </c>
      <c r="AD6" s="24">
        <f t="shared" si="1"/>
        <v>32</v>
      </c>
      <c r="AE6" s="24">
        <f t="shared" si="1"/>
        <v>39</v>
      </c>
      <c r="AF6" s="24">
        <f t="shared" si="1"/>
        <v>39</v>
      </c>
      <c r="AG6" s="24">
        <f t="shared" si="1"/>
        <v>36</v>
      </c>
      <c r="AH6" s="24">
        <f t="shared" si="1"/>
        <v>28</v>
      </c>
      <c r="AI6" s="24">
        <f t="shared" si="1"/>
        <v>29</v>
      </c>
      <c r="AJ6" s="24">
        <f t="shared" si="1"/>
        <v>14</v>
      </c>
      <c r="AK6" s="24">
        <f t="shared" si="1"/>
        <v>12</v>
      </c>
      <c r="AL6" s="24">
        <f t="shared" si="1"/>
        <v>17</v>
      </c>
      <c r="AM6" s="24">
        <f t="shared" si="1"/>
        <v>12</v>
      </c>
      <c r="AN6" s="24">
        <f t="shared" si="1"/>
        <v>10.3</v>
      </c>
      <c r="AO6" s="24">
        <f t="shared" si="1"/>
        <v>13.4</v>
      </c>
      <c r="AP6" s="24">
        <f t="shared" si="1"/>
        <v>36</v>
      </c>
      <c r="AQ6" s="24">
        <f t="shared" si="1"/>
        <v>20.65</v>
      </c>
      <c r="AR6" s="24">
        <f t="shared" si="1"/>
        <v>33.950000000000003</v>
      </c>
      <c r="AS6" s="24">
        <f t="shared" si="1"/>
        <v>31.95</v>
      </c>
      <c r="AT6" s="24">
        <f t="shared" si="1"/>
        <v>24.6</v>
      </c>
      <c r="AU6" s="24">
        <f t="shared" si="1"/>
        <v>24.6</v>
      </c>
      <c r="AV6" s="24">
        <f t="shared" si="1"/>
        <v>21.7</v>
      </c>
      <c r="AW6" s="24">
        <f t="shared" si="1"/>
        <v>21.65</v>
      </c>
      <c r="AX6" s="24">
        <f t="shared" si="1"/>
        <v>31.45</v>
      </c>
      <c r="AY6" s="24">
        <f t="shared" si="1"/>
        <v>27.45</v>
      </c>
      <c r="AZ6" s="24">
        <f t="shared" si="1"/>
        <v>43.35</v>
      </c>
      <c r="BA6" s="24">
        <f t="shared" si="1"/>
        <v>44.6</v>
      </c>
      <c r="BB6" s="24">
        <f>SUM(BB7:BB10)</f>
        <v>38.450000000000003</v>
      </c>
    </row>
    <row r="7" spans="1:54" s="22" customFormat="1">
      <c r="A7" s="25" t="s">
        <v>3</v>
      </c>
      <c r="B7" s="26">
        <v>236.7</v>
      </c>
      <c r="C7" s="26">
        <v>29.3</v>
      </c>
      <c r="D7" s="26">
        <v>29.3</v>
      </c>
      <c r="E7" s="26">
        <v>51</v>
      </c>
      <c r="F7" s="26">
        <v>106.2</v>
      </c>
      <c r="G7" s="26">
        <v>81.7</v>
      </c>
      <c r="H7" s="26">
        <v>15</v>
      </c>
      <c r="I7" s="26">
        <v>65</v>
      </c>
      <c r="J7" s="26">
        <v>272.60000000000002</v>
      </c>
      <c r="K7" s="26">
        <v>330.6</v>
      </c>
      <c r="L7" s="27">
        <v>819.7</v>
      </c>
      <c r="M7" s="28">
        <v>387</v>
      </c>
      <c r="N7" s="28">
        <v>216</v>
      </c>
      <c r="O7" s="26">
        <v>36.299999999999997</v>
      </c>
      <c r="P7" s="26">
        <v>131.69999999999999</v>
      </c>
      <c r="Q7" s="26">
        <v>183.9</v>
      </c>
      <c r="R7" s="26">
        <v>400.4</v>
      </c>
      <c r="S7" s="26">
        <v>437.9</v>
      </c>
      <c r="T7" s="26">
        <v>391.5</v>
      </c>
      <c r="U7" s="26">
        <v>329.3</v>
      </c>
      <c r="V7" s="26">
        <v>207.1</v>
      </c>
      <c r="W7" s="26">
        <v>53.1</v>
      </c>
      <c r="X7" s="26">
        <v>16</v>
      </c>
      <c r="Y7" s="26">
        <v>20</v>
      </c>
      <c r="Z7" s="26">
        <v>131</v>
      </c>
      <c r="AA7" s="26">
        <v>131</v>
      </c>
      <c r="AB7" s="26">
        <v>128</v>
      </c>
      <c r="AC7" s="26">
        <v>135</v>
      </c>
      <c r="AD7" s="26">
        <v>32</v>
      </c>
      <c r="AE7" s="26">
        <v>39</v>
      </c>
      <c r="AF7" s="26">
        <v>39</v>
      </c>
      <c r="AG7" s="26">
        <v>36</v>
      </c>
      <c r="AH7" s="26">
        <v>28</v>
      </c>
      <c r="AI7" s="26">
        <v>29</v>
      </c>
      <c r="AJ7" s="26">
        <v>14</v>
      </c>
      <c r="AK7" s="26">
        <v>12</v>
      </c>
      <c r="AL7" s="26">
        <v>17</v>
      </c>
      <c r="AM7" s="26">
        <v>12</v>
      </c>
      <c r="AN7" s="26">
        <v>10.3</v>
      </c>
      <c r="AO7" s="26">
        <v>13.4</v>
      </c>
      <c r="AP7" s="26">
        <v>36</v>
      </c>
      <c r="AQ7" s="26">
        <v>20.65</v>
      </c>
      <c r="AR7" s="26">
        <v>33.950000000000003</v>
      </c>
      <c r="AS7" s="26">
        <v>31.95</v>
      </c>
      <c r="AT7" s="26">
        <v>24.6</v>
      </c>
      <c r="AU7" s="26">
        <v>24.6</v>
      </c>
      <c r="AV7" s="26">
        <v>21.7</v>
      </c>
      <c r="AW7" s="26">
        <v>21.65</v>
      </c>
      <c r="AX7" s="26">
        <v>31.45</v>
      </c>
      <c r="AY7" s="26">
        <v>27.45</v>
      </c>
      <c r="AZ7" s="26">
        <v>43.35</v>
      </c>
      <c r="BA7" s="26">
        <v>44.6</v>
      </c>
      <c r="BB7" s="26">
        <v>38.450000000000003</v>
      </c>
    </row>
    <row r="8" spans="1:54" s="22" customFormat="1">
      <c r="A8" s="25" t="s">
        <v>4</v>
      </c>
      <c r="B8" s="26"/>
      <c r="C8" s="26"/>
      <c r="D8" s="26"/>
      <c r="E8" s="26"/>
      <c r="F8" s="26"/>
      <c r="G8" s="26"/>
      <c r="H8" s="26"/>
      <c r="I8" s="26"/>
      <c r="J8" s="26"/>
      <c r="K8" s="26"/>
      <c r="L8" s="27"/>
      <c r="M8" s="27"/>
      <c r="N8" s="27"/>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row>
    <row r="9" spans="1:54" s="22" customFormat="1">
      <c r="A9" s="25" t="s">
        <v>5</v>
      </c>
      <c r="B9" s="26"/>
      <c r="C9" s="26"/>
      <c r="D9" s="26"/>
      <c r="E9" s="26"/>
      <c r="F9" s="26"/>
      <c r="G9" s="26"/>
      <c r="H9" s="26"/>
      <c r="I9" s="26"/>
      <c r="J9" s="26"/>
      <c r="K9" s="26"/>
      <c r="L9" s="27"/>
      <c r="M9" s="27"/>
      <c r="N9" s="27"/>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row>
    <row r="10" spans="1:54" s="22" customFormat="1">
      <c r="A10" s="25" t="s">
        <v>6</v>
      </c>
      <c r="B10" s="26"/>
      <c r="C10" s="26"/>
      <c r="D10" s="26"/>
      <c r="E10" s="26"/>
      <c r="F10" s="26"/>
      <c r="G10" s="26"/>
      <c r="H10" s="26"/>
      <c r="I10" s="26"/>
      <c r="J10" s="26"/>
      <c r="K10" s="26"/>
      <c r="L10" s="27"/>
      <c r="M10" s="27"/>
      <c r="N10" s="27"/>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row>
    <row r="11" spans="1:54" s="22" customFormat="1">
      <c r="A11" s="25"/>
      <c r="B11" s="26"/>
      <c r="C11" s="26"/>
      <c r="D11" s="26"/>
      <c r="E11" s="26"/>
      <c r="F11" s="26"/>
      <c r="G11" s="26"/>
      <c r="H11" s="26"/>
      <c r="I11" s="26"/>
      <c r="J11" s="26"/>
      <c r="K11" s="26"/>
      <c r="L11" s="27"/>
      <c r="M11" s="27"/>
      <c r="N11" s="27"/>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row>
    <row r="12" spans="1:54" s="22" customFormat="1">
      <c r="A12" s="23" t="s">
        <v>7</v>
      </c>
      <c r="B12" s="24">
        <f t="shared" ref="B12:BA12" si="2">SUM(B13:B16)</f>
        <v>21650.3</v>
      </c>
      <c r="C12" s="24">
        <f t="shared" si="2"/>
        <v>21198.1</v>
      </c>
      <c r="D12" s="24">
        <f t="shared" si="2"/>
        <v>21598.799999999999</v>
      </c>
      <c r="E12" s="24">
        <f t="shared" si="2"/>
        <v>24507.7</v>
      </c>
      <c r="F12" s="24">
        <f t="shared" si="2"/>
        <v>26909.9</v>
      </c>
      <c r="G12" s="24">
        <f t="shared" si="2"/>
        <v>29472.7</v>
      </c>
      <c r="H12" s="24">
        <f t="shared" si="2"/>
        <v>29948.3</v>
      </c>
      <c r="I12" s="24">
        <f t="shared" si="2"/>
        <v>31073.5</v>
      </c>
      <c r="J12" s="24">
        <f t="shared" si="2"/>
        <v>31268.799999999999</v>
      </c>
      <c r="K12" s="24">
        <f t="shared" si="2"/>
        <v>31164.400000000001</v>
      </c>
      <c r="L12" s="24">
        <f t="shared" si="2"/>
        <v>33648.699999999997</v>
      </c>
      <c r="M12" s="24">
        <f t="shared" si="2"/>
        <v>35083.9</v>
      </c>
      <c r="N12" s="24">
        <f t="shared" si="2"/>
        <v>35911.1</v>
      </c>
      <c r="O12" s="24">
        <f t="shared" si="2"/>
        <v>37503.699999999997</v>
      </c>
      <c r="P12" s="24">
        <f t="shared" si="2"/>
        <v>42568.800000000003</v>
      </c>
      <c r="Q12" s="24">
        <f t="shared" si="2"/>
        <v>45619.9</v>
      </c>
      <c r="R12" s="24">
        <f t="shared" si="2"/>
        <v>46922.100000000006</v>
      </c>
      <c r="S12" s="24">
        <f t="shared" si="2"/>
        <v>48485.9</v>
      </c>
      <c r="T12" s="24">
        <f t="shared" si="2"/>
        <v>51213.100000000006</v>
      </c>
      <c r="U12" s="24">
        <f t="shared" si="2"/>
        <v>51121.100000000006</v>
      </c>
      <c r="V12" s="24">
        <f t="shared" si="2"/>
        <v>51359</v>
      </c>
      <c r="W12" s="24">
        <f t="shared" si="2"/>
        <v>56100</v>
      </c>
      <c r="X12" s="24">
        <f t="shared" si="2"/>
        <v>54831</v>
      </c>
      <c r="Y12" s="24">
        <f t="shared" si="2"/>
        <v>54670</v>
      </c>
      <c r="Z12" s="24">
        <f t="shared" si="2"/>
        <v>54671</v>
      </c>
      <c r="AA12" s="24">
        <f t="shared" si="2"/>
        <v>54019</v>
      </c>
      <c r="AB12" s="24">
        <f t="shared" si="2"/>
        <v>53451</v>
      </c>
      <c r="AC12" s="24">
        <f t="shared" si="2"/>
        <v>53084</v>
      </c>
      <c r="AD12" s="24">
        <f t="shared" si="2"/>
        <v>51707</v>
      </c>
      <c r="AE12" s="24">
        <f t="shared" si="2"/>
        <v>46165</v>
      </c>
      <c r="AF12" s="24">
        <f t="shared" si="2"/>
        <v>46282</v>
      </c>
      <c r="AG12" s="24">
        <f t="shared" si="2"/>
        <v>45069.2</v>
      </c>
      <c r="AH12" s="24">
        <f t="shared" si="2"/>
        <v>45178</v>
      </c>
      <c r="AI12" s="24">
        <f t="shared" si="2"/>
        <v>44594</v>
      </c>
      <c r="AJ12" s="24">
        <f t="shared" si="2"/>
        <v>44592</v>
      </c>
      <c r="AK12" s="24">
        <f t="shared" si="2"/>
        <v>42133</v>
      </c>
      <c r="AL12" s="24">
        <f t="shared" si="2"/>
        <v>41464</v>
      </c>
      <c r="AM12" s="24">
        <f t="shared" si="2"/>
        <v>40299.599999999999</v>
      </c>
      <c r="AN12" s="24">
        <f t="shared" si="2"/>
        <v>40293.199999999997</v>
      </c>
      <c r="AO12" s="24">
        <f t="shared" si="2"/>
        <v>39235.599999999999</v>
      </c>
      <c r="AP12" s="24">
        <f t="shared" si="2"/>
        <v>39603.25</v>
      </c>
      <c r="AQ12" s="24">
        <f t="shared" si="2"/>
        <v>33638.050000000003</v>
      </c>
      <c r="AR12" s="24">
        <f t="shared" si="2"/>
        <v>43680.25</v>
      </c>
      <c r="AS12" s="24">
        <f t="shared" si="2"/>
        <v>58950</v>
      </c>
      <c r="AT12" s="24">
        <f t="shared" si="2"/>
        <v>59788</v>
      </c>
      <c r="AU12" s="24">
        <f t="shared" si="2"/>
        <v>70081</v>
      </c>
      <c r="AV12" s="24">
        <f t="shared" si="2"/>
        <v>71918.599999999991</v>
      </c>
      <c r="AW12" s="24">
        <f t="shared" si="2"/>
        <v>77613.899999999994</v>
      </c>
      <c r="AX12" s="24">
        <f t="shared" si="2"/>
        <v>76982.5</v>
      </c>
      <c r="AY12" s="24">
        <f t="shared" si="2"/>
        <v>76235.399999999994</v>
      </c>
      <c r="AZ12" s="24">
        <f t="shared" si="2"/>
        <v>73129.5</v>
      </c>
      <c r="BA12" s="24">
        <f t="shared" si="2"/>
        <v>67350.7</v>
      </c>
      <c r="BB12" s="24">
        <f>SUM(BB13:BB16)</f>
        <v>81750</v>
      </c>
    </row>
    <row r="13" spans="1:54" s="22" customFormat="1">
      <c r="A13" s="25" t="s">
        <v>8</v>
      </c>
      <c r="B13" s="26">
        <v>30.3</v>
      </c>
      <c r="C13" s="26">
        <v>30.3</v>
      </c>
      <c r="D13" s="26"/>
      <c r="E13" s="26"/>
      <c r="F13" s="26"/>
      <c r="G13" s="26">
        <v>6</v>
      </c>
      <c r="H13" s="26">
        <v>6</v>
      </c>
      <c r="I13" s="26">
        <v>10</v>
      </c>
      <c r="J13" s="26">
        <v>10</v>
      </c>
      <c r="K13" s="26">
        <v>13</v>
      </c>
      <c r="L13" s="28">
        <v>25</v>
      </c>
      <c r="M13" s="28">
        <v>25</v>
      </c>
      <c r="N13" s="28">
        <v>25</v>
      </c>
      <c r="O13" s="26">
        <v>25</v>
      </c>
      <c r="P13" s="26">
        <v>25.3</v>
      </c>
      <c r="Q13" s="26">
        <v>26.3</v>
      </c>
      <c r="R13" s="26">
        <v>26.3</v>
      </c>
      <c r="S13" s="26">
        <v>26.8</v>
      </c>
      <c r="T13" s="26">
        <v>26.8</v>
      </c>
      <c r="U13" s="26">
        <v>26.8</v>
      </c>
      <c r="V13" s="26">
        <v>26.8</v>
      </c>
      <c r="W13" s="26">
        <v>30.3</v>
      </c>
      <c r="X13" s="26">
        <v>30.3</v>
      </c>
      <c r="Y13" s="26">
        <v>33.799999999999997</v>
      </c>
      <c r="Z13" s="26">
        <v>53.8</v>
      </c>
      <c r="AA13" s="26">
        <v>54.8</v>
      </c>
      <c r="AB13" s="26">
        <v>59.9</v>
      </c>
      <c r="AC13" s="26">
        <v>59.9</v>
      </c>
      <c r="AD13" s="26">
        <v>59.9</v>
      </c>
      <c r="AE13" s="26">
        <v>155</v>
      </c>
      <c r="AF13" s="26">
        <v>309</v>
      </c>
      <c r="AG13" s="26">
        <v>272.2</v>
      </c>
      <c r="AH13" s="26">
        <v>253</v>
      </c>
      <c r="AI13" s="26">
        <v>257</v>
      </c>
      <c r="AJ13" s="26">
        <v>271</v>
      </c>
      <c r="AK13" s="26">
        <v>158</v>
      </c>
      <c r="AL13" s="26">
        <v>163</v>
      </c>
      <c r="AM13" s="26">
        <v>163.6</v>
      </c>
      <c r="AN13" s="26">
        <v>164.2</v>
      </c>
      <c r="AO13" s="26">
        <v>196.6</v>
      </c>
      <c r="AP13" s="26">
        <v>264.85000000000002</v>
      </c>
      <c r="AQ13" s="26">
        <v>299.64999999999998</v>
      </c>
      <c r="AR13" s="26">
        <v>330.25</v>
      </c>
      <c r="AS13" s="26">
        <v>296</v>
      </c>
      <c r="AT13" s="26">
        <v>300</v>
      </c>
      <c r="AU13" s="26">
        <v>1825</v>
      </c>
      <c r="AV13" s="26">
        <v>346</v>
      </c>
      <c r="AW13" s="26">
        <v>338</v>
      </c>
      <c r="AX13" s="26">
        <v>373</v>
      </c>
      <c r="AY13" s="26">
        <v>374</v>
      </c>
      <c r="AZ13" s="26">
        <v>336</v>
      </c>
      <c r="BA13" s="26">
        <v>340</v>
      </c>
      <c r="BB13" s="26">
        <v>304</v>
      </c>
    </row>
    <row r="14" spans="1:54" s="22" customFormat="1">
      <c r="A14" s="25" t="s">
        <v>52</v>
      </c>
      <c r="B14" s="24">
        <f>16753+270</f>
        <v>17023</v>
      </c>
      <c r="C14" s="26">
        <f>16429.8+211</f>
        <v>16640.8</v>
      </c>
      <c r="D14" s="26">
        <f>16823.8+211</f>
        <v>17034.8</v>
      </c>
      <c r="E14" s="26">
        <f>19735.7+236</f>
        <v>19971.7</v>
      </c>
      <c r="F14" s="24">
        <f>22180.9+225</f>
        <v>22405.9</v>
      </c>
      <c r="G14" s="24">
        <f>24891.7+219</f>
        <v>25110.7</v>
      </c>
      <c r="H14" s="26">
        <f>25323.3+208</f>
        <v>25531.3</v>
      </c>
      <c r="I14" s="26">
        <f>26471.5+204</f>
        <v>26675.5</v>
      </c>
      <c r="J14" s="26">
        <f>26708.8+191</f>
        <v>26899.8</v>
      </c>
      <c r="K14" s="24">
        <f>26629.4+191</f>
        <v>26820.400000000001</v>
      </c>
      <c r="L14" s="24">
        <f>28887.7+185</f>
        <v>29072.7</v>
      </c>
      <c r="M14" s="24">
        <f>30324.9+189</f>
        <v>30513.9</v>
      </c>
      <c r="N14" s="24">
        <f>31163.1+180</f>
        <v>31343.1</v>
      </c>
      <c r="O14" s="26">
        <f>32775.7+181</f>
        <v>32956.699999999997</v>
      </c>
      <c r="P14" s="24">
        <f>37857.5+171</f>
        <v>38028.5</v>
      </c>
      <c r="Q14" s="24">
        <f>40897.6+171</f>
        <v>41068.6</v>
      </c>
      <c r="R14" s="24">
        <f>42242.8+160</f>
        <v>42402.8</v>
      </c>
      <c r="S14" s="24">
        <f>43802.1+160</f>
        <v>43962.1</v>
      </c>
      <c r="T14" s="24">
        <f>46512.3+149</f>
        <v>46661.3</v>
      </c>
      <c r="U14" s="24">
        <f>46448.3+149</f>
        <v>46597.3</v>
      </c>
      <c r="V14" s="24">
        <f>46773-26.8+137</f>
        <v>46883.199999999997</v>
      </c>
      <c r="W14" s="24">
        <f>51075-30.3+149</f>
        <v>51193.7</v>
      </c>
      <c r="X14" s="24">
        <f>49920-30.3+136</f>
        <v>50025.7</v>
      </c>
      <c r="Y14" s="24">
        <f>49701-33.8+138</f>
        <v>49805.2</v>
      </c>
      <c r="Z14" s="24">
        <f>49727-53.8+126</f>
        <v>49799.199999999997</v>
      </c>
      <c r="AA14" s="24">
        <v>49145.2</v>
      </c>
      <c r="AB14" s="24">
        <v>48587.1</v>
      </c>
      <c r="AC14" s="24">
        <v>48231.1</v>
      </c>
      <c r="AD14" s="24">
        <v>46975.1</v>
      </c>
      <c r="AE14" s="24">
        <v>41363</v>
      </c>
      <c r="AF14" s="24">
        <v>41333</v>
      </c>
      <c r="AG14" s="24">
        <v>40174</v>
      </c>
      <c r="AH14" s="24">
        <v>40320</v>
      </c>
      <c r="AI14" s="24">
        <v>39660</v>
      </c>
      <c r="AJ14" s="24">
        <v>39620</v>
      </c>
      <c r="AK14" s="24">
        <v>37331</v>
      </c>
      <c r="AL14" s="24">
        <v>36690</v>
      </c>
      <c r="AM14" s="24">
        <v>35465</v>
      </c>
      <c r="AN14" s="24">
        <v>35367</v>
      </c>
      <c r="AO14" s="24">
        <v>34225</v>
      </c>
      <c r="AP14" s="24">
        <v>34439</v>
      </c>
      <c r="AQ14" s="24">
        <v>28111</v>
      </c>
      <c r="AR14" s="24">
        <v>37975</v>
      </c>
      <c r="AS14" s="24">
        <v>53197</v>
      </c>
      <c r="AT14" s="24">
        <v>53977</v>
      </c>
      <c r="AU14" s="24">
        <v>62678</v>
      </c>
      <c r="AV14" s="24">
        <v>65684.2</v>
      </c>
      <c r="AW14" s="24">
        <v>63184.1</v>
      </c>
      <c r="AX14" s="24">
        <v>62408.5</v>
      </c>
      <c r="AY14" s="24">
        <f>61282+236</f>
        <v>61518</v>
      </c>
      <c r="AZ14" s="24">
        <v>58720.5</v>
      </c>
      <c r="BA14" s="24">
        <v>53668.7</v>
      </c>
      <c r="BB14" s="24">
        <v>67829</v>
      </c>
    </row>
    <row r="15" spans="1:54" s="22" customFormat="1">
      <c r="A15" s="25" t="s">
        <v>9</v>
      </c>
      <c r="B15" s="26"/>
      <c r="C15" s="26"/>
      <c r="D15" s="26"/>
      <c r="E15" s="26"/>
      <c r="F15" s="26"/>
      <c r="G15" s="26"/>
      <c r="H15" s="26"/>
      <c r="I15" s="26"/>
      <c r="J15" s="26"/>
      <c r="K15" s="26"/>
      <c r="L15" s="27"/>
      <c r="M15" s="27"/>
      <c r="N15" s="27"/>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row>
    <row r="16" spans="1:54" s="22" customFormat="1" ht="15.75">
      <c r="A16" s="25" t="s">
        <v>53</v>
      </c>
      <c r="B16" s="26">
        <v>4597</v>
      </c>
      <c r="C16" s="29">
        <v>4527</v>
      </c>
      <c r="D16" s="29">
        <v>4564</v>
      </c>
      <c r="E16" s="29">
        <v>4536</v>
      </c>
      <c r="F16" s="26">
        <v>4504</v>
      </c>
      <c r="G16" s="26">
        <v>4356</v>
      </c>
      <c r="H16" s="26">
        <v>4411</v>
      </c>
      <c r="I16" s="26">
        <v>4388</v>
      </c>
      <c r="J16" s="26">
        <v>4359</v>
      </c>
      <c r="K16" s="26">
        <v>4331</v>
      </c>
      <c r="L16" s="27">
        <v>4551</v>
      </c>
      <c r="M16" s="27">
        <v>4545</v>
      </c>
      <c r="N16" s="27">
        <v>4543</v>
      </c>
      <c r="O16" s="26">
        <v>4522</v>
      </c>
      <c r="P16" s="26">
        <v>4515</v>
      </c>
      <c r="Q16" s="26">
        <v>4525</v>
      </c>
      <c r="R16" s="26">
        <v>4493</v>
      </c>
      <c r="S16" s="26">
        <v>4497</v>
      </c>
      <c r="T16" s="26">
        <v>4525</v>
      </c>
      <c r="U16" s="26">
        <v>4497</v>
      </c>
      <c r="V16" s="26">
        <v>4449</v>
      </c>
      <c r="W16" s="26">
        <v>4876</v>
      </c>
      <c r="X16" s="26">
        <v>4775</v>
      </c>
      <c r="Y16" s="26">
        <v>4831</v>
      </c>
      <c r="Z16" s="26">
        <v>4818</v>
      </c>
      <c r="AA16" s="26">
        <v>4819</v>
      </c>
      <c r="AB16" s="26">
        <v>4804</v>
      </c>
      <c r="AC16" s="26">
        <v>4793</v>
      </c>
      <c r="AD16" s="26">
        <v>4672</v>
      </c>
      <c r="AE16" s="26">
        <v>4647</v>
      </c>
      <c r="AF16" s="26">
        <v>4640</v>
      </c>
      <c r="AG16" s="26">
        <v>4623</v>
      </c>
      <c r="AH16" s="26">
        <v>4605</v>
      </c>
      <c r="AI16" s="26">
        <v>4677</v>
      </c>
      <c r="AJ16" s="26">
        <v>4701</v>
      </c>
      <c r="AK16" s="26">
        <v>4644</v>
      </c>
      <c r="AL16" s="26">
        <v>4611</v>
      </c>
      <c r="AM16" s="26">
        <v>4671</v>
      </c>
      <c r="AN16" s="26">
        <v>4762</v>
      </c>
      <c r="AO16" s="26">
        <v>4814</v>
      </c>
      <c r="AP16" s="26">
        <v>4899.3999999999996</v>
      </c>
      <c r="AQ16" s="26">
        <v>5227.3999999999996</v>
      </c>
      <c r="AR16" s="26">
        <v>5375</v>
      </c>
      <c r="AS16" s="26">
        <v>5457</v>
      </c>
      <c r="AT16" s="26">
        <v>5511</v>
      </c>
      <c r="AU16" s="26">
        <v>5578</v>
      </c>
      <c r="AV16" s="26">
        <v>5888.4</v>
      </c>
      <c r="AW16" s="26">
        <f>5852.3+8239.5</f>
        <v>14091.8</v>
      </c>
      <c r="AX16" s="26">
        <f>5898+8303</f>
        <v>14201</v>
      </c>
      <c r="AY16" s="26">
        <f>5956.8+8386.6</f>
        <v>14343.400000000001</v>
      </c>
      <c r="AZ16" s="26">
        <v>14073</v>
      </c>
      <c r="BA16" s="26">
        <v>13342</v>
      </c>
      <c r="BB16" s="26">
        <v>13617</v>
      </c>
    </row>
    <row r="17" spans="1:54" s="22" customFormat="1">
      <c r="A17" s="25"/>
      <c r="B17" s="26"/>
      <c r="C17" s="26"/>
      <c r="D17" s="26"/>
      <c r="E17" s="26"/>
      <c r="F17" s="26"/>
      <c r="G17" s="26"/>
      <c r="H17" s="26"/>
      <c r="I17" s="26"/>
      <c r="J17" s="26"/>
      <c r="K17" s="26"/>
      <c r="L17" s="27"/>
      <c r="M17" s="27"/>
      <c r="N17" s="27"/>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row>
    <row r="18" spans="1:54" s="22" customFormat="1">
      <c r="A18" s="20" t="s">
        <v>10</v>
      </c>
      <c r="B18" s="30">
        <f t="shared" ref="B18:BA18" si="3">B19+B25</f>
        <v>63.2</v>
      </c>
      <c r="C18" s="30">
        <f t="shared" si="3"/>
        <v>91.300000000000011</v>
      </c>
      <c r="D18" s="30">
        <f t="shared" si="3"/>
        <v>60.800000000000004</v>
      </c>
      <c r="E18" s="30">
        <f t="shared" si="3"/>
        <v>94.399999999999991</v>
      </c>
      <c r="F18" s="30">
        <f t="shared" si="3"/>
        <v>129.69999999999999</v>
      </c>
      <c r="G18" s="30">
        <f t="shared" si="3"/>
        <v>139.22099999999998</v>
      </c>
      <c r="H18" s="30">
        <f t="shared" si="3"/>
        <v>487.27100000000002</v>
      </c>
      <c r="I18" s="30">
        <f t="shared" si="3"/>
        <v>186.72</v>
      </c>
      <c r="J18" s="30">
        <f t="shared" si="3"/>
        <v>146.62</v>
      </c>
      <c r="K18" s="30">
        <f t="shared" si="3"/>
        <v>148.1</v>
      </c>
      <c r="L18" s="30">
        <f t="shared" si="3"/>
        <v>156.19999999999999</v>
      </c>
      <c r="M18" s="30">
        <f t="shared" si="3"/>
        <v>116.937</v>
      </c>
      <c r="N18" s="30">
        <f t="shared" si="3"/>
        <v>115.6</v>
      </c>
      <c r="O18" s="30">
        <f t="shared" si="3"/>
        <v>114.4</v>
      </c>
      <c r="P18" s="30">
        <f t="shared" si="3"/>
        <v>113</v>
      </c>
      <c r="Q18" s="30">
        <f t="shared" si="3"/>
        <v>109.3</v>
      </c>
      <c r="R18" s="30">
        <f t="shared" si="3"/>
        <v>103.8</v>
      </c>
      <c r="S18" s="30">
        <f t="shared" si="3"/>
        <v>269.97630101421998</v>
      </c>
      <c r="T18" s="30">
        <f t="shared" si="3"/>
        <v>339.53789460421996</v>
      </c>
      <c r="U18" s="30">
        <f t="shared" si="3"/>
        <v>287.13766312521659</v>
      </c>
      <c r="V18" s="30">
        <f t="shared" si="3"/>
        <v>180.70069716544606</v>
      </c>
      <c r="W18" s="30">
        <f t="shared" si="3"/>
        <v>112.84233883978</v>
      </c>
      <c r="X18" s="30">
        <f t="shared" si="3"/>
        <v>123.509977211962</v>
      </c>
      <c r="Y18" s="30">
        <f t="shared" si="3"/>
        <v>175.2</v>
      </c>
      <c r="Z18" s="30">
        <f t="shared" si="3"/>
        <v>349.80878811679088</v>
      </c>
      <c r="AA18" s="30">
        <f t="shared" si="3"/>
        <v>293.94499999999999</v>
      </c>
      <c r="AB18" s="30">
        <f t="shared" si="3"/>
        <v>326.7</v>
      </c>
      <c r="AC18" s="30">
        <f t="shared" si="3"/>
        <v>333.6</v>
      </c>
      <c r="AD18" s="30">
        <f t="shared" si="3"/>
        <v>335.2</v>
      </c>
      <c r="AE18" s="30">
        <f t="shared" si="3"/>
        <v>334.1</v>
      </c>
      <c r="AF18" s="30">
        <f t="shared" si="3"/>
        <v>333.6</v>
      </c>
      <c r="AG18" s="30">
        <f t="shared" si="3"/>
        <v>337.8</v>
      </c>
      <c r="AH18" s="30">
        <f t="shared" si="3"/>
        <v>338.00000000000006</v>
      </c>
      <c r="AI18" s="30">
        <f t="shared" si="3"/>
        <v>253.42647785787696</v>
      </c>
      <c r="AJ18" s="30">
        <f t="shared" si="3"/>
        <v>210.96042463828101</v>
      </c>
      <c r="AK18" s="30">
        <f t="shared" si="3"/>
        <v>351.07678888873801</v>
      </c>
      <c r="AL18" s="30">
        <f t="shared" si="3"/>
        <v>531.15202438848303</v>
      </c>
      <c r="AM18" s="30">
        <f t="shared" si="3"/>
        <v>550.61012452025989</v>
      </c>
      <c r="AN18" s="30">
        <f t="shared" si="3"/>
        <v>337.518172256892</v>
      </c>
      <c r="AO18" s="30">
        <f t="shared" si="3"/>
        <v>337.26575517246403</v>
      </c>
      <c r="AP18" s="30">
        <f t="shared" si="3"/>
        <v>325.38762182639903</v>
      </c>
      <c r="AQ18" s="30">
        <f t="shared" si="3"/>
        <v>367.92832329821397</v>
      </c>
      <c r="AR18" s="30">
        <f t="shared" si="3"/>
        <v>10025.485557643324</v>
      </c>
      <c r="AS18" s="30">
        <f t="shared" si="3"/>
        <v>10178.152517423621</v>
      </c>
      <c r="AT18" s="30">
        <f t="shared" si="3"/>
        <v>2732.9709095310418</v>
      </c>
      <c r="AU18" s="30">
        <f t="shared" si="3"/>
        <v>4799.0807093228686</v>
      </c>
      <c r="AV18" s="30">
        <f t="shared" si="3"/>
        <v>8934.8822045277648</v>
      </c>
      <c r="AW18" s="30">
        <f t="shared" si="3"/>
        <v>26057.18364092147</v>
      </c>
      <c r="AX18" s="30">
        <f t="shared" si="3"/>
        <v>35321.549607866596</v>
      </c>
      <c r="AY18" s="30">
        <f t="shared" si="3"/>
        <v>40947.455451019494</v>
      </c>
      <c r="AZ18" s="30">
        <f t="shared" si="3"/>
        <v>52618.353756876888</v>
      </c>
      <c r="BA18" s="30">
        <f t="shared" si="3"/>
        <v>52364.30596562881</v>
      </c>
      <c r="BB18" s="30">
        <f>BB19+BB25</f>
        <v>51194.863745977207</v>
      </c>
    </row>
    <row r="19" spans="1:54" s="22" customFormat="1">
      <c r="A19" s="23" t="s">
        <v>11</v>
      </c>
      <c r="B19" s="26">
        <f t="shared" ref="B19:BA19" si="4">B20+B21+B22+B23</f>
        <v>63.2</v>
      </c>
      <c r="C19" s="26">
        <f t="shared" si="4"/>
        <v>91.300000000000011</v>
      </c>
      <c r="D19" s="26">
        <f t="shared" si="4"/>
        <v>60.800000000000004</v>
      </c>
      <c r="E19" s="26">
        <f t="shared" si="4"/>
        <v>94.399999999999991</v>
      </c>
      <c r="F19" s="26">
        <f t="shared" si="4"/>
        <v>129.69999999999999</v>
      </c>
      <c r="G19" s="26">
        <f t="shared" si="4"/>
        <v>139.22099999999998</v>
      </c>
      <c r="H19" s="26">
        <f t="shared" si="4"/>
        <v>487.27100000000002</v>
      </c>
      <c r="I19" s="26">
        <f t="shared" si="4"/>
        <v>186.72</v>
      </c>
      <c r="J19" s="26">
        <f t="shared" si="4"/>
        <v>146.62</v>
      </c>
      <c r="K19" s="26">
        <f t="shared" si="4"/>
        <v>148.1</v>
      </c>
      <c r="L19" s="26">
        <f t="shared" si="4"/>
        <v>156.19999999999999</v>
      </c>
      <c r="M19" s="26">
        <f t="shared" si="4"/>
        <v>116.937</v>
      </c>
      <c r="N19" s="26">
        <f t="shared" si="4"/>
        <v>115.6</v>
      </c>
      <c r="O19" s="26">
        <f t="shared" si="4"/>
        <v>114.4</v>
      </c>
      <c r="P19" s="26">
        <f t="shared" si="4"/>
        <v>113</v>
      </c>
      <c r="Q19" s="26">
        <f t="shared" si="4"/>
        <v>109.3</v>
      </c>
      <c r="R19" s="26">
        <f t="shared" si="4"/>
        <v>103.8</v>
      </c>
      <c r="S19" s="26">
        <f t="shared" si="4"/>
        <v>269.97630101421998</v>
      </c>
      <c r="T19" s="26">
        <f t="shared" si="4"/>
        <v>339.53789460421996</v>
      </c>
      <c r="U19" s="26">
        <f t="shared" si="4"/>
        <v>287.13766312521659</v>
      </c>
      <c r="V19" s="26">
        <f t="shared" si="4"/>
        <v>180.70069716544606</v>
      </c>
      <c r="W19" s="26">
        <f t="shared" si="4"/>
        <v>112.84233883978</v>
      </c>
      <c r="X19" s="26">
        <f t="shared" si="4"/>
        <v>123.509977211962</v>
      </c>
      <c r="Y19" s="26">
        <f t="shared" si="4"/>
        <v>175.2</v>
      </c>
      <c r="Z19" s="26">
        <f t="shared" si="4"/>
        <v>345.60878811679089</v>
      </c>
      <c r="AA19" s="26">
        <f t="shared" si="4"/>
        <v>284.44499999999999</v>
      </c>
      <c r="AB19" s="26">
        <f t="shared" si="4"/>
        <v>317.2</v>
      </c>
      <c r="AC19" s="26">
        <f t="shared" si="4"/>
        <v>324.10000000000002</v>
      </c>
      <c r="AD19" s="26">
        <f t="shared" si="4"/>
        <v>325.7</v>
      </c>
      <c r="AE19" s="26">
        <f t="shared" si="4"/>
        <v>324.60000000000002</v>
      </c>
      <c r="AF19" s="26">
        <f t="shared" si="4"/>
        <v>324.10000000000002</v>
      </c>
      <c r="AG19" s="26">
        <f t="shared" si="4"/>
        <v>328.3</v>
      </c>
      <c r="AH19" s="26">
        <f t="shared" si="4"/>
        <v>334.40000000000003</v>
      </c>
      <c r="AI19" s="26">
        <f t="shared" si="4"/>
        <v>232.62647785787695</v>
      </c>
      <c r="AJ19" s="26">
        <f t="shared" si="4"/>
        <v>189.660424638281</v>
      </c>
      <c r="AK19" s="26">
        <f t="shared" si="4"/>
        <v>329.776788888738</v>
      </c>
      <c r="AL19" s="26">
        <f t="shared" si="4"/>
        <v>509.85202438848302</v>
      </c>
      <c r="AM19" s="26">
        <f t="shared" si="4"/>
        <v>529.31012452025993</v>
      </c>
      <c r="AN19" s="26">
        <f t="shared" si="4"/>
        <v>316.21817225689199</v>
      </c>
      <c r="AO19" s="26">
        <f t="shared" si="4"/>
        <v>315.96575517246401</v>
      </c>
      <c r="AP19" s="26">
        <f t="shared" si="4"/>
        <v>304.08762182639902</v>
      </c>
      <c r="AQ19" s="26">
        <f t="shared" si="4"/>
        <v>339.92832329821397</v>
      </c>
      <c r="AR19" s="26">
        <f t="shared" si="4"/>
        <v>10015.335557643324</v>
      </c>
      <c r="AS19" s="26">
        <f t="shared" si="4"/>
        <v>10169.152517423621</v>
      </c>
      <c r="AT19" s="26">
        <f t="shared" si="4"/>
        <v>2725.8709095310419</v>
      </c>
      <c r="AU19" s="26">
        <f t="shared" si="4"/>
        <v>726.42070932286879</v>
      </c>
      <c r="AV19" s="26">
        <f t="shared" si="4"/>
        <v>4665.9922045277654</v>
      </c>
      <c r="AW19" s="26">
        <f t="shared" si="4"/>
        <v>4667.7336409214686</v>
      </c>
      <c r="AX19" s="26">
        <f t="shared" si="4"/>
        <v>492.62960786659801</v>
      </c>
      <c r="AY19" s="26">
        <f t="shared" si="4"/>
        <v>907.0454510194902</v>
      </c>
      <c r="AZ19" s="26">
        <f t="shared" si="4"/>
        <v>523.05375687688183</v>
      </c>
      <c r="BA19" s="26">
        <f t="shared" si="4"/>
        <v>768.56596562881418</v>
      </c>
      <c r="BB19" s="26">
        <f>BB20+BB21+BB22+BB23</f>
        <v>711.74874597720896</v>
      </c>
    </row>
    <row r="20" spans="1:54" s="22" customFormat="1">
      <c r="A20" s="25" t="s">
        <v>12</v>
      </c>
      <c r="B20" s="26"/>
      <c r="C20" s="26"/>
      <c r="D20" s="26"/>
      <c r="E20" s="26"/>
      <c r="F20" s="26"/>
      <c r="G20" s="26"/>
      <c r="H20" s="26"/>
      <c r="I20" s="26"/>
      <c r="J20" s="26"/>
      <c r="K20" s="26"/>
      <c r="L20" s="27"/>
      <c r="M20" s="27"/>
      <c r="N20" s="27"/>
      <c r="O20" s="26"/>
      <c r="P20" s="26"/>
      <c r="Q20" s="26"/>
      <c r="R20" s="26"/>
      <c r="S20" s="26">
        <v>148.1</v>
      </c>
      <c r="T20" s="26">
        <v>246.7</v>
      </c>
      <c r="U20" s="26">
        <v>193.6774163148516</v>
      </c>
      <c r="V20" s="26">
        <v>94.729277783943033</v>
      </c>
      <c r="W20" s="26">
        <v>0</v>
      </c>
      <c r="X20" s="26">
        <v>0</v>
      </c>
      <c r="Y20" s="26">
        <v>0</v>
      </c>
      <c r="Z20" s="26">
        <v>3.5</v>
      </c>
      <c r="AA20" s="26">
        <v>3.5</v>
      </c>
      <c r="AB20" s="26">
        <v>0</v>
      </c>
      <c r="AC20" s="26">
        <v>0</v>
      </c>
      <c r="AD20" s="26">
        <v>0</v>
      </c>
      <c r="AE20" s="26">
        <v>0</v>
      </c>
      <c r="AF20" s="26">
        <v>0</v>
      </c>
      <c r="AG20" s="26">
        <v>7</v>
      </c>
      <c r="AH20" s="26">
        <v>11.3</v>
      </c>
      <c r="AI20" s="26">
        <v>11.3</v>
      </c>
      <c r="AJ20" s="26">
        <v>31.8</v>
      </c>
      <c r="AK20" s="26">
        <v>28.2</v>
      </c>
      <c r="AL20" s="26">
        <v>34.200000000000003</v>
      </c>
      <c r="AM20" s="26">
        <v>62.1</v>
      </c>
      <c r="AN20" s="26">
        <v>47.3</v>
      </c>
      <c r="AO20" s="26">
        <v>75.5</v>
      </c>
      <c r="AP20" s="26">
        <v>56.65</v>
      </c>
      <c r="AQ20" s="26">
        <v>46.25</v>
      </c>
      <c r="AR20" s="26">
        <v>17.149999999999999</v>
      </c>
      <c r="AS20" s="26">
        <v>42.8</v>
      </c>
      <c r="AT20" s="26">
        <v>35.85</v>
      </c>
      <c r="AU20" s="26">
        <v>35.450000000000003</v>
      </c>
      <c r="AV20" s="26">
        <v>49.75</v>
      </c>
      <c r="AW20" s="26">
        <v>29.35</v>
      </c>
      <c r="AX20" s="26">
        <v>44.25</v>
      </c>
      <c r="AY20" s="26">
        <v>24.35</v>
      </c>
      <c r="AZ20" s="26">
        <v>45.35</v>
      </c>
      <c r="BA20" s="26">
        <v>21.95</v>
      </c>
      <c r="BB20" s="26">
        <v>46.85</v>
      </c>
    </row>
    <row r="21" spans="1:54" s="22" customFormat="1">
      <c r="A21" s="25" t="s">
        <v>13</v>
      </c>
      <c r="B21" s="26"/>
      <c r="C21" s="26"/>
      <c r="D21" s="26"/>
      <c r="E21" s="26"/>
      <c r="F21" s="26"/>
      <c r="G21" s="26"/>
      <c r="H21" s="26"/>
      <c r="I21" s="26"/>
      <c r="J21" s="26"/>
      <c r="K21" s="26"/>
      <c r="L21" s="27"/>
      <c r="M21" s="27"/>
      <c r="N21" s="27"/>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v>9659.004697280001</v>
      </c>
      <c r="AS21" s="26">
        <v>9614.8623936900003</v>
      </c>
      <c r="AT21" s="26">
        <v>1976.6671715999998</v>
      </c>
      <c r="AU21" s="26">
        <v>0</v>
      </c>
      <c r="AV21" s="26">
        <v>4263.2873692899993</v>
      </c>
      <c r="AW21" s="26">
        <v>4276.8100000000013</v>
      </c>
      <c r="AX21" s="26">
        <v>0</v>
      </c>
      <c r="AY21" s="26">
        <v>0</v>
      </c>
      <c r="AZ21" s="26">
        <v>0</v>
      </c>
      <c r="BA21" s="26">
        <v>0</v>
      </c>
      <c r="BB21" s="26">
        <v>0</v>
      </c>
    </row>
    <row r="22" spans="1:54" s="22" customFormat="1">
      <c r="A22" s="25" t="s">
        <v>14</v>
      </c>
      <c r="B22" s="26">
        <v>62.2</v>
      </c>
      <c r="C22" s="26">
        <v>90.9</v>
      </c>
      <c r="D22" s="26">
        <v>60.7</v>
      </c>
      <c r="E22" s="26">
        <v>94.3</v>
      </c>
      <c r="F22" s="26">
        <v>129.6</v>
      </c>
      <c r="G22" s="26">
        <v>139.19999999999999</v>
      </c>
      <c r="H22" s="26">
        <v>487.25</v>
      </c>
      <c r="I22" s="26">
        <v>186.7</v>
      </c>
      <c r="J22" s="26">
        <v>146.6</v>
      </c>
      <c r="K22" s="26">
        <v>148.1</v>
      </c>
      <c r="L22" s="26">
        <v>156.19999999999999</v>
      </c>
      <c r="M22" s="26">
        <v>116.937</v>
      </c>
      <c r="N22" s="26">
        <v>115.6</v>
      </c>
      <c r="O22" s="26">
        <v>114.4</v>
      </c>
      <c r="P22" s="26">
        <v>113</v>
      </c>
      <c r="Q22" s="26">
        <v>109.3</v>
      </c>
      <c r="R22" s="26">
        <v>103.8</v>
      </c>
      <c r="S22" s="26">
        <v>121.87630101422</v>
      </c>
      <c r="T22" s="26">
        <v>92.837894604219983</v>
      </c>
      <c r="U22" s="26">
        <v>93.460246810364993</v>
      </c>
      <c r="V22" s="26">
        <v>85.971419381503011</v>
      </c>
      <c r="W22" s="26">
        <v>112.84233883978</v>
      </c>
      <c r="X22" s="26">
        <v>123.509977211962</v>
      </c>
      <c r="Y22" s="26">
        <v>175.2</v>
      </c>
      <c r="Z22" s="26">
        <v>342.10878811679089</v>
      </c>
      <c r="AA22" s="26">
        <v>280.94499999999999</v>
      </c>
      <c r="AB22" s="26">
        <v>317.2</v>
      </c>
      <c r="AC22" s="26">
        <v>324.10000000000002</v>
      </c>
      <c r="AD22" s="26">
        <v>325.7</v>
      </c>
      <c r="AE22" s="26">
        <v>324.60000000000002</v>
      </c>
      <c r="AF22" s="26">
        <v>324.10000000000002</v>
      </c>
      <c r="AG22" s="26">
        <v>321.3</v>
      </c>
      <c r="AH22" s="26">
        <v>323.10000000000002</v>
      </c>
      <c r="AI22" s="26">
        <v>221.32647785787694</v>
      </c>
      <c r="AJ22" s="26">
        <v>157.86042463828099</v>
      </c>
      <c r="AK22" s="26">
        <v>301.57678888873801</v>
      </c>
      <c r="AL22" s="26">
        <v>475.65202438848303</v>
      </c>
      <c r="AM22" s="26">
        <v>467.21012452025997</v>
      </c>
      <c r="AN22" s="26">
        <v>268.91817225689198</v>
      </c>
      <c r="AO22" s="26">
        <v>240.46575517246401</v>
      </c>
      <c r="AP22" s="26">
        <v>247.43762182639901</v>
      </c>
      <c r="AQ22" s="26">
        <v>291.62642329821398</v>
      </c>
      <c r="AR22" s="26">
        <v>337.07521736332194</v>
      </c>
      <c r="AS22" s="26">
        <v>509.36867973362098</v>
      </c>
      <c r="AT22" s="26">
        <v>711.259814931042</v>
      </c>
      <c r="AU22" s="26">
        <v>688.8566293228688</v>
      </c>
      <c r="AV22" s="26">
        <v>350.71337723776594</v>
      </c>
      <c r="AW22" s="26">
        <v>359.29951592146688</v>
      </c>
      <c r="AX22" s="26">
        <v>446.06811886659801</v>
      </c>
      <c r="AY22" s="26">
        <v>880.39558901949022</v>
      </c>
      <c r="AZ22" s="26">
        <v>475.34550187688188</v>
      </c>
      <c r="BA22" s="26">
        <v>744.25792062881419</v>
      </c>
      <c r="BB22" s="26">
        <v>662.59421597720893</v>
      </c>
    </row>
    <row r="23" spans="1:54" s="22" customFormat="1">
      <c r="A23" s="25" t="s">
        <v>15</v>
      </c>
      <c r="B23" s="26">
        <v>1</v>
      </c>
      <c r="C23" s="26">
        <v>0.4</v>
      </c>
      <c r="D23" s="26">
        <v>0.1</v>
      </c>
      <c r="E23" s="26">
        <v>0.1</v>
      </c>
      <c r="F23" s="26">
        <v>0.1</v>
      </c>
      <c r="G23" s="26">
        <v>2.1000000000000001E-2</v>
      </c>
      <c r="H23" s="26">
        <v>2.1000000000000001E-2</v>
      </c>
      <c r="I23" s="26">
        <v>0.02</v>
      </c>
      <c r="J23" s="26">
        <v>0.02</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6">
        <v>0</v>
      </c>
      <c r="AN23" s="26">
        <v>0</v>
      </c>
      <c r="AO23" s="26">
        <v>0</v>
      </c>
      <c r="AP23" s="26">
        <v>0</v>
      </c>
      <c r="AQ23" s="26">
        <v>2.0518999999999998</v>
      </c>
      <c r="AR23" s="26">
        <v>2.1056430000000002</v>
      </c>
      <c r="AS23" s="26">
        <v>2.1214439999999999</v>
      </c>
      <c r="AT23" s="26">
        <v>2.0939230000000002</v>
      </c>
      <c r="AU23" s="26">
        <v>2.11408</v>
      </c>
      <c r="AV23" s="26">
        <v>2.2414580000000002</v>
      </c>
      <c r="AW23" s="26">
        <v>2.2741250000000002</v>
      </c>
      <c r="AX23" s="26">
        <v>2.3114889999999999</v>
      </c>
      <c r="AY23" s="26">
        <v>2.2998620000000001</v>
      </c>
      <c r="AZ23" s="26">
        <v>2.3582550000000002</v>
      </c>
      <c r="BA23" s="26">
        <v>2.3580450000000002</v>
      </c>
      <c r="BB23" s="26">
        <v>2.3045300000000002</v>
      </c>
    </row>
    <row r="24" spans="1:54" s="22" customFormat="1">
      <c r="A24" s="25"/>
      <c r="B24" s="26"/>
      <c r="C24" s="26"/>
      <c r="D24" s="26"/>
      <c r="E24" s="26"/>
      <c r="F24" s="26"/>
      <c r="G24" s="26"/>
      <c r="H24" s="26"/>
      <c r="I24" s="26"/>
      <c r="J24" s="26"/>
      <c r="K24" s="26"/>
      <c r="L24" s="27"/>
      <c r="M24" s="27"/>
      <c r="N24" s="27"/>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row>
    <row r="25" spans="1:54" s="22" customFormat="1">
      <c r="A25" s="23" t="s">
        <v>7</v>
      </c>
      <c r="B25" s="25">
        <f t="shared" ref="B25:N25" si="5">SUM(B26:B29)</f>
        <v>0</v>
      </c>
      <c r="C25" s="25">
        <f t="shared" si="5"/>
        <v>0</v>
      </c>
      <c r="D25" s="25">
        <f t="shared" si="5"/>
        <v>0</v>
      </c>
      <c r="E25" s="25">
        <f t="shared" si="5"/>
        <v>0</v>
      </c>
      <c r="F25" s="25">
        <f t="shared" si="5"/>
        <v>0</v>
      </c>
      <c r="G25" s="25">
        <f t="shared" si="5"/>
        <v>0</v>
      </c>
      <c r="H25" s="25">
        <f t="shared" si="5"/>
        <v>0</v>
      </c>
      <c r="I25" s="25">
        <f t="shared" si="5"/>
        <v>0</v>
      </c>
      <c r="J25" s="25">
        <f t="shared" si="5"/>
        <v>0</v>
      </c>
      <c r="K25" s="25">
        <f t="shared" si="5"/>
        <v>0</v>
      </c>
      <c r="L25" s="25">
        <f t="shared" si="5"/>
        <v>0</v>
      </c>
      <c r="M25" s="25">
        <f t="shared" si="5"/>
        <v>0</v>
      </c>
      <c r="N25" s="25">
        <f t="shared" si="5"/>
        <v>0</v>
      </c>
      <c r="O25" s="25">
        <f t="shared" ref="O25:BA26" si="6">SUM(O26:O29)</f>
        <v>0</v>
      </c>
      <c r="P25" s="25">
        <f t="shared" si="6"/>
        <v>0</v>
      </c>
      <c r="Q25" s="25">
        <f t="shared" si="6"/>
        <v>0</v>
      </c>
      <c r="R25" s="25">
        <f t="shared" si="6"/>
        <v>0</v>
      </c>
      <c r="S25" s="25">
        <f t="shared" si="6"/>
        <v>0</v>
      </c>
      <c r="T25" s="25">
        <f t="shared" si="6"/>
        <v>0</v>
      </c>
      <c r="U25" s="25">
        <f t="shared" si="6"/>
        <v>0</v>
      </c>
      <c r="V25" s="25">
        <f t="shared" si="6"/>
        <v>0</v>
      </c>
      <c r="W25" s="25">
        <f t="shared" si="6"/>
        <v>0</v>
      </c>
      <c r="X25" s="25">
        <f t="shared" si="6"/>
        <v>0</v>
      </c>
      <c r="Y25" s="25">
        <f t="shared" si="6"/>
        <v>0</v>
      </c>
      <c r="Z25" s="25">
        <f t="shared" si="6"/>
        <v>4.2</v>
      </c>
      <c r="AA25" s="25">
        <f t="shared" si="6"/>
        <v>9.5</v>
      </c>
      <c r="AB25" s="25">
        <f t="shared" si="6"/>
        <v>9.5</v>
      </c>
      <c r="AC25" s="25">
        <f t="shared" si="6"/>
        <v>9.5</v>
      </c>
      <c r="AD25" s="25">
        <f t="shared" si="6"/>
        <v>9.5</v>
      </c>
      <c r="AE25" s="25">
        <f t="shared" si="6"/>
        <v>9.5</v>
      </c>
      <c r="AF25" s="25">
        <f t="shared" si="6"/>
        <v>9.5</v>
      </c>
      <c r="AG25" s="25">
        <f t="shared" si="6"/>
        <v>9.5</v>
      </c>
      <c r="AH25" s="25">
        <f t="shared" si="6"/>
        <v>3.6</v>
      </c>
      <c r="AI25" s="25">
        <f t="shared" si="6"/>
        <v>20.8</v>
      </c>
      <c r="AJ25" s="25">
        <f t="shared" si="6"/>
        <v>21.3</v>
      </c>
      <c r="AK25" s="25">
        <f t="shared" si="6"/>
        <v>21.3</v>
      </c>
      <c r="AL25" s="25">
        <f t="shared" si="6"/>
        <v>21.3</v>
      </c>
      <c r="AM25" s="25">
        <f t="shared" si="6"/>
        <v>21.3</v>
      </c>
      <c r="AN25" s="25">
        <f t="shared" si="6"/>
        <v>21.3</v>
      </c>
      <c r="AO25" s="25">
        <f t="shared" si="6"/>
        <v>21.3</v>
      </c>
      <c r="AP25" s="25">
        <f t="shared" si="6"/>
        <v>21.3</v>
      </c>
      <c r="AQ25" s="25">
        <f t="shared" si="6"/>
        <v>28</v>
      </c>
      <c r="AR25" s="25">
        <f t="shared" si="6"/>
        <v>10.15</v>
      </c>
      <c r="AS25" s="25">
        <f t="shared" si="6"/>
        <v>9</v>
      </c>
      <c r="AT25" s="25">
        <f t="shared" si="6"/>
        <v>7.1</v>
      </c>
      <c r="AU25" s="25">
        <f t="shared" si="6"/>
        <v>4072.6600000000003</v>
      </c>
      <c r="AV25" s="25">
        <f t="shared" si="6"/>
        <v>4268.8899999999994</v>
      </c>
      <c r="AW25" s="25">
        <f t="shared" si="6"/>
        <v>21389.45</v>
      </c>
      <c r="AX25" s="25">
        <f t="shared" si="6"/>
        <v>34828.92</v>
      </c>
      <c r="AY25" s="25">
        <f t="shared" si="6"/>
        <v>40040.410000000003</v>
      </c>
      <c r="AZ25" s="25">
        <f t="shared" si="6"/>
        <v>52095.3</v>
      </c>
      <c r="BA25" s="25">
        <f t="shared" si="6"/>
        <v>51595.74</v>
      </c>
      <c r="BB25" s="25">
        <f>SUM(BB26:BB29)</f>
        <v>50483.114999999998</v>
      </c>
    </row>
    <row r="26" spans="1:54" s="22" customFormat="1">
      <c r="A26" s="25" t="s">
        <v>16</v>
      </c>
      <c r="B26" s="26"/>
      <c r="C26" s="26"/>
      <c r="D26" s="26"/>
      <c r="E26" s="26"/>
      <c r="F26" s="26"/>
      <c r="G26" s="26"/>
      <c r="H26" s="26"/>
      <c r="I26" s="26"/>
      <c r="J26" s="26"/>
      <c r="K26" s="26"/>
      <c r="L26" s="27"/>
      <c r="M26" s="27"/>
      <c r="N26" s="27"/>
      <c r="O26" s="26"/>
      <c r="P26" s="26"/>
      <c r="Q26" s="26"/>
      <c r="R26" s="26"/>
      <c r="S26" s="26"/>
      <c r="T26" s="25">
        <f t="shared" si="6"/>
        <v>0</v>
      </c>
      <c r="U26" s="25">
        <f>SUM(U27:U30)</f>
        <v>0</v>
      </c>
      <c r="V26" s="25">
        <f>SUM(V27:V30)</f>
        <v>0</v>
      </c>
      <c r="W26" s="25">
        <f>SUM(W27:W30)</f>
        <v>0</v>
      </c>
      <c r="X26" s="25">
        <f>SUM(X27:X30)</f>
        <v>0</v>
      </c>
      <c r="Y26" s="25">
        <f>SUM(Y27:Y30)</f>
        <v>0</v>
      </c>
      <c r="Z26" s="26">
        <v>4.2</v>
      </c>
      <c r="AA26" s="26">
        <v>9.5</v>
      </c>
      <c r="AB26" s="26">
        <v>9.5</v>
      </c>
      <c r="AC26" s="26">
        <v>9.5</v>
      </c>
      <c r="AD26" s="26">
        <v>9.5</v>
      </c>
      <c r="AE26" s="26">
        <v>9.5</v>
      </c>
      <c r="AF26" s="26">
        <v>9.5</v>
      </c>
      <c r="AG26" s="26">
        <v>9.5</v>
      </c>
      <c r="AH26" s="26">
        <v>3.6</v>
      </c>
      <c r="AI26" s="26">
        <v>20.8</v>
      </c>
      <c r="AJ26" s="26">
        <v>21.3</v>
      </c>
      <c r="AK26" s="26">
        <v>21.3</v>
      </c>
      <c r="AL26" s="26">
        <v>21.3</v>
      </c>
      <c r="AM26" s="26">
        <v>21.3</v>
      </c>
      <c r="AN26" s="26">
        <v>21.3</v>
      </c>
      <c r="AO26" s="26">
        <v>21.3</v>
      </c>
      <c r="AP26" s="26">
        <v>21.3</v>
      </c>
      <c r="AQ26" s="26">
        <v>28</v>
      </c>
      <c r="AR26" s="26">
        <v>10.15</v>
      </c>
      <c r="AS26" s="26">
        <v>9</v>
      </c>
      <c r="AT26" s="26">
        <v>7.1</v>
      </c>
      <c r="AU26" s="26">
        <v>5.65</v>
      </c>
      <c r="AV26" s="26">
        <v>5.65</v>
      </c>
      <c r="AW26" s="26">
        <v>5.4</v>
      </c>
      <c r="AX26" s="26">
        <v>5.4</v>
      </c>
      <c r="AY26" s="26">
        <v>4.9000000000000004</v>
      </c>
      <c r="AZ26" s="26">
        <v>4.9000000000000004</v>
      </c>
      <c r="BA26" s="26">
        <v>4.9000000000000004</v>
      </c>
      <c r="BB26" s="26">
        <v>4.9000000000000004</v>
      </c>
    </row>
    <row r="27" spans="1:54" s="22" customFormat="1">
      <c r="A27" s="25" t="s">
        <v>17</v>
      </c>
      <c r="B27" s="27"/>
      <c r="C27" s="27"/>
      <c r="D27" s="27"/>
      <c r="E27" s="27"/>
      <c r="F27" s="27"/>
      <c r="G27" s="27"/>
      <c r="H27" s="27"/>
      <c r="I27" s="27"/>
      <c r="J27" s="27"/>
      <c r="K27" s="27"/>
      <c r="L27" s="27"/>
      <c r="M27" s="27"/>
      <c r="N27" s="27"/>
      <c r="O27" s="27"/>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v>0</v>
      </c>
      <c r="AU27" s="26">
        <v>4067.01</v>
      </c>
      <c r="AV27" s="26">
        <v>4263.24</v>
      </c>
      <c r="AW27" s="26">
        <v>21384.05</v>
      </c>
      <c r="AX27" s="26">
        <v>34823.519999999997</v>
      </c>
      <c r="AY27" s="26">
        <v>40035.51</v>
      </c>
      <c r="AZ27" s="26">
        <v>52090.400000000001</v>
      </c>
      <c r="BA27" s="26">
        <v>51590.84</v>
      </c>
      <c r="BB27" s="26">
        <v>50478.214999999997</v>
      </c>
    </row>
    <row r="28" spans="1:54" s="22" customFormat="1">
      <c r="A28" s="25" t="s">
        <v>18</v>
      </c>
      <c r="B28" s="26"/>
      <c r="C28" s="26"/>
      <c r="D28" s="26"/>
      <c r="E28" s="26"/>
      <c r="F28" s="26"/>
      <c r="G28" s="26"/>
      <c r="H28" s="26"/>
      <c r="I28" s="26"/>
      <c r="J28" s="26"/>
      <c r="K28" s="26"/>
      <c r="L28" s="27"/>
      <c r="M28" s="27"/>
      <c r="N28" s="27"/>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row>
    <row r="29" spans="1:54" s="22" customFormat="1">
      <c r="A29" s="25" t="s">
        <v>33</v>
      </c>
      <c r="B29" s="31"/>
      <c r="C29" s="29"/>
      <c r="D29" s="29"/>
      <c r="E29" s="29"/>
      <c r="F29" s="31"/>
      <c r="G29" s="31"/>
      <c r="H29" s="29"/>
      <c r="I29" s="29"/>
      <c r="J29" s="29"/>
      <c r="K29" s="31"/>
      <c r="L29" s="32"/>
      <c r="M29" s="27"/>
      <c r="N29" s="27"/>
      <c r="O29" s="29"/>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row>
    <row r="30" spans="1:54" s="22" customFormat="1">
      <c r="A30" s="25"/>
      <c r="B30" s="26"/>
      <c r="C30" s="26"/>
      <c r="D30" s="26"/>
      <c r="E30" s="26"/>
      <c r="F30" s="26"/>
      <c r="G30" s="26"/>
      <c r="H30" s="26"/>
      <c r="I30" s="26"/>
      <c r="J30" s="26"/>
      <c r="K30" s="26"/>
      <c r="L30" s="27"/>
      <c r="M30" s="27"/>
      <c r="N30" s="27"/>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row>
    <row r="31" spans="1:54" s="22" customFormat="1">
      <c r="A31" s="20" t="s">
        <v>19</v>
      </c>
      <c r="B31" s="20">
        <f t="shared" ref="B31:BA31" si="7">B32+B38</f>
        <v>174637.9</v>
      </c>
      <c r="C31" s="20">
        <f t="shared" si="7"/>
        <v>168706.80000000002</v>
      </c>
      <c r="D31" s="20">
        <f t="shared" si="7"/>
        <v>196915.20000000001</v>
      </c>
      <c r="E31" s="20">
        <f t="shared" si="7"/>
        <v>198528.10000000003</v>
      </c>
      <c r="F31" s="20">
        <f t="shared" si="7"/>
        <v>188497.3</v>
      </c>
      <c r="G31" s="20">
        <f t="shared" si="7"/>
        <v>194167.4</v>
      </c>
      <c r="H31" s="20">
        <f t="shared" si="7"/>
        <v>190386.6</v>
      </c>
      <c r="I31" s="20">
        <f t="shared" si="7"/>
        <v>213139.09999999998</v>
      </c>
      <c r="J31" s="20">
        <f t="shared" si="7"/>
        <v>218392.2</v>
      </c>
      <c r="K31" s="20">
        <f t="shared" si="7"/>
        <v>220597.69999999998</v>
      </c>
      <c r="L31" s="20">
        <f t="shared" si="7"/>
        <v>248157.19999999998</v>
      </c>
      <c r="M31" s="20">
        <f t="shared" si="7"/>
        <v>234652.55995856313</v>
      </c>
      <c r="N31" s="20">
        <f t="shared" si="7"/>
        <v>247024.4</v>
      </c>
      <c r="O31" s="20">
        <f t="shared" si="7"/>
        <v>260829.3</v>
      </c>
      <c r="P31" s="20">
        <f t="shared" si="7"/>
        <v>281834.8</v>
      </c>
      <c r="Q31" s="20">
        <f t="shared" si="7"/>
        <v>282374.59999999998</v>
      </c>
      <c r="R31" s="20">
        <f t="shared" si="7"/>
        <v>284529.7</v>
      </c>
      <c r="S31" s="20">
        <f t="shared" si="7"/>
        <v>306341.4858943958</v>
      </c>
      <c r="T31" s="20">
        <f t="shared" si="7"/>
        <v>277434.76596440875</v>
      </c>
      <c r="U31" s="20">
        <f t="shared" si="7"/>
        <v>303132.96544482501</v>
      </c>
      <c r="V31" s="20">
        <f t="shared" si="7"/>
        <v>325999.57885613904</v>
      </c>
      <c r="W31" s="20">
        <f t="shared" si="7"/>
        <v>330286.30611265614</v>
      </c>
      <c r="X31" s="20">
        <f t="shared" si="7"/>
        <v>289006.00346621725</v>
      </c>
      <c r="Y31" s="20">
        <f t="shared" si="7"/>
        <v>282896.97880543274</v>
      </c>
      <c r="Z31" s="20">
        <f t="shared" si="7"/>
        <v>281389.43467059254</v>
      </c>
      <c r="AA31" s="20">
        <f t="shared" si="7"/>
        <v>295621.81212875078</v>
      </c>
      <c r="AB31" s="20">
        <f t="shared" si="7"/>
        <v>291263.2918805154</v>
      </c>
      <c r="AC31" s="20">
        <f t="shared" si="7"/>
        <v>280680.77674356202</v>
      </c>
      <c r="AD31" s="20">
        <f t="shared" si="7"/>
        <v>291465.58687449381</v>
      </c>
      <c r="AE31" s="20">
        <f t="shared" si="7"/>
        <v>295566.10431232455</v>
      </c>
      <c r="AF31" s="20">
        <f t="shared" si="7"/>
        <v>278849.5490921223</v>
      </c>
      <c r="AG31" s="20">
        <f t="shared" si="7"/>
        <v>275377.16439144191</v>
      </c>
      <c r="AH31" s="20">
        <f t="shared" si="7"/>
        <v>274999.53159338352</v>
      </c>
      <c r="AI31" s="20">
        <f t="shared" si="7"/>
        <v>306784.88675250689</v>
      </c>
      <c r="AJ31" s="20">
        <f t="shared" si="7"/>
        <v>280954.04971030646</v>
      </c>
      <c r="AK31" s="20">
        <f t="shared" si="7"/>
        <v>293542.7079007451</v>
      </c>
      <c r="AL31" s="20">
        <f t="shared" si="7"/>
        <v>307445.16519601876</v>
      </c>
      <c r="AM31" s="20">
        <f t="shared" si="7"/>
        <v>318580.07558830106</v>
      </c>
      <c r="AN31" s="20">
        <f t="shared" si="7"/>
        <v>331290.43917678046</v>
      </c>
      <c r="AO31" s="20">
        <f t="shared" si="7"/>
        <v>346577.05067147175</v>
      </c>
      <c r="AP31" s="20">
        <f t="shared" si="7"/>
        <v>373841.34559671732</v>
      </c>
      <c r="AQ31" s="20">
        <f t="shared" si="7"/>
        <v>389075.89019385556</v>
      </c>
      <c r="AR31" s="20">
        <f t="shared" si="7"/>
        <v>398778.15315295965</v>
      </c>
      <c r="AS31" s="20">
        <f t="shared" si="7"/>
        <v>377169.0927792376</v>
      </c>
      <c r="AT31" s="20">
        <f t="shared" si="7"/>
        <v>380135.23886770604</v>
      </c>
      <c r="AU31" s="20">
        <f t="shared" si="7"/>
        <v>413588.52368384262</v>
      </c>
      <c r="AV31" s="20">
        <f t="shared" si="7"/>
        <v>464322.35159668</v>
      </c>
      <c r="AW31" s="20">
        <f t="shared" si="7"/>
        <v>447151.98697538255</v>
      </c>
      <c r="AX31" s="20">
        <f t="shared" si="7"/>
        <v>461895.1421287597</v>
      </c>
      <c r="AY31" s="20">
        <f t="shared" si="7"/>
        <v>524346.16289981641</v>
      </c>
      <c r="AZ31" s="20">
        <f t="shared" si="7"/>
        <v>542362.58585947554</v>
      </c>
      <c r="BA31" s="20">
        <f t="shared" si="7"/>
        <v>579696.21397703933</v>
      </c>
      <c r="BB31" s="20">
        <f>BB32+BB38</f>
        <v>560522.81014471489</v>
      </c>
    </row>
    <row r="32" spans="1:54" s="22" customFormat="1">
      <c r="A32" s="23" t="s">
        <v>11</v>
      </c>
      <c r="B32" s="33">
        <f t="shared" ref="B32:L32" si="8">SUM(B33:B36)</f>
        <v>32235.399999999998</v>
      </c>
      <c r="C32" s="33">
        <f t="shared" si="8"/>
        <v>30765.600000000002</v>
      </c>
      <c r="D32" s="33">
        <f t="shared" si="8"/>
        <v>36275.699999999997</v>
      </c>
      <c r="E32" s="33">
        <f t="shared" si="8"/>
        <v>35822.199999999997</v>
      </c>
      <c r="F32" s="33">
        <f t="shared" si="8"/>
        <v>39847.5</v>
      </c>
      <c r="G32" s="33">
        <f t="shared" si="8"/>
        <v>57013.5</v>
      </c>
      <c r="H32" s="33">
        <f t="shared" si="8"/>
        <v>49838.1</v>
      </c>
      <c r="I32" s="33">
        <f t="shared" si="8"/>
        <v>46852.3</v>
      </c>
      <c r="J32" s="33">
        <f t="shared" si="8"/>
        <v>46931</v>
      </c>
      <c r="K32" s="33">
        <f t="shared" si="8"/>
        <v>48475.4</v>
      </c>
      <c r="L32" s="33">
        <f t="shared" si="8"/>
        <v>57092.799999999996</v>
      </c>
      <c r="M32" s="33">
        <f>SUM(M33:M36)</f>
        <v>55686.555436457085</v>
      </c>
      <c r="N32" s="33">
        <v>85218</v>
      </c>
      <c r="O32" s="33">
        <f t="shared" ref="O32:BA32" si="9">SUM(O33:O36)</f>
        <v>79295.3</v>
      </c>
      <c r="P32" s="33">
        <f t="shared" si="9"/>
        <v>87332.4</v>
      </c>
      <c r="Q32" s="33">
        <f t="shared" si="9"/>
        <v>88609</v>
      </c>
      <c r="R32" s="33">
        <f t="shared" si="9"/>
        <v>82927.8</v>
      </c>
      <c r="S32" s="33">
        <f t="shared" si="9"/>
        <v>177244.95245896964</v>
      </c>
      <c r="T32" s="33">
        <f t="shared" si="9"/>
        <v>135660.85382278438</v>
      </c>
      <c r="U32" s="33">
        <f t="shared" si="9"/>
        <v>142373.38185852536</v>
      </c>
      <c r="V32" s="33">
        <f t="shared" si="9"/>
        <v>164877.10270503993</v>
      </c>
      <c r="W32" s="33">
        <f t="shared" si="9"/>
        <v>172805.5100348265</v>
      </c>
      <c r="X32" s="33">
        <f t="shared" si="9"/>
        <v>156457.76895031615</v>
      </c>
      <c r="Y32" s="33">
        <f t="shared" si="9"/>
        <v>156591.71178493806</v>
      </c>
      <c r="Z32" s="33">
        <f t="shared" si="9"/>
        <v>163974.26775632551</v>
      </c>
      <c r="AA32" s="33">
        <f t="shared" si="9"/>
        <v>153323.65317685102</v>
      </c>
      <c r="AB32" s="33">
        <f t="shared" si="9"/>
        <v>157277.30194958556</v>
      </c>
      <c r="AC32" s="33">
        <f t="shared" si="9"/>
        <v>163993.97529980604</v>
      </c>
      <c r="AD32" s="33">
        <f t="shared" si="9"/>
        <v>160452.08751584965</v>
      </c>
      <c r="AE32" s="33">
        <f t="shared" si="9"/>
        <v>162697.42710925304</v>
      </c>
      <c r="AF32" s="33">
        <f t="shared" si="9"/>
        <v>159598.08331397921</v>
      </c>
      <c r="AG32" s="33">
        <f t="shared" si="9"/>
        <v>173912.09184821846</v>
      </c>
      <c r="AH32" s="33">
        <f t="shared" si="9"/>
        <v>170009.2613062404</v>
      </c>
      <c r="AI32" s="33">
        <f t="shared" si="9"/>
        <v>191432.15639187684</v>
      </c>
      <c r="AJ32" s="33">
        <f t="shared" si="9"/>
        <v>166233.39895873101</v>
      </c>
      <c r="AK32" s="33">
        <f t="shared" si="9"/>
        <v>169087.27911460903</v>
      </c>
      <c r="AL32" s="33">
        <f t="shared" si="9"/>
        <v>160633.25614053608</v>
      </c>
      <c r="AM32" s="33">
        <f t="shared" si="9"/>
        <v>172062.05934676016</v>
      </c>
      <c r="AN32" s="33">
        <f t="shared" si="9"/>
        <v>179209.43010250182</v>
      </c>
      <c r="AO32" s="33">
        <f t="shared" si="9"/>
        <v>178726.2673261482</v>
      </c>
      <c r="AP32" s="33">
        <f t="shared" si="9"/>
        <v>203779.75787888962</v>
      </c>
      <c r="AQ32" s="33">
        <f t="shared" si="9"/>
        <v>227210.37254985768</v>
      </c>
      <c r="AR32" s="33">
        <f t="shared" si="9"/>
        <v>226317.72550005978</v>
      </c>
      <c r="AS32" s="33">
        <f t="shared" si="9"/>
        <v>227286.20799734967</v>
      </c>
      <c r="AT32" s="33">
        <f t="shared" si="9"/>
        <v>238974.98931684927</v>
      </c>
      <c r="AU32" s="33">
        <f t="shared" si="9"/>
        <v>263726.92792323057</v>
      </c>
      <c r="AV32" s="33">
        <f t="shared" si="9"/>
        <v>314337.24319827888</v>
      </c>
      <c r="AW32" s="33">
        <f t="shared" si="9"/>
        <v>326062.41483329062</v>
      </c>
      <c r="AX32" s="33">
        <f t="shared" si="9"/>
        <v>314852.78456419479</v>
      </c>
      <c r="AY32" s="33">
        <f t="shared" si="9"/>
        <v>363122.09917023289</v>
      </c>
      <c r="AZ32" s="33">
        <f t="shared" si="9"/>
        <v>348704.99947966682</v>
      </c>
      <c r="BA32" s="33">
        <f t="shared" si="9"/>
        <v>361522.81287082075</v>
      </c>
      <c r="BB32" s="33">
        <f>SUM(BB33:BB36)</f>
        <v>354477.11851779144</v>
      </c>
    </row>
    <row r="33" spans="1:54" s="22" customFormat="1">
      <c r="A33" s="25" t="s">
        <v>20</v>
      </c>
      <c r="B33" s="26"/>
      <c r="C33" s="31"/>
      <c r="D33" s="31"/>
      <c r="E33" s="31"/>
      <c r="F33" s="26"/>
      <c r="G33" s="26"/>
      <c r="H33" s="31"/>
      <c r="I33" s="31"/>
      <c r="J33" s="31"/>
      <c r="K33" s="26"/>
      <c r="L33" s="27"/>
      <c r="M33" s="27"/>
      <c r="N33" s="27"/>
      <c r="O33" s="31"/>
      <c r="P33" s="26"/>
      <c r="Q33" s="26"/>
      <c r="R33" s="26"/>
      <c r="S33" s="26">
        <v>413.53174710680742</v>
      </c>
      <c r="T33" s="26">
        <v>431.11255217362435</v>
      </c>
      <c r="U33" s="26">
        <v>443.14154821251782</v>
      </c>
      <c r="V33" s="26">
        <v>427.90374014737802</v>
      </c>
      <c r="W33" s="26">
        <v>468.75111938645688</v>
      </c>
      <c r="X33" s="26">
        <v>449.76073744510705</v>
      </c>
      <c r="Y33" s="26">
        <v>452.67035884709412</v>
      </c>
      <c r="Z33" s="26">
        <v>451.98805354115342</v>
      </c>
      <c r="AA33" s="26">
        <v>450.43415008367566</v>
      </c>
      <c r="AB33" s="26">
        <v>452.75574227773126</v>
      </c>
      <c r="AC33" s="26">
        <v>454.60985274786827</v>
      </c>
      <c r="AD33" s="26">
        <v>452.25482109271337</v>
      </c>
      <c r="AE33" s="26">
        <v>448.54964696093543</v>
      </c>
      <c r="AF33" s="26">
        <v>440.99218452627468</v>
      </c>
      <c r="AG33" s="26">
        <v>434.52125985718561</v>
      </c>
      <c r="AH33" s="26">
        <v>440.89611405499659</v>
      </c>
      <c r="AI33" s="26">
        <v>435.95956668621812</v>
      </c>
      <c r="AJ33" s="26">
        <v>445.31538098792157</v>
      </c>
      <c r="AK33" s="26">
        <v>440.21727625260803</v>
      </c>
      <c r="AL33" s="26">
        <v>9.882088E-2</v>
      </c>
      <c r="AM33" s="26"/>
      <c r="AN33" s="26"/>
      <c r="AO33" s="26"/>
      <c r="AP33" s="26"/>
      <c r="AQ33" s="26">
        <v>0</v>
      </c>
      <c r="AR33" s="26">
        <v>390.03186833999996</v>
      </c>
      <c r="AS33" s="26">
        <v>363.33253274000003</v>
      </c>
      <c r="AT33" s="26">
        <v>1.0933894799999999</v>
      </c>
      <c r="AU33" s="26">
        <v>17.345837849999999</v>
      </c>
      <c r="AV33" s="26">
        <v>30.959387849999999</v>
      </c>
      <c r="AW33" s="26">
        <v>29.285082939999999</v>
      </c>
      <c r="AX33" s="26">
        <v>19.882983120000002</v>
      </c>
      <c r="AY33" s="26">
        <v>4.1266370000000004E-2</v>
      </c>
      <c r="AZ33" s="26">
        <v>58.486431469999999</v>
      </c>
      <c r="BA33" s="26">
        <v>118.32847541</v>
      </c>
      <c r="BB33" s="26">
        <v>103.46380453</v>
      </c>
    </row>
    <row r="34" spans="1:54" s="22" customFormat="1">
      <c r="A34" s="25" t="s">
        <v>21</v>
      </c>
      <c r="B34" s="26"/>
      <c r="C34" s="31"/>
      <c r="D34" s="31"/>
      <c r="E34" s="31"/>
      <c r="F34" s="26"/>
      <c r="G34" s="26"/>
      <c r="H34" s="31"/>
      <c r="I34" s="31"/>
      <c r="J34" s="31"/>
      <c r="K34" s="26"/>
      <c r="L34" s="27"/>
      <c r="M34" s="27"/>
      <c r="N34" s="27"/>
      <c r="O34" s="31"/>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row>
    <row r="35" spans="1:54" s="22" customFormat="1">
      <c r="A35" s="25" t="s">
        <v>22</v>
      </c>
      <c r="B35" s="31">
        <v>28802.3</v>
      </c>
      <c r="C35" s="31">
        <v>26877.7</v>
      </c>
      <c r="D35" s="31">
        <v>27928.3</v>
      </c>
      <c r="E35" s="31">
        <v>30409.3</v>
      </c>
      <c r="F35" s="31">
        <v>29636.6</v>
      </c>
      <c r="G35" s="31">
        <v>36808.300000000003</v>
      </c>
      <c r="H35" s="31">
        <v>36997.1</v>
      </c>
      <c r="I35" s="31">
        <v>34922</v>
      </c>
      <c r="J35" s="31">
        <v>31689.3</v>
      </c>
      <c r="K35" s="31">
        <v>34932.9</v>
      </c>
      <c r="L35" s="31">
        <v>37744.199999999997</v>
      </c>
      <c r="M35" s="31">
        <v>43360.383602387228</v>
      </c>
      <c r="N35" s="31">
        <v>65221.5</v>
      </c>
      <c r="O35" s="31">
        <v>62087.1</v>
      </c>
      <c r="P35" s="31">
        <v>72694.5</v>
      </c>
      <c r="Q35" s="31">
        <v>74086.5</v>
      </c>
      <c r="R35" s="31">
        <v>78209.8</v>
      </c>
      <c r="S35" s="31">
        <v>171510.26349686368</v>
      </c>
      <c r="T35" s="31">
        <v>130063.32046098405</v>
      </c>
      <c r="U35" s="31">
        <v>134381.86640796182</v>
      </c>
      <c r="V35" s="31">
        <v>157632.4982193397</v>
      </c>
      <c r="W35" s="31">
        <v>164327.77460228655</v>
      </c>
      <c r="X35" s="31">
        <v>147895.8182376792</v>
      </c>
      <c r="Y35" s="31">
        <v>148032.10274254082</v>
      </c>
      <c r="Z35" s="31">
        <v>156481.68621165867</v>
      </c>
      <c r="AA35" s="31">
        <v>143578.94442790098</v>
      </c>
      <c r="AB35" s="31">
        <v>148952.98614060672</v>
      </c>
      <c r="AC35" s="31">
        <v>154744.62923834639</v>
      </c>
      <c r="AD35" s="31">
        <v>150423.2992714438</v>
      </c>
      <c r="AE35" s="31">
        <v>150333.30494808542</v>
      </c>
      <c r="AF35" s="31">
        <v>147986.54683971789</v>
      </c>
      <c r="AG35" s="31">
        <v>164486.16856956278</v>
      </c>
      <c r="AH35" s="31">
        <v>159934.60310765929</v>
      </c>
      <c r="AI35" s="31">
        <v>179538.38464627074</v>
      </c>
      <c r="AJ35" s="31">
        <v>156032.93289780192</v>
      </c>
      <c r="AK35" s="31">
        <v>152590.85050867163</v>
      </c>
      <c r="AL35" s="31">
        <v>154407.47221142857</v>
      </c>
      <c r="AM35" s="31">
        <v>165720.46867121599</v>
      </c>
      <c r="AN35" s="31">
        <v>173651.70794791082</v>
      </c>
      <c r="AO35" s="31">
        <v>172524.82793538042</v>
      </c>
      <c r="AP35" s="31">
        <v>199420.022538775</v>
      </c>
      <c r="AQ35" s="31">
        <v>223731.89893454584</v>
      </c>
      <c r="AR35" s="31">
        <v>220692.13824356187</v>
      </c>
      <c r="AS35" s="31">
        <v>213979.69800952909</v>
      </c>
      <c r="AT35" s="31">
        <v>234947.00850423664</v>
      </c>
      <c r="AU35" s="31">
        <v>255918.73191761831</v>
      </c>
      <c r="AV35" s="31">
        <v>308955.27512481494</v>
      </c>
      <c r="AW35" s="31">
        <v>319404.61827381031</v>
      </c>
      <c r="AX35" s="31">
        <v>310053.31352663098</v>
      </c>
      <c r="AY35" s="31">
        <v>357796.92076445487</v>
      </c>
      <c r="AZ35" s="31">
        <v>340865.93679822533</v>
      </c>
      <c r="BA35" s="31">
        <v>343290.08590367419</v>
      </c>
      <c r="BB35" s="31">
        <v>346933.53882753296</v>
      </c>
    </row>
    <row r="36" spans="1:54" s="22" customFormat="1">
      <c r="A36" s="25" t="s">
        <v>34</v>
      </c>
      <c r="B36" s="31">
        <v>3433.1</v>
      </c>
      <c r="C36" s="31">
        <v>3887.9</v>
      </c>
      <c r="D36" s="31">
        <v>8347.4</v>
      </c>
      <c r="E36" s="31">
        <v>5412.9</v>
      </c>
      <c r="F36" s="31">
        <v>10210.9</v>
      </c>
      <c r="G36" s="31">
        <v>20205.2</v>
      </c>
      <c r="H36" s="31">
        <v>12841</v>
      </c>
      <c r="I36" s="31">
        <v>11930.3</v>
      </c>
      <c r="J36" s="31">
        <v>15241.7</v>
      </c>
      <c r="K36" s="31">
        <v>13542.5</v>
      </c>
      <c r="L36" s="31">
        <v>19348.599999999999</v>
      </c>
      <c r="M36" s="31">
        <v>12326.171834069859</v>
      </c>
      <c r="N36" s="31">
        <v>19996</v>
      </c>
      <c r="O36" s="31">
        <v>17208.2</v>
      </c>
      <c r="P36" s="31">
        <v>14637.9</v>
      </c>
      <c r="Q36" s="31">
        <v>14522.5</v>
      </c>
      <c r="R36" s="31">
        <v>4718</v>
      </c>
      <c r="S36" s="31">
        <v>5321.1572149991516</v>
      </c>
      <c r="T36" s="31">
        <v>5166.4208096267048</v>
      </c>
      <c r="U36" s="31">
        <v>7548.3739023510007</v>
      </c>
      <c r="V36" s="31">
        <v>6816.7007455528492</v>
      </c>
      <c r="W36" s="31">
        <v>8008.984313153489</v>
      </c>
      <c r="X36" s="31">
        <v>8112.1899751918445</v>
      </c>
      <c r="Y36" s="31">
        <v>8106.93868355013</v>
      </c>
      <c r="Z36" s="31">
        <v>7040.5934911256691</v>
      </c>
      <c r="AA36" s="31">
        <v>9294.2745988663519</v>
      </c>
      <c r="AB36" s="31">
        <v>7871.5600667011222</v>
      </c>
      <c r="AC36" s="31">
        <v>8794.7362087117672</v>
      </c>
      <c r="AD36" s="31">
        <v>9576.5334233131416</v>
      </c>
      <c r="AE36" s="31">
        <v>11915.572514206673</v>
      </c>
      <c r="AF36" s="31">
        <v>11170.54428973504</v>
      </c>
      <c r="AG36" s="31">
        <v>8991.4020187984715</v>
      </c>
      <c r="AH36" s="31">
        <v>9633.7620845260826</v>
      </c>
      <c r="AI36" s="31">
        <v>11457.812178919867</v>
      </c>
      <c r="AJ36" s="31">
        <v>9755.1506799411618</v>
      </c>
      <c r="AK36" s="31">
        <v>16056.211329684795</v>
      </c>
      <c r="AL36" s="31">
        <v>6225.685108227508</v>
      </c>
      <c r="AM36" s="31">
        <v>6341.5906755441692</v>
      </c>
      <c r="AN36" s="31">
        <v>5557.7221545909906</v>
      </c>
      <c r="AO36" s="31">
        <v>6201.4393907677604</v>
      </c>
      <c r="AP36" s="31">
        <v>4359.7353401146156</v>
      </c>
      <c r="AQ36" s="31">
        <v>3478.4736153118379</v>
      </c>
      <c r="AR36" s="31">
        <v>5235.5553881578917</v>
      </c>
      <c r="AS36" s="31">
        <v>12943.177455080579</v>
      </c>
      <c r="AT36" s="31">
        <v>4026.8874231326304</v>
      </c>
      <c r="AU36" s="31">
        <v>7790.8501677622526</v>
      </c>
      <c r="AV36" s="31">
        <v>5351.0086856139405</v>
      </c>
      <c r="AW36" s="31">
        <v>6628.5114765403196</v>
      </c>
      <c r="AX36" s="31">
        <v>4779.5880544438396</v>
      </c>
      <c r="AY36" s="31">
        <v>5325.1371394080352</v>
      </c>
      <c r="AZ36" s="31">
        <v>7780.576249971481</v>
      </c>
      <c r="BA36" s="31">
        <v>18114.398491736549</v>
      </c>
      <c r="BB36" s="31">
        <v>7440.1158857285154</v>
      </c>
    </row>
    <row r="37" spans="1:54" s="22" customFormat="1">
      <c r="A37" s="25"/>
      <c r="B37" s="26"/>
      <c r="C37" s="31"/>
      <c r="D37" s="31"/>
      <c r="E37" s="31"/>
      <c r="F37" s="26"/>
      <c r="G37" s="26"/>
      <c r="H37" s="31"/>
      <c r="I37" s="31"/>
      <c r="J37" s="31"/>
      <c r="K37" s="26"/>
      <c r="L37" s="27"/>
      <c r="M37" s="27"/>
      <c r="N37" s="27"/>
      <c r="O37" s="31"/>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row>
    <row r="38" spans="1:54" s="22" customFormat="1">
      <c r="A38" s="23" t="s">
        <v>7</v>
      </c>
      <c r="B38" s="31">
        <f t="shared" ref="B38:BA38" si="10">SUM(B39:B42)</f>
        <v>142402.5</v>
      </c>
      <c r="C38" s="31">
        <f t="shared" si="10"/>
        <v>137941.20000000001</v>
      </c>
      <c r="D38" s="31">
        <f t="shared" si="10"/>
        <v>160639.5</v>
      </c>
      <c r="E38" s="31">
        <f t="shared" si="10"/>
        <v>162705.90000000002</v>
      </c>
      <c r="F38" s="31">
        <f t="shared" si="10"/>
        <v>148649.79999999999</v>
      </c>
      <c r="G38" s="31">
        <f t="shared" si="10"/>
        <v>137153.9</v>
      </c>
      <c r="H38" s="31">
        <f t="shared" si="10"/>
        <v>140548.5</v>
      </c>
      <c r="I38" s="31">
        <f t="shared" si="10"/>
        <v>166286.79999999999</v>
      </c>
      <c r="J38" s="31">
        <f t="shared" si="10"/>
        <v>171461.2</v>
      </c>
      <c r="K38" s="31">
        <f t="shared" si="10"/>
        <v>172122.3</v>
      </c>
      <c r="L38" s="31">
        <f t="shared" si="10"/>
        <v>191064.4</v>
      </c>
      <c r="M38" s="31">
        <f t="shared" si="10"/>
        <v>178966.00452210603</v>
      </c>
      <c r="N38" s="31">
        <f t="shared" si="10"/>
        <v>161806.39999999999</v>
      </c>
      <c r="O38" s="31">
        <f t="shared" si="10"/>
        <v>181534</v>
      </c>
      <c r="P38" s="31">
        <f t="shared" si="10"/>
        <v>194502.39999999999</v>
      </c>
      <c r="Q38" s="31">
        <f t="shared" si="10"/>
        <v>193765.59999999998</v>
      </c>
      <c r="R38" s="31">
        <f t="shared" si="10"/>
        <v>201601.9</v>
      </c>
      <c r="S38" s="31">
        <f t="shared" si="10"/>
        <v>129096.53343542617</v>
      </c>
      <c r="T38" s="31">
        <f t="shared" si="10"/>
        <v>141773.91214162434</v>
      </c>
      <c r="U38" s="31">
        <f t="shared" si="10"/>
        <v>160759.58358629962</v>
      </c>
      <c r="V38" s="31">
        <f t="shared" si="10"/>
        <v>161122.47615109911</v>
      </c>
      <c r="W38" s="31">
        <f t="shared" si="10"/>
        <v>157480.79607782961</v>
      </c>
      <c r="X38" s="31">
        <f t="shared" si="10"/>
        <v>132548.2345159011</v>
      </c>
      <c r="Y38" s="31">
        <f t="shared" si="10"/>
        <v>126305.26702049468</v>
      </c>
      <c r="Z38" s="31">
        <f t="shared" si="10"/>
        <v>117415.16691426704</v>
      </c>
      <c r="AA38" s="31">
        <f t="shared" si="10"/>
        <v>142298.15895189976</v>
      </c>
      <c r="AB38" s="31">
        <f t="shared" si="10"/>
        <v>133985.98993092988</v>
      </c>
      <c r="AC38" s="31">
        <f t="shared" si="10"/>
        <v>116686.80144375598</v>
      </c>
      <c r="AD38" s="31">
        <f t="shared" si="10"/>
        <v>131013.49935864416</v>
      </c>
      <c r="AE38" s="31">
        <f t="shared" si="10"/>
        <v>132868.67720307148</v>
      </c>
      <c r="AF38" s="31">
        <f t="shared" si="10"/>
        <v>119251.4657781431</v>
      </c>
      <c r="AG38" s="31">
        <f t="shared" si="10"/>
        <v>101465.07254322343</v>
      </c>
      <c r="AH38" s="31">
        <f t="shared" si="10"/>
        <v>104990.27028714312</v>
      </c>
      <c r="AI38" s="31">
        <f t="shared" si="10"/>
        <v>115352.73036063006</v>
      </c>
      <c r="AJ38" s="31">
        <f t="shared" si="10"/>
        <v>114720.65075157542</v>
      </c>
      <c r="AK38" s="31">
        <f t="shared" si="10"/>
        <v>124455.42878613608</v>
      </c>
      <c r="AL38" s="31">
        <f t="shared" si="10"/>
        <v>146811.90905548265</v>
      </c>
      <c r="AM38" s="31">
        <f t="shared" si="10"/>
        <v>146518.01624154087</v>
      </c>
      <c r="AN38" s="31">
        <f t="shared" si="10"/>
        <v>152081.00907427864</v>
      </c>
      <c r="AO38" s="31">
        <f t="shared" si="10"/>
        <v>167850.78334532352</v>
      </c>
      <c r="AP38" s="31">
        <f t="shared" si="10"/>
        <v>170061.58771782773</v>
      </c>
      <c r="AQ38" s="31">
        <f t="shared" si="10"/>
        <v>161865.51764399788</v>
      </c>
      <c r="AR38" s="31">
        <f t="shared" si="10"/>
        <v>172460.42765289987</v>
      </c>
      <c r="AS38" s="31">
        <f t="shared" si="10"/>
        <v>149882.88478188793</v>
      </c>
      <c r="AT38" s="31">
        <f t="shared" si="10"/>
        <v>141160.2495508568</v>
      </c>
      <c r="AU38" s="31">
        <f t="shared" si="10"/>
        <v>149861.59576061208</v>
      </c>
      <c r="AV38" s="31">
        <f t="shared" si="10"/>
        <v>149985.10839840112</v>
      </c>
      <c r="AW38" s="31">
        <f t="shared" si="10"/>
        <v>121089.57214209193</v>
      </c>
      <c r="AX38" s="31">
        <f t="shared" si="10"/>
        <v>147042.35756456491</v>
      </c>
      <c r="AY38" s="31">
        <f t="shared" si="10"/>
        <v>161224.06372958358</v>
      </c>
      <c r="AZ38" s="31">
        <f t="shared" si="10"/>
        <v>193657.58637980875</v>
      </c>
      <c r="BA38" s="31">
        <f t="shared" si="10"/>
        <v>218173.40110621857</v>
      </c>
      <c r="BB38" s="31">
        <f>SUM(BB39:BB42)</f>
        <v>206045.69162692345</v>
      </c>
    </row>
    <row r="39" spans="1:54" s="22" customFormat="1">
      <c r="A39" s="25" t="s">
        <v>23</v>
      </c>
      <c r="B39" s="31">
        <v>172</v>
      </c>
      <c r="C39" s="31">
        <v>0</v>
      </c>
      <c r="D39" s="31">
        <v>0</v>
      </c>
      <c r="E39" s="31">
        <v>0</v>
      </c>
      <c r="F39" s="31">
        <v>239</v>
      </c>
      <c r="G39" s="31">
        <v>0</v>
      </c>
      <c r="H39" s="31">
        <v>265.8</v>
      </c>
      <c r="I39" s="31">
        <v>5689</v>
      </c>
      <c r="J39" s="31">
        <v>6507.4</v>
      </c>
      <c r="K39" s="31">
        <v>6634.5</v>
      </c>
      <c r="L39" s="31">
        <v>6968.4</v>
      </c>
      <c r="M39" s="31">
        <v>6798.5890322882988</v>
      </c>
      <c r="N39" s="31">
        <v>6886.9</v>
      </c>
      <c r="O39" s="31">
        <v>7009.8</v>
      </c>
      <c r="P39" s="31">
        <v>8258.4</v>
      </c>
      <c r="Q39" s="31">
        <v>8353.7999999999993</v>
      </c>
      <c r="R39" s="31">
        <v>8216.5</v>
      </c>
      <c r="S39" s="31">
        <v>7857.1031950293409</v>
      </c>
      <c r="T39" s="31">
        <v>8191.1384912988615</v>
      </c>
      <c r="U39" s="31">
        <v>8419.6894160378379</v>
      </c>
      <c r="V39" s="31">
        <v>8130.1710628001811</v>
      </c>
      <c r="W39" s="31">
        <v>8906.2712683426798</v>
      </c>
      <c r="X39" s="31">
        <v>8545.4540114570336</v>
      </c>
      <c r="Y39" s="31">
        <v>8600.7368180947888</v>
      </c>
      <c r="Z39" s="31">
        <v>8587.7730172819138</v>
      </c>
      <c r="AA39" s="31">
        <v>8558.2488515898367</v>
      </c>
      <c r="AB39" s="31">
        <v>8602.3591032768927</v>
      </c>
      <c r="AC39" s="31">
        <v>8637.5872022094973</v>
      </c>
      <c r="AD39" s="31">
        <v>8592.8416007615524</v>
      </c>
      <c r="AE39" s="31">
        <v>8522.4432922577726</v>
      </c>
      <c r="AF39" s="31">
        <v>8378.8515059992187</v>
      </c>
      <c r="AG39" s="31">
        <v>8255.9039372865263</v>
      </c>
      <c r="AH39" s="31">
        <v>8377.0261670449345</v>
      </c>
      <c r="AI39" s="31">
        <v>8283.2317670381435</v>
      </c>
      <c r="AJ39" s="31">
        <v>8460.9922387705083</v>
      </c>
      <c r="AK39" s="31">
        <v>8364.1282487995522</v>
      </c>
      <c r="AL39" s="31">
        <v>8697.6390046508404</v>
      </c>
      <c r="AM39" s="31">
        <v>12840.596252694504</v>
      </c>
      <c r="AN39" s="31">
        <v>13170.244143004977</v>
      </c>
      <c r="AO39" s="31">
        <v>13273.497173441923</v>
      </c>
      <c r="AP39" s="31">
        <v>14982.715862470468</v>
      </c>
      <c r="AQ39" s="31">
        <v>14141.005382513298</v>
      </c>
      <c r="AR39" s="31">
        <v>14549.883986442283</v>
      </c>
      <c r="AS39" s="31">
        <v>14362.82247765178</v>
      </c>
      <c r="AT39" s="31">
        <v>14216.207487801037</v>
      </c>
      <c r="AU39" s="31">
        <v>14247.410658874824</v>
      </c>
      <c r="AV39" s="31">
        <v>14891.004178441859</v>
      </c>
      <c r="AW39" s="31">
        <v>14579.885815729187</v>
      </c>
      <c r="AX39" s="31">
        <v>14605.057456509905</v>
      </c>
      <c r="AY39" s="31">
        <v>14626.23734634251</v>
      </c>
      <c r="AZ39" s="31">
        <v>14549.671058271821</v>
      </c>
      <c r="BA39" s="31">
        <v>13983.383103976728</v>
      </c>
      <c r="BB39" s="31">
        <v>14178.83780894391</v>
      </c>
    </row>
    <row r="40" spans="1:54" s="22" customFormat="1">
      <c r="A40" s="25" t="s">
        <v>17</v>
      </c>
      <c r="B40" s="31">
        <v>91208.2</v>
      </c>
      <c r="C40" s="31">
        <v>90598.2</v>
      </c>
      <c r="D40" s="31">
        <v>109559.9</v>
      </c>
      <c r="E40" s="31">
        <v>111339.1</v>
      </c>
      <c r="F40" s="31">
        <v>100295.7</v>
      </c>
      <c r="G40" s="31">
        <v>92845.7</v>
      </c>
      <c r="H40" s="31">
        <v>95858.4</v>
      </c>
      <c r="I40" s="31">
        <v>115984.9</v>
      </c>
      <c r="J40" s="31">
        <v>122206.1</v>
      </c>
      <c r="K40" s="31">
        <v>113764.1</v>
      </c>
      <c r="L40" s="31">
        <v>120273.1</v>
      </c>
      <c r="M40" s="31">
        <v>120094.10140694842</v>
      </c>
      <c r="N40" s="31">
        <v>101920</v>
      </c>
      <c r="O40" s="31">
        <v>88646.399999999994</v>
      </c>
      <c r="P40" s="31">
        <v>105600.5</v>
      </c>
      <c r="Q40" s="31">
        <v>99574.9</v>
      </c>
      <c r="R40" s="31">
        <v>97304.7</v>
      </c>
      <c r="S40" s="31">
        <v>112212.57426687768</v>
      </c>
      <c r="T40" s="31">
        <v>126737.3357313263</v>
      </c>
      <c r="U40" s="31">
        <v>145267.1643593164</v>
      </c>
      <c r="V40" s="31">
        <v>144695.85781359681</v>
      </c>
      <c r="W40" s="31">
        <v>139925.69456726132</v>
      </c>
      <c r="X40" s="31">
        <v>116218.79007088198</v>
      </c>
      <c r="Y40" s="31">
        <v>109913.36690016089</v>
      </c>
      <c r="Z40" s="31">
        <v>100591.51567531886</v>
      </c>
      <c r="AA40" s="31">
        <v>126183.12355147301</v>
      </c>
      <c r="AB40" s="31">
        <v>117543.99997814736</v>
      </c>
      <c r="AC40" s="31">
        <v>99904.760071107172</v>
      </c>
      <c r="AD40" s="31">
        <v>114503.64200675396</v>
      </c>
      <c r="AE40" s="31">
        <v>116433.95470301974</v>
      </c>
      <c r="AF40" s="31">
        <v>103083.84864900082</v>
      </c>
      <c r="AG40" s="31">
        <v>84552.001839117802</v>
      </c>
      <c r="AH40" s="31">
        <v>88195.63343022138</v>
      </c>
      <c r="AI40" s="31">
        <v>97620.10992799871</v>
      </c>
      <c r="AJ40" s="31">
        <v>98047.398886604802</v>
      </c>
      <c r="AK40" s="31">
        <v>108060.20314214329</v>
      </c>
      <c r="AL40" s="31">
        <v>117181.70364124158</v>
      </c>
      <c r="AM40" s="31">
        <v>114425.00817240847</v>
      </c>
      <c r="AN40" s="31">
        <v>117623.40704477117</v>
      </c>
      <c r="AO40" s="31">
        <v>128609.03515424748</v>
      </c>
      <c r="AP40" s="31">
        <v>128945.72366790938</v>
      </c>
      <c r="AQ40" s="31">
        <v>123178.14209148556</v>
      </c>
      <c r="AR40" s="31">
        <v>134356.21516425879</v>
      </c>
      <c r="AS40" s="31">
        <v>112160.65732255968</v>
      </c>
      <c r="AT40" s="31">
        <v>107783.65112002588</v>
      </c>
      <c r="AU40" s="31">
        <v>117660.48605633459</v>
      </c>
      <c r="AV40" s="31">
        <v>116989.41049815022</v>
      </c>
      <c r="AW40" s="31">
        <v>89240.959571667903</v>
      </c>
      <c r="AX40" s="31">
        <v>115771.32110548479</v>
      </c>
      <c r="AY40" s="31">
        <v>125051.64800931567</v>
      </c>
      <c r="AZ40" s="31">
        <v>157120.96291875772</v>
      </c>
      <c r="BA40" s="31">
        <v>179800.54548973474</v>
      </c>
      <c r="BB40" s="31">
        <v>167082.66294344087</v>
      </c>
    </row>
    <row r="41" spans="1:54" s="22" customFormat="1">
      <c r="A41" s="25" t="s">
        <v>18</v>
      </c>
      <c r="B41" s="31">
        <v>51022.3</v>
      </c>
      <c r="C41" s="31">
        <v>47343</v>
      </c>
      <c r="D41" s="31">
        <v>51079.6</v>
      </c>
      <c r="E41" s="31">
        <v>51366.8</v>
      </c>
      <c r="F41" s="31">
        <v>48115.1</v>
      </c>
      <c r="G41" s="31">
        <v>44308.2</v>
      </c>
      <c r="H41" s="31">
        <v>44424.3</v>
      </c>
      <c r="I41" s="31">
        <v>44612.9</v>
      </c>
      <c r="J41" s="31">
        <v>42747.7</v>
      </c>
      <c r="K41" s="31">
        <v>51723.7</v>
      </c>
      <c r="L41" s="31">
        <v>63822.9</v>
      </c>
      <c r="M41" s="31">
        <v>52073.314082869314</v>
      </c>
      <c r="N41" s="31">
        <v>52999.5</v>
      </c>
      <c r="O41" s="31">
        <v>85877.8</v>
      </c>
      <c r="P41" s="31">
        <v>80643.5</v>
      </c>
      <c r="Q41" s="31">
        <v>85836.9</v>
      </c>
      <c r="R41" s="31">
        <v>96080.7</v>
      </c>
      <c r="S41" s="31">
        <v>9026.855973519152</v>
      </c>
      <c r="T41" s="31">
        <v>6845.4379189991741</v>
      </c>
      <c r="U41" s="31">
        <v>7072.7298109453695</v>
      </c>
      <c r="V41" s="31">
        <v>8296.4472747021064</v>
      </c>
      <c r="W41" s="31">
        <v>8648.8302422256093</v>
      </c>
      <c r="X41" s="31">
        <v>7783.9904335620813</v>
      </c>
      <c r="Y41" s="31">
        <v>7791.1633022390015</v>
      </c>
      <c r="Z41" s="31">
        <v>8235.8782216662657</v>
      </c>
      <c r="AA41" s="31">
        <v>7556.7865488369134</v>
      </c>
      <c r="AB41" s="31">
        <v>7839.6308495056292</v>
      </c>
      <c r="AC41" s="31">
        <v>8144.454170439305</v>
      </c>
      <c r="AD41" s="31">
        <v>7917.0157511286379</v>
      </c>
      <c r="AE41" s="31">
        <v>7912.2792077939666</v>
      </c>
      <c r="AF41" s="31">
        <v>7788.7656231430592</v>
      </c>
      <c r="AG41" s="31">
        <v>8657.1667668191076</v>
      </c>
      <c r="AH41" s="31">
        <v>8417.6106898768048</v>
      </c>
      <c r="AI41" s="31">
        <v>9449.3886655932001</v>
      </c>
      <c r="AJ41" s="31">
        <v>8212.2596262001025</v>
      </c>
      <c r="AK41" s="31">
        <v>8031.0973951932392</v>
      </c>
      <c r="AL41" s="31">
        <v>20932.566409590225</v>
      </c>
      <c r="AM41" s="31">
        <v>19252.411816437878</v>
      </c>
      <c r="AN41" s="31">
        <v>21287.35788650249</v>
      </c>
      <c r="AO41" s="31">
        <v>25968.251017634124</v>
      </c>
      <c r="AP41" s="31">
        <v>26133.1481874479</v>
      </c>
      <c r="AQ41" s="31">
        <v>24546.370169999023</v>
      </c>
      <c r="AR41" s="31">
        <v>23554.328502198794</v>
      </c>
      <c r="AS41" s="31">
        <v>23359.404981676489</v>
      </c>
      <c r="AT41" s="31">
        <v>19160.390943029885</v>
      </c>
      <c r="AU41" s="31">
        <v>17953.699045402671</v>
      </c>
      <c r="AV41" s="31">
        <v>18104.693721809042</v>
      </c>
      <c r="AW41" s="31">
        <v>17268.726754694842</v>
      </c>
      <c r="AX41" s="31">
        <v>16665.97900257022</v>
      </c>
      <c r="AY41" s="31">
        <v>21546.178373925391</v>
      </c>
      <c r="AZ41" s="31">
        <v>21986.952402779214</v>
      </c>
      <c r="BA41" s="31">
        <v>24389.472512507102</v>
      </c>
      <c r="BB41" s="31">
        <v>24784.19087453869</v>
      </c>
    </row>
    <row r="42" spans="1:54" s="22" customFormat="1">
      <c r="A42" s="25" t="s">
        <v>24</v>
      </c>
      <c r="B42" s="26"/>
      <c r="C42" s="31"/>
      <c r="D42" s="31"/>
      <c r="E42" s="31"/>
      <c r="F42" s="26"/>
      <c r="G42" s="26"/>
      <c r="H42" s="31"/>
      <c r="I42" s="31"/>
      <c r="J42" s="31"/>
      <c r="K42" s="26"/>
      <c r="L42" s="27"/>
      <c r="M42" s="27"/>
      <c r="N42" s="27"/>
      <c r="O42" s="31"/>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row>
    <row r="43" spans="1:54" s="22" customFormat="1">
      <c r="A43" s="25"/>
      <c r="B43" s="26"/>
      <c r="C43" s="26"/>
      <c r="D43" s="26"/>
      <c r="E43" s="26"/>
      <c r="F43" s="26"/>
      <c r="G43" s="26"/>
      <c r="H43" s="26"/>
      <c r="I43" s="26"/>
      <c r="J43" s="26"/>
      <c r="K43" s="26"/>
      <c r="L43" s="27"/>
      <c r="M43" s="27"/>
      <c r="N43" s="27"/>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row>
    <row r="44" spans="1:54" s="22" customFormat="1">
      <c r="A44" s="20" t="s">
        <v>43</v>
      </c>
      <c r="B44" s="20">
        <f t="shared" ref="B44:N44" si="11">B45+B52</f>
        <v>4197716</v>
      </c>
      <c r="C44" s="20">
        <f t="shared" si="11"/>
        <v>4249452</v>
      </c>
      <c r="D44" s="20">
        <f t="shared" si="11"/>
        <v>4307066</v>
      </c>
      <c r="E44" s="20">
        <f t="shared" si="11"/>
        <v>4413157</v>
      </c>
      <c r="F44" s="20">
        <f t="shared" si="11"/>
        <v>5160096</v>
      </c>
      <c r="G44" s="20">
        <f t="shared" si="11"/>
        <v>6111112.3573686667</v>
      </c>
      <c r="H44" s="20">
        <f t="shared" si="11"/>
        <v>6193120.8573686667</v>
      </c>
      <c r="I44" s="20">
        <f t="shared" si="11"/>
        <v>6316768.7373686675</v>
      </c>
      <c r="J44" s="20">
        <f t="shared" si="11"/>
        <v>6558401</v>
      </c>
      <c r="K44" s="20">
        <f t="shared" si="11"/>
        <v>6650779.8040000005</v>
      </c>
      <c r="L44" s="20">
        <f t="shared" si="11"/>
        <v>6742971.608</v>
      </c>
      <c r="M44" s="20">
        <f t="shared" si="11"/>
        <v>6835666.4120000005</v>
      </c>
      <c r="N44" s="20">
        <f t="shared" si="11"/>
        <v>6928596</v>
      </c>
      <c r="O44" s="20">
        <f>O45+O52</f>
        <v>6666501.7830593726</v>
      </c>
      <c r="P44" s="20">
        <f t="shared" ref="P44:BA44" si="12">P45+P52</f>
        <v>5884622.7542800838</v>
      </c>
      <c r="Q44" s="20">
        <f t="shared" si="12"/>
        <v>5645874.073351006</v>
      </c>
      <c r="R44" s="20">
        <f t="shared" si="12"/>
        <v>5274875.7876366908</v>
      </c>
      <c r="S44" s="20">
        <f t="shared" si="12"/>
        <v>5045567.2192461668</v>
      </c>
      <c r="T44" s="20">
        <f t="shared" si="12"/>
        <v>4738673.1959740911</v>
      </c>
      <c r="U44" s="20">
        <f t="shared" si="12"/>
        <v>4627460.272787082</v>
      </c>
      <c r="V44" s="20">
        <f t="shared" si="12"/>
        <v>4304067.3288329542</v>
      </c>
      <c r="W44" s="20">
        <f t="shared" si="12"/>
        <v>5145553.3072992917</v>
      </c>
      <c r="X44" s="20">
        <f t="shared" si="12"/>
        <v>5171471.6578792091</v>
      </c>
      <c r="Y44" s="20">
        <f t="shared" si="12"/>
        <v>5673611.0773622366</v>
      </c>
      <c r="Z44" s="20">
        <f t="shared" si="12"/>
        <v>6160697.3152029766</v>
      </c>
      <c r="AA44" s="20">
        <f t="shared" si="12"/>
        <v>6207184.0344607187</v>
      </c>
      <c r="AB44" s="20">
        <f t="shared" si="12"/>
        <v>6389099.0279281549</v>
      </c>
      <c r="AC44" s="20">
        <f t="shared" si="12"/>
        <v>6664247.7409401275</v>
      </c>
      <c r="AD44" s="20">
        <f t="shared" si="12"/>
        <v>6721041.6762732109</v>
      </c>
      <c r="AE44" s="20">
        <f t="shared" si="12"/>
        <v>6908579.8956276337</v>
      </c>
      <c r="AF44" s="20">
        <f t="shared" si="12"/>
        <v>7045138.8364150478</v>
      </c>
      <c r="AG44" s="20">
        <f t="shared" si="12"/>
        <v>7164754.9750798978</v>
      </c>
      <c r="AH44" s="20">
        <f t="shared" si="12"/>
        <v>7373727.9111974761</v>
      </c>
      <c r="AI44" s="20">
        <f t="shared" si="12"/>
        <v>7356434.4409698909</v>
      </c>
      <c r="AJ44" s="20">
        <f t="shared" si="12"/>
        <v>7692045.242818322</v>
      </c>
      <c r="AK44" s="20">
        <f t="shared" si="12"/>
        <v>7662410.8758782456</v>
      </c>
      <c r="AL44" s="20">
        <f t="shared" si="12"/>
        <v>7734898.6131043416</v>
      </c>
      <c r="AM44" s="20">
        <f t="shared" si="12"/>
        <v>7724613.5427979948</v>
      </c>
      <c r="AN44" s="20">
        <f t="shared" si="12"/>
        <v>7706999.3037569914</v>
      </c>
      <c r="AO44" s="20">
        <f t="shared" si="12"/>
        <v>7797069.1937980708</v>
      </c>
      <c r="AP44" s="20">
        <f t="shared" si="12"/>
        <v>7668677.0119079649</v>
      </c>
      <c r="AQ44" s="20">
        <f t="shared" si="12"/>
        <v>8800894.4671802726</v>
      </c>
      <c r="AR44" s="20">
        <f t="shared" si="12"/>
        <v>6855360.6064429721</v>
      </c>
      <c r="AS44" s="20">
        <f t="shared" si="12"/>
        <v>7627440.4957451429</v>
      </c>
      <c r="AT44" s="20">
        <f t="shared" si="12"/>
        <v>6135490.5695873983</v>
      </c>
      <c r="AU44" s="20">
        <f t="shared" si="12"/>
        <v>5797581.4506926965</v>
      </c>
      <c r="AV44" s="20">
        <f t="shared" si="12"/>
        <v>6453120.2578705866</v>
      </c>
      <c r="AW44" s="20">
        <f t="shared" si="12"/>
        <v>6629369.7452998012</v>
      </c>
      <c r="AX44" s="20">
        <f t="shared" si="12"/>
        <v>6866682.7257359624</v>
      </c>
      <c r="AY44" s="20">
        <f t="shared" si="12"/>
        <v>7280870.8219204312</v>
      </c>
      <c r="AZ44" s="20">
        <f t="shared" si="12"/>
        <v>7429121.5057613431</v>
      </c>
      <c r="BA44" s="20">
        <f t="shared" si="12"/>
        <v>7537453.7561172135</v>
      </c>
      <c r="BB44" s="20">
        <f>BB45+BB52</f>
        <v>7501532.9197365493</v>
      </c>
    </row>
    <row r="45" spans="1:54" s="22" customFormat="1">
      <c r="A45" s="26" t="s">
        <v>38</v>
      </c>
      <c r="B45" s="26">
        <f t="shared" ref="B45:BA45" si="13">SUM(B46:B50)</f>
        <v>6910</v>
      </c>
      <c r="C45" s="26">
        <f t="shared" si="13"/>
        <v>3859</v>
      </c>
      <c r="D45" s="26">
        <f t="shared" si="13"/>
        <v>3654</v>
      </c>
      <c r="E45" s="26">
        <f t="shared" si="13"/>
        <v>3283</v>
      </c>
      <c r="F45" s="26">
        <f t="shared" si="13"/>
        <v>5059</v>
      </c>
      <c r="G45" s="26">
        <f t="shared" si="13"/>
        <v>2739</v>
      </c>
      <c r="H45" s="26">
        <f t="shared" si="13"/>
        <v>3853</v>
      </c>
      <c r="I45" s="26">
        <f t="shared" si="13"/>
        <v>3034</v>
      </c>
      <c r="J45" s="26">
        <f t="shared" si="13"/>
        <v>3086</v>
      </c>
      <c r="K45" s="26">
        <f t="shared" si="13"/>
        <v>3198.9230000000002</v>
      </c>
      <c r="L45" s="26">
        <f t="shared" si="13"/>
        <v>3311.846</v>
      </c>
      <c r="M45" s="26">
        <f t="shared" si="13"/>
        <v>3424.7689999999998</v>
      </c>
      <c r="N45" s="26">
        <f t="shared" si="13"/>
        <v>3534</v>
      </c>
      <c r="O45" s="26">
        <f t="shared" si="13"/>
        <v>3615.6240000000003</v>
      </c>
      <c r="P45" s="26">
        <f t="shared" si="13"/>
        <v>3697.248</v>
      </c>
      <c r="Q45" s="26">
        <f t="shared" si="13"/>
        <v>3778.8720000000003</v>
      </c>
      <c r="R45" s="26">
        <f t="shared" si="13"/>
        <v>3861</v>
      </c>
      <c r="S45" s="26">
        <f t="shared" si="13"/>
        <v>3952.8000000000006</v>
      </c>
      <c r="T45" s="26">
        <f t="shared" si="13"/>
        <v>4139.55</v>
      </c>
      <c r="U45" s="26">
        <f t="shared" si="13"/>
        <v>4136.3999999999996</v>
      </c>
      <c r="V45" s="26">
        <f t="shared" si="13"/>
        <v>4269</v>
      </c>
      <c r="W45" s="26">
        <f t="shared" si="13"/>
        <v>4628.3</v>
      </c>
      <c r="X45" s="26">
        <f t="shared" si="13"/>
        <v>5380.7</v>
      </c>
      <c r="Y45" s="26">
        <f t="shared" si="13"/>
        <v>5740</v>
      </c>
      <c r="Z45" s="26">
        <f t="shared" si="13"/>
        <v>6042.8339999999998</v>
      </c>
      <c r="AA45" s="26">
        <f t="shared" si="13"/>
        <v>5974.8014600000006</v>
      </c>
      <c r="AB45" s="26">
        <f t="shared" si="13"/>
        <v>5868.0000250000003</v>
      </c>
      <c r="AC45" s="26">
        <f t="shared" si="13"/>
        <v>5761.19859</v>
      </c>
      <c r="AD45" s="26">
        <f t="shared" si="13"/>
        <v>5727.0150000000003</v>
      </c>
      <c r="AE45" s="26">
        <f t="shared" si="13"/>
        <v>5426.7274500000003</v>
      </c>
      <c r="AF45" s="26">
        <f t="shared" si="13"/>
        <v>5238.1928400000006</v>
      </c>
      <c r="AG45" s="26">
        <f t="shared" si="13"/>
        <v>3994.9737000000005</v>
      </c>
      <c r="AH45" s="26">
        <f t="shared" si="13"/>
        <v>5008.3550000000005</v>
      </c>
      <c r="AI45" s="26">
        <f t="shared" si="13"/>
        <v>4860.4492961491787</v>
      </c>
      <c r="AJ45" s="26">
        <f t="shared" si="13"/>
        <v>5054.5530181732438</v>
      </c>
      <c r="AK45" s="26">
        <f t="shared" si="13"/>
        <v>5281.590189801751</v>
      </c>
      <c r="AL45" s="26">
        <f t="shared" si="13"/>
        <v>5780.3829451599995</v>
      </c>
      <c r="AM45" s="26">
        <f t="shared" si="13"/>
        <v>5631.6172627615024</v>
      </c>
      <c r="AN45" s="26">
        <f t="shared" si="13"/>
        <v>5600.365519458579</v>
      </c>
      <c r="AO45" s="26">
        <f t="shared" si="13"/>
        <v>5500.7109517394547</v>
      </c>
      <c r="AP45" s="26">
        <f t="shared" si="13"/>
        <v>4927.1286540000001</v>
      </c>
      <c r="AQ45" s="26">
        <f t="shared" si="13"/>
        <v>5611.7035257274783</v>
      </c>
      <c r="AR45" s="26">
        <f t="shared" si="13"/>
        <v>5748.0135597134267</v>
      </c>
      <c r="AS45" s="26">
        <f t="shared" si="13"/>
        <v>5766.5546401144247</v>
      </c>
      <c r="AT45" s="26">
        <f t="shared" si="13"/>
        <v>5976.6817284632189</v>
      </c>
      <c r="AU45" s="26">
        <f t="shared" si="13"/>
        <v>6380.6934700920274</v>
      </c>
      <c r="AV45" s="26">
        <f t="shared" si="13"/>
        <v>6865.0874313881523</v>
      </c>
      <c r="AW45" s="26">
        <f t="shared" si="13"/>
        <v>7166.6212500727652</v>
      </c>
      <c r="AX45" s="26">
        <f t="shared" si="13"/>
        <v>7316.9266923099922</v>
      </c>
      <c r="AY45" s="26">
        <f t="shared" si="13"/>
        <v>7709.5614507770188</v>
      </c>
      <c r="AZ45" s="26">
        <f t="shared" si="13"/>
        <v>8447.7806665165062</v>
      </c>
      <c r="BA45" s="26">
        <f t="shared" si="13"/>
        <v>9259.4254581226032</v>
      </c>
      <c r="BB45" s="26">
        <f>SUM(BB46:BB50)</f>
        <v>9574.5777503343888</v>
      </c>
    </row>
    <row r="46" spans="1:54" s="22" customFormat="1">
      <c r="A46" s="25" t="s">
        <v>25</v>
      </c>
      <c r="B46" s="26"/>
      <c r="C46" s="26"/>
      <c r="D46" s="26"/>
      <c r="E46" s="26"/>
      <c r="F46" s="26"/>
      <c r="G46" s="26"/>
      <c r="H46" s="26"/>
      <c r="I46" s="26"/>
      <c r="J46" s="26"/>
      <c r="K46" s="26"/>
      <c r="L46" s="27"/>
      <c r="M46" s="27"/>
      <c r="N46" s="27"/>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row>
    <row r="47" spans="1:54" s="22" customFormat="1">
      <c r="A47" s="25" t="s">
        <v>17</v>
      </c>
      <c r="B47" s="26">
        <v>4038</v>
      </c>
      <c r="C47" s="26">
        <v>3859</v>
      </c>
      <c r="D47" s="26">
        <v>3654</v>
      </c>
      <c r="E47" s="26">
        <v>3283</v>
      </c>
      <c r="F47" s="26">
        <v>2759</v>
      </c>
      <c r="G47" s="26">
        <v>2739</v>
      </c>
      <c r="H47" s="26">
        <v>3853</v>
      </c>
      <c r="I47" s="26">
        <v>3034</v>
      </c>
      <c r="J47" s="26">
        <v>609</v>
      </c>
      <c r="K47" s="26">
        <v>632.75100000000009</v>
      </c>
      <c r="L47" s="26">
        <v>656.50200000000007</v>
      </c>
      <c r="M47" s="26">
        <v>680.25300000000004</v>
      </c>
      <c r="N47" s="26">
        <v>703</v>
      </c>
      <c r="O47" s="26">
        <v>773.30000000000007</v>
      </c>
      <c r="P47" s="26">
        <v>843.6</v>
      </c>
      <c r="Q47" s="26">
        <v>913.9</v>
      </c>
      <c r="R47" s="26">
        <v>981</v>
      </c>
      <c r="S47" s="26">
        <v>784.80000000000007</v>
      </c>
      <c r="T47" s="26">
        <v>539.55000000000007</v>
      </c>
      <c r="U47" s="26">
        <v>392.40000000000003</v>
      </c>
      <c r="V47" s="26">
        <v>338</v>
      </c>
      <c r="W47" s="26">
        <v>304.2</v>
      </c>
      <c r="X47" s="26">
        <v>270.40000000000003</v>
      </c>
      <c r="Y47" s="26">
        <v>236.6</v>
      </c>
      <c r="Z47" s="26">
        <v>190.10499999999999</v>
      </c>
      <c r="AA47" s="26">
        <v>180.59974999999997</v>
      </c>
      <c r="AB47" s="26">
        <v>161.58924999999999</v>
      </c>
      <c r="AC47" s="26">
        <v>142.57874999999999</v>
      </c>
      <c r="AD47" s="26">
        <v>139.36799999999999</v>
      </c>
      <c r="AE47" s="26">
        <v>118.46279999999999</v>
      </c>
      <c r="AF47" s="26">
        <v>97.557599999999994</v>
      </c>
      <c r="AG47" s="26">
        <v>83.620799999999988</v>
      </c>
      <c r="AH47" s="26">
        <v>69.152000000000044</v>
      </c>
      <c r="AI47" s="26">
        <v>72.609600000000043</v>
      </c>
      <c r="AJ47" s="26">
        <v>73.992640000000051</v>
      </c>
      <c r="AK47" s="26">
        <v>71.918080000000046</v>
      </c>
      <c r="AL47" s="26">
        <v>248.80600000000001</v>
      </c>
      <c r="AM47" s="26">
        <v>203.1933105084498</v>
      </c>
      <c r="AN47" s="26">
        <v>168.51838103527979</v>
      </c>
      <c r="AO47" s="26">
        <v>144.81805301383088</v>
      </c>
      <c r="AP47" s="26">
        <v>108.155</v>
      </c>
      <c r="AQ47" s="26">
        <v>102.77766897934686</v>
      </c>
      <c r="AR47" s="26">
        <v>119.5823429632942</v>
      </c>
      <c r="AS47" s="26">
        <v>129.88029398544381</v>
      </c>
      <c r="AT47" s="26">
        <v>187.398</v>
      </c>
      <c r="AU47" s="26">
        <v>197.66267052761768</v>
      </c>
      <c r="AV47" s="26">
        <v>247.62366726512855</v>
      </c>
      <c r="AW47" s="26">
        <v>273.61143569414469</v>
      </c>
      <c r="AX47" s="26">
        <v>297.78409348937333</v>
      </c>
      <c r="AY47" s="26">
        <v>339.56145077701882</v>
      </c>
      <c r="AZ47" s="26">
        <v>338.78066651650681</v>
      </c>
      <c r="BA47" s="26">
        <v>339.52545812260206</v>
      </c>
      <c r="BB47" s="26">
        <v>342.31775033438777</v>
      </c>
    </row>
    <row r="48" spans="1:54" s="22" customFormat="1">
      <c r="A48" s="25" t="s">
        <v>18</v>
      </c>
      <c r="B48" s="26"/>
      <c r="C48" s="26"/>
      <c r="D48" s="26"/>
      <c r="E48" s="26"/>
      <c r="F48" s="26"/>
      <c r="G48" s="26"/>
      <c r="H48" s="26"/>
      <c r="I48" s="26"/>
      <c r="J48" s="26"/>
      <c r="K48" s="26"/>
      <c r="L48" s="27"/>
      <c r="M48" s="27"/>
      <c r="N48" s="27"/>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row>
    <row r="49" spans="1:54" s="22" customFormat="1">
      <c r="A49" s="25" t="s">
        <v>26</v>
      </c>
      <c r="B49" s="26">
        <v>2872</v>
      </c>
      <c r="C49" s="26"/>
      <c r="D49" s="26"/>
      <c r="E49" s="26"/>
      <c r="F49" s="26">
        <v>2300</v>
      </c>
      <c r="G49" s="26"/>
      <c r="H49" s="26"/>
      <c r="I49" s="26"/>
      <c r="J49" s="26">
        <v>2477</v>
      </c>
      <c r="K49" s="26">
        <v>2566.172</v>
      </c>
      <c r="L49" s="27">
        <v>2655.3440000000001</v>
      </c>
      <c r="M49" s="27">
        <v>2744.5159999999996</v>
      </c>
      <c r="N49" s="27">
        <v>2831</v>
      </c>
      <c r="O49" s="26">
        <v>2842.3240000000001</v>
      </c>
      <c r="P49" s="26">
        <v>2853.6480000000001</v>
      </c>
      <c r="Q49" s="26">
        <v>2864.9720000000002</v>
      </c>
      <c r="R49" s="26">
        <v>2880</v>
      </c>
      <c r="S49" s="26">
        <v>3168.0000000000005</v>
      </c>
      <c r="T49" s="26">
        <v>3600</v>
      </c>
      <c r="U49" s="26">
        <v>3744</v>
      </c>
      <c r="V49" s="26">
        <v>3931</v>
      </c>
      <c r="W49" s="26">
        <v>4324.1000000000004</v>
      </c>
      <c r="X49" s="26">
        <v>5110.3</v>
      </c>
      <c r="Y49" s="26">
        <v>5503.4</v>
      </c>
      <c r="Z49" s="26">
        <v>5852.7290000000003</v>
      </c>
      <c r="AA49" s="26">
        <v>5794.2017100000003</v>
      </c>
      <c r="AB49" s="26">
        <v>5706.4107750000003</v>
      </c>
      <c r="AC49" s="26">
        <v>5618.6198400000003</v>
      </c>
      <c r="AD49" s="26">
        <v>5587.6469999999999</v>
      </c>
      <c r="AE49" s="26">
        <v>5308.2646500000001</v>
      </c>
      <c r="AF49" s="26">
        <v>5140.6352400000005</v>
      </c>
      <c r="AG49" s="26">
        <v>3911.3529000000003</v>
      </c>
      <c r="AH49" s="26">
        <v>4939.2030000000004</v>
      </c>
      <c r="AI49" s="26">
        <v>4787.839696149179</v>
      </c>
      <c r="AJ49" s="26">
        <v>4980.5603781732434</v>
      </c>
      <c r="AK49" s="26">
        <v>5209.6721098017506</v>
      </c>
      <c r="AL49" s="26">
        <v>5531.5769451599999</v>
      </c>
      <c r="AM49" s="26">
        <v>5428.4239522530524</v>
      </c>
      <c r="AN49" s="26">
        <v>5431.8471384232989</v>
      </c>
      <c r="AO49" s="26">
        <v>5355.892898725624</v>
      </c>
      <c r="AP49" s="26">
        <v>4818.9736540000004</v>
      </c>
      <c r="AQ49" s="26">
        <v>5508.9258567481311</v>
      </c>
      <c r="AR49" s="26">
        <v>5628.4312167501321</v>
      </c>
      <c r="AS49" s="26">
        <v>5636.6743461289807</v>
      </c>
      <c r="AT49" s="26">
        <v>5789.2837284632187</v>
      </c>
      <c r="AU49" s="26">
        <v>6183.0307995644098</v>
      </c>
      <c r="AV49" s="26">
        <v>6617.4637641230238</v>
      </c>
      <c r="AW49" s="26">
        <v>6893.0098143786208</v>
      </c>
      <c r="AX49" s="26">
        <v>7019.1425988206192</v>
      </c>
      <c r="AY49" s="26">
        <v>7370</v>
      </c>
      <c r="AZ49" s="26">
        <v>8109</v>
      </c>
      <c r="BA49" s="26">
        <v>8919.9000000000015</v>
      </c>
      <c r="BB49" s="26">
        <v>9232.26</v>
      </c>
    </row>
    <row r="50" spans="1:54" s="22" customFormat="1">
      <c r="A50" s="25" t="s">
        <v>24</v>
      </c>
      <c r="B50" s="26"/>
      <c r="C50" s="26"/>
      <c r="D50" s="26"/>
      <c r="E50" s="26"/>
      <c r="F50" s="26"/>
      <c r="G50" s="26"/>
      <c r="H50" s="26"/>
      <c r="I50" s="26"/>
      <c r="J50" s="26"/>
      <c r="K50" s="26"/>
      <c r="L50" s="27"/>
      <c r="M50" s="27"/>
      <c r="N50" s="27"/>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row>
    <row r="51" spans="1:54" s="22" customFormat="1">
      <c r="A51" s="25"/>
      <c r="B51" s="26"/>
      <c r="C51" s="26"/>
      <c r="D51" s="26"/>
      <c r="E51" s="26"/>
      <c r="F51" s="26"/>
      <c r="G51" s="26"/>
      <c r="H51" s="26"/>
      <c r="I51" s="26"/>
      <c r="J51" s="26"/>
      <c r="K51" s="26"/>
      <c r="L51" s="27"/>
      <c r="M51" s="27"/>
      <c r="N51" s="27"/>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row>
    <row r="52" spans="1:54" s="22" customFormat="1">
      <c r="A52" s="23" t="s">
        <v>7</v>
      </c>
      <c r="B52" s="33">
        <f t="shared" ref="B52:BA52" si="14">B53+B56+B60+B61+B62+B65</f>
        <v>4190806</v>
      </c>
      <c r="C52" s="33">
        <f t="shared" si="14"/>
        <v>4245593</v>
      </c>
      <c r="D52" s="33">
        <f t="shared" si="14"/>
        <v>4303412</v>
      </c>
      <c r="E52" s="33">
        <f t="shared" si="14"/>
        <v>4409874</v>
      </c>
      <c r="F52" s="33">
        <f t="shared" si="14"/>
        <v>5155037</v>
      </c>
      <c r="G52" s="33">
        <f t="shared" si="14"/>
        <v>6108373.3573686667</v>
      </c>
      <c r="H52" s="33">
        <f t="shared" si="14"/>
        <v>6189267.8573686667</v>
      </c>
      <c r="I52" s="33">
        <f t="shared" si="14"/>
        <v>6313734.7373686675</v>
      </c>
      <c r="J52" s="33">
        <f t="shared" si="14"/>
        <v>6555315</v>
      </c>
      <c r="K52" s="33">
        <f t="shared" si="14"/>
        <v>6647580.8810000001</v>
      </c>
      <c r="L52" s="33">
        <f t="shared" si="14"/>
        <v>6739659.7620000001</v>
      </c>
      <c r="M52" s="33">
        <f t="shared" si="14"/>
        <v>6832241.6430000002</v>
      </c>
      <c r="N52" s="33">
        <f t="shared" si="14"/>
        <v>6925062</v>
      </c>
      <c r="O52" s="33">
        <f t="shared" si="14"/>
        <v>6662886.1590593727</v>
      </c>
      <c r="P52" s="33">
        <f t="shared" si="14"/>
        <v>5880925.5062800841</v>
      </c>
      <c r="Q52" s="33">
        <f t="shared" si="14"/>
        <v>5642095.2013510056</v>
      </c>
      <c r="R52" s="33">
        <f t="shared" si="14"/>
        <v>5271014.7876366908</v>
      </c>
      <c r="S52" s="33">
        <f t="shared" si="14"/>
        <v>5041614.4192461669</v>
      </c>
      <c r="T52" s="33">
        <f t="shared" si="14"/>
        <v>4734533.6459740913</v>
      </c>
      <c r="U52" s="33">
        <f t="shared" si="14"/>
        <v>4623323.8727870816</v>
      </c>
      <c r="V52" s="33">
        <f t="shared" si="14"/>
        <v>4299798.3288329542</v>
      </c>
      <c r="W52" s="33">
        <f t="shared" si="14"/>
        <v>5140925.0072992919</v>
      </c>
      <c r="X52" s="33">
        <f t="shared" si="14"/>
        <v>5166090.957879209</v>
      </c>
      <c r="Y52" s="33">
        <f t="shared" si="14"/>
        <v>5667871.0773622366</v>
      </c>
      <c r="Z52" s="33">
        <f t="shared" si="14"/>
        <v>6154654.4812029768</v>
      </c>
      <c r="AA52" s="33">
        <f t="shared" si="14"/>
        <v>6201209.233000719</v>
      </c>
      <c r="AB52" s="33">
        <f t="shared" si="14"/>
        <v>6383231.0279031545</v>
      </c>
      <c r="AC52" s="33">
        <f t="shared" si="14"/>
        <v>6658486.5423501274</v>
      </c>
      <c r="AD52" s="33">
        <f t="shared" si="14"/>
        <v>6715314.6612732112</v>
      </c>
      <c r="AE52" s="33">
        <f t="shared" si="14"/>
        <v>6903153.1681776335</v>
      </c>
      <c r="AF52" s="33">
        <f t="shared" si="14"/>
        <v>7039900.6435750481</v>
      </c>
      <c r="AG52" s="33">
        <f t="shared" si="14"/>
        <v>7160760.0013798978</v>
      </c>
      <c r="AH52" s="33">
        <f t="shared" si="14"/>
        <v>7368719.5561974756</v>
      </c>
      <c r="AI52" s="33">
        <f t="shared" si="14"/>
        <v>7351573.9916737415</v>
      </c>
      <c r="AJ52" s="33">
        <f t="shared" si="14"/>
        <v>7686990.6898001488</v>
      </c>
      <c r="AK52" s="33">
        <f t="shared" si="14"/>
        <v>7657129.285688444</v>
      </c>
      <c r="AL52" s="33">
        <f t="shared" si="14"/>
        <v>7729118.2301591812</v>
      </c>
      <c r="AM52" s="33">
        <f t="shared" si="14"/>
        <v>7718981.9255352337</v>
      </c>
      <c r="AN52" s="33">
        <f t="shared" si="14"/>
        <v>7701398.938237533</v>
      </c>
      <c r="AO52" s="33">
        <f t="shared" si="14"/>
        <v>7791568.4828463318</v>
      </c>
      <c r="AP52" s="33">
        <f t="shared" si="14"/>
        <v>7663749.8832539646</v>
      </c>
      <c r="AQ52" s="33">
        <f t="shared" si="14"/>
        <v>8795282.7636545449</v>
      </c>
      <c r="AR52" s="33">
        <f t="shared" si="14"/>
        <v>6849612.5928832591</v>
      </c>
      <c r="AS52" s="33">
        <f t="shared" si="14"/>
        <v>7621673.9411050286</v>
      </c>
      <c r="AT52" s="33">
        <f t="shared" si="14"/>
        <v>6129513.8878589347</v>
      </c>
      <c r="AU52" s="33">
        <f t="shared" si="14"/>
        <v>5791200.757222604</v>
      </c>
      <c r="AV52" s="33">
        <f t="shared" si="14"/>
        <v>6446255.1704391986</v>
      </c>
      <c r="AW52" s="33">
        <f t="shared" si="14"/>
        <v>6622203.1240497287</v>
      </c>
      <c r="AX52" s="33">
        <f t="shared" si="14"/>
        <v>6859365.7990436526</v>
      </c>
      <c r="AY52" s="33">
        <f t="shared" si="14"/>
        <v>7273161.2604696546</v>
      </c>
      <c r="AZ52" s="33">
        <f t="shared" si="14"/>
        <v>7420673.7250948269</v>
      </c>
      <c r="BA52" s="33">
        <f t="shared" si="14"/>
        <v>7528194.3306590905</v>
      </c>
      <c r="BB52" s="33">
        <f>BB53+BB56+BB60+BB61+BB62+BB65</f>
        <v>7491958.3419862147</v>
      </c>
    </row>
    <row r="53" spans="1:54" s="22" customFormat="1">
      <c r="A53" s="25" t="s">
        <v>16</v>
      </c>
      <c r="B53" s="34">
        <v>982880</v>
      </c>
      <c r="C53" s="34">
        <v>1008641</v>
      </c>
      <c r="D53" s="34">
        <v>1038082</v>
      </c>
      <c r="E53" s="34">
        <v>1091444</v>
      </c>
      <c r="F53" s="34">
        <v>1166886</v>
      </c>
      <c r="G53" s="34">
        <v>896917</v>
      </c>
      <c r="H53" s="34">
        <v>626932</v>
      </c>
      <c r="I53" s="35">
        <v>356963</v>
      </c>
      <c r="J53" s="34">
        <v>498513</v>
      </c>
      <c r="K53" s="34">
        <v>516957.98099999997</v>
      </c>
      <c r="L53" s="34">
        <v>535402.96200000006</v>
      </c>
      <c r="M53" s="34">
        <v>553847.94299999997</v>
      </c>
      <c r="N53" s="34">
        <v>572959</v>
      </c>
      <c r="O53" s="34">
        <v>507438.81682256114</v>
      </c>
      <c r="P53" s="26">
        <v>459035.30422034062</v>
      </c>
      <c r="Q53" s="26">
        <v>406598.87945116573</v>
      </c>
      <c r="R53" s="26">
        <v>347549.78957663791</v>
      </c>
      <c r="S53" s="26">
        <v>279257.0667405806</v>
      </c>
      <c r="T53" s="26">
        <v>220037.56656476812</v>
      </c>
      <c r="U53" s="26">
        <v>176106.91840001362</v>
      </c>
      <c r="V53" s="26">
        <f>V54+V55</f>
        <v>108752.55650904866</v>
      </c>
      <c r="W53" s="26">
        <f t="shared" ref="W53:AY53" si="15">W54+W55</f>
        <v>211523.19859126559</v>
      </c>
      <c r="X53" s="26">
        <f t="shared" si="15"/>
        <v>280775.63651160552</v>
      </c>
      <c r="Y53" s="26">
        <f t="shared" si="15"/>
        <v>339775.55050164013</v>
      </c>
      <c r="Z53" s="26">
        <f t="shared" si="15"/>
        <v>400881.3916411213</v>
      </c>
      <c r="AA53" s="26">
        <f t="shared" si="15"/>
        <v>391291.85191851051</v>
      </c>
      <c r="AB53" s="26">
        <f t="shared" si="15"/>
        <v>385351.76302717841</v>
      </c>
      <c r="AC53" s="26">
        <f t="shared" si="15"/>
        <v>373696.67541146319</v>
      </c>
      <c r="AD53" s="26">
        <f t="shared" si="15"/>
        <v>367962.77166528004</v>
      </c>
      <c r="AE53" s="26">
        <f t="shared" si="15"/>
        <v>394278.56818245276</v>
      </c>
      <c r="AF53" s="26">
        <f t="shared" si="15"/>
        <v>421255.31478999025</v>
      </c>
      <c r="AG53" s="26">
        <f t="shared" si="15"/>
        <v>442616.8630661873</v>
      </c>
      <c r="AH53" s="26">
        <f t="shared" si="15"/>
        <v>465046.7038721214</v>
      </c>
      <c r="AI53" s="26">
        <f t="shared" si="15"/>
        <v>436119.71060974774</v>
      </c>
      <c r="AJ53" s="26">
        <f t="shared" si="15"/>
        <v>430862.45928519359</v>
      </c>
      <c r="AK53" s="26">
        <f t="shared" si="15"/>
        <v>403690.87019229837</v>
      </c>
      <c r="AL53" s="26">
        <f t="shared" si="15"/>
        <v>395167.37409589882</v>
      </c>
      <c r="AM53" s="26">
        <f t="shared" si="15"/>
        <v>396600.36174538051</v>
      </c>
      <c r="AN53" s="26">
        <f t="shared" si="15"/>
        <v>399572.94456601952</v>
      </c>
      <c r="AO53" s="26">
        <f t="shared" si="15"/>
        <v>407342.61210556142</v>
      </c>
      <c r="AP53" s="26">
        <f t="shared" si="15"/>
        <v>405125.69782396499</v>
      </c>
      <c r="AQ53" s="26">
        <f t="shared" si="15"/>
        <v>448419.21816659602</v>
      </c>
      <c r="AR53" s="26">
        <f t="shared" si="15"/>
        <v>500457.89027668542</v>
      </c>
      <c r="AS53" s="26">
        <f t="shared" si="15"/>
        <v>511311.89089239249</v>
      </c>
      <c r="AT53" s="26">
        <f t="shared" si="15"/>
        <v>270449.00402179</v>
      </c>
      <c r="AU53" s="26">
        <f t="shared" si="15"/>
        <v>316941.04182439449</v>
      </c>
      <c r="AV53" s="26">
        <f t="shared" si="15"/>
        <v>327979.76761881326</v>
      </c>
      <c r="AW53" s="26">
        <f t="shared" si="15"/>
        <v>315039.76008832268</v>
      </c>
      <c r="AX53" s="26">
        <f t="shared" si="15"/>
        <v>344917.83324044303</v>
      </c>
      <c r="AY53" s="26">
        <f t="shared" si="15"/>
        <v>359950.41297825309</v>
      </c>
      <c r="AZ53" s="26">
        <f>AZ54+AZ55</f>
        <v>371949.44231560576</v>
      </c>
      <c r="BA53" s="26">
        <f>BA54+BA55</f>
        <v>352383.55744509498</v>
      </c>
      <c r="BB53" s="26">
        <f>BB54+BB55</f>
        <v>367121.68697054096</v>
      </c>
    </row>
    <row r="54" spans="1:54" s="22" customFormat="1">
      <c r="A54" s="23" t="s">
        <v>31</v>
      </c>
      <c r="B54" s="35">
        <v>981340</v>
      </c>
      <c r="C54" s="35">
        <v>1007101</v>
      </c>
      <c r="D54" s="35">
        <v>1036542</v>
      </c>
      <c r="E54" s="35">
        <v>1089904</v>
      </c>
      <c r="F54" s="35">
        <v>1165346</v>
      </c>
      <c r="G54" s="35">
        <v>895346</v>
      </c>
      <c r="H54" s="35">
        <v>625346</v>
      </c>
      <c r="I54" s="35">
        <v>355346</v>
      </c>
      <c r="J54" s="35">
        <v>498513</v>
      </c>
      <c r="K54" s="35">
        <v>516957.98099999997</v>
      </c>
      <c r="L54" s="35">
        <v>535402.96200000006</v>
      </c>
      <c r="M54" s="35">
        <v>553847.94299999997</v>
      </c>
      <c r="N54" s="35">
        <v>572959</v>
      </c>
      <c r="O54" s="35">
        <v>507438.81682256114</v>
      </c>
      <c r="P54" s="36">
        <v>459035.30422034062</v>
      </c>
      <c r="Q54" s="36">
        <v>406598.87945116573</v>
      </c>
      <c r="R54" s="36">
        <v>347549.78957663791</v>
      </c>
      <c r="S54" s="36">
        <v>279257.0667405806</v>
      </c>
      <c r="T54" s="36">
        <v>220037.56656476812</v>
      </c>
      <c r="U54" s="36">
        <v>176106.91840001362</v>
      </c>
      <c r="V54" s="36">
        <v>108531.20882959866</v>
      </c>
      <c r="W54" s="36">
        <v>211201.82271741561</v>
      </c>
      <c r="X54" s="36">
        <v>280354.23244335555</v>
      </c>
      <c r="Y54" s="36">
        <v>339254.11823899014</v>
      </c>
      <c r="Z54" s="36">
        <v>400259.93118407129</v>
      </c>
      <c r="AA54" s="36">
        <v>390633.81108440302</v>
      </c>
      <c r="AB54" s="36">
        <v>384657.14181601343</v>
      </c>
      <c r="AC54" s="36">
        <v>372965.47382324067</v>
      </c>
      <c r="AD54" s="36">
        <v>367194.98970000003</v>
      </c>
      <c r="AE54" s="36">
        <v>393336.62615997653</v>
      </c>
      <c r="AF54" s="36">
        <v>420139.21271031775</v>
      </c>
      <c r="AG54" s="36">
        <v>441326.60092931858</v>
      </c>
      <c r="AH54" s="36">
        <v>463582.2816780564</v>
      </c>
      <c r="AI54" s="36">
        <v>434775.67878646776</v>
      </c>
      <c r="AJ54" s="36">
        <v>429549.12331789359</v>
      </c>
      <c r="AK54" s="36">
        <v>401999.64480767137</v>
      </c>
      <c r="AL54" s="36">
        <v>393297.5571998388</v>
      </c>
      <c r="AM54" s="36">
        <v>394875.2583716425</v>
      </c>
      <c r="AN54" s="36">
        <v>397639.34606656351</v>
      </c>
      <c r="AO54" s="36">
        <v>405291.51625613344</v>
      </c>
      <c r="AP54" s="36">
        <v>402967.10099999997</v>
      </c>
      <c r="AQ54" s="36">
        <v>446274.65720387903</v>
      </c>
      <c r="AR54" s="36">
        <v>498412.4154889104</v>
      </c>
      <c r="AS54" s="36">
        <v>509317.18284224952</v>
      </c>
      <c r="AT54" s="36">
        <v>268913</v>
      </c>
      <c r="AU54" s="36">
        <v>315387.17740122951</v>
      </c>
      <c r="AV54" s="36">
        <v>326478.76716709125</v>
      </c>
      <c r="AW54" s="36">
        <v>313275.4874710177</v>
      </c>
      <c r="AX54" s="36">
        <v>342925</v>
      </c>
      <c r="AY54" s="36">
        <v>357972.43509159808</v>
      </c>
      <c r="AZ54" s="36">
        <v>369987.77906804276</v>
      </c>
      <c r="BA54" s="36">
        <v>350504.48846308998</v>
      </c>
      <c r="BB54" s="36">
        <v>365229.38067189598</v>
      </c>
    </row>
    <row r="55" spans="1:54" s="22" customFormat="1">
      <c r="A55" s="23" t="s">
        <v>44</v>
      </c>
      <c r="B55" s="35"/>
      <c r="C55" s="35"/>
      <c r="D55" s="35"/>
      <c r="E55" s="35"/>
      <c r="F55" s="35"/>
      <c r="G55" s="35"/>
      <c r="H55" s="35"/>
      <c r="I55" s="35"/>
      <c r="J55" s="35"/>
      <c r="K55" s="35"/>
      <c r="L55" s="35"/>
      <c r="M55" s="35"/>
      <c r="N55" s="35"/>
      <c r="O55" s="35"/>
      <c r="P55" s="36"/>
      <c r="Q55" s="36"/>
      <c r="R55" s="36"/>
      <c r="S55" s="36"/>
      <c r="T55" s="36"/>
      <c r="U55" s="36"/>
      <c r="V55" s="36">
        <v>221.34767944999999</v>
      </c>
      <c r="W55" s="36">
        <v>321.37587385</v>
      </c>
      <c r="X55" s="36">
        <v>421.40406825000008</v>
      </c>
      <c r="Y55" s="36">
        <v>521.4322626500001</v>
      </c>
      <c r="Z55" s="36">
        <v>621.46045705000006</v>
      </c>
      <c r="AA55" s="36">
        <v>658.04083410750013</v>
      </c>
      <c r="AB55" s="36">
        <v>694.62121116499998</v>
      </c>
      <c r="AC55" s="36">
        <v>731.20158822249982</v>
      </c>
      <c r="AD55" s="36">
        <v>767.78196527999989</v>
      </c>
      <c r="AE55" s="36">
        <v>941.9420224762498</v>
      </c>
      <c r="AF55" s="36">
        <v>1116.1020796724999</v>
      </c>
      <c r="AG55" s="36">
        <v>1290.2621368687498</v>
      </c>
      <c r="AH55" s="36">
        <v>1464.4221940649998</v>
      </c>
      <c r="AI55" s="36">
        <v>1344.03182328</v>
      </c>
      <c r="AJ55" s="36">
        <v>1313.3359673</v>
      </c>
      <c r="AK55" s="36">
        <v>1691.225384627</v>
      </c>
      <c r="AL55" s="36">
        <v>1869.8168960600001</v>
      </c>
      <c r="AM55" s="36">
        <v>1725.1033737379996</v>
      </c>
      <c r="AN55" s="36">
        <v>1933.5984994560001</v>
      </c>
      <c r="AO55" s="36">
        <v>2051.0958494279998</v>
      </c>
      <c r="AP55" s="36">
        <v>2158.5968239650001</v>
      </c>
      <c r="AQ55" s="36">
        <v>2144.5609627169993</v>
      </c>
      <c r="AR55" s="36">
        <v>2045.4747877749999</v>
      </c>
      <c r="AS55" s="36">
        <v>1994.7080501429998</v>
      </c>
      <c r="AT55" s="36">
        <v>1536.0040217900007</v>
      </c>
      <c r="AU55" s="36">
        <v>1553.8644231650001</v>
      </c>
      <c r="AV55" s="36">
        <v>1501.000451722</v>
      </c>
      <c r="AW55" s="36">
        <v>1764.2726173049994</v>
      </c>
      <c r="AX55" s="36">
        <v>1992.8332404429996</v>
      </c>
      <c r="AY55" s="36">
        <v>1977.9778866549996</v>
      </c>
      <c r="AZ55" s="36">
        <v>1961.6632475629997</v>
      </c>
      <c r="BA55" s="36">
        <v>1879.0689820050002</v>
      </c>
      <c r="BB55" s="36">
        <v>1892.3062986450004</v>
      </c>
    </row>
    <row r="56" spans="1:54" s="22" customFormat="1">
      <c r="A56" s="25" t="s">
        <v>17</v>
      </c>
      <c r="B56" s="26">
        <f t="shared" ref="B56:AY56" si="16">B57+B58+B59</f>
        <v>230088</v>
      </c>
      <c r="C56" s="26">
        <f t="shared" si="16"/>
        <v>307335</v>
      </c>
      <c r="D56" s="26">
        <f t="shared" si="16"/>
        <v>393094</v>
      </c>
      <c r="E56" s="26">
        <f t="shared" si="16"/>
        <v>550199</v>
      </c>
      <c r="F56" s="26">
        <f t="shared" si="16"/>
        <v>1360930</v>
      </c>
      <c r="G56" s="26">
        <f t="shared" si="16"/>
        <v>1348638.2473686675</v>
      </c>
      <c r="H56" s="26">
        <f t="shared" si="16"/>
        <v>1333944.9973686675</v>
      </c>
      <c r="I56" s="26">
        <f t="shared" si="16"/>
        <v>1318939.3973686674</v>
      </c>
      <c r="J56" s="26">
        <f t="shared" si="16"/>
        <v>978101</v>
      </c>
      <c r="K56" s="26">
        <f t="shared" si="16"/>
        <v>939934.6</v>
      </c>
      <c r="L56" s="26">
        <f t="shared" si="16"/>
        <v>901581.20000000007</v>
      </c>
      <c r="M56" s="26">
        <f t="shared" si="16"/>
        <v>863729.8</v>
      </c>
      <c r="N56" s="26">
        <f t="shared" si="16"/>
        <v>830175</v>
      </c>
      <c r="O56" s="26">
        <f t="shared" si="16"/>
        <v>1222170.4518900909</v>
      </c>
      <c r="P56" s="26">
        <f t="shared" si="16"/>
        <v>922648.50009473623</v>
      </c>
      <c r="Q56" s="26">
        <f t="shared" si="16"/>
        <v>1218930.7741243755</v>
      </c>
      <c r="R56" s="26">
        <f t="shared" si="16"/>
        <v>1462392.9334643213</v>
      </c>
      <c r="S56" s="26">
        <f t="shared" si="16"/>
        <v>1382014.2171398418</v>
      </c>
      <c r="T56" s="26">
        <f t="shared" si="16"/>
        <v>1350254.933328545</v>
      </c>
      <c r="U56" s="26">
        <f t="shared" si="16"/>
        <v>1358968.510237443</v>
      </c>
      <c r="V56" s="26">
        <f t="shared" si="16"/>
        <v>1333166.8742420862</v>
      </c>
      <c r="W56" s="26">
        <f t="shared" si="16"/>
        <v>1590265.5648512482</v>
      </c>
      <c r="X56" s="26">
        <f t="shared" si="16"/>
        <v>1590439.2277741851</v>
      </c>
      <c r="Y56" s="26">
        <f t="shared" si="16"/>
        <v>1446001.3881904432</v>
      </c>
      <c r="Z56" s="26">
        <f t="shared" si="16"/>
        <v>1315716.4236999999</v>
      </c>
      <c r="AA56" s="26">
        <f t="shared" si="16"/>
        <v>1325635.5463498796</v>
      </c>
      <c r="AB56" s="26">
        <f t="shared" si="16"/>
        <v>1362036.9874395123</v>
      </c>
      <c r="AC56" s="26">
        <f t="shared" si="16"/>
        <v>1498654.0396514579</v>
      </c>
      <c r="AD56" s="26">
        <f t="shared" si="16"/>
        <v>1611330.8720000002</v>
      </c>
      <c r="AE56" s="26">
        <f t="shared" si="16"/>
        <v>1663721.7579129841</v>
      </c>
      <c r="AF56" s="26">
        <f t="shared" si="16"/>
        <v>1716715.5263831033</v>
      </c>
      <c r="AG56" s="26">
        <f t="shared" si="16"/>
        <v>1757811.2490186912</v>
      </c>
      <c r="AH56" s="26">
        <f t="shared" si="16"/>
        <v>1807947.1006185464</v>
      </c>
      <c r="AI56" s="26">
        <f t="shared" si="16"/>
        <v>1770781.4555124498</v>
      </c>
      <c r="AJ56" s="26">
        <f t="shared" si="16"/>
        <v>1819692.3307425699</v>
      </c>
      <c r="AK56" s="26">
        <f t="shared" si="16"/>
        <v>1780694.5857006116</v>
      </c>
      <c r="AL56" s="26">
        <f t="shared" si="16"/>
        <v>1766782.2774933325</v>
      </c>
      <c r="AM56" s="26">
        <f t="shared" si="16"/>
        <v>1764864.2869723244</v>
      </c>
      <c r="AN56" s="26">
        <f t="shared" si="16"/>
        <v>1766341.9696222653</v>
      </c>
      <c r="AO56" s="26">
        <f t="shared" si="16"/>
        <v>1792700.1157381884</v>
      </c>
      <c r="AP56" s="26">
        <f t="shared" si="16"/>
        <v>1769844.5491999998</v>
      </c>
      <c r="AQ56" s="26">
        <f t="shared" si="16"/>
        <v>1934207.2217373184</v>
      </c>
      <c r="AR56" s="26">
        <f t="shared" si="16"/>
        <v>1977042.6251911554</v>
      </c>
      <c r="AS56" s="26">
        <f t="shared" si="16"/>
        <v>1952085.0329016589</v>
      </c>
      <c r="AT56" s="26">
        <f t="shared" si="16"/>
        <v>1844235.165</v>
      </c>
      <c r="AU56" s="26">
        <f t="shared" si="16"/>
        <v>1532003.9883313642</v>
      </c>
      <c r="AV56" s="26">
        <f t="shared" si="16"/>
        <v>1680479.6511190508</v>
      </c>
      <c r="AW56" s="26">
        <f t="shared" si="16"/>
        <v>1763038.2373438315</v>
      </c>
      <c r="AX56" s="26">
        <f t="shared" si="16"/>
        <v>2032369.1510020378</v>
      </c>
      <c r="AY56" s="26">
        <f t="shared" si="16"/>
        <v>1862055.3889295305</v>
      </c>
      <c r="AZ56" s="26">
        <f>AZ57+AZ58+AZ59</f>
        <v>1945050.8419250848</v>
      </c>
      <c r="BA56" s="26">
        <f>BA57+BA58+BA59</f>
        <v>2015498.4084626818</v>
      </c>
      <c r="BB56" s="26">
        <f>BB57+BB58+BB59</f>
        <v>1944778.4469161786</v>
      </c>
    </row>
    <row r="57" spans="1:54" s="22" customFormat="1">
      <c r="A57" s="23" t="s">
        <v>31</v>
      </c>
      <c r="B57" s="36">
        <v>220457</v>
      </c>
      <c r="C57" s="35">
        <v>296471</v>
      </c>
      <c r="D57" s="35">
        <v>383344</v>
      </c>
      <c r="E57" s="35">
        <v>540802</v>
      </c>
      <c r="F57" s="36">
        <v>1352239</v>
      </c>
      <c r="G57" s="36">
        <v>1340448.2473686675</v>
      </c>
      <c r="H57" s="35">
        <v>1326411.9973686675</v>
      </c>
      <c r="I57" s="35">
        <v>1310691.3973686674</v>
      </c>
      <c r="J57" s="35">
        <v>948085</v>
      </c>
      <c r="K57" s="36">
        <v>910161.6</v>
      </c>
      <c r="L57" s="35">
        <v>872238.20000000007</v>
      </c>
      <c r="M57" s="35">
        <v>834314.8</v>
      </c>
      <c r="N57" s="35">
        <v>801141</v>
      </c>
      <c r="O57" s="35">
        <v>1194486.3820480285</v>
      </c>
      <c r="P57" s="36">
        <v>896610.08115267893</v>
      </c>
      <c r="Q57" s="36">
        <v>1194784.4901691799</v>
      </c>
      <c r="R57" s="36">
        <v>1439785.5654643213</v>
      </c>
      <c r="S57" s="36">
        <v>1367997.7232605231</v>
      </c>
      <c r="T57" s="36">
        <v>1336337.8825999973</v>
      </c>
      <c r="U57" s="36">
        <v>1344916.545939046</v>
      </c>
      <c r="V57" s="36">
        <v>1318732.7762420862</v>
      </c>
      <c r="W57" s="36">
        <v>1574884.3559039789</v>
      </c>
      <c r="X57" s="36">
        <v>1575236.1099487799</v>
      </c>
      <c r="Y57" s="36">
        <v>1431042.0759413259</v>
      </c>
      <c r="Z57" s="36">
        <v>1301001.2637</v>
      </c>
      <c r="AA57" s="36">
        <v>1311450.3637917188</v>
      </c>
      <c r="AB57" s="36">
        <v>1347976.1202945632</v>
      </c>
      <c r="AC57" s="36">
        <v>1484546.3631372007</v>
      </c>
      <c r="AD57" s="36">
        <v>1597768.1370000001</v>
      </c>
      <c r="AE57" s="36">
        <v>1650696.9358219823</v>
      </c>
      <c r="AF57" s="36">
        <v>1702976.4341410289</v>
      </c>
      <c r="AG57" s="36">
        <v>1744635.7203662216</v>
      </c>
      <c r="AH57" s="36">
        <v>1794589.8136185464</v>
      </c>
      <c r="AI57" s="36">
        <v>1757975.669855505</v>
      </c>
      <c r="AJ57" s="36">
        <v>1805671.5559220081</v>
      </c>
      <c r="AK57" s="36">
        <v>1766562.6355526289</v>
      </c>
      <c r="AL57" s="36">
        <v>1752752.4054933325</v>
      </c>
      <c r="AM57" s="36">
        <v>1751189.2085843047</v>
      </c>
      <c r="AN57" s="36">
        <v>1752411.3931627746</v>
      </c>
      <c r="AO57" s="36">
        <v>1779014.6820300131</v>
      </c>
      <c r="AP57" s="36">
        <v>1752119.9871999999</v>
      </c>
      <c r="AQ57" s="36">
        <v>1913055.5348005244</v>
      </c>
      <c r="AR57" s="36">
        <v>1954352.6978622857</v>
      </c>
      <c r="AS57" s="36">
        <v>1928655.0975997541</v>
      </c>
      <c r="AT57" s="36">
        <v>1819699</v>
      </c>
      <c r="AU57" s="36">
        <v>1506572.44970713</v>
      </c>
      <c r="AV57" s="36">
        <v>1653229.7407114122</v>
      </c>
      <c r="AW57" s="36">
        <v>1735780.8829296294</v>
      </c>
      <c r="AX57" s="36">
        <v>2004572</v>
      </c>
      <c r="AY57" s="36">
        <v>1833969.1265532309</v>
      </c>
      <c r="AZ57" s="36">
        <v>1915428.5091443583</v>
      </c>
      <c r="BA57" s="36">
        <v>1985465.6166976911</v>
      </c>
      <c r="BB57" s="36">
        <v>1913480.1138519938</v>
      </c>
    </row>
    <row r="58" spans="1:54" s="22" customFormat="1">
      <c r="A58" s="23" t="s">
        <v>45</v>
      </c>
      <c r="B58" s="35">
        <v>9631</v>
      </c>
      <c r="C58" s="35">
        <v>10864</v>
      </c>
      <c r="D58" s="35">
        <v>9750</v>
      </c>
      <c r="E58" s="35">
        <v>9397</v>
      </c>
      <c r="F58" s="35">
        <v>8691</v>
      </c>
      <c r="G58" s="35">
        <v>8190</v>
      </c>
      <c r="H58" s="35">
        <v>7533</v>
      </c>
      <c r="I58" s="35">
        <v>8248</v>
      </c>
      <c r="J58" s="35">
        <v>11173</v>
      </c>
      <c r="K58" s="35">
        <v>11118</v>
      </c>
      <c r="L58" s="35">
        <v>10877</v>
      </c>
      <c r="M58" s="35">
        <v>11137</v>
      </c>
      <c r="N58" s="35">
        <v>10888</v>
      </c>
      <c r="O58" s="35">
        <v>10972</v>
      </c>
      <c r="P58" s="36">
        <v>10994</v>
      </c>
      <c r="Q58" s="36">
        <v>10828</v>
      </c>
      <c r="R58" s="36">
        <v>10569</v>
      </c>
      <c r="S58" s="36">
        <f>10928</f>
        <v>10928</v>
      </c>
      <c r="T58" s="36">
        <f>10838</f>
        <v>10838</v>
      </c>
      <c r="U58" s="36">
        <f>10948</f>
        <v>10948</v>
      </c>
      <c r="V58" s="36">
        <f>11294</f>
        <v>11294</v>
      </c>
      <c r="W58" s="36">
        <f>12536</f>
        <v>12536</v>
      </c>
      <c r="X58" s="36">
        <f>12618</f>
        <v>12618</v>
      </c>
      <c r="Y58" s="36">
        <f>12657</f>
        <v>12657</v>
      </c>
      <c r="Z58" s="36">
        <f>12674</f>
        <v>12674</v>
      </c>
      <c r="AA58" s="36">
        <f>12261</f>
        <v>12261</v>
      </c>
      <c r="AB58" s="36">
        <f>12317</f>
        <v>12317</v>
      </c>
      <c r="AC58" s="36">
        <f>12454</f>
        <v>12454</v>
      </c>
      <c r="AD58" s="36">
        <f>12385</f>
        <v>12385</v>
      </c>
      <c r="AE58" s="36">
        <f>11870</f>
        <v>11870</v>
      </c>
      <c r="AF58" s="36">
        <f>12621</f>
        <v>12621</v>
      </c>
      <c r="AG58" s="36">
        <f>11996</f>
        <v>11996</v>
      </c>
      <c r="AH58" s="36">
        <f>12180</f>
        <v>12180</v>
      </c>
      <c r="AI58" s="36">
        <f>11694</f>
        <v>11694</v>
      </c>
      <c r="AJ58" s="36">
        <f>12735</f>
        <v>12735</v>
      </c>
      <c r="AK58" s="36">
        <f>12875</f>
        <v>12875</v>
      </c>
      <c r="AL58" s="36">
        <f>12846</f>
        <v>12846</v>
      </c>
      <c r="AM58" s="36">
        <f>12405</f>
        <v>12405</v>
      </c>
      <c r="AN58" s="36">
        <f>12678</f>
        <v>12678</v>
      </c>
      <c r="AO58" s="36">
        <f>12378</f>
        <v>12378</v>
      </c>
      <c r="AP58" s="36">
        <f>16487</f>
        <v>16487</v>
      </c>
      <c r="AQ58" s="36">
        <v>19559</v>
      </c>
      <c r="AR58" s="36">
        <v>21038</v>
      </c>
      <c r="AS58" s="36">
        <v>21604</v>
      </c>
      <c r="AT58" s="36">
        <v>22491</v>
      </c>
      <c r="AU58" s="36">
        <v>23456</v>
      </c>
      <c r="AV58" s="36">
        <f>25540+153</f>
        <v>25693</v>
      </c>
      <c r="AW58" s="36">
        <v>25846.7</v>
      </c>
      <c r="AX58" s="36">
        <v>26494.27</v>
      </c>
      <c r="AY58" s="36">
        <v>26934.89</v>
      </c>
      <c r="AZ58" s="36">
        <v>28713</v>
      </c>
      <c r="BA58" s="36">
        <v>28979</v>
      </c>
      <c r="BB58" s="36">
        <v>30073</v>
      </c>
    </row>
    <row r="59" spans="1:54" s="22" customFormat="1">
      <c r="A59" s="23" t="s">
        <v>46</v>
      </c>
      <c r="B59" s="35"/>
      <c r="C59" s="35"/>
      <c r="D59" s="35"/>
      <c r="E59" s="35"/>
      <c r="F59" s="35"/>
      <c r="G59" s="35"/>
      <c r="H59" s="35"/>
      <c r="I59" s="35"/>
      <c r="J59" s="35">
        <v>18843</v>
      </c>
      <c r="K59" s="35">
        <v>18655</v>
      </c>
      <c r="L59" s="35">
        <v>18466</v>
      </c>
      <c r="M59" s="35">
        <v>18278</v>
      </c>
      <c r="N59" s="35">
        <v>18146</v>
      </c>
      <c r="O59" s="35">
        <v>16712.069842062399</v>
      </c>
      <c r="P59" s="36">
        <v>15044.418942057298</v>
      </c>
      <c r="Q59" s="36">
        <v>13318.283955195799</v>
      </c>
      <c r="R59" s="36">
        <v>12038.367999999999</v>
      </c>
      <c r="S59" s="36">
        <f>3088.49387931878</f>
        <v>3088.4938793187798</v>
      </c>
      <c r="T59" s="36">
        <f>3079.05072854758</f>
        <v>3079.0507285475801</v>
      </c>
      <c r="U59" s="36">
        <f>3103.96429839711</f>
        <v>3103.9642983971098</v>
      </c>
      <c r="V59" s="36">
        <f>3140.098</f>
        <v>3140.098</v>
      </c>
      <c r="W59" s="36">
        <f>2845.20894726935</f>
        <v>2845.2089472693501</v>
      </c>
      <c r="X59" s="36">
        <f>2585.1178254052</f>
        <v>2585.1178254052002</v>
      </c>
      <c r="Y59" s="36">
        <f>2302.3122491173</f>
        <v>2302.3122491172999</v>
      </c>
      <c r="Z59" s="36">
        <f>2041.16</f>
        <v>2041.16</v>
      </c>
      <c r="AA59" s="36">
        <f>1924.18255816064</f>
        <v>1924.1825581606399</v>
      </c>
      <c r="AB59" s="36">
        <f>1743.86714494899</f>
        <v>1743.86714494899</v>
      </c>
      <c r="AC59" s="36">
        <f>1653.67651425722</f>
        <v>1653.6765142572201</v>
      </c>
      <c r="AD59" s="36">
        <f>1177.735</f>
        <v>1177.7349999999999</v>
      </c>
      <c r="AE59" s="36">
        <v>1154.8220910016844</v>
      </c>
      <c r="AF59" s="36">
        <v>1118.0922420745169</v>
      </c>
      <c r="AG59" s="36">
        <v>1179.5286524695771</v>
      </c>
      <c r="AH59" s="36">
        <v>1177.2870000000003</v>
      </c>
      <c r="AI59" s="36">
        <v>1111.7856569448675</v>
      </c>
      <c r="AJ59" s="36">
        <v>1285.7748205616676</v>
      </c>
      <c r="AK59" s="36">
        <v>1256.9501479825728</v>
      </c>
      <c r="AL59" s="36">
        <v>1183.8719999999994</v>
      </c>
      <c r="AM59" s="36">
        <v>1270.0783880196791</v>
      </c>
      <c r="AN59" s="36">
        <v>1252.5764594906154</v>
      </c>
      <c r="AO59" s="36">
        <v>1307.4337081752667</v>
      </c>
      <c r="AP59" s="36">
        <v>1237.5619999999178</v>
      </c>
      <c r="AQ59" s="36">
        <v>1592.6869367939883</v>
      </c>
      <c r="AR59" s="36">
        <v>1651.9273288696502</v>
      </c>
      <c r="AS59" s="36">
        <v>1825.9353019048256</v>
      </c>
      <c r="AT59" s="36">
        <v>2045.1650000000009</v>
      </c>
      <c r="AU59" s="36">
        <v>1975.5386242343759</v>
      </c>
      <c r="AV59" s="36">
        <v>1556.9104076385661</v>
      </c>
      <c r="AW59" s="36">
        <v>1410.6544142020289</v>
      </c>
      <c r="AX59" s="36">
        <v>1302.881002037881</v>
      </c>
      <c r="AY59" s="36">
        <v>1151.3723762996492</v>
      </c>
      <c r="AZ59" s="36">
        <v>909.3327807264443</v>
      </c>
      <c r="BA59" s="36">
        <v>1053.7917649906692</v>
      </c>
      <c r="BB59" s="36">
        <v>1225.3330641848513</v>
      </c>
    </row>
    <row r="60" spans="1:54" s="22" customFormat="1">
      <c r="A60" s="25" t="s">
        <v>18</v>
      </c>
      <c r="B60" s="26"/>
      <c r="C60" s="26"/>
      <c r="D60" s="26"/>
      <c r="E60" s="26"/>
      <c r="F60" s="26"/>
      <c r="G60" s="26"/>
      <c r="H60" s="26"/>
      <c r="I60" s="26"/>
      <c r="J60" s="26"/>
      <c r="K60" s="26"/>
      <c r="L60" s="36"/>
      <c r="M60" s="36"/>
      <c r="N60" s="3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row>
    <row r="61" spans="1:54" s="22" customFormat="1">
      <c r="A61" s="25" t="s">
        <v>27</v>
      </c>
      <c r="B61" s="35">
        <v>697</v>
      </c>
      <c r="C61" s="35"/>
      <c r="D61" s="35"/>
      <c r="E61" s="35"/>
      <c r="F61" s="35"/>
      <c r="G61" s="35"/>
      <c r="H61" s="35"/>
      <c r="I61" s="35"/>
      <c r="J61" s="35"/>
      <c r="K61" s="35"/>
      <c r="L61" s="35"/>
      <c r="M61" s="35"/>
      <c r="N61" s="35"/>
      <c r="O61" s="35"/>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row>
    <row r="62" spans="1:54" s="22" customFormat="1">
      <c r="A62" s="25" t="s">
        <v>24</v>
      </c>
      <c r="B62" s="35"/>
      <c r="C62" s="35"/>
      <c r="D62" s="35"/>
      <c r="E62" s="35"/>
      <c r="F62" s="35"/>
      <c r="G62" s="35"/>
      <c r="H62" s="35"/>
      <c r="I62" s="35"/>
      <c r="J62" s="35"/>
      <c r="K62" s="35"/>
      <c r="L62" s="35"/>
      <c r="M62" s="35"/>
      <c r="N62" s="35"/>
      <c r="O62" s="35"/>
      <c r="P62" s="36"/>
      <c r="Q62" s="36"/>
      <c r="R62" s="36"/>
      <c r="S62" s="26">
        <v>166476.16084346769</v>
      </c>
      <c r="T62" s="26">
        <v>198018.59544264394</v>
      </c>
      <c r="U62" s="26">
        <v>236815.41829791697</v>
      </c>
      <c r="V62" s="26">
        <v>272178.23276503256</v>
      </c>
      <c r="W62" s="26">
        <v>159923.48499027372</v>
      </c>
      <c r="X62" s="26">
        <v>18057.042434214498</v>
      </c>
      <c r="Y62" s="26">
        <v>421481.606788509</v>
      </c>
      <c r="Z62" s="26">
        <v>788055.52104729426</v>
      </c>
      <c r="AA62" s="26">
        <v>821941.47217865824</v>
      </c>
      <c r="AB62" s="26">
        <v>880807.2055942869</v>
      </c>
      <c r="AC62" s="26">
        <v>947586.36440925056</v>
      </c>
      <c r="AD62" s="26">
        <v>842528.30969999998</v>
      </c>
      <c r="AE62" s="26">
        <v>836345.95767555013</v>
      </c>
      <c r="AF62" s="26">
        <v>822077.61029888294</v>
      </c>
      <c r="AG62" s="26">
        <v>811192.02316275868</v>
      </c>
      <c r="AH62" s="26">
        <v>817519.26765713317</v>
      </c>
      <c r="AI62" s="26">
        <v>833204.74519747484</v>
      </c>
      <c r="AJ62" s="26">
        <v>898253.16553425835</v>
      </c>
      <c r="AK62" s="26">
        <v>918098.71541242895</v>
      </c>
      <c r="AL62" s="26">
        <v>943500.56034368277</v>
      </c>
      <c r="AM62" s="26">
        <v>988573.25687758916</v>
      </c>
      <c r="AN62" s="26">
        <v>1043234.6437751165</v>
      </c>
      <c r="AO62" s="26">
        <v>1106554.1888876022</v>
      </c>
      <c r="AP62" s="26">
        <v>1149901.9417999999</v>
      </c>
      <c r="AQ62" s="26">
        <v>1242247.2690778547</v>
      </c>
      <c r="AR62" s="26">
        <v>1281445.4429262637</v>
      </c>
      <c r="AS62" s="26">
        <v>1236346.0526725913</v>
      </c>
      <c r="AT62" s="26">
        <v>580557</v>
      </c>
      <c r="AU62" s="26">
        <v>699548.47848302755</v>
      </c>
      <c r="AV62" s="26">
        <v>915775.59040918469</v>
      </c>
      <c r="AW62" s="26">
        <v>922419.34060621948</v>
      </c>
      <c r="AX62" s="26">
        <v>751535</v>
      </c>
      <c r="AY62" s="26">
        <v>975739.12196496839</v>
      </c>
      <c r="AZ62" s="26">
        <v>1014561.6118633514</v>
      </c>
      <c r="BA62" s="26">
        <v>1008910.1579255289</v>
      </c>
      <c r="BB62" s="26">
        <v>1185159.7621326491</v>
      </c>
    </row>
    <row r="63" spans="1:54" s="22" customFormat="1">
      <c r="A63" s="23" t="s">
        <v>31</v>
      </c>
      <c r="B63" s="26"/>
      <c r="C63" s="26"/>
      <c r="D63" s="26"/>
      <c r="E63" s="26"/>
      <c r="F63" s="26"/>
      <c r="G63" s="26"/>
      <c r="H63" s="26"/>
      <c r="I63" s="26"/>
      <c r="J63" s="26"/>
      <c r="K63" s="26"/>
      <c r="L63" s="27"/>
      <c r="M63" s="27"/>
      <c r="N63" s="27"/>
      <c r="O63" s="26"/>
      <c r="P63" s="26"/>
      <c r="Q63" s="26"/>
      <c r="R63" s="26"/>
      <c r="S63" s="36">
        <v>166476.16084346769</v>
      </c>
      <c r="T63" s="36">
        <v>198018.59544264394</v>
      </c>
      <c r="U63" s="36">
        <v>236815.41829791697</v>
      </c>
      <c r="V63" s="36">
        <v>272178.23276503256</v>
      </c>
      <c r="W63" s="36">
        <v>159923.48499027372</v>
      </c>
      <c r="X63" s="36">
        <v>18057.042434214498</v>
      </c>
      <c r="Y63" s="36">
        <v>421481.606788509</v>
      </c>
      <c r="Z63" s="36">
        <v>788055.52104729426</v>
      </c>
      <c r="AA63" s="36">
        <v>821941.47217865824</v>
      </c>
      <c r="AB63" s="36">
        <v>880807.2055942869</v>
      </c>
      <c r="AC63" s="36">
        <v>947586.36440925056</v>
      </c>
      <c r="AD63" s="36">
        <v>842528.30969999998</v>
      </c>
      <c r="AE63" s="36">
        <v>836345.95767555013</v>
      </c>
      <c r="AF63" s="36">
        <v>822077.61029888294</v>
      </c>
      <c r="AG63" s="36">
        <v>811192.02316275868</v>
      </c>
      <c r="AH63" s="36">
        <v>817519.26765713317</v>
      </c>
      <c r="AI63" s="36">
        <v>833204.74519747484</v>
      </c>
      <c r="AJ63" s="36">
        <v>898253.16553425835</v>
      </c>
      <c r="AK63" s="36">
        <v>918098.71541242895</v>
      </c>
      <c r="AL63" s="36">
        <v>943500.56034368277</v>
      </c>
      <c r="AM63" s="36">
        <v>988573.25687758916</v>
      </c>
      <c r="AN63" s="36">
        <v>1043234.6437751165</v>
      </c>
      <c r="AO63" s="36">
        <v>1106554.1888876022</v>
      </c>
      <c r="AP63" s="36">
        <v>1149901.9417999999</v>
      </c>
      <c r="AQ63" s="36">
        <v>1242247.2690778547</v>
      </c>
      <c r="AR63" s="36">
        <v>1281445.4429262637</v>
      </c>
      <c r="AS63" s="36">
        <v>1236346.0526725913</v>
      </c>
      <c r="AT63" s="36">
        <v>580557</v>
      </c>
      <c r="AU63" s="36">
        <v>699548.47848302755</v>
      </c>
      <c r="AV63" s="36">
        <v>915775.59040918469</v>
      </c>
      <c r="AW63" s="36">
        <v>922419.34060621948</v>
      </c>
      <c r="AX63" s="36">
        <v>751535</v>
      </c>
      <c r="AY63" s="36">
        <v>975739.12196496839</v>
      </c>
      <c r="AZ63" s="36">
        <v>1014561.6118633514</v>
      </c>
      <c r="BA63" s="36">
        <v>1008910.1579255289</v>
      </c>
      <c r="BB63" s="36">
        <v>1185159.7621326491</v>
      </c>
    </row>
    <row r="64" spans="1:54" s="22" customFormat="1" ht="25.5">
      <c r="A64" s="25" t="s">
        <v>28</v>
      </c>
      <c r="B64" s="26"/>
      <c r="C64" s="26"/>
      <c r="D64" s="26"/>
      <c r="E64" s="26"/>
      <c r="F64" s="26"/>
      <c r="G64" s="26"/>
      <c r="H64" s="26"/>
      <c r="I64" s="26"/>
      <c r="J64" s="26"/>
      <c r="K64" s="26"/>
      <c r="L64" s="27"/>
      <c r="M64" s="27"/>
      <c r="N64" s="27"/>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row>
    <row r="65" spans="1:54" s="22" customFormat="1">
      <c r="A65" s="25" t="s">
        <v>29</v>
      </c>
      <c r="B65" s="34">
        <v>2977141</v>
      </c>
      <c r="C65" s="34">
        <v>2929617</v>
      </c>
      <c r="D65" s="34">
        <v>2872236</v>
      </c>
      <c r="E65" s="34">
        <v>2768231</v>
      </c>
      <c r="F65" s="34">
        <v>2627221</v>
      </c>
      <c r="G65" s="34">
        <v>3862818.1099999994</v>
      </c>
      <c r="H65" s="34">
        <v>4228390.8599999994</v>
      </c>
      <c r="I65" s="34">
        <v>4637832.34</v>
      </c>
      <c r="J65" s="34">
        <v>5078701</v>
      </c>
      <c r="K65" s="34">
        <v>5190688.3</v>
      </c>
      <c r="L65" s="34">
        <v>5302675.5999999996</v>
      </c>
      <c r="M65" s="34">
        <v>5414663.9000000004</v>
      </c>
      <c r="N65" s="34">
        <v>5521928</v>
      </c>
      <c r="O65" s="34">
        <f>O66+O67</f>
        <v>4933276.8903467208</v>
      </c>
      <c r="P65" s="34">
        <f t="shared" ref="P65:AW65" si="17">P66+P67</f>
        <v>4499241.701965007</v>
      </c>
      <c r="Q65" s="34">
        <f t="shared" si="17"/>
        <v>4016565.5477754646</v>
      </c>
      <c r="R65" s="34">
        <f t="shared" si="17"/>
        <v>3461072.0645957314</v>
      </c>
      <c r="S65" s="34">
        <f t="shared" si="17"/>
        <v>3213866.9745222763</v>
      </c>
      <c r="T65" s="34">
        <f t="shared" si="17"/>
        <v>2966222.5506381346</v>
      </c>
      <c r="U65" s="34">
        <f t="shared" si="17"/>
        <v>2851433.0258517084</v>
      </c>
      <c r="V65" s="34">
        <f t="shared" si="17"/>
        <v>2585700.6653167871</v>
      </c>
      <c r="W65" s="34">
        <f t="shared" si="17"/>
        <v>3179212.7588665043</v>
      </c>
      <c r="X65" s="34">
        <f t="shared" si="17"/>
        <v>3276819.051159204</v>
      </c>
      <c r="Y65" s="34">
        <f t="shared" si="17"/>
        <v>3460612.5318816444</v>
      </c>
      <c r="Z65" s="34">
        <f t="shared" si="17"/>
        <v>3650001.1448145607</v>
      </c>
      <c r="AA65" s="34">
        <f t="shared" si="17"/>
        <v>3662340.362553671</v>
      </c>
      <c r="AB65" s="34">
        <f t="shared" si="17"/>
        <v>3755035.0718421768</v>
      </c>
      <c r="AC65" s="34">
        <f t="shared" si="17"/>
        <v>3838549.4628779558</v>
      </c>
      <c r="AD65" s="34">
        <f t="shared" si="17"/>
        <v>3893492.7079079309</v>
      </c>
      <c r="AE65" s="34">
        <f t="shared" si="17"/>
        <v>4008806.8844066467</v>
      </c>
      <c r="AF65" s="34">
        <f t="shared" si="17"/>
        <v>4079852.1921030711</v>
      </c>
      <c r="AG65" s="34">
        <f t="shared" si="17"/>
        <v>4149139.8661322598</v>
      </c>
      <c r="AH65" s="34">
        <f t="shared" si="17"/>
        <v>4278206.4840496751</v>
      </c>
      <c r="AI65" s="34">
        <f t="shared" si="17"/>
        <v>4311468.0803540684</v>
      </c>
      <c r="AJ65" s="34">
        <f t="shared" si="17"/>
        <v>4538182.7342381272</v>
      </c>
      <c r="AK65" s="34">
        <f t="shared" si="17"/>
        <v>4554645.1143831052</v>
      </c>
      <c r="AL65" s="34">
        <f t="shared" si="17"/>
        <v>4623668.0182262668</v>
      </c>
      <c r="AM65" s="34">
        <f t="shared" si="17"/>
        <v>4568944.0199399404</v>
      </c>
      <c r="AN65" s="34">
        <f t="shared" si="17"/>
        <v>4492249.380274131</v>
      </c>
      <c r="AO65" s="34">
        <f t="shared" si="17"/>
        <v>4484971.5661149798</v>
      </c>
      <c r="AP65" s="34">
        <f t="shared" si="17"/>
        <v>4338877.6944300001</v>
      </c>
      <c r="AQ65" s="34">
        <f t="shared" si="17"/>
        <v>5170409.0546727767</v>
      </c>
      <c r="AR65" s="34">
        <f t="shared" si="17"/>
        <v>3090666.634489154</v>
      </c>
      <c r="AS65" s="34">
        <f t="shared" si="17"/>
        <v>3921930.9646383864</v>
      </c>
      <c r="AT65" s="34">
        <f t="shared" si="17"/>
        <v>3434272.7188371448</v>
      </c>
      <c r="AU65" s="34">
        <f t="shared" si="17"/>
        <v>3242707.2485838174</v>
      </c>
      <c r="AV65" s="34">
        <f t="shared" si="17"/>
        <v>3522020.1612921492</v>
      </c>
      <c r="AW65" s="34">
        <f t="shared" si="17"/>
        <v>3621705.7860113555</v>
      </c>
      <c r="AX65" s="34">
        <f>AX66+AX67</f>
        <v>3730543.8148011719</v>
      </c>
      <c r="AY65" s="34">
        <f>AY66+AY67</f>
        <v>4075416.3365969025</v>
      </c>
      <c r="AZ65" s="34">
        <f>AZ66+AZ67</f>
        <v>4089111.8289907845</v>
      </c>
      <c r="BA65" s="34">
        <f>BA66+BA67</f>
        <v>4151402.2068257849</v>
      </c>
      <c r="BB65" s="34">
        <f>BB66+BB67</f>
        <v>3994898.4459668468</v>
      </c>
    </row>
    <row r="66" spans="1:54" s="22" customFormat="1">
      <c r="A66" s="23" t="s">
        <v>31</v>
      </c>
      <c r="B66" s="35">
        <v>2970807</v>
      </c>
      <c r="C66" s="35">
        <v>2929617</v>
      </c>
      <c r="D66" s="35">
        <v>2872236</v>
      </c>
      <c r="E66" s="35">
        <v>2768231</v>
      </c>
      <c r="F66" s="35">
        <v>2617191</v>
      </c>
      <c r="G66" s="35">
        <v>3862818.1099999994</v>
      </c>
      <c r="H66" s="35">
        <v>4228390.8599999994</v>
      </c>
      <c r="I66" s="35">
        <v>4637832.34</v>
      </c>
      <c r="J66" s="35">
        <v>5069555</v>
      </c>
      <c r="K66" s="35">
        <v>5181085</v>
      </c>
      <c r="L66" s="35">
        <v>5292615</v>
      </c>
      <c r="M66" s="35">
        <v>5404146</v>
      </c>
      <c r="N66" s="35">
        <v>5510858</v>
      </c>
      <c r="O66" s="35">
        <v>4921210.590346721</v>
      </c>
      <c r="P66" s="36">
        <v>4485003.4679650068</v>
      </c>
      <c r="Q66" s="36">
        <v>3998482.9905954646</v>
      </c>
      <c r="R66" s="36">
        <v>3445992.6865957314</v>
      </c>
      <c r="S66" s="36">
        <v>3206137.7060500691</v>
      </c>
      <c r="T66" s="36">
        <v>2958267.0849920087</v>
      </c>
      <c r="U66" s="36">
        <v>2843099.9033746202</v>
      </c>
      <c r="V66" s="36">
        <v>2576908.5282183499</v>
      </c>
      <c r="W66" s="36">
        <v>3169683.5101822922</v>
      </c>
      <c r="X66" s="36">
        <v>3265876.1410028571</v>
      </c>
      <c r="Y66" s="36">
        <v>3448956.4666629517</v>
      </c>
      <c r="Z66" s="36">
        <v>3637420.0058145607</v>
      </c>
      <c r="AA66" s="36">
        <v>3648861.8596211411</v>
      </c>
      <c r="AB66" s="36">
        <v>3741628.843074969</v>
      </c>
      <c r="AC66" s="36">
        <v>3824149.8671902544</v>
      </c>
      <c r="AD66" s="36">
        <v>3880350.861907931</v>
      </c>
      <c r="AE66" s="36">
        <v>3995904.2590967263</v>
      </c>
      <c r="AF66" s="36">
        <v>4067419.2624908434</v>
      </c>
      <c r="AG66" s="36">
        <v>4134242.2286949214</v>
      </c>
      <c r="AH66" s="36">
        <v>4262077.6059046751</v>
      </c>
      <c r="AI66" s="36">
        <v>4295925.6936581535</v>
      </c>
      <c r="AJ66" s="36">
        <v>4522722.1519709099</v>
      </c>
      <c r="AK66" s="36">
        <v>4539520.3194942474</v>
      </c>
      <c r="AL66" s="36">
        <v>4608796.4672262669</v>
      </c>
      <c r="AM66" s="36">
        <v>4553983.1586989202</v>
      </c>
      <c r="AN66" s="36">
        <v>4477558.2565217344</v>
      </c>
      <c r="AO66" s="36">
        <v>4470377.3740962287</v>
      </c>
      <c r="AP66" s="36">
        <v>4324594.6157999998</v>
      </c>
      <c r="AQ66" s="36">
        <v>5155521.2479891321</v>
      </c>
      <c r="AR66" s="36">
        <v>3075177.0492744609</v>
      </c>
      <c r="AS66" s="36">
        <v>3905904.6950866268</v>
      </c>
      <c r="AT66" s="36">
        <v>3417762</v>
      </c>
      <c r="AU66" s="36">
        <v>3226121.2823773869</v>
      </c>
      <c r="AV66" s="36">
        <v>3504351.0201941892</v>
      </c>
      <c r="AW66" s="36">
        <v>3603666.7298121457</v>
      </c>
      <c r="AX66" s="36">
        <v>3712362</v>
      </c>
      <c r="AY66" s="36">
        <v>4057131.1681432147</v>
      </c>
      <c r="AZ66" s="36">
        <v>4070892.3689966765</v>
      </c>
      <c r="BA66" s="36">
        <v>4132961.604086597</v>
      </c>
      <c r="BB66" s="36">
        <v>3976479.0412931256</v>
      </c>
    </row>
    <row r="67" spans="1:54" s="22" customFormat="1" ht="15.75" customHeight="1">
      <c r="A67" s="23" t="s">
        <v>32</v>
      </c>
      <c r="B67" s="35">
        <v>6334</v>
      </c>
      <c r="C67" s="34"/>
      <c r="D67" s="34"/>
      <c r="E67" s="34"/>
      <c r="F67" s="35">
        <v>10030</v>
      </c>
      <c r="G67" s="34"/>
      <c r="H67" s="34"/>
      <c r="I67" s="34"/>
      <c r="J67" s="35">
        <v>9146</v>
      </c>
      <c r="K67" s="35">
        <v>9603.3000000000011</v>
      </c>
      <c r="L67" s="35">
        <v>10060.6</v>
      </c>
      <c r="M67" s="35">
        <v>10517.9</v>
      </c>
      <c r="N67" s="35">
        <v>11070</v>
      </c>
      <c r="O67" s="35">
        <v>12066.300000000001</v>
      </c>
      <c r="P67" s="36">
        <v>14238.234</v>
      </c>
      <c r="Q67" s="36">
        <v>18082.55718</v>
      </c>
      <c r="R67" s="36">
        <v>15079.378000000001</v>
      </c>
      <c r="S67" s="36">
        <v>7729.2684722074464</v>
      </c>
      <c r="T67" s="36">
        <v>7955.4656461259974</v>
      </c>
      <c r="U67" s="36">
        <v>8333.1224770883273</v>
      </c>
      <c r="V67" s="36">
        <v>8792.1370984370715</v>
      </c>
      <c r="W67" s="36">
        <v>9529.2486842122944</v>
      </c>
      <c r="X67" s="36">
        <v>10942.910156346847</v>
      </c>
      <c r="Y67" s="36">
        <v>11656.065218692416</v>
      </c>
      <c r="Z67" s="36">
        <v>12581.138999999999</v>
      </c>
      <c r="AA67" s="36">
        <v>13478.502932529969</v>
      </c>
      <c r="AB67" s="36">
        <v>13406.228767207987</v>
      </c>
      <c r="AC67" s="36">
        <v>14399.595687701298</v>
      </c>
      <c r="AD67" s="36">
        <v>13141.846</v>
      </c>
      <c r="AE67" s="36">
        <v>12902.625309920302</v>
      </c>
      <c r="AF67" s="36">
        <v>12432.929612227632</v>
      </c>
      <c r="AG67" s="36">
        <v>14897.637437338559</v>
      </c>
      <c r="AH67" s="36">
        <v>16128.878144999999</v>
      </c>
      <c r="AI67" s="36">
        <v>15542.386695914985</v>
      </c>
      <c r="AJ67" s="36">
        <v>15460.582267217243</v>
      </c>
      <c r="AK67" s="36">
        <v>15124.794888857587</v>
      </c>
      <c r="AL67" s="36">
        <v>14871.550999999999</v>
      </c>
      <c r="AM67" s="36">
        <v>14960.861241020128</v>
      </c>
      <c r="AN67" s="36">
        <v>14691.123752396703</v>
      </c>
      <c r="AO67" s="36">
        <v>14594.192018751361</v>
      </c>
      <c r="AP67" s="36">
        <v>14283.078630000351</v>
      </c>
      <c r="AQ67" s="36">
        <v>14887.806683644545</v>
      </c>
      <c r="AR67" s="36">
        <v>15489.585214693298</v>
      </c>
      <c r="AS67" s="36">
        <v>16026.269551759709</v>
      </c>
      <c r="AT67" s="36">
        <v>16510.718837144785</v>
      </c>
      <c r="AU67" s="36">
        <v>16585.966206430294</v>
      </c>
      <c r="AV67" s="36">
        <v>17669.141097959851</v>
      </c>
      <c r="AW67" s="36">
        <v>18039.056199209852</v>
      </c>
      <c r="AX67" s="36">
        <v>18181.814801171888</v>
      </c>
      <c r="AY67" s="36">
        <v>18285.168453687889</v>
      </c>
      <c r="AZ67" s="36">
        <v>18219.459994107889</v>
      </c>
      <c r="BA67" s="36">
        <v>18440.602739187889</v>
      </c>
      <c r="BB67" s="36">
        <v>18419.404673721387</v>
      </c>
    </row>
    <row r="68" spans="1:54" s="22" customFormat="1" ht="15.75" customHeight="1">
      <c r="A68" s="25" t="s">
        <v>30</v>
      </c>
      <c r="B68" s="26"/>
      <c r="C68" s="26"/>
      <c r="D68" s="26"/>
      <c r="E68" s="26"/>
      <c r="F68" s="26"/>
      <c r="G68" s="26"/>
      <c r="H68" s="26"/>
      <c r="I68" s="26"/>
      <c r="J68" s="26"/>
      <c r="K68" s="26"/>
      <c r="L68" s="27"/>
      <c r="M68" s="27"/>
      <c r="N68" s="27"/>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row>
    <row r="69" spans="1:54" s="22" customFormat="1" ht="15.75" customHeight="1">
      <c r="A69" s="25"/>
      <c r="B69" s="26"/>
      <c r="C69" s="26"/>
      <c r="D69" s="26"/>
      <c r="E69" s="26"/>
      <c r="F69" s="26"/>
      <c r="G69" s="26"/>
      <c r="H69" s="26"/>
      <c r="I69" s="26"/>
      <c r="J69" s="26"/>
      <c r="K69" s="26"/>
      <c r="L69" s="27"/>
      <c r="M69" s="27"/>
      <c r="N69" s="27"/>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row>
    <row r="70" spans="1:54" s="22" customFormat="1" ht="15.75" customHeight="1">
      <c r="A70" s="20" t="s">
        <v>54</v>
      </c>
      <c r="B70" s="20">
        <f t="shared" ref="B70:AX70" si="18">B5+B18+B31+B44</f>
        <v>4394304.0999999996</v>
      </c>
      <c r="C70" s="20">
        <f t="shared" si="18"/>
        <v>4439477.5</v>
      </c>
      <c r="D70" s="20">
        <f t="shared" si="18"/>
        <v>4525670.0999999996</v>
      </c>
      <c r="E70" s="20">
        <f t="shared" si="18"/>
        <v>4636338.2</v>
      </c>
      <c r="F70" s="20">
        <f t="shared" si="18"/>
        <v>5375739.0999999996</v>
      </c>
      <c r="G70" s="20">
        <f t="shared" si="18"/>
        <v>6334973.3783686664</v>
      </c>
      <c r="H70" s="20">
        <f t="shared" si="18"/>
        <v>6413958.0283686668</v>
      </c>
      <c r="I70" s="20">
        <f t="shared" si="18"/>
        <v>6561233.0573686678</v>
      </c>
      <c r="J70" s="20">
        <f t="shared" si="18"/>
        <v>6808481.2199999997</v>
      </c>
      <c r="K70" s="20">
        <f t="shared" si="18"/>
        <v>6903020.6040000003</v>
      </c>
      <c r="L70" s="20">
        <f t="shared" si="18"/>
        <v>7025753.4079999998</v>
      </c>
      <c r="M70" s="20">
        <f t="shared" si="18"/>
        <v>7105906.808958564</v>
      </c>
      <c r="N70" s="20">
        <f t="shared" si="18"/>
        <v>7211863.0999999996</v>
      </c>
      <c r="O70" s="20">
        <f t="shared" si="18"/>
        <v>6964985.4830593728</v>
      </c>
      <c r="P70" s="20">
        <f t="shared" si="18"/>
        <v>6209271.0542800836</v>
      </c>
      <c r="Q70" s="20">
        <f t="shared" si="18"/>
        <v>5974161.7733510062</v>
      </c>
      <c r="R70" s="20">
        <f t="shared" si="18"/>
        <v>5606831.7876366908</v>
      </c>
      <c r="S70" s="20">
        <f t="shared" si="18"/>
        <v>5401102.481441577</v>
      </c>
      <c r="T70" s="20">
        <f t="shared" si="18"/>
        <v>5068052.0998331038</v>
      </c>
      <c r="U70" s="20">
        <f t="shared" si="18"/>
        <v>4982330.7758950321</v>
      </c>
      <c r="V70" s="20">
        <f t="shared" si="18"/>
        <v>4681813.7083862582</v>
      </c>
      <c r="W70" s="20">
        <f t="shared" si="18"/>
        <v>5532105.5557507873</v>
      </c>
      <c r="X70" s="20">
        <f t="shared" si="18"/>
        <v>5515448.1713226382</v>
      </c>
      <c r="Y70" s="20">
        <f t="shared" si="18"/>
        <v>6011373.2561676688</v>
      </c>
      <c r="Z70" s="20">
        <f t="shared" si="18"/>
        <v>6497238.5586616863</v>
      </c>
      <c r="AA70" s="20">
        <f t="shared" si="18"/>
        <v>6557249.7915894696</v>
      </c>
      <c r="AB70" s="20">
        <f t="shared" si="18"/>
        <v>6734268.0198086705</v>
      </c>
      <c r="AC70" s="20">
        <f t="shared" si="18"/>
        <v>6998481.1176836891</v>
      </c>
      <c r="AD70" s="20">
        <f t="shared" si="18"/>
        <v>7064581.4631477045</v>
      </c>
      <c r="AE70" s="20">
        <f t="shared" si="18"/>
        <v>7250684.0999399582</v>
      </c>
      <c r="AF70" s="20">
        <f t="shared" si="18"/>
        <v>7370642.9855071697</v>
      </c>
      <c r="AG70" s="20">
        <f t="shared" si="18"/>
        <v>7485575.13947134</v>
      </c>
      <c r="AH70" s="20">
        <f t="shared" si="18"/>
        <v>7694271.4427908594</v>
      </c>
      <c r="AI70" s="20">
        <f t="shared" si="18"/>
        <v>7708095.7542002555</v>
      </c>
      <c r="AJ70" s="20">
        <f t="shared" si="18"/>
        <v>8017816.2529532667</v>
      </c>
      <c r="AK70" s="20">
        <f t="shared" si="18"/>
        <v>7998449.6605678797</v>
      </c>
      <c r="AL70" s="20">
        <f t="shared" si="18"/>
        <v>8084355.9303247491</v>
      </c>
      <c r="AM70" s="20">
        <f t="shared" si="18"/>
        <v>8084055.8285108162</v>
      </c>
      <c r="AN70" s="20">
        <f t="shared" si="18"/>
        <v>8078930.7611060292</v>
      </c>
      <c r="AO70" s="20">
        <f t="shared" si="18"/>
        <v>8183232.5102247149</v>
      </c>
      <c r="AP70" s="20">
        <f t="shared" si="18"/>
        <v>8082482.9951265082</v>
      </c>
      <c r="AQ70" s="20">
        <f t="shared" si="18"/>
        <v>9223996.9856974259</v>
      </c>
      <c r="AR70" s="20">
        <f t="shared" si="18"/>
        <v>7307878.4451535754</v>
      </c>
      <c r="AS70" s="20">
        <f t="shared" si="18"/>
        <v>8073769.6910418039</v>
      </c>
      <c r="AT70" s="20">
        <f t="shared" si="18"/>
        <v>6578171.3793646358</v>
      </c>
      <c r="AU70" s="20">
        <f t="shared" si="18"/>
        <v>6286074.6550858617</v>
      </c>
      <c r="AV70" s="20">
        <f t="shared" si="18"/>
        <v>6998317.7916717939</v>
      </c>
      <c r="AW70" s="20">
        <f t="shared" si="18"/>
        <v>7180214.4659161055</v>
      </c>
      <c r="AX70" s="20">
        <f t="shared" si="18"/>
        <v>7440913.367472589</v>
      </c>
      <c r="AY70" s="20">
        <f>AY5+AY18+AY31+AY44</f>
        <v>7922427.2902712673</v>
      </c>
      <c r="AZ70" s="20">
        <f>AZ5+AZ18+AZ31+AZ44</f>
        <v>8097275.2953776959</v>
      </c>
      <c r="BA70" s="20">
        <f>BA5+BA18+BA31+BA44</f>
        <v>8236909.5760598816</v>
      </c>
      <c r="BB70" s="20">
        <f>BB5+BB18+BB31+BB44</f>
        <v>8195039.0436272416</v>
      </c>
    </row>
    <row r="71" spans="1:54" s="39" customFormat="1" ht="11.25" customHeight="1">
      <c r="A71" s="37"/>
      <c r="B71" s="38"/>
      <c r="T71" s="38"/>
      <c r="U71" s="38"/>
    </row>
    <row r="72" spans="1:54" s="39" customFormat="1" ht="39" customHeight="1">
      <c r="A72" s="40" t="s">
        <v>55</v>
      </c>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row>
    <row r="73" spans="1:54" ht="14.25">
      <c r="A73" s="41" t="s">
        <v>56</v>
      </c>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row>
    <row r="74" spans="1:54" ht="13.5" customHeight="1">
      <c r="A74" s="41" t="s">
        <v>57</v>
      </c>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row>
    <row r="75" spans="1:54" ht="39" customHeight="1">
      <c r="A75" s="42" t="s">
        <v>58</v>
      </c>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row>
    <row r="76" spans="1:54" ht="14.25">
      <c r="A76" s="43" t="s">
        <v>59</v>
      </c>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row>
    <row r="77" spans="1:54" ht="13.5" customHeight="1">
      <c r="A77" s="41" t="s">
        <v>60</v>
      </c>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row>
    <row r="78" spans="1:54">
      <c r="A78" s="44"/>
      <c r="B78" s="44"/>
      <c r="C78" s="44"/>
      <c r="D78" s="44"/>
      <c r="E78" s="44"/>
      <c r="F78" s="44"/>
      <c r="G78" s="44"/>
      <c r="H78" s="44"/>
      <c r="I78" s="44"/>
      <c r="J78" s="44"/>
      <c r="K78" s="44"/>
      <c r="L78" s="44"/>
      <c r="M78" s="44"/>
      <c r="N78" s="44"/>
      <c r="O78" s="44"/>
      <c r="P78" s="44"/>
      <c r="Q78" s="44"/>
    </row>
    <row r="79" spans="1:54">
      <c r="O79" s="46"/>
      <c r="P79" s="46"/>
      <c r="Q79" s="46"/>
      <c r="R79" s="46"/>
      <c r="S79" s="46"/>
      <c r="T79" s="46"/>
      <c r="U79" s="46"/>
      <c r="V79" s="46"/>
      <c r="W79" s="46"/>
      <c r="X79" s="46"/>
      <c r="Y79" s="46"/>
      <c r="Z79" s="46"/>
      <c r="AA79" s="46"/>
    </row>
    <row r="80" spans="1:54">
      <c r="O80" s="46"/>
      <c r="P80" s="46"/>
      <c r="Q80" s="46"/>
      <c r="R80" s="46"/>
      <c r="S80" s="46"/>
      <c r="T80" s="46"/>
      <c r="U80" s="46"/>
      <c r="V80" s="46"/>
      <c r="W80" s="46"/>
      <c r="X80" s="46"/>
      <c r="Y80" s="46"/>
      <c r="Z80" s="46"/>
      <c r="AA80" s="46"/>
    </row>
    <row r="81" spans="2:40">
      <c r="O81" s="47"/>
      <c r="P81" s="47"/>
      <c r="Q81" s="47"/>
      <c r="R81" s="47"/>
      <c r="S81" s="47"/>
      <c r="T81" s="47"/>
      <c r="U81" s="47"/>
      <c r="V81" s="47"/>
      <c r="W81" s="47"/>
      <c r="X81" s="47"/>
      <c r="Y81" s="47"/>
    </row>
    <row r="82" spans="2:40">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row>
    <row r="83" spans="2:40">
      <c r="O83" s="48"/>
      <c r="P83" s="48"/>
      <c r="Q83" s="48"/>
      <c r="R83" s="48"/>
      <c r="S83" s="48"/>
      <c r="T83" s="48"/>
      <c r="U83" s="48"/>
      <c r="V83" s="48"/>
      <c r="W83" s="48"/>
      <c r="X83" s="48"/>
      <c r="Y83" s="48"/>
    </row>
    <row r="84" spans="2:40">
      <c r="O84" s="49"/>
      <c r="P84" s="49"/>
      <c r="Q84" s="49"/>
      <c r="R84" s="49"/>
      <c r="S84" s="49"/>
      <c r="T84" s="49"/>
      <c r="U84" s="49"/>
      <c r="V84" s="49"/>
      <c r="W84" s="49"/>
      <c r="X84" s="49"/>
      <c r="Y84" s="49"/>
      <c r="Z84" s="49"/>
      <c r="AA84" s="49"/>
    </row>
    <row r="86" spans="2:40">
      <c r="O86" s="48"/>
      <c r="P86" s="48"/>
      <c r="Q86" s="48"/>
      <c r="R86" s="48"/>
      <c r="S86" s="48"/>
      <c r="T86" s="48"/>
      <c r="U86" s="48"/>
      <c r="V86" s="48"/>
      <c r="W86" s="48"/>
      <c r="X86" s="48"/>
      <c r="Y86" s="48"/>
    </row>
    <row r="87" spans="2:40">
      <c r="AA87" s="50">
        <f>AA84-AA82</f>
        <v>0</v>
      </c>
    </row>
    <row r="89" spans="2:40">
      <c r="O89" s="48"/>
      <c r="P89" s="48"/>
      <c r="Q89" s="48"/>
      <c r="R89" s="48"/>
      <c r="S89" s="48"/>
      <c r="T89" s="48"/>
      <c r="U89" s="48"/>
      <c r="V89" s="48"/>
      <c r="W89" s="48"/>
      <c r="X89" s="48"/>
      <c r="Y89" s="48"/>
    </row>
  </sheetData>
  <mergeCells count="20">
    <mergeCell ref="A72:BB72"/>
    <mergeCell ref="A74:BB74"/>
    <mergeCell ref="A75:BB75"/>
    <mergeCell ref="W3:Z3"/>
    <mergeCell ref="S3:U3"/>
    <mergeCell ref="A1:BB1"/>
    <mergeCell ref="AY3:BB3"/>
    <mergeCell ref="A76:BA76"/>
    <mergeCell ref="A77:BA77"/>
    <mergeCell ref="AU3:AX3"/>
    <mergeCell ref="O3:R3"/>
    <mergeCell ref="C3:F3"/>
    <mergeCell ref="AQ3:AT3"/>
    <mergeCell ref="AE3:AH3"/>
    <mergeCell ref="AI3:AL3"/>
    <mergeCell ref="G3:J3"/>
    <mergeCell ref="K3:N3"/>
    <mergeCell ref="AM3:AP3"/>
    <mergeCell ref="AA3:AD3"/>
    <mergeCell ref="A73:BA73"/>
  </mergeCells>
  <phoneticPr fontId="11" type="noConversion"/>
  <pageMargins left="0.70866141732283472" right="0.70866141732283472" top="0.74803149606299213" bottom="0.74803149606299213" header="0.31496062992125984" footer="0.31496062992125984"/>
  <pageSetup scale="9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E64ADB13EAD0244AD330F302E84D579" ma:contentTypeVersion="1" ma:contentTypeDescription="Create a new document." ma:contentTypeScope="" ma:versionID="14e72610c8f811098bb9336d7d405f0e">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8626E2-6508-4F00-B738-84DFD6187102}">
  <ds:schemaRefs>
    <ds:schemaRef ds:uri="http://www.w3.org/XML/1998/namespace"/>
    <ds:schemaRef ds:uri="http://schemas.microsoft.com/office/2006/documentManagement/types"/>
    <ds:schemaRef ds:uri="http://schemas.openxmlformats.org/package/2006/metadata/core-properties"/>
    <ds:schemaRef ds:uri="http://purl.org/dc/dcmitype/"/>
    <ds:schemaRef ds:uri="http://schemas.microsoft.com/office/2006/metadata/properties"/>
    <ds:schemaRef ds:uri="http://purl.org/dc/elements/1.1/"/>
    <ds:schemaRef ds:uri="http://purl.org/dc/term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CE848AB6-8D52-4C6C-8FD4-BBE3614064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9A8CD70-5E74-4D36-A1C7-A658813195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GED</vt:lpstr>
      <vt:lpstr>GED!Print_Area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Mahendra Mohesh</dc:creator>
  <cp:lastModifiedBy>Krishna Nardeosingh</cp:lastModifiedBy>
  <cp:lastPrinted>2021-04-30T06:16:54Z</cp:lastPrinted>
  <dcterms:created xsi:type="dcterms:W3CDTF">2012-04-26T05:24:10Z</dcterms:created>
  <dcterms:modified xsi:type="dcterms:W3CDTF">2023-01-31T09:26:06Z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0x0101007E64ADB13EAD0244AD330F302E84D579</vt:lpwstr>
  </property>
</Properties>
</file>